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ients\NashvilleMPO\ModelUpdate2023\Model\Development\nashabm_TCAD9_transit\Support\BaseYear\validation\"/>
    </mc:Choice>
  </mc:AlternateContent>
  <bookViews>
    <workbookView xWindow="0" yWindow="0" windowWidth="28800" windowHeight="12435" tabRatio="763"/>
  </bookViews>
  <sheets>
    <sheet name="BoardingByRoute_All" sheetId="22" r:id="rId1"/>
    <sheet name="PrilimTable" sheetId="1" r:id="rId2"/>
    <sheet name="Aggregated_Transit_Final_V2" sheetId="25" r:id="rId3"/>
    <sheet name="TrnStat.asc (2)" sheetId="27" r:id="rId4"/>
    <sheet name="TrnStat.asc" sheetId="24" r:id="rId5"/>
    <sheet name="Obs_Ridership" sheetId="26" r:id="rId6"/>
    <sheet name="BoardingByRoute_ABM" sheetId="18" r:id="rId7"/>
    <sheet name="OBS_RteName" sheetId="8" r:id="rId8"/>
    <sheet name="ABM_RteName" sheetId="9" r:id="rId9"/>
  </sheets>
  <definedNames>
    <definedName name="_xlnm._FilterDatabase" localSheetId="0" hidden="1">BoardingByRoute_All!$A$14:$J$49</definedName>
  </definedNames>
  <calcPr calcId="162913"/>
</workbook>
</file>

<file path=xl/calcChain.xml><?xml version="1.0" encoding="utf-8"?>
<calcChain xmlns="http://schemas.openxmlformats.org/spreadsheetml/2006/main">
  <c r="G10" i="22" l="1"/>
  <c r="G9" i="22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" i="1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" i="9"/>
  <c r="C2" i="9"/>
  <c r="C22" i="9"/>
  <c r="C15" i="22" l="1"/>
  <c r="H31" i="25"/>
  <c r="H32" i="25"/>
  <c r="H33" i="25"/>
  <c r="H34" i="25"/>
  <c r="H35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2" i="25"/>
  <c r="C33" i="1"/>
  <c r="C34" i="1"/>
  <c r="C35" i="1"/>
  <c r="C36" i="1"/>
  <c r="C3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P21" i="1" s="1"/>
  <c r="C22" i="1"/>
  <c r="C23" i="1"/>
  <c r="C24" i="1"/>
  <c r="C25" i="1"/>
  <c r="C26" i="1"/>
  <c r="C27" i="1"/>
  <c r="C28" i="1"/>
  <c r="C29" i="1"/>
  <c r="C30" i="1"/>
  <c r="C31" i="1"/>
  <c r="C32" i="1"/>
  <c r="F42" i="26"/>
  <c r="B52" i="18" l="1"/>
  <c r="C52" i="18"/>
  <c r="D52" i="18"/>
  <c r="E52" i="18"/>
  <c r="F52" i="18"/>
  <c r="G52" i="18"/>
  <c r="H52" i="18"/>
  <c r="I52" i="18"/>
  <c r="J52" i="18"/>
  <c r="K52" i="18"/>
  <c r="M52" i="18" s="1"/>
  <c r="N52" i="18" s="1"/>
  <c r="B51" i="18" l="1"/>
  <c r="C51" i="18"/>
  <c r="D51" i="18"/>
  <c r="E51" i="18"/>
  <c r="F51" i="18"/>
  <c r="G51" i="18"/>
  <c r="H51" i="18"/>
  <c r="I51" i="18"/>
  <c r="J51" i="18"/>
  <c r="K51" i="18"/>
  <c r="M51" i="18" s="1"/>
  <c r="N51" i="18" s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3" i="9" l="1"/>
  <c r="C4" i="9"/>
  <c r="C5" i="9"/>
  <c r="C6" i="9"/>
  <c r="C7" i="9"/>
  <c r="C8" i="9"/>
  <c r="C9" i="9"/>
  <c r="C10" i="9"/>
  <c r="C11" i="9"/>
  <c r="C12" i="9"/>
  <c r="C13" i="9"/>
  <c r="C14" i="9"/>
  <c r="O17" i="1" s="1"/>
  <c r="D28" i="22" s="1"/>
  <c r="C15" i="9"/>
  <c r="A28" i="22" s="1"/>
  <c r="C16" i="9"/>
  <c r="A29" i="22" s="1"/>
  <c r="C17" i="9"/>
  <c r="C18" i="9"/>
  <c r="A31" i="22" s="1"/>
  <c r="C19" i="9"/>
  <c r="C20" i="9"/>
  <c r="O23" i="1" s="1"/>
  <c r="D34" i="22" s="1"/>
  <c r="C21" i="9"/>
  <c r="C23" i="9"/>
  <c r="C24" i="9"/>
  <c r="A37" i="22" s="1"/>
  <c r="C25" i="9"/>
  <c r="C26" i="9"/>
  <c r="C27" i="9"/>
  <c r="O30" i="1" s="1"/>
  <c r="D41" i="22" s="1"/>
  <c r="C28" i="9"/>
  <c r="A41" i="22" s="1"/>
  <c r="C29" i="9"/>
  <c r="C30" i="9"/>
  <c r="C31" i="9"/>
  <c r="C32" i="9"/>
  <c r="C33" i="9"/>
  <c r="O36" i="1" s="1"/>
  <c r="C34" i="9"/>
  <c r="C35" i="9"/>
  <c r="O4" i="1"/>
  <c r="D15" i="22" s="1"/>
  <c r="P5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3" i="1"/>
  <c r="P24" i="1"/>
  <c r="P25" i="1"/>
  <c r="P26" i="1"/>
  <c r="P29" i="1"/>
  <c r="P30" i="1"/>
  <c r="P31" i="1"/>
  <c r="P32" i="1"/>
  <c r="P33" i="1"/>
  <c r="P34" i="1"/>
  <c r="P35" i="1"/>
  <c r="P36" i="1"/>
  <c r="P37" i="1"/>
  <c r="P4" i="1"/>
  <c r="B50" i="18"/>
  <c r="C50" i="18"/>
  <c r="D50" i="18"/>
  <c r="E50" i="18"/>
  <c r="F50" i="18"/>
  <c r="G50" i="18"/>
  <c r="H50" i="18"/>
  <c r="I50" i="18"/>
  <c r="J50" i="18"/>
  <c r="K50" i="18"/>
  <c r="M50" i="18" s="1"/>
  <c r="N50" i="18" s="1"/>
  <c r="A33" i="22" l="1"/>
  <c r="O27" i="1"/>
  <c r="O25" i="1"/>
  <c r="D36" i="22" s="1"/>
  <c r="O20" i="1"/>
  <c r="D31" i="22" s="1"/>
  <c r="A34" i="22"/>
  <c r="A32" i="22"/>
  <c r="O16" i="1"/>
  <c r="D27" i="22" s="1"/>
  <c r="A30" i="22"/>
  <c r="A27" i="22"/>
  <c r="O22" i="1"/>
  <c r="D33" i="22" s="1"/>
  <c r="O35" i="1"/>
  <c r="D46" i="22" s="1"/>
  <c r="O21" i="1"/>
  <c r="D32" i="22" s="1"/>
  <c r="A35" i="22"/>
  <c r="O33" i="1"/>
  <c r="D44" i="22" s="1"/>
  <c r="Z44" i="22" s="1"/>
  <c r="A36" i="22"/>
  <c r="O26" i="1"/>
  <c r="D37" i="22" s="1"/>
  <c r="O19" i="1"/>
  <c r="D30" i="22" s="1"/>
  <c r="O34" i="1"/>
  <c r="D45" i="22" s="1"/>
  <c r="Z45" i="22" s="1"/>
  <c r="O5" i="1"/>
  <c r="D16" i="22" s="1"/>
  <c r="Z16" i="22" s="1"/>
  <c r="O32" i="1"/>
  <c r="D43" i="22" s="1"/>
  <c r="Z43" i="22" s="1"/>
  <c r="O7" i="1"/>
  <c r="D18" i="22" s="1"/>
  <c r="O18" i="1"/>
  <c r="D29" i="22" s="1"/>
  <c r="Z27" i="22" s="1"/>
  <c r="O15" i="1"/>
  <c r="D26" i="22" s="1"/>
  <c r="Z26" i="22" s="1"/>
  <c r="O14" i="1"/>
  <c r="D25" i="22" s="1"/>
  <c r="Z25" i="22" s="1"/>
  <c r="O37" i="1"/>
  <c r="D48" i="22" s="1"/>
  <c r="Z36" i="22" s="1"/>
  <c r="O13" i="1"/>
  <c r="D24" i="22" s="1"/>
  <c r="O12" i="1"/>
  <c r="D23" i="22" s="1"/>
  <c r="A26" i="22"/>
  <c r="O11" i="1"/>
  <c r="D22" i="22" s="1"/>
  <c r="A25" i="22"/>
  <c r="O10" i="1"/>
  <c r="D21" i="22" s="1"/>
  <c r="Z21" i="22" s="1"/>
  <c r="A24" i="22"/>
  <c r="O9" i="1"/>
  <c r="D20" i="22" s="1"/>
  <c r="A23" i="22"/>
  <c r="O8" i="1"/>
  <c r="D19" i="22" s="1"/>
  <c r="A22" i="22"/>
  <c r="O31" i="1"/>
  <c r="D42" i="22" s="1"/>
  <c r="Z41" i="22" s="1"/>
  <c r="A45" i="22"/>
  <c r="A21" i="22"/>
  <c r="O6" i="1"/>
  <c r="D17" i="22" s="1"/>
  <c r="A44" i="22"/>
  <c r="O29" i="1"/>
  <c r="D40" i="22" s="1"/>
  <c r="Z40" i="22" s="1"/>
  <c r="A43" i="22"/>
  <c r="A19" i="22"/>
  <c r="O28" i="1"/>
  <c r="D39" i="22" s="1"/>
  <c r="Z30" i="22" s="1"/>
  <c r="A42" i="22"/>
  <c r="A40" i="22"/>
  <c r="O24" i="1"/>
  <c r="D35" i="22" s="1"/>
  <c r="Z15" i="22"/>
  <c r="Z31" i="22"/>
  <c r="D47" i="22"/>
  <c r="Z47" i="22" s="1"/>
  <c r="A48" i="22"/>
  <c r="D38" i="22"/>
  <c r="Z38" i="22" s="1"/>
  <c r="P6" i="1"/>
  <c r="P28" i="1"/>
  <c r="P27" i="1"/>
  <c r="P22" i="1"/>
  <c r="E33" i="22" s="1"/>
  <c r="P18" i="1"/>
  <c r="A17" i="22"/>
  <c r="A39" i="22"/>
  <c r="A38" i="22"/>
  <c r="A15" i="22"/>
  <c r="AA18" i="22"/>
  <c r="E44" i="22"/>
  <c r="E32" i="22"/>
  <c r="A47" i="22"/>
  <c r="A46" i="22"/>
  <c r="K5" i="22"/>
  <c r="K6" i="22"/>
  <c r="K7" i="22"/>
  <c r="K4" i="22"/>
  <c r="Z18" i="22" l="1"/>
  <c r="Z24" i="22"/>
  <c r="Z29" i="22"/>
  <c r="Z37" i="22"/>
  <c r="Z35" i="22"/>
  <c r="Z23" i="22"/>
  <c r="Z22" i="22"/>
  <c r="Z19" i="22"/>
  <c r="Z20" i="22"/>
  <c r="Z48" i="22"/>
  <c r="Z32" i="22"/>
  <c r="Z33" i="22"/>
  <c r="Z42" i="22"/>
  <c r="Z28" i="22"/>
  <c r="Z17" i="22"/>
  <c r="Z39" i="22"/>
  <c r="Z34" i="22"/>
  <c r="A18" i="22"/>
  <c r="A20" i="22"/>
  <c r="AA32" i="22"/>
  <c r="E18" i="22"/>
  <c r="AA17" i="22"/>
  <c r="E21" i="22"/>
  <c r="E42" i="22"/>
  <c r="AA43" i="22"/>
  <c r="AA16" i="22"/>
  <c r="A16" i="22"/>
  <c r="AA19" i="22"/>
  <c r="AA34" i="22"/>
  <c r="AA33" i="22"/>
  <c r="AA28" i="22"/>
  <c r="AA25" i="22"/>
  <c r="AA23" i="22"/>
  <c r="AA21" i="22"/>
  <c r="AA38" i="22"/>
  <c r="AA37" i="22"/>
  <c r="AA36" i="22"/>
  <c r="AA30" i="22"/>
  <c r="AA29" i="22"/>
  <c r="AA27" i="22"/>
  <c r="AA26" i="22"/>
  <c r="AA24" i="22"/>
  <c r="AA22" i="22"/>
  <c r="AA20" i="22"/>
  <c r="AA48" i="22"/>
  <c r="AA47" i="22"/>
  <c r="AA42" i="22"/>
  <c r="E24" i="22"/>
  <c r="E25" i="22"/>
  <c r="E27" i="22"/>
  <c r="E29" i="22"/>
  <c r="AA15" i="22"/>
  <c r="E40" i="22"/>
  <c r="AA39" i="22"/>
  <c r="E47" i="22"/>
  <c r="E19" i="22"/>
  <c r="E26" i="22"/>
  <c r="E16" i="22"/>
  <c r="AA41" i="22"/>
  <c r="E20" i="22"/>
  <c r="E34" i="22"/>
  <c r="AA46" i="22"/>
  <c r="AA40" i="22"/>
  <c r="E15" i="22"/>
  <c r="E43" i="22"/>
  <c r="E22" i="22"/>
  <c r="AA45" i="22"/>
  <c r="E35" i="22"/>
  <c r="E37" i="22"/>
  <c r="E38" i="22"/>
  <c r="E23" i="22"/>
  <c r="E39" i="22"/>
  <c r="AA44" i="22"/>
  <c r="AA35" i="22"/>
  <c r="E48" i="22"/>
  <c r="E17" i="22"/>
  <c r="E46" i="22"/>
  <c r="E31" i="22"/>
  <c r="E30" i="22"/>
  <c r="E45" i="22"/>
  <c r="E41" i="22"/>
  <c r="E36" i="22"/>
  <c r="E28" i="22"/>
  <c r="AA31" i="22"/>
  <c r="P38" i="1"/>
  <c r="Z46" i="22"/>
  <c r="D58" i="1"/>
  <c r="D59" i="1"/>
  <c r="D61" i="1"/>
  <c r="E49" i="22" l="1"/>
  <c r="E7" i="22"/>
  <c r="AB26" i="22" l="1"/>
  <c r="E63" i="1"/>
  <c r="L10" i="22" s="1"/>
  <c r="E60" i="1"/>
  <c r="E59" i="1"/>
  <c r="E58" i="1"/>
  <c r="E57" i="1"/>
  <c r="B48" i="18"/>
  <c r="C48" i="18"/>
  <c r="D48" i="18"/>
  <c r="E48" i="18"/>
  <c r="F48" i="18"/>
  <c r="G48" i="18"/>
  <c r="H48" i="18"/>
  <c r="I48" i="18"/>
  <c r="J48" i="18"/>
  <c r="K48" i="18"/>
  <c r="M48" i="18" s="1"/>
  <c r="N48" i="18" s="1"/>
  <c r="B49" i="18"/>
  <c r="C49" i="18"/>
  <c r="D49" i="18"/>
  <c r="E49" i="18"/>
  <c r="F49" i="18"/>
  <c r="G49" i="18"/>
  <c r="H49" i="18"/>
  <c r="I49" i="18"/>
  <c r="J49" i="18"/>
  <c r="K49" i="18"/>
  <c r="M49" i="18" s="1"/>
  <c r="N49" i="18" s="1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5" i="18"/>
  <c r="C15" i="18"/>
  <c r="D15" i="18"/>
  <c r="E15" i="18"/>
  <c r="F15" i="18"/>
  <c r="G15" i="18"/>
  <c r="H15" i="18"/>
  <c r="I15" i="18"/>
  <c r="J15" i="18"/>
  <c r="K15" i="18"/>
  <c r="B16" i="18"/>
  <c r="C16" i="18"/>
  <c r="D16" i="18"/>
  <c r="E16" i="18"/>
  <c r="F16" i="18"/>
  <c r="G16" i="18"/>
  <c r="H16" i="18"/>
  <c r="I16" i="18"/>
  <c r="J16" i="18"/>
  <c r="K16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D23" i="18"/>
  <c r="E23" i="18"/>
  <c r="F23" i="18"/>
  <c r="G23" i="18"/>
  <c r="H23" i="18"/>
  <c r="I23" i="18"/>
  <c r="J23" i="18"/>
  <c r="K23" i="18"/>
  <c r="B24" i="18"/>
  <c r="C24" i="18"/>
  <c r="D24" i="18"/>
  <c r="E24" i="18"/>
  <c r="F24" i="18"/>
  <c r="G24" i="18"/>
  <c r="H24" i="18"/>
  <c r="I24" i="18"/>
  <c r="J24" i="18"/>
  <c r="K24" i="18"/>
  <c r="B25" i="18"/>
  <c r="C25" i="18"/>
  <c r="D25" i="18"/>
  <c r="E25" i="18"/>
  <c r="F25" i="18"/>
  <c r="G25" i="18"/>
  <c r="H25" i="18"/>
  <c r="I25" i="18"/>
  <c r="J25" i="18"/>
  <c r="K25" i="18"/>
  <c r="B26" i="18"/>
  <c r="C26" i="18"/>
  <c r="D26" i="18"/>
  <c r="E26" i="18"/>
  <c r="F26" i="18"/>
  <c r="G26" i="18"/>
  <c r="H26" i="18"/>
  <c r="I26" i="18"/>
  <c r="J26" i="18"/>
  <c r="K26" i="18"/>
  <c r="B27" i="18"/>
  <c r="C27" i="18"/>
  <c r="D27" i="18"/>
  <c r="E27" i="18"/>
  <c r="F27" i="18"/>
  <c r="G27" i="18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B31" i="18"/>
  <c r="C31" i="18"/>
  <c r="D31" i="18"/>
  <c r="E31" i="18"/>
  <c r="F31" i="18"/>
  <c r="G31" i="18"/>
  <c r="H31" i="18"/>
  <c r="I31" i="18"/>
  <c r="J31" i="18"/>
  <c r="K31" i="18"/>
  <c r="B32" i="18"/>
  <c r="C32" i="18"/>
  <c r="D32" i="18"/>
  <c r="E32" i="18"/>
  <c r="F32" i="18"/>
  <c r="G32" i="18"/>
  <c r="H32" i="18"/>
  <c r="I32" i="18"/>
  <c r="J32" i="18"/>
  <c r="K32" i="18"/>
  <c r="B33" i="18"/>
  <c r="C33" i="18"/>
  <c r="D33" i="18"/>
  <c r="E33" i="18"/>
  <c r="F33" i="18"/>
  <c r="G33" i="18"/>
  <c r="H33" i="18"/>
  <c r="I33" i="18"/>
  <c r="J33" i="18"/>
  <c r="K33" i="18"/>
  <c r="B34" i="18"/>
  <c r="C34" i="18"/>
  <c r="D34" i="18"/>
  <c r="E34" i="18"/>
  <c r="F34" i="18"/>
  <c r="G34" i="18"/>
  <c r="H34" i="18"/>
  <c r="I34" i="18"/>
  <c r="J34" i="18"/>
  <c r="K34" i="18"/>
  <c r="B35" i="18"/>
  <c r="C35" i="18"/>
  <c r="D35" i="18"/>
  <c r="E35" i="18"/>
  <c r="F35" i="18"/>
  <c r="G35" i="18"/>
  <c r="H35" i="18"/>
  <c r="I35" i="18"/>
  <c r="J35" i="18"/>
  <c r="K35" i="18"/>
  <c r="B36" i="18"/>
  <c r="C36" i="18"/>
  <c r="D36" i="18"/>
  <c r="E36" i="18"/>
  <c r="F36" i="18"/>
  <c r="G36" i="18"/>
  <c r="H36" i="18"/>
  <c r="I36" i="18"/>
  <c r="J36" i="18"/>
  <c r="K36" i="18"/>
  <c r="B37" i="18"/>
  <c r="C37" i="18"/>
  <c r="D37" i="18"/>
  <c r="E37" i="18"/>
  <c r="F37" i="18"/>
  <c r="G37" i="18"/>
  <c r="H37" i="18"/>
  <c r="I37" i="18"/>
  <c r="J37" i="18"/>
  <c r="K37" i="18"/>
  <c r="B38" i="18"/>
  <c r="C38" i="18"/>
  <c r="D38" i="18"/>
  <c r="E38" i="18"/>
  <c r="F38" i="18"/>
  <c r="G38" i="18"/>
  <c r="H38" i="18"/>
  <c r="I38" i="18"/>
  <c r="J38" i="18"/>
  <c r="K38" i="18"/>
  <c r="B39" i="18"/>
  <c r="C39" i="18"/>
  <c r="D39" i="18"/>
  <c r="E39" i="18"/>
  <c r="F39" i="18"/>
  <c r="G39" i="18"/>
  <c r="H39" i="18"/>
  <c r="I39" i="18"/>
  <c r="J39" i="18"/>
  <c r="K39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D43" i="18"/>
  <c r="E43" i="18"/>
  <c r="F43" i="18"/>
  <c r="G43" i="18"/>
  <c r="H43" i="18"/>
  <c r="I43" i="18"/>
  <c r="J43" i="18"/>
  <c r="K43" i="18"/>
  <c r="B44" i="18"/>
  <c r="C44" i="18"/>
  <c r="D44" i="18"/>
  <c r="E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C2" i="18"/>
  <c r="D2" i="18"/>
  <c r="E2" i="18"/>
  <c r="F2" i="18"/>
  <c r="G2" i="18"/>
  <c r="H2" i="18"/>
  <c r="I2" i="18"/>
  <c r="J2" i="18"/>
  <c r="K2" i="18"/>
  <c r="B2" i="18"/>
  <c r="M47" i="18" l="1"/>
  <c r="N47" i="18" s="1"/>
  <c r="AC13" i="22" l="1"/>
  <c r="H58" i="1" l="1"/>
  <c r="L5" i="22" s="1"/>
  <c r="H59" i="1"/>
  <c r="L6" i="22" s="1"/>
  <c r="H60" i="1"/>
  <c r="L7" i="22" s="1"/>
  <c r="H57" i="1"/>
  <c r="L4" i="22" s="1"/>
  <c r="M46" i="18" l="1"/>
  <c r="N46" i="18" s="1"/>
  <c r="M45" i="18"/>
  <c r="N45" i="18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37" i="18"/>
  <c r="N37" i="18" s="1"/>
  <c r="M36" i="18"/>
  <c r="N36" i="18" s="1"/>
  <c r="M35" i="18"/>
  <c r="N35" i="18" s="1"/>
  <c r="R37" i="1" s="1"/>
  <c r="M34" i="18"/>
  <c r="N34" i="18" s="1"/>
  <c r="R36" i="1" s="1"/>
  <c r="M33" i="18"/>
  <c r="N33" i="18" s="1"/>
  <c r="R35" i="1" s="1"/>
  <c r="M32" i="18"/>
  <c r="N32" i="18" s="1"/>
  <c r="R34" i="1" s="1"/>
  <c r="M31" i="18"/>
  <c r="N31" i="18" s="1"/>
  <c r="R33" i="1" s="1"/>
  <c r="M30" i="18"/>
  <c r="N30" i="18" s="1"/>
  <c r="R32" i="1" s="1"/>
  <c r="M29" i="18"/>
  <c r="N29" i="18" s="1"/>
  <c r="R31" i="1" s="1"/>
  <c r="M28" i="18"/>
  <c r="N28" i="18" s="1"/>
  <c r="R30" i="1" s="1"/>
  <c r="M27" i="18"/>
  <c r="N27" i="18" s="1"/>
  <c r="R29" i="1" s="1"/>
  <c r="M26" i="18"/>
  <c r="N26" i="18" s="1"/>
  <c r="R28" i="1" s="1"/>
  <c r="M25" i="18"/>
  <c r="N25" i="18" s="1"/>
  <c r="R27" i="1" s="1"/>
  <c r="M24" i="18"/>
  <c r="N24" i="18" s="1"/>
  <c r="R26" i="1" s="1"/>
  <c r="M23" i="18"/>
  <c r="N23" i="18" s="1"/>
  <c r="R25" i="1" s="1"/>
  <c r="M22" i="18"/>
  <c r="N22" i="18" s="1"/>
  <c r="R24" i="1" s="1"/>
  <c r="M21" i="18"/>
  <c r="N21" i="18" s="1"/>
  <c r="R23" i="1" s="1"/>
  <c r="M20" i="18"/>
  <c r="N20" i="18" s="1"/>
  <c r="R22" i="1" s="1"/>
  <c r="M19" i="18"/>
  <c r="N19" i="18" s="1"/>
  <c r="R21" i="1" s="1"/>
  <c r="M18" i="18"/>
  <c r="N18" i="18" s="1"/>
  <c r="R20" i="1" s="1"/>
  <c r="M17" i="18"/>
  <c r="N17" i="18" s="1"/>
  <c r="R19" i="1" s="1"/>
  <c r="M16" i="18"/>
  <c r="N16" i="18" s="1"/>
  <c r="R18" i="1" s="1"/>
  <c r="M15" i="18"/>
  <c r="N15" i="18" s="1"/>
  <c r="R17" i="1" s="1"/>
  <c r="M14" i="18"/>
  <c r="N14" i="18" s="1"/>
  <c r="R16" i="1" s="1"/>
  <c r="M13" i="18"/>
  <c r="N13" i="18" s="1"/>
  <c r="R15" i="1" s="1"/>
  <c r="AC26" i="22" s="1"/>
  <c r="AE26" i="22" s="1"/>
  <c r="AF26" i="22" s="1"/>
  <c r="M12" i="18"/>
  <c r="N12" i="18" s="1"/>
  <c r="R14" i="1" s="1"/>
  <c r="M11" i="18"/>
  <c r="N11" i="18" s="1"/>
  <c r="R13" i="1" s="1"/>
  <c r="M10" i="18"/>
  <c r="N10" i="18" s="1"/>
  <c r="R12" i="1" s="1"/>
  <c r="M9" i="18"/>
  <c r="N9" i="18" s="1"/>
  <c r="R11" i="1" s="1"/>
  <c r="M8" i="18"/>
  <c r="N8" i="18" s="1"/>
  <c r="R10" i="1" s="1"/>
  <c r="M7" i="18"/>
  <c r="N7" i="18" s="1"/>
  <c r="R9" i="1" s="1"/>
  <c r="M6" i="18"/>
  <c r="N6" i="18" s="1"/>
  <c r="R8" i="1" s="1"/>
  <c r="M5" i="18"/>
  <c r="N5" i="18" s="1"/>
  <c r="R7" i="1" s="1"/>
  <c r="M4" i="18"/>
  <c r="N4" i="18" s="1"/>
  <c r="R6" i="1" s="1"/>
  <c r="M3" i="18"/>
  <c r="N3" i="18" s="1"/>
  <c r="R5" i="1" s="1"/>
  <c r="M2" i="18"/>
  <c r="N2" i="18" s="1"/>
  <c r="R4" i="1" s="1"/>
  <c r="AC46" i="22" l="1"/>
  <c r="AE46" i="22" s="1"/>
  <c r="AF46" i="22" s="1"/>
  <c r="AC18" i="22"/>
  <c r="AE18" i="22" s="1"/>
  <c r="AF18" i="22" s="1"/>
  <c r="G24" i="22"/>
  <c r="AC15" i="22"/>
  <c r="AE15" i="22" s="1"/>
  <c r="AF15" i="22" s="1"/>
  <c r="G26" i="22"/>
  <c r="AC29" i="22"/>
  <c r="AE29" i="22" s="1"/>
  <c r="AF29" i="22" s="1"/>
  <c r="G27" i="22"/>
  <c r="AC42" i="22"/>
  <c r="AE42" i="22" s="1"/>
  <c r="AF42" i="22" s="1"/>
  <c r="G31" i="22"/>
  <c r="AC19" i="22"/>
  <c r="AE19" i="22" s="1"/>
  <c r="AF19" i="22" s="1"/>
  <c r="G33" i="22"/>
  <c r="AC44" i="22"/>
  <c r="AE44" i="22" s="1"/>
  <c r="AF44" i="22" s="1"/>
  <c r="G34" i="22"/>
  <c r="AC45" i="22"/>
  <c r="AE45" i="22" s="1"/>
  <c r="AF45" i="22" s="1"/>
  <c r="G40" i="22"/>
  <c r="G41" i="22"/>
  <c r="AC41" i="22"/>
  <c r="AE41" i="22" s="1"/>
  <c r="AF41" i="22" s="1"/>
  <c r="G42" i="22"/>
  <c r="G43" i="22"/>
  <c r="G44" i="22"/>
  <c r="AC35" i="22"/>
  <c r="AE35" i="22" s="1"/>
  <c r="AF35" i="22" s="1"/>
  <c r="G22" i="22"/>
  <c r="G45" i="22"/>
  <c r="AC21" i="22"/>
  <c r="AE21" i="22" s="1"/>
  <c r="AF21" i="22" s="1"/>
  <c r="G21" i="22"/>
  <c r="AC48" i="22"/>
  <c r="AE48" i="22" s="1"/>
  <c r="AF48" i="22" s="1"/>
  <c r="G46" i="22"/>
  <c r="G47" i="22"/>
  <c r="AC36" i="22"/>
  <c r="AE36" i="22" s="1"/>
  <c r="AF36" i="22" s="1"/>
  <c r="G48" i="22"/>
  <c r="AC40" i="22"/>
  <c r="AE40" i="22" s="1"/>
  <c r="AF40" i="22" s="1"/>
  <c r="G28" i="22"/>
  <c r="AC47" i="22"/>
  <c r="AE47" i="22" s="1"/>
  <c r="AF47" i="22" s="1"/>
  <c r="AC38" i="22"/>
  <c r="AE38" i="22" s="1"/>
  <c r="AF38" i="22" s="1"/>
  <c r="G38" i="22"/>
  <c r="AC17" i="22"/>
  <c r="AE17" i="22" s="1"/>
  <c r="AF17" i="22" s="1"/>
  <c r="G37" i="22"/>
  <c r="AC16" i="22"/>
  <c r="AE16" i="22" s="1"/>
  <c r="AF16" i="22" s="1"/>
  <c r="AC33" i="22"/>
  <c r="AE33" i="22" s="1"/>
  <c r="AF33" i="22" s="1"/>
  <c r="G25" i="22"/>
  <c r="AC31" i="22"/>
  <c r="AE31" i="22" s="1"/>
  <c r="AF31" i="22" s="1"/>
  <c r="AC20" i="22"/>
  <c r="AE20" i="22" s="1"/>
  <c r="AF20" i="22" s="1"/>
  <c r="G32" i="22"/>
  <c r="AC32" i="22"/>
  <c r="AE32" i="22" s="1"/>
  <c r="AF32" i="22" s="1"/>
  <c r="AC24" i="22"/>
  <c r="AE24" i="22" s="1"/>
  <c r="AF24" i="22" s="1"/>
  <c r="G36" i="22"/>
  <c r="R38" i="1"/>
  <c r="G15" i="22"/>
  <c r="AC39" i="22"/>
  <c r="AE39" i="22" s="1"/>
  <c r="AF39" i="22" s="1"/>
  <c r="AC34" i="22"/>
  <c r="AE34" i="22" s="1"/>
  <c r="AF34" i="22" s="1"/>
  <c r="G23" i="22"/>
  <c r="G16" i="22"/>
  <c r="AC27" i="22"/>
  <c r="AE27" i="22" s="1"/>
  <c r="AF27" i="22" s="1"/>
  <c r="G29" i="22"/>
  <c r="AC23" i="22"/>
  <c r="AE23" i="22" s="1"/>
  <c r="AF23" i="22" s="1"/>
  <c r="G17" i="22"/>
  <c r="AC43" i="22"/>
  <c r="AE43" i="22" s="1"/>
  <c r="AF43" i="22" s="1"/>
  <c r="G30" i="22"/>
  <c r="AC22" i="22"/>
  <c r="AE22" i="22" s="1"/>
  <c r="AF22" i="22" s="1"/>
  <c r="G18" i="22"/>
  <c r="AC30" i="22"/>
  <c r="AE30" i="22" s="1"/>
  <c r="AF30" i="22" s="1"/>
  <c r="G39" i="22"/>
  <c r="AC37" i="22"/>
  <c r="AE37" i="22" s="1"/>
  <c r="AF37" i="22" s="1"/>
  <c r="G35" i="22"/>
  <c r="AC25" i="22"/>
  <c r="AE25" i="22" s="1"/>
  <c r="AF25" i="22" s="1"/>
  <c r="G19" i="22"/>
  <c r="AC28" i="22"/>
  <c r="AE28" i="22" s="1"/>
  <c r="AF28" i="22" s="1"/>
  <c r="G20" i="22"/>
  <c r="G7" i="22" l="1"/>
  <c r="I7" i="22" s="1"/>
  <c r="J7" i="22" s="1"/>
  <c r="G6" i="22"/>
  <c r="G5" i="22"/>
  <c r="G4" i="22"/>
  <c r="G49" i="22"/>
  <c r="E11" i="22"/>
  <c r="AD26" i="22" l="1"/>
  <c r="E6" i="22" l="1"/>
  <c r="E61" i="1" l="1"/>
  <c r="F58" i="1" s="1"/>
  <c r="H5" i="22" s="1"/>
  <c r="I6" i="22"/>
  <c r="J6" i="22" s="1"/>
  <c r="E5" i="22" l="1"/>
  <c r="C57" i="1"/>
  <c r="C60" i="1"/>
  <c r="F59" i="1"/>
  <c r="H6" i="22" s="1"/>
  <c r="F57" i="1"/>
  <c r="H4" i="22" s="1"/>
  <c r="F60" i="1"/>
  <c r="H7" i="22" s="1"/>
  <c r="I27" i="22"/>
  <c r="J27" i="22" s="1"/>
  <c r="I48" i="22"/>
  <c r="J48" i="22" s="1"/>
  <c r="I17" i="22"/>
  <c r="J17" i="22" s="1"/>
  <c r="I47" i="22"/>
  <c r="J47" i="22" s="1"/>
  <c r="I38" i="22"/>
  <c r="J38" i="22" s="1"/>
  <c r="I28" i="22"/>
  <c r="J28" i="22" s="1"/>
  <c r="I16" i="22"/>
  <c r="J16" i="22" s="1"/>
  <c r="I19" i="22"/>
  <c r="J19" i="22" s="1"/>
  <c r="I45" i="22"/>
  <c r="J45" i="22" s="1"/>
  <c r="I18" i="22"/>
  <c r="J18" i="22" s="1"/>
  <c r="I21" i="22"/>
  <c r="J21" i="22" s="1"/>
  <c r="I46" i="22"/>
  <c r="J46" i="22" s="1"/>
  <c r="I42" i="22"/>
  <c r="J42" i="22" s="1"/>
  <c r="I32" i="22"/>
  <c r="J32" i="22" s="1"/>
  <c r="I20" i="22"/>
  <c r="J20" i="22" s="1"/>
  <c r="I24" i="22"/>
  <c r="J24" i="22" s="1"/>
  <c r="I44" i="22"/>
  <c r="J44" i="22" s="1"/>
  <c r="I33" i="22"/>
  <c r="J33" i="22" s="1"/>
  <c r="I25" i="22"/>
  <c r="J25" i="22" s="1"/>
  <c r="I41" i="22"/>
  <c r="J41" i="22" s="1"/>
  <c r="I36" i="22"/>
  <c r="J36" i="22" s="1"/>
  <c r="I22" i="22"/>
  <c r="J22" i="22" s="1"/>
  <c r="I31" i="22"/>
  <c r="J31" i="22" s="1"/>
  <c r="I37" i="22"/>
  <c r="J37" i="22" s="1"/>
  <c r="I39" i="22"/>
  <c r="J39" i="22" s="1"/>
  <c r="I35" i="22"/>
  <c r="J35" i="22" s="1"/>
  <c r="I30" i="22"/>
  <c r="J30" i="22" s="1"/>
  <c r="I29" i="22"/>
  <c r="J29" i="22" s="1"/>
  <c r="I26" i="22"/>
  <c r="J26" i="22" s="1"/>
  <c r="I34" i="22"/>
  <c r="J34" i="22" s="1"/>
  <c r="I40" i="22"/>
  <c r="J40" i="22" s="1"/>
  <c r="I43" i="22"/>
  <c r="J43" i="22" s="1"/>
  <c r="I23" i="22"/>
  <c r="J23" i="22" s="1"/>
  <c r="AC49" i="22"/>
  <c r="AA49" i="22"/>
  <c r="AE49" i="22" l="1"/>
  <c r="AF49" i="22" s="1"/>
  <c r="I5" i="22"/>
  <c r="J5" i="22" s="1"/>
  <c r="G8" i="22"/>
  <c r="E4" i="22"/>
  <c r="D60" i="1"/>
  <c r="D57" i="1"/>
  <c r="I15" i="22"/>
  <c r="J15" i="22" s="1"/>
  <c r="E8" i="22" l="1"/>
  <c r="F4" i="22" s="1"/>
  <c r="I4" i="22"/>
  <c r="J4" i="22" s="1"/>
  <c r="I8" i="22"/>
  <c r="J8" i="22" s="1"/>
  <c r="E10" i="22" l="1"/>
  <c r="F8" i="22"/>
  <c r="F7" i="22"/>
  <c r="F6" i="22"/>
  <c r="F5" i="22"/>
  <c r="Q26" i="1"/>
  <c r="Q11" i="1"/>
  <c r="Q35" i="1"/>
  <c r="Q29" i="1"/>
  <c r="Q33" i="1"/>
  <c r="Q12" i="1"/>
  <c r="Q14" i="1"/>
  <c r="Q5" i="1"/>
  <c r="Q15" i="1"/>
  <c r="Q34" i="1"/>
  <c r="Q6" i="1"/>
  <c r="Q18" i="1"/>
  <c r="Q36" i="1"/>
  <c r="Q30" i="1"/>
  <c r="Q31" i="1"/>
  <c r="Q32" i="1"/>
  <c r="Q9" i="1"/>
  <c r="Q8" i="1"/>
  <c r="Q16" i="1"/>
  <c r="Q37" i="1"/>
  <c r="Q22" i="1"/>
  <c r="Q20" i="1"/>
  <c r="Q24" i="1"/>
  <c r="Q7" i="1"/>
  <c r="Q13" i="1"/>
  <c r="Q17" i="1"/>
  <c r="Q23" i="1"/>
  <c r="Q19" i="1"/>
  <c r="Q25" i="1"/>
  <c r="Q10" i="1"/>
  <c r="Q28" i="1"/>
  <c r="Q21" i="1"/>
  <c r="Q27" i="1"/>
  <c r="Q4" i="1"/>
  <c r="S31" i="1"/>
  <c r="S17" i="1"/>
  <c r="S23" i="1"/>
  <c r="S33" i="1"/>
  <c r="S34" i="1"/>
  <c r="S30" i="1"/>
  <c r="S4" i="1"/>
  <c r="S36" i="1"/>
  <c r="S28" i="1"/>
  <c r="S35" i="1"/>
  <c r="S19" i="1"/>
  <c r="S9" i="1"/>
  <c r="S8" i="1"/>
  <c r="S24" i="1"/>
  <c r="S18" i="1"/>
  <c r="S21" i="1"/>
  <c r="S25" i="1"/>
  <c r="S37" i="1"/>
  <c r="S15" i="1"/>
  <c r="S5" i="1"/>
  <c r="S32" i="1"/>
  <c r="S14" i="1"/>
  <c r="S13" i="1"/>
  <c r="S6" i="1"/>
  <c r="S12" i="1"/>
  <c r="S27" i="1"/>
  <c r="S16" i="1"/>
  <c r="S22" i="1"/>
  <c r="S29" i="1"/>
  <c r="S7" i="1"/>
  <c r="S11" i="1"/>
  <c r="S20" i="1"/>
  <c r="S10" i="1"/>
  <c r="S26" i="1"/>
  <c r="F40" i="22"/>
  <c r="F20" i="22"/>
  <c r="AB23" i="22"/>
  <c r="AB16" i="22"/>
  <c r="F24" i="22"/>
  <c r="F45" i="22"/>
  <c r="AB27" i="22"/>
  <c r="AB35" i="22"/>
  <c r="AB24" i="22"/>
  <c r="F29" i="22"/>
  <c r="AB22" i="22"/>
  <c r="F46" i="22"/>
  <c r="AB17" i="22"/>
  <c r="AB43" i="22"/>
  <c r="F47" i="22"/>
  <c r="F41" i="22"/>
  <c r="AB31" i="22"/>
  <c r="AB19" i="22"/>
  <c r="AB42" i="22"/>
  <c r="AB45" i="22"/>
  <c r="F21" i="22"/>
  <c r="AB37" i="22"/>
  <c r="F28" i="22"/>
  <c r="AB47" i="22"/>
  <c r="AB25" i="22"/>
  <c r="F37" i="22"/>
  <c r="F30" i="22"/>
  <c r="F16" i="22"/>
  <c r="AB30" i="22"/>
  <c r="F23" i="22"/>
  <c r="F27" i="22"/>
  <c r="AB48" i="22"/>
  <c r="AB29" i="22"/>
  <c r="AB46" i="22"/>
  <c r="AB40" i="22"/>
  <c r="F36" i="22"/>
  <c r="AB34" i="22"/>
  <c r="F43" i="22"/>
  <c r="AB39" i="22"/>
  <c r="AB28" i="22"/>
  <c r="AB21" i="22"/>
  <c r="AB33" i="22"/>
  <c r="F44" i="22"/>
  <c r="AB32" i="22"/>
  <c r="F17" i="22"/>
  <c r="F34" i="22"/>
  <c r="AB41" i="22"/>
  <c r="F42" i="22"/>
  <c r="F32" i="22"/>
  <c r="AB15" i="22"/>
  <c r="F18" i="22"/>
  <c r="AB36" i="22"/>
  <c r="AB38" i="22"/>
  <c r="F26" i="22"/>
  <c r="F38" i="22"/>
  <c r="F25" i="22"/>
  <c r="AB18" i="22"/>
  <c r="F35" i="22"/>
  <c r="F15" i="22"/>
  <c r="F19" i="22"/>
  <c r="F39" i="22"/>
  <c r="AB44" i="22"/>
  <c r="AB20" i="22"/>
  <c r="F48" i="22"/>
  <c r="F31" i="22"/>
  <c r="F33" i="22"/>
  <c r="F22" i="22"/>
  <c r="H33" i="22"/>
  <c r="H37" i="22"/>
  <c r="AD40" i="22"/>
  <c r="AD37" i="22"/>
  <c r="H25" i="22"/>
  <c r="AD27" i="22"/>
  <c r="H42" i="22"/>
  <c r="AD15" i="22"/>
  <c r="AD21" i="22"/>
  <c r="I49" i="22"/>
  <c r="J49" i="22" s="1"/>
  <c r="H24" i="22"/>
  <c r="AD47" i="22"/>
  <c r="H15" i="22"/>
  <c r="AD16" i="22"/>
  <c r="AD45" i="22"/>
  <c r="AD22" i="22"/>
  <c r="H16" i="22"/>
  <c r="H26" i="22"/>
  <c r="H43" i="22"/>
  <c r="H45" i="22"/>
  <c r="AD19" i="22"/>
  <c r="AD43" i="22"/>
  <c r="AD24" i="22"/>
  <c r="H35" i="22"/>
  <c r="H20" i="22"/>
  <c r="AD34" i="22"/>
  <c r="AD33" i="22"/>
  <c r="H18" i="22"/>
  <c r="H28" i="22"/>
  <c r="H48" i="22"/>
  <c r="AD48" i="22"/>
  <c r="H30" i="22"/>
  <c r="AD39" i="22"/>
  <c r="H34" i="22"/>
  <c r="H47" i="22"/>
  <c r="H23" i="22"/>
  <c r="AD20" i="22"/>
  <c r="AD32" i="22"/>
  <c r="AD17" i="22"/>
  <c r="H32" i="22"/>
  <c r="H40" i="22"/>
  <c r="H29" i="22"/>
  <c r="H21" i="22"/>
  <c r="AD30" i="22"/>
  <c r="AD29" i="22"/>
  <c r="H31" i="22"/>
  <c r="AD18" i="22"/>
  <c r="AD28" i="22"/>
  <c r="AD31" i="22"/>
  <c r="AD38" i="22"/>
  <c r="AD25" i="22"/>
  <c r="H17" i="22"/>
  <c r="AD35" i="22"/>
  <c r="H38" i="22"/>
  <c r="AD41" i="22"/>
  <c r="H41" i="22"/>
  <c r="AD36" i="22"/>
  <c r="H19" i="22"/>
  <c r="H46" i="22"/>
  <c r="AD44" i="22"/>
  <c r="H39" i="22"/>
  <c r="AD46" i="22"/>
  <c r="AD23" i="22"/>
  <c r="H44" i="22"/>
  <c r="H36" i="22"/>
  <c r="H27" i="22"/>
  <c r="AD42" i="22"/>
  <c r="H22" i="22"/>
  <c r="H49" i="22" l="1"/>
  <c r="S38" i="1"/>
  <c r="F49" i="22"/>
  <c r="Q38" i="1"/>
</calcChain>
</file>

<file path=xl/sharedStrings.xml><?xml version="1.0" encoding="utf-8"?>
<sst xmlns="http://schemas.openxmlformats.org/spreadsheetml/2006/main" count="3536" uniqueCount="1272">
  <si>
    <t>OBS</t>
  </si>
  <si>
    <t>ABM</t>
  </si>
  <si>
    <t>Count</t>
  </si>
  <si>
    <t>Percentage</t>
  </si>
  <si>
    <t>Total</t>
  </si>
  <si>
    <t>-</t>
  </si>
  <si>
    <t>BRT</t>
  </si>
  <si>
    <t>ROUTE_STATION_NUM</t>
  </si>
  <si>
    <t>18X</t>
  </si>
  <si>
    <t>37X</t>
  </si>
  <si>
    <t>DON</t>
  </si>
  <si>
    <t>HER</t>
  </si>
  <si>
    <t>JUL</t>
  </si>
  <si>
    <t>LEB</t>
  </si>
  <si>
    <t>MAR</t>
  </si>
  <si>
    <t>RIV</t>
  </si>
  <si>
    <t>Boardings by transit sub-mode</t>
  </si>
  <si>
    <t>Transit sub-mode</t>
  </si>
  <si>
    <t>Local Bus</t>
  </si>
  <si>
    <t>Express Bus</t>
  </si>
  <si>
    <t>Commuter Rail</t>
  </si>
  <si>
    <t>0,000</t>
  </si>
  <si>
    <t>00,000</t>
  </si>
  <si>
    <t>Boarding</t>
  </si>
  <si>
    <t>Route</t>
  </si>
  <si>
    <t>Mode</t>
  </si>
  <si>
    <t>text</t>
  </si>
  <si>
    <t>Boardings</t>
  </si>
  <si>
    <t>Route Name</t>
  </si>
  <si>
    <t>Route Id</t>
  </si>
  <si>
    <t>Rte ID</t>
  </si>
  <si>
    <t>Rte Name</t>
  </si>
  <si>
    <t>Rte Id (ABM)</t>
  </si>
  <si>
    <t>Rte Id (OBS)</t>
  </si>
  <si>
    <t>TOTAL</t>
  </si>
  <si>
    <t>|</t>
  </si>
  <si>
    <t>Rover</t>
  </si>
  <si>
    <t>AM</t>
  </si>
  <si>
    <t>MD</t>
  </si>
  <si>
    <t>PM</t>
  </si>
  <si>
    <t>OP   |</t>
  </si>
  <si>
    <t>T</t>
  </si>
  <si>
    <t>otal</t>
  </si>
  <si>
    <t>Utils</t>
  </si>
  <si>
    <t>Mins</t>
  </si>
  <si>
    <t>Sub-mode Constant (DaySim)</t>
  </si>
  <si>
    <t>Following stations are replaced with '301'</t>
  </si>
  <si>
    <t>ABM_12132015</t>
  </si>
  <si>
    <t>Reference</t>
  </si>
  <si>
    <t>===========================================================================|=========</t>
  </si>
  <si>
    <t>===================================================================================================================|=========</t>
  </si>
  <si>
    <t>Transfer Rate</t>
  </si>
  <si>
    <t>==================================================================================================================================================================================================================|============</t>
  </si>
  <si>
    <t>=======================================================================================|=========</t>
  </si>
  <si>
    <t>=====================================================================================================================================================================|=========</t>
  </si>
  <si>
    <t>=======================================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</si>
  <si>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</si>
  <si>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Created</t>
  </si>
  <si>
    <t>On:</t>
  </si>
  <si>
    <t>Nashville</t>
  </si>
  <si>
    <t>Transit</t>
  </si>
  <si>
    <t>Assignment</t>
  </si>
  <si>
    <t>Summary</t>
  </si>
  <si>
    <t>Alternative:</t>
  </si>
  <si>
    <t>TRIPS</t>
  </si>
  <si>
    <t>BY</t>
  </si>
  <si>
    <t>TOD</t>
  </si>
  <si>
    <t>AND</t>
  </si>
  <si>
    <t>MODE</t>
  </si>
  <si>
    <t>(MODE</t>
  </si>
  <si>
    <t>CHOICE</t>
  </si>
  <si>
    <t>MODEL</t>
  </si>
  <si>
    <t>RESULTS)</t>
  </si>
  <si>
    <t>Per</t>
  </si>
  <si>
    <t>DriveAlo</t>
  </si>
  <si>
    <t>ShrRide</t>
  </si>
  <si>
    <t>3+</t>
  </si>
  <si>
    <t>WalkLocal</t>
  </si>
  <si>
    <t>WalkBrt</t>
  </si>
  <si>
    <t>WalkExpBus</t>
  </si>
  <si>
    <t>WalkUrbRail</t>
  </si>
  <si>
    <t>WalkComRail</t>
  </si>
  <si>
    <t>PnRLocal</t>
  </si>
  <si>
    <t>PnRBrt</t>
  </si>
  <si>
    <t>PnRExpBus</t>
  </si>
  <si>
    <t>PnRUrbRail</t>
  </si>
  <si>
    <t>PnRComRail</t>
  </si>
  <si>
    <t>KnRLocal</t>
  </si>
  <si>
    <t>KnRBrt</t>
  </si>
  <si>
    <t>KnRExpBus</t>
  </si>
  <si>
    <t>KnRUrbRail</t>
  </si>
  <si>
    <t>KnrComRail</t>
  </si>
  <si>
    <t>Trips</t>
  </si>
  <si>
    <t>--</t>
  </si>
  <si>
    <t>OP</t>
  </si>
  <si>
    <t>TRANSIT</t>
  </si>
  <si>
    <t>BOARDINGS</t>
  </si>
  <si>
    <t>(TRANSIT</t>
  </si>
  <si>
    <t>ASSIGNMENT</t>
  </si>
  <si>
    <t>Name</t>
  </si>
  <si>
    <t>Local</t>
  </si>
  <si>
    <t>Express</t>
  </si>
  <si>
    <t>Bus</t>
  </si>
  <si>
    <t>Commuter</t>
  </si>
  <si>
    <t>Existing</t>
  </si>
  <si>
    <t>Shuttle</t>
  </si>
  <si>
    <t>ComRail</t>
  </si>
  <si>
    <t>TRANSFER</t>
  </si>
  <si>
    <t>RATES</t>
  </si>
  <si>
    <t>Period</t>
  </si>
  <si>
    <t>Transfers</t>
  </si>
  <si>
    <t>(Rate)</t>
  </si>
  <si>
    <t>ROUTE</t>
  </si>
  <si>
    <t>Rte</t>
  </si>
  <si>
    <t>INDIVIDUAL</t>
  </si>
  <si>
    <t>ROUTES</t>
  </si>
  <si>
    <t>(DISAGGREGATE</t>
  </si>
  <si>
    <t>RTE_ID</t>
  </si>
  <si>
    <t>RTE_NAME</t>
  </si>
  <si>
    <t>HDAM</t>
  </si>
  <si>
    <t>HDMD</t>
  </si>
  <si>
    <t>HDPM</t>
  </si>
  <si>
    <t>HDOP</t>
  </si>
  <si>
    <t>RTE</t>
  </si>
  <si>
    <t>AM_MILES</t>
  </si>
  <si>
    <t>AM_TIME</t>
  </si>
  <si>
    <t>MD_MILES</t>
  </si>
  <si>
    <t>MD_TIME</t>
  </si>
  <si>
    <t>PM_MILES</t>
  </si>
  <si>
    <t>PM_TIME</t>
  </si>
  <si>
    <t>OP_MILES</t>
  </si>
  <si>
    <t>OP_TIME</t>
  </si>
  <si>
    <t>TOT_ON</t>
  </si>
  <si>
    <t>1_WL</t>
  </si>
  <si>
    <t>1_WB</t>
  </si>
  <si>
    <t>1_WE</t>
  </si>
  <si>
    <t>1_WU</t>
  </si>
  <si>
    <t>1_WC</t>
  </si>
  <si>
    <t>1_PL</t>
  </si>
  <si>
    <t>1_PB</t>
  </si>
  <si>
    <t>1_PE</t>
  </si>
  <si>
    <t>1_PU</t>
  </si>
  <si>
    <t>1_PC</t>
  </si>
  <si>
    <t>1_KL</t>
  </si>
  <si>
    <t>1_KB</t>
  </si>
  <si>
    <t>1_KE</t>
  </si>
  <si>
    <t>1_KU</t>
  </si>
  <si>
    <t>1_KC</t>
  </si>
  <si>
    <t>2_WL</t>
  </si>
  <si>
    <t>2_WB</t>
  </si>
  <si>
    <t>2_WE</t>
  </si>
  <si>
    <t>2_WU</t>
  </si>
  <si>
    <t>2_WC</t>
  </si>
  <si>
    <t>2_PL</t>
  </si>
  <si>
    <t>2_PB</t>
  </si>
  <si>
    <t>2_PE</t>
  </si>
  <si>
    <t>2_PU</t>
  </si>
  <si>
    <t>2_PC</t>
  </si>
  <si>
    <t>2_KL</t>
  </si>
  <si>
    <t>2_KB</t>
  </si>
  <si>
    <t>2_KE</t>
  </si>
  <si>
    <t>2_KU</t>
  </si>
  <si>
    <t>2_KC</t>
  </si>
  <si>
    <t>3_WL</t>
  </si>
  <si>
    <t>3_WB</t>
  </si>
  <si>
    <t>3_WE</t>
  </si>
  <si>
    <t>3_WU</t>
  </si>
  <si>
    <t>3_WC</t>
  </si>
  <si>
    <t>3_PL</t>
  </si>
  <si>
    <t>3_PB</t>
  </si>
  <si>
    <t>3_PE</t>
  </si>
  <si>
    <t>3_PU</t>
  </si>
  <si>
    <t>3_PC</t>
  </si>
  <si>
    <t>3_KL</t>
  </si>
  <si>
    <t>3_KB</t>
  </si>
  <si>
    <t>3_KE</t>
  </si>
  <si>
    <t>3_KU</t>
  </si>
  <si>
    <t>3_KC</t>
  </si>
  <si>
    <t>4_WL</t>
  </si>
  <si>
    <t>4_WB</t>
  </si>
  <si>
    <t>4_WE</t>
  </si>
  <si>
    <t>4_WU</t>
  </si>
  <si>
    <t>4_WC</t>
  </si>
  <si>
    <t>4_PL</t>
  </si>
  <si>
    <t>4_PB</t>
  </si>
  <si>
    <t>4_PE</t>
  </si>
  <si>
    <t>4_PU</t>
  </si>
  <si>
    <t>4_PC</t>
  </si>
  <si>
    <t>4_KL</t>
  </si>
  <si>
    <t>4_KB</t>
  </si>
  <si>
    <t>4_KE</t>
  </si>
  <si>
    <t>4_KU</t>
  </si>
  <si>
    <t>4_KC</t>
  </si>
  <si>
    <t>5_WL</t>
  </si>
  <si>
    <t>5_WB</t>
  </si>
  <si>
    <t>5_WE</t>
  </si>
  <si>
    <t>5_WU</t>
  </si>
  <si>
    <t>5_WC</t>
  </si>
  <si>
    <t>5_PL</t>
  </si>
  <si>
    <t>5_PB</t>
  </si>
  <si>
    <t>5_PE</t>
  </si>
  <si>
    <t>5_PU</t>
  </si>
  <si>
    <t>5_PC</t>
  </si>
  <si>
    <t>5_KL</t>
  </si>
  <si>
    <t>5_KB</t>
  </si>
  <si>
    <t>5_KE</t>
  </si>
  <si>
    <t>5_KU</t>
  </si>
  <si>
    <t>5_KC</t>
  </si>
  <si>
    <t>6_WL</t>
  </si>
  <si>
    <t>6_WB</t>
  </si>
  <si>
    <t>6_WE</t>
  </si>
  <si>
    <t>6_WU</t>
  </si>
  <si>
    <t>6_WC</t>
  </si>
  <si>
    <t>6_PL</t>
  </si>
  <si>
    <t>6_PB</t>
  </si>
  <si>
    <t>6_PE</t>
  </si>
  <si>
    <t>6_PU</t>
  </si>
  <si>
    <t>6_PC</t>
  </si>
  <si>
    <t>6_KL</t>
  </si>
  <si>
    <t>6_KB</t>
  </si>
  <si>
    <t>6_KE</t>
  </si>
  <si>
    <t>6_KU</t>
  </si>
  <si>
    <t>6_KC</t>
  </si>
  <si>
    <t>7_WL</t>
  </si>
  <si>
    <t>7_WB</t>
  </si>
  <si>
    <t>7_WE</t>
  </si>
  <si>
    <t>7_WU</t>
  </si>
  <si>
    <t>7_WC</t>
  </si>
  <si>
    <t>7_PL</t>
  </si>
  <si>
    <t>7_PB</t>
  </si>
  <si>
    <t>7_PE</t>
  </si>
  <si>
    <t>7_PU</t>
  </si>
  <si>
    <t>7_PC</t>
  </si>
  <si>
    <t>7_KL</t>
  </si>
  <si>
    <t>7_KB</t>
  </si>
  <si>
    <t>7_KE</t>
  </si>
  <si>
    <t>7_KU</t>
  </si>
  <si>
    <t>7_KC</t>
  </si>
  <si>
    <t>TOT_PH</t>
  </si>
  <si>
    <t>TOT_PM</t>
  </si>
  <si>
    <t>3Rte</t>
  </si>
  <si>
    <t>Nolensville</t>
  </si>
  <si>
    <t>Rd</t>
  </si>
  <si>
    <t>(Hi</t>
  </si>
  <si>
    <t>4Rte</t>
  </si>
  <si>
    <t>(Ha</t>
  </si>
  <si>
    <t>5Rte</t>
  </si>
  <si>
    <t>12th</t>
  </si>
  <si>
    <t>Ave</t>
  </si>
  <si>
    <t>South</t>
  </si>
  <si>
    <t>Loo</t>
  </si>
  <si>
    <t>6Rte</t>
  </si>
  <si>
    <t>Airport</t>
  </si>
  <si>
    <t>Exp</t>
  </si>
  <si>
    <t>OB</t>
  </si>
  <si>
    <t>7Rte</t>
  </si>
  <si>
    <t>Dickerson</t>
  </si>
  <si>
    <t>Loop1</t>
  </si>
  <si>
    <t>8Rte</t>
  </si>
  <si>
    <t>9Rte</t>
  </si>
  <si>
    <t>MTA</t>
  </si>
  <si>
    <t>IB</t>
  </si>
  <si>
    <t>10Rte</t>
  </si>
  <si>
    <t>Murfreesboro</t>
  </si>
  <si>
    <t>14Rte</t>
  </si>
  <si>
    <t>Bordeaux</t>
  </si>
  <si>
    <t>(Kings</t>
  </si>
  <si>
    <t>Ln</t>
  </si>
  <si>
    <t>17Rte</t>
  </si>
  <si>
    <t>(Panaroma</t>
  </si>
  <si>
    <t>18Rte</t>
  </si>
  <si>
    <t>Gallatin</t>
  </si>
  <si>
    <t>19Rte</t>
  </si>
  <si>
    <t>Meridian</t>
  </si>
  <si>
    <t>Tusculum</t>
  </si>
  <si>
    <t>McMurray</t>
  </si>
  <si>
    <t>21Rte</t>
  </si>
  <si>
    <t>23Rte</t>
  </si>
  <si>
    <t>FTA</t>
  </si>
  <si>
    <t>Green</t>
  </si>
  <si>
    <t>24Rte</t>
  </si>
  <si>
    <t>Red</t>
  </si>
  <si>
    <t>27Rte</t>
  </si>
  <si>
    <t>Gateway</t>
  </si>
  <si>
    <t>28Rte</t>
  </si>
  <si>
    <t>HighLand</t>
  </si>
  <si>
    <t>29Rte</t>
  </si>
  <si>
    <t>Medical</t>
  </si>
  <si>
    <t>Cen</t>
  </si>
  <si>
    <t>Memorial</t>
  </si>
  <si>
    <t>31Rte</t>
  </si>
  <si>
    <t>Mercury</t>
  </si>
  <si>
    <t>32Rte</t>
  </si>
  <si>
    <t>N.W.</t>
  </si>
  <si>
    <t>Broad</t>
  </si>
  <si>
    <t>33Rte</t>
  </si>
  <si>
    <t>Old</t>
  </si>
  <si>
    <t>Fort</t>
  </si>
  <si>
    <t>34Rte</t>
  </si>
  <si>
    <t>Churc</t>
  </si>
  <si>
    <t>36Rte</t>
  </si>
  <si>
    <t>Loop2</t>
  </si>
  <si>
    <t>37Rte</t>
  </si>
  <si>
    <t>39Rte</t>
  </si>
  <si>
    <t>(Wa</t>
  </si>
  <si>
    <t>40Rte</t>
  </si>
  <si>
    <t>43Rte</t>
  </si>
  <si>
    <t>Shelby</t>
  </si>
  <si>
    <t>44Rte</t>
  </si>
  <si>
    <t>46Rte</t>
  </si>
  <si>
    <t>52Rte</t>
  </si>
  <si>
    <t>53Rte</t>
  </si>
  <si>
    <t>54Rte</t>
  </si>
  <si>
    <t>Midtown</t>
  </si>
  <si>
    <t>CW</t>
  </si>
  <si>
    <t>Loop</t>
  </si>
  <si>
    <t>55Rte</t>
  </si>
  <si>
    <t>Midtwon</t>
  </si>
  <si>
    <t>CCW</t>
  </si>
  <si>
    <t>59Rte</t>
  </si>
  <si>
    <t>Cecilia/Cumberland</t>
  </si>
  <si>
    <t>60Rte</t>
  </si>
  <si>
    <t>62Rte</t>
  </si>
  <si>
    <t>64Rte</t>
  </si>
  <si>
    <t>Antioch</t>
  </si>
  <si>
    <t>Blue</t>
  </si>
  <si>
    <t>70Rte</t>
  </si>
  <si>
    <t>73Rte</t>
  </si>
  <si>
    <t>8th</t>
  </si>
  <si>
    <t>Avenue</t>
  </si>
  <si>
    <t>75Rte</t>
  </si>
  <si>
    <t>76Rte</t>
  </si>
  <si>
    <t>Whites</t>
  </si>
  <si>
    <t>Creek</t>
  </si>
  <si>
    <t>77Rte</t>
  </si>
  <si>
    <t>78Rte</t>
  </si>
  <si>
    <t>McFerrin</t>
  </si>
  <si>
    <t>Lebanon</t>
  </si>
  <si>
    <t>84Rte</t>
  </si>
  <si>
    <t>MetroCenter</t>
  </si>
  <si>
    <t>Belmont</t>
  </si>
  <si>
    <t>87Rte</t>
  </si>
  <si>
    <t>Hickory</t>
  </si>
  <si>
    <t>88Rte</t>
  </si>
  <si>
    <t>89Rte</t>
  </si>
  <si>
    <t>Cane</t>
  </si>
  <si>
    <t>Ridge</t>
  </si>
  <si>
    <t>90Rte</t>
  </si>
  <si>
    <t>91Rte</t>
  </si>
  <si>
    <t>Music</t>
  </si>
  <si>
    <t>City</t>
  </si>
  <si>
    <t>Ci</t>
  </si>
  <si>
    <t>92Rte</t>
  </si>
  <si>
    <t>C</t>
  </si>
  <si>
    <t>93Rte</t>
  </si>
  <si>
    <t>Purple</t>
  </si>
  <si>
    <t>94Rte</t>
  </si>
  <si>
    <t>Oaks</t>
  </si>
  <si>
    <t>95Rte</t>
  </si>
  <si>
    <t>96Rte</t>
  </si>
  <si>
    <t>Scott</t>
  </si>
  <si>
    <t>97Rte</t>
  </si>
  <si>
    <t>98Rte</t>
  </si>
  <si>
    <t>Opry</t>
  </si>
  <si>
    <t>Mills</t>
  </si>
  <si>
    <t>99Rte</t>
  </si>
  <si>
    <t>100Rte</t>
  </si>
  <si>
    <t>Madison</t>
  </si>
  <si>
    <t>Conn</t>
  </si>
  <si>
    <t>Spgfield/Joelton</t>
  </si>
  <si>
    <t>E</t>
  </si>
  <si>
    <t>104Rte</t>
  </si>
  <si>
    <t>West</t>
  </si>
  <si>
    <t>End</t>
  </si>
  <si>
    <t>(White</t>
  </si>
  <si>
    <t>Bri</t>
  </si>
  <si>
    <t>105Rte</t>
  </si>
  <si>
    <t>(Bellevue)</t>
  </si>
  <si>
    <t>106Rte</t>
  </si>
  <si>
    <t>MCS</t>
  </si>
  <si>
    <t>Shut</t>
  </si>
  <si>
    <t>107Rte</t>
  </si>
  <si>
    <t>Hillsboro</t>
  </si>
  <si>
    <t>108Rte</t>
  </si>
  <si>
    <t>110Rte</t>
  </si>
  <si>
    <t>112Rte</t>
  </si>
  <si>
    <t>Sprgfield/Joelton</t>
  </si>
  <si>
    <t>Franklin/Brentwood</t>
  </si>
  <si>
    <t>114Rte</t>
  </si>
  <si>
    <t>Charlotte</t>
  </si>
  <si>
    <t>115Rte</t>
  </si>
  <si>
    <t>116Rte</t>
  </si>
  <si>
    <t>Bellevue</t>
  </si>
  <si>
    <t>Rivergate</t>
  </si>
  <si>
    <t>119Rte</t>
  </si>
  <si>
    <t>Edmondson</t>
  </si>
  <si>
    <t>Pike</t>
  </si>
  <si>
    <t>Con</t>
  </si>
  <si>
    <t>Spring</t>
  </si>
  <si>
    <t>Hill</t>
  </si>
  <si>
    <t>122Rte</t>
  </si>
  <si>
    <t>Tusculum/McMurray</t>
  </si>
  <si>
    <t>Comm</t>
  </si>
  <si>
    <t>R&amp;R</t>
  </si>
  <si>
    <t>129Rte</t>
  </si>
  <si>
    <t>131Rte</t>
  </si>
  <si>
    <t>Star</t>
  </si>
  <si>
    <t>I</t>
  </si>
  <si>
    <t>132Rte</t>
  </si>
  <si>
    <t>O</t>
  </si>
  <si>
    <t>135Rte</t>
  </si>
  <si>
    <t>136Rte</t>
  </si>
  <si>
    <t>139Rte</t>
  </si>
  <si>
    <t>Golden</t>
  </si>
  <si>
    <t>Valley</t>
  </si>
  <si>
    <t>P</t>
  </si>
  <si>
    <t>140Rte</t>
  </si>
  <si>
    <t>A</t>
  </si>
  <si>
    <t>141Rte</t>
  </si>
  <si>
    <t>142Rte</t>
  </si>
  <si>
    <t>145Rte</t>
  </si>
  <si>
    <t>Jefferson</t>
  </si>
  <si>
    <t>146Rte</t>
  </si>
  <si>
    <t>147Rte</t>
  </si>
  <si>
    <t>Herman</t>
  </si>
  <si>
    <t>148Rte</t>
  </si>
  <si>
    <t>END</t>
  </si>
  <si>
    <t>REPORTING</t>
  </si>
  <si>
    <t>BOARDINGS BY ROUTE</t>
  </si>
  <si>
    <t>BOARDINGS BY SUB-MODE</t>
  </si>
  <si>
    <t>BOARDINGS BY ROUTE (SORTED BY OBS BOARDINGS)</t>
  </si>
  <si>
    <t>R-Squared</t>
  </si>
  <si>
    <t>149Rte</t>
  </si>
  <si>
    <t>150Rte</t>
  </si>
  <si>
    <t>Night</t>
  </si>
  <si>
    <t>152Rte</t>
  </si>
  <si>
    <t>153Rte</t>
  </si>
  <si>
    <t>Ander</t>
  </si>
  <si>
    <t>154Rte</t>
  </si>
  <si>
    <t>Neely</t>
  </si>
  <si>
    <t>Factor</t>
  </si>
  <si>
    <t>Dwell</t>
  </si>
  <si>
    <t>155Rte</t>
  </si>
  <si>
    <t>156Rte</t>
  </si>
  <si>
    <t>163Rte</t>
  </si>
  <si>
    <t>165Rte</t>
  </si>
  <si>
    <t>172Rte</t>
  </si>
  <si>
    <t>173Rte</t>
  </si>
  <si>
    <t>174Rte</t>
  </si>
  <si>
    <t>179Rte</t>
  </si>
  <si>
    <t>180Rte</t>
  </si>
  <si>
    <t>181Rte</t>
  </si>
  <si>
    <t>182Rte</t>
  </si>
  <si>
    <t>183Rte</t>
  </si>
  <si>
    <t>184Rte</t>
  </si>
  <si>
    <t>185Rte</t>
  </si>
  <si>
    <t>186Rte</t>
  </si>
  <si>
    <t>190MuleGreenWest</t>
  </si>
  <si>
    <t>192MulePurpleEast</t>
  </si>
  <si>
    <t>193MuleRedSouth</t>
  </si>
  <si>
    <t>194CrossTownTrinityEB</t>
  </si>
  <si>
    <t>195CrossTownBell</t>
  </si>
  <si>
    <t>198Rte</t>
  </si>
  <si>
    <t>Smyrna</t>
  </si>
  <si>
    <t>Lavergne</t>
  </si>
  <si>
    <t>Ex</t>
  </si>
  <si>
    <t>199Rte</t>
  </si>
  <si>
    <t>Thompson</t>
  </si>
  <si>
    <t>Connector</t>
  </si>
  <si>
    <t>200Rte</t>
  </si>
  <si>
    <t>201Rte</t>
  </si>
  <si>
    <t>202Rte</t>
  </si>
  <si>
    <t>203Rte</t>
  </si>
  <si>
    <t>University</t>
  </si>
  <si>
    <t>Connect</t>
  </si>
  <si>
    <t>204Rte</t>
  </si>
  <si>
    <t>205Rte</t>
  </si>
  <si>
    <t>Hills</t>
  </si>
  <si>
    <t>206Rte</t>
  </si>
  <si>
    <t>209MuleBlueSB</t>
  </si>
  <si>
    <t>210Rte</t>
  </si>
  <si>
    <t>211Rte</t>
  </si>
  <si>
    <t>212Rte</t>
  </si>
  <si>
    <t>215Rte</t>
  </si>
  <si>
    <t>225Rte</t>
  </si>
  <si>
    <t>226Rte</t>
  </si>
  <si>
    <t>227Rte</t>
  </si>
  <si>
    <t>228Rte</t>
  </si>
  <si>
    <t>231Rte</t>
  </si>
  <si>
    <t>232Rte</t>
  </si>
  <si>
    <t>233Rte</t>
  </si>
  <si>
    <t>236Rte</t>
  </si>
  <si>
    <t>237Rte</t>
  </si>
  <si>
    <t>ObsOff</t>
  </si>
  <si>
    <t>ObsOn</t>
  </si>
  <si>
    <t>ObsName</t>
  </si>
  <si>
    <t>ON</t>
  </si>
  <si>
    <t>RouteObs</t>
  </si>
  <si>
    <t>RouteNumNum</t>
  </si>
  <si>
    <t>RouteNumChar</t>
  </si>
  <si>
    <t>boarding</t>
  </si>
  <si>
    <t>Track</t>
  </si>
  <si>
    <t>Route_Name</t>
  </si>
  <si>
    <t>Rte 3 West End (White Bridge) IB</t>
  </si>
  <si>
    <t>Rte 3 West End (White Bridge) OB</t>
  </si>
  <si>
    <t>Rte 4 Shelby IB</t>
  </si>
  <si>
    <t>Rte 4 Shelby OB</t>
  </si>
  <si>
    <t>Rte 6 Lebanon Rd OB</t>
  </si>
  <si>
    <t>Rte 6 Lebanon Rd IB</t>
  </si>
  <si>
    <t>Rte 7 Hillsboro IB</t>
  </si>
  <si>
    <t>Rte 7 Hillsboro OB</t>
  </si>
  <si>
    <t>Rte 9 MetroCenter OB</t>
  </si>
  <si>
    <t>Rte 9 MetroCenter IB</t>
  </si>
  <si>
    <t>Rte 18 Airport Exp OB</t>
  </si>
  <si>
    <t>Rte 18 Airport Exp IB</t>
  </si>
  <si>
    <t>Rte 18 Airport Local OB</t>
  </si>
  <si>
    <t>Rte 18 Airport Local IB</t>
  </si>
  <si>
    <t>Rte 19 Herman IB</t>
  </si>
  <si>
    <t>Rte 19 Herman OB</t>
  </si>
  <si>
    <t>Rte 22 Bordeaux (Panaroma) IB</t>
  </si>
  <si>
    <t>Rte 22 Bordeaux (Panaroma) OB</t>
  </si>
  <si>
    <t>Rte 22 Bordeaux (Kings Ln) OB</t>
  </si>
  <si>
    <t>Rte 22 Bordeaux (Kings Ln) IB</t>
  </si>
  <si>
    <t>Rte 24 Bellevue Exp AM</t>
  </si>
  <si>
    <t>Rte 24 Bellevue Exp PM</t>
  </si>
  <si>
    <t>Rte 28 Meridian OB</t>
  </si>
  <si>
    <t>Rte 28 Meridian IB</t>
  </si>
  <si>
    <t>Rte 29 Jefferson IB</t>
  </si>
  <si>
    <t>Rte 29 Jefferson OB</t>
  </si>
  <si>
    <t>Rte 41 Golden Valley OB PM</t>
  </si>
  <si>
    <t>Rte 41 Golden Valley IB PM</t>
  </si>
  <si>
    <t>Rte 41 Golden Valley IB AM</t>
  </si>
  <si>
    <t>Rte 41 Golden Valley OB AM</t>
  </si>
  <si>
    <t>Rte 86 Smyrna Lavergne Exp OB</t>
  </si>
  <si>
    <t>Rte 86 Smyrna Lavergne Exp IB</t>
  </si>
  <si>
    <t>Rte 89 Sprgfield/Joelton Exp IB</t>
  </si>
  <si>
    <t>Rte 89 Spgfield/Joelton Exp OB</t>
  </si>
  <si>
    <t>Rte 87 Gallatin Comm Bus OB</t>
  </si>
  <si>
    <t>Rte 87 Gallatin Comm Bus IB</t>
  </si>
  <si>
    <t>Rte 95 Spring Hill Exp OB</t>
  </si>
  <si>
    <t>Rte 95 Spring Hill Exp IB</t>
  </si>
  <si>
    <t>Rte 107 Rover Gateway</t>
  </si>
  <si>
    <t>Rte 105 Rover HighLand</t>
  </si>
  <si>
    <t>Rte 106 Rover Medical Center</t>
  </si>
  <si>
    <t>Rte 104 Rover Mercury</t>
  </si>
  <si>
    <t>Rte 108 Rover Old Fort</t>
  </si>
  <si>
    <t>Rte 102 Rover South Church</t>
  </si>
  <si>
    <t>Rte 103 Rover Memorial</t>
  </si>
  <si>
    <t>MuleGreenWest</t>
  </si>
  <si>
    <t>MuleBlueSB</t>
  </si>
  <si>
    <t>MulePurpleEast</t>
  </si>
  <si>
    <t>MuleRedSouth</t>
  </si>
  <si>
    <t>modes</t>
  </si>
  <si>
    <t>RouteNum</t>
  </si>
  <si>
    <t>Route Name (Temp)</t>
  </si>
  <si>
    <t>6,7</t>
  </si>
  <si>
    <t>11,12</t>
  </si>
  <si>
    <t>238Rte</t>
  </si>
  <si>
    <t>239Rte</t>
  </si>
  <si>
    <t>240Rte</t>
  </si>
  <si>
    <t>241Rte</t>
  </si>
  <si>
    <t>Diff</t>
  </si>
  <si>
    <t>"RouteNumNum" isn't correct, used "RouteNumChar"</t>
  </si>
  <si>
    <t>% Diff</t>
  </si>
  <si>
    <t>DIFF</t>
  </si>
  <si>
    <t>May</t>
  </si>
  <si>
    <t>Boarding rate</t>
  </si>
  <si>
    <t>Transit trips</t>
  </si>
  <si>
    <t>1</t>
  </si>
  <si>
    <t>0,022</t>
  </si>
  <si>
    <t>Sat,</t>
  </si>
  <si>
    <t>(01:49:48)</t>
  </si>
  <si>
    <t xml:space="preserve">PathImpedance_TransitLocalBusPathConstant = 0.05 </t>
  </si>
  <si>
    <t>PathImpedance_TransitPremiumBusPathConstant = 0.12</t>
  </si>
  <si>
    <t xml:space="preserve">PathImpedance_TransitLightRailPathConstant = 0.0 </t>
  </si>
  <si>
    <t xml:space="preserve">PathImpedance_TransitCommuterRailPathConstant = 1.15 </t>
  </si>
  <si>
    <t>PathImpedance_TransitFerryPathConstant = 0.07</t>
  </si>
  <si>
    <t xml:space="preserve">PathImpedance_TransitUsePathTypeSpecificTime = true </t>
  </si>
  <si>
    <t xml:space="preserve">PathImpedance_TransitPremiumBusTimeAdditiveWeight = -0.204 </t>
  </si>
  <si>
    <t>PathImpedance_TransitLightRailTimeAdditiveWeight = 0.0</t>
  </si>
  <si>
    <t>PathImpedance_TransitCommuterRailTimeAdditiveWeight = -0.273</t>
  </si>
  <si>
    <t>PathImpedance_TransitFerryTimeAdditiveWeight = -0.318</t>
  </si>
  <si>
    <t>PathImpedance_TransitPremiumBusInVehicleTimeWeight = 0.95</t>
  </si>
  <si>
    <t>PathImpedance_TransitLightRailInVehicleTimeWeight = 1.0</t>
  </si>
  <si>
    <t>PathImpedance_TransitCommuterRailInVehicleTimeWeight = 0.65</t>
  </si>
  <si>
    <t>PathImpedance_TransitFerryInVehicleTimeWeight = 0.80</t>
  </si>
  <si>
    <t>Path Impedance</t>
  </si>
  <si>
    <t>NOTE:</t>
  </si>
  <si>
    <t>diff in by sub-mode in TrnStat.asc and this table is because of Rte 18 Airport Exp. There are two servies, one is Exp and one local. TrnStat.asc considers both as local.</t>
  </si>
  <si>
    <t>242Rte</t>
  </si>
  <si>
    <t>243Rte</t>
  </si>
  <si>
    <t>244Rte</t>
  </si>
  <si>
    <t>245Rte</t>
  </si>
  <si>
    <t>246CrossTownAirportNB</t>
  </si>
  <si>
    <t>00,033</t>
  </si>
  <si>
    <t>0,009</t>
  </si>
  <si>
    <t>0,018</t>
  </si>
  <si>
    <t>00,003</t>
  </si>
  <si>
    <t>00,007</t>
  </si>
  <si>
    <t>00,052</t>
  </si>
  <si>
    <t>0,021</t>
  </si>
  <si>
    <t>0,020</t>
  </si>
  <si>
    <t>0,058</t>
  </si>
  <si>
    <t>00,005</t>
  </si>
  <si>
    <t>0,003</t>
  </si>
  <si>
    <t>00,063</t>
  </si>
  <si>
    <t>00,092</t>
  </si>
  <si>
    <t>00,300</t>
  </si>
  <si>
    <t>00,218</t>
  </si>
  <si>
    <t>0,008</t>
  </si>
  <si>
    <t>Jun</t>
  </si>
  <si>
    <t>00,235</t>
  </si>
  <si>
    <t>00,583</t>
  </si>
  <si>
    <t>00,055</t>
  </si>
  <si>
    <t>00,042</t>
  </si>
  <si>
    <t>00,028</t>
  </si>
  <si>
    <t>00,242</t>
  </si>
  <si>
    <t>0,107</t>
  </si>
  <si>
    <t>0,356</t>
  </si>
  <si>
    <t>0,087</t>
  </si>
  <si>
    <t>00,331</t>
  </si>
  <si>
    <t>0,167</t>
  </si>
  <si>
    <t>00,476</t>
  </si>
  <si>
    <t>00,243</t>
  </si>
  <si>
    <t>0,287</t>
  </si>
  <si>
    <t>00,451</t>
  </si>
  <si>
    <t>0,097</t>
  </si>
  <si>
    <t>00,117</t>
  </si>
  <si>
    <t>0,085</t>
  </si>
  <si>
    <t>0,292</t>
  </si>
  <si>
    <t>0,019</t>
  </si>
  <si>
    <t>0,077</t>
  </si>
  <si>
    <t>0,057</t>
  </si>
  <si>
    <t>0,063</t>
  </si>
  <si>
    <t>00,022</t>
  </si>
  <si>
    <t>0,070</t>
  </si>
  <si>
    <t>0,046</t>
  </si>
  <si>
    <t>0,012</t>
  </si>
  <si>
    <t>0,126</t>
  </si>
  <si>
    <t>0,007</t>
  </si>
  <si>
    <t>00,034</t>
  </si>
  <si>
    <t>0,004</t>
  </si>
  <si>
    <t>0,035</t>
  </si>
  <si>
    <t>0,025</t>
  </si>
  <si>
    <t>0,028</t>
  </si>
  <si>
    <t>Fri,</t>
  </si>
  <si>
    <t>(14:59:06)</t>
  </si>
  <si>
    <t>00,479</t>
  </si>
  <si>
    <t>00,357</t>
  </si>
  <si>
    <t>00,679</t>
  </si>
  <si>
    <t>00,194</t>
  </si>
  <si>
    <t>00,444</t>
  </si>
  <si>
    <t>00,386</t>
  </si>
  <si>
    <t>00,586</t>
  </si>
  <si>
    <t>00,186</t>
  </si>
  <si>
    <t>00,396</t>
  </si>
  <si>
    <t>00,104</t>
  </si>
  <si>
    <t>00,230</t>
  </si>
  <si>
    <t>00,559</t>
  </si>
  <si>
    <t>00,439</t>
  </si>
  <si>
    <t>00,598</t>
  </si>
  <si>
    <t>00,776</t>
  </si>
  <si>
    <t>00,212</t>
  </si>
  <si>
    <t>00,460</t>
  </si>
  <si>
    <t>00,208</t>
  </si>
  <si>
    <t>00,048</t>
  </si>
  <si>
    <t>00,135</t>
  </si>
  <si>
    <t>00,038</t>
  </si>
  <si>
    <t>00,054</t>
  </si>
  <si>
    <t>00,833</t>
  </si>
  <si>
    <t>00,548</t>
  </si>
  <si>
    <t>00,686</t>
  </si>
  <si>
    <t>00,545</t>
  </si>
  <si>
    <t>00,197</t>
  </si>
  <si>
    <t>00,816</t>
  </si>
  <si>
    <t>00,107</t>
  </si>
  <si>
    <t>00,172</t>
  </si>
  <si>
    <t>00,813</t>
  </si>
  <si>
    <t>00,675</t>
  </si>
  <si>
    <t>00,855</t>
  </si>
  <si>
    <t>00,248</t>
  </si>
  <si>
    <t>00,826</t>
  </si>
  <si>
    <t>00,341</t>
  </si>
  <si>
    <t>00,423</t>
  </si>
  <si>
    <t>00,110</t>
  </si>
  <si>
    <t>0,101</t>
  </si>
  <si>
    <t>00,211</t>
  </si>
  <si>
    <t>00,145</t>
  </si>
  <si>
    <t>0,104</t>
  </si>
  <si>
    <t>0,141</t>
  </si>
  <si>
    <t>00,390</t>
  </si>
  <si>
    <t>00,667</t>
  </si>
  <si>
    <t>0,656</t>
  </si>
  <si>
    <t>0,760</t>
  </si>
  <si>
    <t>0,098</t>
  </si>
  <si>
    <t>00,278</t>
  </si>
  <si>
    <t>0,357</t>
  </si>
  <si>
    <t>0,402</t>
  </si>
  <si>
    <t>0,053</t>
  </si>
  <si>
    <t>00,850</t>
  </si>
  <si>
    <t>0,558</t>
  </si>
  <si>
    <t>0,933</t>
  </si>
  <si>
    <t>00,318</t>
  </si>
  <si>
    <t>0,095</t>
  </si>
  <si>
    <t>0,519</t>
  </si>
  <si>
    <t>00,932</t>
  </si>
  <si>
    <t>00,335</t>
  </si>
  <si>
    <t>0,635</t>
  </si>
  <si>
    <t>0,480</t>
  </si>
  <si>
    <t>00,219</t>
  </si>
  <si>
    <t>0,231</t>
  </si>
  <si>
    <t>0,174</t>
  </si>
  <si>
    <t>0,083</t>
  </si>
  <si>
    <t>00,708</t>
  </si>
  <si>
    <t>00,136</t>
  </si>
  <si>
    <t>0,164</t>
  </si>
  <si>
    <t>0,163</t>
  </si>
  <si>
    <t>00,462</t>
  </si>
  <si>
    <t>00,599</t>
  </si>
  <si>
    <t>0,660</t>
  </si>
  <si>
    <t>0,654</t>
  </si>
  <si>
    <t>0,274</t>
  </si>
  <si>
    <t>00,140</t>
  </si>
  <si>
    <t>00,835</t>
  </si>
  <si>
    <t>0,121</t>
  </si>
  <si>
    <t>00,246</t>
  </si>
  <si>
    <t>0,319</t>
  </si>
  <si>
    <t>0,118</t>
  </si>
  <si>
    <t>00,088</t>
  </si>
  <si>
    <t>0,214</t>
  </si>
  <si>
    <t>0,145</t>
  </si>
  <si>
    <t>00,270</t>
  </si>
  <si>
    <t>0,153</t>
  </si>
  <si>
    <t>0,353</t>
  </si>
  <si>
    <t>00,796</t>
  </si>
  <si>
    <t>00,156</t>
  </si>
  <si>
    <t>0,111</t>
  </si>
  <si>
    <t>00,553</t>
  </si>
  <si>
    <t>0,045</t>
  </si>
  <si>
    <t>00,133</t>
  </si>
  <si>
    <t>00,353</t>
  </si>
  <si>
    <t>0,393</t>
  </si>
  <si>
    <t>0,492</t>
  </si>
  <si>
    <t>0,074</t>
  </si>
  <si>
    <t>00,288</t>
  </si>
  <si>
    <t>0,379</t>
  </si>
  <si>
    <t>0,430</t>
  </si>
  <si>
    <t>0,056</t>
  </si>
  <si>
    <t>00,043</t>
  </si>
  <si>
    <t>0,075</t>
  </si>
  <si>
    <t>00,118</t>
  </si>
  <si>
    <t>00,314</t>
  </si>
  <si>
    <t>0,147</t>
  </si>
  <si>
    <t>0,285</t>
  </si>
  <si>
    <t>00,832</t>
  </si>
  <si>
    <t>00,185</t>
  </si>
  <si>
    <t>0,237</t>
  </si>
  <si>
    <t>0,280</t>
  </si>
  <si>
    <t>00,772</t>
  </si>
  <si>
    <t>00,016</t>
  </si>
  <si>
    <t>0,016</t>
  </si>
  <si>
    <t>00,078</t>
  </si>
  <si>
    <t>00,083</t>
  </si>
  <si>
    <t>0,041</t>
  </si>
  <si>
    <t>0,066</t>
  </si>
  <si>
    <t>0,039</t>
  </si>
  <si>
    <t>00,615</t>
  </si>
  <si>
    <t>00,023</t>
  </si>
  <si>
    <t>0,076</t>
  </si>
  <si>
    <t>00,182</t>
  </si>
  <si>
    <t>00,071</t>
  </si>
  <si>
    <t>0,064</t>
  </si>
  <si>
    <t>0,031</t>
  </si>
  <si>
    <t>00,187</t>
  </si>
  <si>
    <t>0,092</t>
  </si>
  <si>
    <t>00,113</t>
  </si>
  <si>
    <t>0,055</t>
  </si>
  <si>
    <t>0,030</t>
  </si>
  <si>
    <t>00,195</t>
  </si>
  <si>
    <t>0,071</t>
  </si>
  <si>
    <t>00,126</t>
  </si>
  <si>
    <t>0,002</t>
  </si>
  <si>
    <t>00,074</t>
  </si>
  <si>
    <t>0,250</t>
  </si>
  <si>
    <t>00,015</t>
  </si>
  <si>
    <t>0,040</t>
  </si>
  <si>
    <t>00,076</t>
  </si>
  <si>
    <t>00,614</t>
  </si>
  <si>
    <t>0,603</t>
  </si>
  <si>
    <t>0,833</t>
  </si>
  <si>
    <t>0,334</t>
  </si>
  <si>
    <t>0,675</t>
  </si>
  <si>
    <t>0,855</t>
  </si>
  <si>
    <t>0,248</t>
  </si>
  <si>
    <t>0,795</t>
  </si>
  <si>
    <t>0,526</t>
  </si>
  <si>
    <t>00,006</t>
  </si>
  <si>
    <t>0,221</t>
  </si>
  <si>
    <t>00,445</t>
  </si>
  <si>
    <t>00,018</t>
  </si>
  <si>
    <t>00,012</t>
  </si>
  <si>
    <t>0,013</t>
  </si>
  <si>
    <t>00,049</t>
  </si>
  <si>
    <t>00,036</t>
  </si>
  <si>
    <t>0,061</t>
  </si>
  <si>
    <t>00,258</t>
  </si>
  <si>
    <t>00,105</t>
  </si>
  <si>
    <t>00,017</t>
  </si>
  <si>
    <t>0,059</t>
  </si>
  <si>
    <t>00,031</t>
  </si>
  <si>
    <t>0,583</t>
  </si>
  <si>
    <t>00,250</t>
  </si>
  <si>
    <t>0,218</t>
  </si>
  <si>
    <t>59699.9413.205.564</t>
  </si>
  <si>
    <t>02.8537.1115.05211.06</t>
  </si>
  <si>
    <t>0117.37.5992.170</t>
  </si>
  <si>
    <t>02.3481.0211.808</t>
  </si>
  <si>
    <t>0174.68.6623.649</t>
  </si>
  <si>
    <t>07.9624.543</t>
  </si>
  <si>
    <t>070.594.1500.850</t>
  </si>
  <si>
    <t>36736.462.7050.533</t>
  </si>
  <si>
    <t>01.7112.0471.3040.521</t>
  </si>
  <si>
    <t>078.284.1380.385</t>
  </si>
  <si>
    <t>01.0000.1540.333</t>
  </si>
  <si>
    <t>0111.23.4440.351</t>
  </si>
  <si>
    <t>08.9625.279</t>
  </si>
  <si>
    <t>061.493.2330.250</t>
  </si>
  <si>
    <t>20760.111.239</t>
  </si>
  <si>
    <t>00.9041.500</t>
  </si>
  <si>
    <t>092.701.138</t>
  </si>
  <si>
    <t>040.031.791</t>
  </si>
  <si>
    <t>00.6402.6512.0141.344</t>
  </si>
  <si>
    <t>40434.186.3273.264</t>
  </si>
  <si>
    <t>00.1171.0270.2300.730</t>
  </si>
  <si>
    <t>0103.912.420.100</t>
  </si>
  <si>
    <t>00.2500.731</t>
  </si>
  <si>
    <t>0188.56.318</t>
  </si>
  <si>
    <t>040.330.5000.250</t>
  </si>
  <si>
    <t>376148.75.733</t>
  </si>
  <si>
    <t>0119.38.0641.250</t>
  </si>
  <si>
    <t>067.943.4501.178</t>
  </si>
  <si>
    <t>03.8150.3160.766</t>
  </si>
  <si>
    <t>334109.71.5380.961</t>
  </si>
  <si>
    <t>079.721.7570.250</t>
  </si>
  <si>
    <t>076.952.1111.433</t>
  </si>
  <si>
    <t>01.4732.3930.3681.194</t>
  </si>
  <si>
    <t>032.601.666</t>
  </si>
  <si>
    <t>01.0330.583</t>
  </si>
  <si>
    <t>410162.71.0370.445</t>
  </si>
  <si>
    <t>0111.50.614</t>
  </si>
  <si>
    <t>098.360.9470.755</t>
  </si>
  <si>
    <t>019.080.833</t>
  </si>
  <si>
    <t>33770.9017.42</t>
  </si>
  <si>
    <t>089.228.687</t>
  </si>
  <si>
    <t>069.937.500</t>
  </si>
  <si>
    <t>014.830.833</t>
  </si>
  <si>
    <t>23532.861.2850.250</t>
  </si>
  <si>
    <t>037.922.016</t>
  </si>
  <si>
    <t>093.842.832</t>
  </si>
  <si>
    <t>01.59616.190.406</t>
  </si>
  <si>
    <t>042.400.500</t>
  </si>
  <si>
    <t>396104.51.2301.769</t>
  </si>
  <si>
    <t>085.221.7570.250</t>
  </si>
  <si>
    <t>0138.74.6193.956</t>
  </si>
  <si>
    <t>02.5264.4590.6312.047</t>
  </si>
  <si>
    <t>036.601.666</t>
  </si>
  <si>
    <t>18414.793.6631.632</t>
  </si>
  <si>
    <t>00.0582.0130.1150.365</t>
  </si>
  <si>
    <t>052.166.3530.060</t>
  </si>
  <si>
    <t>00.5000.1500.438</t>
  </si>
  <si>
    <t>077.943.1020.285</t>
  </si>
  <si>
    <t>01.6689.9296.7972.101</t>
  </si>
  <si>
    <t>18862.101.366</t>
  </si>
  <si>
    <t>067.484.7380.750</t>
  </si>
  <si>
    <t>043.333.3001.285</t>
  </si>
  <si>
    <t>02.5430.2110.511</t>
  </si>
  <si>
    <t>22696.492.2300.769</t>
  </si>
  <si>
    <t>084.721.7570.250</t>
  </si>
  <si>
    <t>033.601.666</t>
  </si>
  <si>
    <t>20231.863.9411.904</t>
  </si>
  <si>
    <t>02.5002.4741.7963.678</t>
  </si>
  <si>
    <t>073.643.3980.138</t>
  </si>
  <si>
    <t>01.1220.2630.878</t>
  </si>
  <si>
    <t>056.213.1570.574</t>
  </si>
  <si>
    <t>012.161.206</t>
  </si>
  <si>
    <t>584206.91.565</t>
  </si>
  <si>
    <t>0193.73.750</t>
  </si>
  <si>
    <t>0156.83.500</t>
  </si>
  <si>
    <t>04.0150.8220.222</t>
  </si>
  <si>
    <t>50756.961.0981.906</t>
  </si>
  <si>
    <t>01.1350.7240.2650.842</t>
  </si>
  <si>
    <t>0157.21.9410.120</t>
  </si>
  <si>
    <t>00.3000.360</t>
  </si>
  <si>
    <t>0230.81.4360.571</t>
  </si>
  <si>
    <t>46657.617.5772.774</t>
  </si>
  <si>
    <t>01.7114.2663.0316.637</t>
  </si>
  <si>
    <t>0111.97.5990.920</t>
  </si>
  <si>
    <t>01.3481.0212.808</t>
  </si>
  <si>
    <t>0165.17.6621.668</t>
  </si>
  <si>
    <t>07.9620.333</t>
  </si>
  <si>
    <t>068.094.1500.850</t>
  </si>
  <si>
    <t>36639.952.6381.035</t>
  </si>
  <si>
    <t>00.3750.285</t>
  </si>
  <si>
    <t>073.086.009</t>
  </si>
  <si>
    <t>0152.79.8450.380</t>
  </si>
  <si>
    <t>03.7614.58213.39</t>
  </si>
  <si>
    <t>047.930.666</t>
  </si>
  <si>
    <t>43384.267.5341.797</t>
  </si>
  <si>
    <t>03.13645.774.2605.548</t>
  </si>
  <si>
    <t>065.286.378</t>
  </si>
  <si>
    <t>04.8130.6850.424</t>
  </si>
  <si>
    <t>089.885.9813.914</t>
  </si>
  <si>
    <t>01.46811.060.3842.248</t>
  </si>
  <si>
    <t>059.4010.451.450</t>
  </si>
  <si>
    <t>05.8004.5003.600</t>
  </si>
  <si>
    <t>39979.639.4789.355</t>
  </si>
  <si>
    <t>01.09717.977.14413.03</t>
  </si>
  <si>
    <t>058.414.6990.574</t>
  </si>
  <si>
    <t>03.3130.9471.224</t>
  </si>
  <si>
    <t>0107.711.156.810</t>
  </si>
  <si>
    <t>09.67117.466.0846.774</t>
  </si>
  <si>
    <t>17135.980.3100.326</t>
  </si>
  <si>
    <t>031.160.085</t>
  </si>
  <si>
    <t>072.071.6630.679</t>
  </si>
  <si>
    <t>05.0100.4000.320</t>
  </si>
  <si>
    <t>019.581.833</t>
  </si>
  <si>
    <t>30527.715.2160.914</t>
  </si>
  <si>
    <t>00.3750.2720.4280.593</t>
  </si>
  <si>
    <t>040.315.665</t>
  </si>
  <si>
    <t>0130.116.420.605</t>
  </si>
  <si>
    <t>04.1030.73613.394.203</t>
  </si>
  <si>
    <t>050.511.452</t>
  </si>
  <si>
    <t>43535.7419.610.715</t>
  </si>
  <si>
    <t>0101.715.79</t>
  </si>
  <si>
    <t>0146.922.34</t>
  </si>
  <si>
    <t>00.75016.0810.403.827</t>
  </si>
  <si>
    <t>049.310.833</t>
  </si>
  <si>
    <t>30546.897.8594.278</t>
  </si>
  <si>
    <t>05.1452.0465.787</t>
  </si>
  <si>
    <t>085.764.3510.894</t>
  </si>
  <si>
    <t>02.1000.4370.862</t>
  </si>
  <si>
    <t>057.281.6811.203</t>
  </si>
  <si>
    <t>00.16822.33</t>
  </si>
  <si>
    <t>044.611.3330.781</t>
  </si>
  <si>
    <t>40378.411.7800.134</t>
  </si>
  <si>
    <t>0124.49.8680.272</t>
  </si>
  <si>
    <t>066.618.0302.222</t>
  </si>
  <si>
    <t>00.1037.6443.4302.860</t>
  </si>
  <si>
    <t>022.231.3330.333</t>
  </si>
  <si>
    <t>02.5000.533</t>
  </si>
  <si>
    <t>20924.324.3271.264</t>
  </si>
  <si>
    <t>037.625.0011.060</t>
  </si>
  <si>
    <t>00.1500.180</t>
  </si>
  <si>
    <t>095.962.798</t>
  </si>
  <si>
    <t>251104.92.733</t>
  </si>
  <si>
    <t>060.811.988</t>
  </si>
  <si>
    <t>059.053.2500.750</t>
  </si>
  <si>
    <t>03.3860.3160.166</t>
  </si>
  <si>
    <t>33872.961.2390.104</t>
  </si>
  <si>
    <t>0109.91.138</t>
  </si>
  <si>
    <t>078.774.2490.833</t>
  </si>
  <si>
    <t>00.9298.5722.5181.680</t>
  </si>
  <si>
    <t>047.720.500</t>
  </si>
  <si>
    <t>02.6280.4000.200</t>
  </si>
  <si>
    <t>31476.227.647</t>
  </si>
  <si>
    <t>097.8912.95</t>
  </si>
  <si>
    <t>084.294.6170.800</t>
  </si>
  <si>
    <t>03.1556.5520.800</t>
  </si>
  <si>
    <t>145764.3512.203.278</t>
  </si>
  <si>
    <t>00.9847.2748.58514.61</t>
  </si>
  <si>
    <t>0680.883.215.239</t>
  </si>
  <si>
    <t>03.4237.92813.93</t>
  </si>
  <si>
    <t>0357.543.591.935</t>
  </si>
  <si>
    <t>026.7125.3114.1452.70</t>
  </si>
  <si>
    <t>00.8570.072</t>
  </si>
  <si>
    <t>0213.91.5000.190</t>
  </si>
  <si>
    <t>097.992.024</t>
  </si>
  <si>
    <t>02.56010.833.9342.823</t>
  </si>
  <si>
    <t>04.7040.8003.085</t>
  </si>
  <si>
    <t>031.572.2881.944</t>
  </si>
  <si>
    <t>04.2381.1370.915</t>
  </si>
  <si>
    <t>8816.972.5411.833</t>
  </si>
  <si>
    <t>03.8260.5873.244</t>
  </si>
  <si>
    <t>033.300.7550.703</t>
  </si>
  <si>
    <t>00.16823.33</t>
  </si>
  <si>
    <t>35351.034.7102.096</t>
  </si>
  <si>
    <t>00.1171.0720.2300.730</t>
  </si>
  <si>
    <t>071.392.0640.060</t>
  </si>
  <si>
    <t>00.2850.1500.180</t>
  </si>
  <si>
    <t>0211.64.5210.428</t>
  </si>
  <si>
    <t>00.6160.166</t>
  </si>
  <si>
    <t>20085.006.571</t>
  </si>
  <si>
    <t>035.481.250</t>
  </si>
  <si>
    <t>061.982.000</t>
  </si>
  <si>
    <t>03.0110.6160.166</t>
  </si>
  <si>
    <t>25.998001106.966800</t>
  </si>
  <si>
    <t>25.998001101.731769</t>
  </si>
  <si>
    <t>25.998001109.586114</t>
  </si>
  <si>
    <t>18723.093.719</t>
  </si>
  <si>
    <t>03.3092.5401.329</t>
  </si>
  <si>
    <t>050.115.778</t>
  </si>
  <si>
    <t>01.7570.593</t>
  </si>
  <si>
    <t>040.313.0731.312</t>
  </si>
  <si>
    <t>02.3766.194</t>
  </si>
  <si>
    <t>022.322.650</t>
  </si>
  <si>
    <t>04.5000.250</t>
  </si>
  <si>
    <t>069.100.521</t>
  </si>
  <si>
    <t>0174.4127.9</t>
  </si>
  <si>
    <t>023.7516.00</t>
  </si>
  <si>
    <t>1085145.80.454</t>
  </si>
  <si>
    <t>0321.615.254.736</t>
  </si>
  <si>
    <t>0327.324.5410.42</t>
  </si>
  <si>
    <t>010.9088.0443.0339.31</t>
  </si>
  <si>
    <t>1112173.50.545</t>
  </si>
  <si>
    <t>0248.013.724.263</t>
  </si>
  <si>
    <t>0385.429.4512.51</t>
  </si>
  <si>
    <t>013.09106.551.6447.18</t>
  </si>
  <si>
    <t>0275.64.017</t>
  </si>
  <si>
    <t>0163.113.60</t>
  </si>
  <si>
    <t>01.31521.4611.936.086</t>
  </si>
  <si>
    <t>1228311.267.3332.22</t>
  </si>
  <si>
    <t>024.4876.1346.1280.52</t>
  </si>
  <si>
    <t>0222.318.783.688</t>
  </si>
  <si>
    <t>019.6111.3715.01</t>
  </si>
  <si>
    <t>0209.14.0393.233</t>
  </si>
  <si>
    <t>012.2535.77</t>
  </si>
  <si>
    <t>884127.217.9212.57</t>
  </si>
  <si>
    <t>00.79116.6411.7217.05</t>
  </si>
  <si>
    <t>0324.014.024.918</t>
  </si>
  <si>
    <t>04.1452.1223.831</t>
  </si>
  <si>
    <t>0241.47.0443.306</t>
  </si>
  <si>
    <t>08.8370.500</t>
  </si>
  <si>
    <t>055.004.0611.153</t>
  </si>
  <si>
    <t>36.966309112.913859</t>
  </si>
  <si>
    <t>1125123.817.3712.30</t>
  </si>
  <si>
    <t>01.0007.6206.10813.45</t>
  </si>
  <si>
    <t>0261.020.304.926</t>
  </si>
  <si>
    <t>09.5804.4183.920</t>
  </si>
  <si>
    <t>0283.37.8851.843</t>
  </si>
  <si>
    <t>02.141172.9</t>
  </si>
  <si>
    <t>0118.99.1711.729</t>
  </si>
  <si>
    <t>1062198.21.6360.490</t>
  </si>
  <si>
    <t>0261.15.444</t>
  </si>
  <si>
    <t>0161.66.2502.490</t>
  </si>
  <si>
    <t>02.4285.019</t>
  </si>
  <si>
    <t>079.5710.201.800</t>
  </si>
  <si>
    <t>06.5256.0005.400</t>
  </si>
  <si>
    <t>185.6330.131</t>
  </si>
  <si>
    <t>29234.455.1952.722</t>
  </si>
  <si>
    <t>02.5003.0721.7664.548</t>
  </si>
  <si>
    <t>066.852.0980.251</t>
  </si>
  <si>
    <t>00.7220.1920.927</t>
  </si>
  <si>
    <t>078.543.9740.858</t>
  </si>
  <si>
    <t>015.210.147</t>
  </si>
  <si>
    <t>064.241.6660.781</t>
  </si>
  <si>
    <t>1096238.650.6024.15</t>
  </si>
  <si>
    <t>020.4061.1835.7361.57</t>
  </si>
  <si>
    <t>0239.720.864.625</t>
  </si>
  <si>
    <t>021.7212.3115.46</t>
  </si>
  <si>
    <t>0153.63.8021.297</t>
  </si>
  <si>
    <t>012.3328.22</t>
  </si>
  <si>
    <t>058.375.9141.153</t>
  </si>
  <si>
    <t>43.0000.666</t>
  </si>
  <si>
    <t>10.6410.333</t>
  </si>
  <si>
    <t>064.541.293</t>
  </si>
  <si>
    <t>049.972.6660.500</t>
  </si>
  <si>
    <t>40230.664.1611.076</t>
  </si>
  <si>
    <t>078.395.1860.200</t>
  </si>
  <si>
    <t>0114.57.590</t>
  </si>
  <si>
    <t>03.37990.6917.07</t>
  </si>
  <si>
    <t>030.981.566</t>
  </si>
  <si>
    <t>060.941.756</t>
  </si>
  <si>
    <t>069.581.2561.451</t>
  </si>
  <si>
    <t>02.2160.6150.307</t>
  </si>
  <si>
    <t>015.751.833</t>
  </si>
  <si>
    <t>43962.2410.202.718</t>
  </si>
  <si>
    <t>01.8371.2790.891</t>
  </si>
  <si>
    <t>073.347.6640.200</t>
  </si>
  <si>
    <t>0143.119.081.269</t>
  </si>
  <si>
    <t>02.78487.8717.075.488</t>
  </si>
  <si>
    <t>046.141.771</t>
  </si>
  <si>
    <t>049.373.6330.800</t>
  </si>
  <si>
    <t>05.9330.800</t>
  </si>
  <si>
    <t>25070.448.4055.197</t>
  </si>
  <si>
    <t>05.6844.7802.4637.967</t>
  </si>
  <si>
    <t>069.672.7630.751</t>
  </si>
  <si>
    <t>00.2230.1920.897</t>
  </si>
  <si>
    <t>055.801.5840.322</t>
  </si>
  <si>
    <t>010.630.086</t>
  </si>
  <si>
    <t>14035.090.2390.104</t>
  </si>
  <si>
    <t>028.970.888</t>
  </si>
  <si>
    <t>056.703.1051.111</t>
  </si>
  <si>
    <t>02.9073.7592.3182.236</t>
  </si>
  <si>
    <t>1538194.026.076.686</t>
  </si>
  <si>
    <t>07.21416.7011.4113.10</t>
  </si>
  <si>
    <t>0445.325.175.617</t>
  </si>
  <si>
    <t>08.0453.9644.239</t>
  </si>
  <si>
    <t>0475.917.605.231</t>
  </si>
  <si>
    <t>017.11157.4</t>
  </si>
  <si>
    <t>060.221.3330.450</t>
  </si>
  <si>
    <t>1737378.74.1157.026</t>
  </si>
  <si>
    <t>0500.222.652.670</t>
  </si>
  <si>
    <t>811.50045.25</t>
  </si>
  <si>
    <t>0390.031.199.125</t>
  </si>
  <si>
    <t>05.85727.9111.839.081</t>
  </si>
  <si>
    <t>031.981.3330.333</t>
  </si>
  <si>
    <t>05.0000.533</t>
  </si>
  <si>
    <t>39.237846118.373929</t>
  </si>
  <si>
    <t>22324.843.7270.609</t>
  </si>
  <si>
    <t>00.2500.6190.2850.363</t>
  </si>
  <si>
    <t>074.627.894</t>
  </si>
  <si>
    <t>085.4210.490.378</t>
  </si>
  <si>
    <t>01.6810.4608.3712.627</t>
  </si>
  <si>
    <t>314100.10.6520.280</t>
  </si>
  <si>
    <t>0115.30.614</t>
  </si>
  <si>
    <t>090.690.7890.629</t>
  </si>
  <si>
    <t>1116.4530.1510.347</t>
  </si>
  <si>
    <t>040.601.555</t>
  </si>
  <si>
    <t>057.590.988</t>
  </si>
  <si>
    <t>00.5351.2360.2370.450</t>
  </si>
  <si>
    <t>018.160.500</t>
  </si>
  <si>
    <t>021.160.833</t>
  </si>
  <si>
    <t>03.3150.294</t>
  </si>
  <si>
    <t>01.7140.588</t>
  </si>
  <si>
    <t>02.2220.294</t>
  </si>
  <si>
    <t>04.5000.500</t>
  </si>
  <si>
    <t>502.2500.500</t>
  </si>
  <si>
    <t>06.1210.658</t>
  </si>
  <si>
    <t>013.170.269</t>
  </si>
  <si>
    <t>09.4166.6972.101</t>
  </si>
  <si>
    <t>39.791592123.878296</t>
  </si>
  <si>
    <t>39.791592131.035712</t>
  </si>
  <si>
    <t>38.812660126.198585</t>
  </si>
  <si>
    <t>38.812660124.233602</t>
  </si>
  <si>
    <t>44.311081150.253236</t>
  </si>
  <si>
    <t>44.311081121.755141</t>
  </si>
  <si>
    <t>44.311081157.381692</t>
  </si>
  <si>
    <t>43.088974151.937512</t>
  </si>
  <si>
    <t>43.088974148.931704</t>
  </si>
  <si>
    <t>38.061977136.414464</t>
  </si>
  <si>
    <t>37.146374132.680696</t>
  </si>
  <si>
    <t>18052.247.7434.280</t>
  </si>
  <si>
    <t>02.3486.7663.6236.206</t>
  </si>
  <si>
    <t>084.996.7152.058</t>
  </si>
  <si>
    <t>00.4790.9651.544</t>
  </si>
  <si>
    <t>091.105.9960.556</t>
  </si>
  <si>
    <t>180.5000.250</t>
  </si>
  <si>
    <t>095.868.3142.375</t>
  </si>
  <si>
    <t>01.2857.9393.1802.716</t>
  </si>
  <si>
    <t>40.306675129.846763</t>
  </si>
  <si>
    <t>41.620670139.275732</t>
  </si>
  <si>
    <t>50086.2918.154.224</t>
  </si>
  <si>
    <t>03.14212.3510.1112.80</t>
  </si>
  <si>
    <t>050.764.8510.367</t>
  </si>
  <si>
    <t>02.2570.4011.058</t>
  </si>
  <si>
    <t>0178.913.162.103</t>
  </si>
  <si>
    <t>08.83620.15</t>
  </si>
  <si>
    <t>432111.61.983</t>
  </si>
  <si>
    <t>028.592.9070.500</t>
  </si>
  <si>
    <t>0153.619.12</t>
  </si>
  <si>
    <t>018.1418.139.7186.964</t>
  </si>
  <si>
    <t>24.898283101.604061</t>
  </si>
  <si>
    <t>25.979723106.741974</t>
  </si>
  <si>
    <t>25.979723101.305664</t>
  </si>
  <si>
    <t>011.200.2690.500</t>
  </si>
  <si>
    <t>09.5001.3330.333</t>
  </si>
  <si>
    <t>00.3330.533</t>
  </si>
  <si>
    <t>(14:59:12)</t>
  </si>
  <si>
    <t>Model Rte txt+A36</t>
  </si>
  <si>
    <t>Model Rte num</t>
  </si>
  <si>
    <t>Modelid</t>
  </si>
  <si>
    <t>Model Rte Name</t>
  </si>
  <si>
    <t>Ridership Oct 2023</t>
  </si>
  <si>
    <t>Daily_20</t>
  </si>
  <si>
    <t>Daily_22</t>
  </si>
  <si>
    <t>Rte 14 WHITES CREEK iB</t>
  </si>
  <si>
    <t>Rte 17 12TH AVENUE SOUTH iB</t>
  </si>
  <si>
    <t>Rte 23 Dickerson Pike IB</t>
  </si>
  <si>
    <t>Rte 3 West End (Bellevue) IB</t>
  </si>
  <si>
    <t>Rte 34 Opry Mills IB</t>
  </si>
  <si>
    <t>Rte 42 St. Cecilia/Cumberland IB</t>
  </si>
  <si>
    <t>Rte 50 CHARLOTTE PIKE iB</t>
  </si>
  <si>
    <t>Rte 52 NOLENSVILLE PIKE (Hick) iB</t>
  </si>
  <si>
    <t>Rte 55 MURFREESBORO PIKE iB</t>
  </si>
  <si>
    <t>Rte 56 Gallatin Rd BRTmix IB</t>
  </si>
  <si>
    <t>Rte 64 STAR DOWNTOWN SHUTTLE</t>
  </si>
  <si>
    <t>Rte 70 Belevue Conn IB</t>
  </si>
  <si>
    <t>Rte 75 Midtown CCW Loop</t>
  </si>
  <si>
    <t>Rte 76 Madison Conn</t>
  </si>
  <si>
    <t>Rte 77 THOMPSON - WEDGEWOOD ccw</t>
  </si>
  <si>
    <t>Rte 79 Skyline iB</t>
  </si>
  <si>
    <t>Rte 8 8TH AVENUE SOUTH iB</t>
  </si>
  <si>
    <t>Rte 84 Murfreesboro Express IB</t>
  </si>
  <si>
    <t>Rte 90 Music City Star iB</t>
  </si>
  <si>
    <t>Rte 93 MCS West End Shuttle</t>
  </si>
  <si>
    <t>Mule</t>
  </si>
  <si>
    <t>check monthly weekday/20</t>
  </si>
  <si>
    <t>Rte 52 NOLENSVILLE PIKE (Hick) oB</t>
  </si>
  <si>
    <t>Rte 112 FTA Red Route SN</t>
  </si>
  <si>
    <t>Rte 23 Dickerson Pike OB</t>
  </si>
  <si>
    <t>Rte 52 NOLENSVILLE PIKE (Wall) iB</t>
  </si>
  <si>
    <t>Rte 52 NOLENSVILLE PIKE (Wall) oB</t>
  </si>
  <si>
    <t>Rte 75 Midtown CW Loop</t>
  </si>
  <si>
    <t>Rte 42 St. Cecilia/Cumberland oB</t>
  </si>
  <si>
    <t>Rte 14 WHITES CREEK oB</t>
  </si>
  <si>
    <t>Rte 8 8TH AVENUE SOUTH oB</t>
  </si>
  <si>
    <t>Rte 3 West End (Bellevue) oB</t>
  </si>
  <si>
    <t>Rte 50 CHARLOTTE PIKE oB</t>
  </si>
  <si>
    <t>Rte 17 12TH AVENUE SOUTH oB</t>
  </si>
  <si>
    <t>Rte 84 Murfreesboro Express OB</t>
  </si>
  <si>
    <t>Rte 56 Gallatin Rd IB</t>
  </si>
  <si>
    <t>Rte 56 Gallatin Rd oB</t>
  </si>
  <si>
    <t>Rte 56 Gallatin Rd BRTmix OB</t>
  </si>
  <si>
    <t>Rte 34 Opry Mills OB</t>
  </si>
  <si>
    <t>Rte 77 THOMPSON - WEDGEWOOD cw</t>
  </si>
  <si>
    <t>Rte 23B Dickerson Loop OB</t>
  </si>
  <si>
    <t>Rte 23B Dickerson Loop IB</t>
  </si>
  <si>
    <t>Rte 70 Belevue Conn OB</t>
  </si>
  <si>
    <t>Rte 111 FTA Blue</t>
  </si>
  <si>
    <t>Circ_Lebanon_W</t>
  </si>
  <si>
    <t>Circ_Lebanon_E</t>
  </si>
  <si>
    <t>Circ_Lebanon_N</t>
  </si>
  <si>
    <t>Circ_Lebanon_S</t>
  </si>
  <si>
    <t>Circ_MJ_E</t>
  </si>
  <si>
    <t>Circ_MJ_W</t>
  </si>
  <si>
    <t>Circ_MJ_S</t>
  </si>
  <si>
    <t>Circ_MJ_N</t>
  </si>
  <si>
    <t>Cric_Herm_W</t>
  </si>
  <si>
    <t>Circ_Herm_N</t>
  </si>
  <si>
    <t>Circ_Herm_S</t>
  </si>
  <si>
    <t>Circ_Herm_E</t>
  </si>
  <si>
    <t>BRT_CU7_Corridor iB</t>
  </si>
  <si>
    <t>BRT_CU7_Corridor oB</t>
  </si>
  <si>
    <t>BRT_CU1air_Corridor iB</t>
  </si>
  <si>
    <t>BRT_CU1air_Corridor oB</t>
  </si>
  <si>
    <t>BRT_CU2_Corridor oB</t>
  </si>
  <si>
    <t>BRT_CU2_Corridor iB</t>
  </si>
  <si>
    <t>BRT_CU4_Corridor iB</t>
  </si>
  <si>
    <t>BRT_CU4_Corridor oB</t>
  </si>
  <si>
    <t>BRT_CU3_Corridor oB</t>
  </si>
  <si>
    <t>BRT_CU3_Corridor iB</t>
  </si>
  <si>
    <t>BRT_CU6_Corridor OB</t>
  </si>
  <si>
    <t>BRT_CU6_Corridor iB</t>
  </si>
  <si>
    <t>BRT_CU9_Corridor oB</t>
  </si>
  <si>
    <t>BRT_CU9_Corridor iB</t>
  </si>
  <si>
    <t>BRT_CU10_Corridor iB</t>
  </si>
  <si>
    <t>BRT_CU10_Corridor oB</t>
  </si>
  <si>
    <t>BRT_CU11_Corridor oB</t>
  </si>
  <si>
    <t>BRT_CU11_Corridor iB</t>
  </si>
  <si>
    <t>Rte 90 Music City Star oB</t>
  </si>
  <si>
    <t>Rte 90 Music City StarMJ oB</t>
  </si>
  <si>
    <t>Rte 90 Music City StarMJ iB</t>
  </si>
  <si>
    <t>RailExt 3 Geodis OB</t>
  </si>
  <si>
    <t>RailExt 3 Geodis IB</t>
  </si>
  <si>
    <t>RailExt4 Riverfront - Lebanon OB</t>
  </si>
  <si>
    <t>RailExt4 Riverfront - Lebanon iB</t>
  </si>
  <si>
    <t>RailExt5 Donelson - Hermitage oB</t>
  </si>
  <si>
    <t>RailExt5 Donelson - Hermitage iB</t>
  </si>
  <si>
    <t>RailExt 1 VB - Airport</t>
  </si>
  <si>
    <t>RailExt 1 Airport - VB</t>
  </si>
  <si>
    <t>RailExt 2 Germantown OB</t>
  </si>
  <si>
    <t>RailExt 2 Germantown IB</t>
  </si>
  <si>
    <t>BRT_CU5_Corridor iB</t>
  </si>
  <si>
    <t>BRT_CU5_Corridor oB</t>
  </si>
  <si>
    <t>Rte 112 FTA Red Route NS</t>
  </si>
  <si>
    <t>Rte 79 Skyline oB</t>
  </si>
  <si>
    <t>Rte 95 Spring Hill VB Exp IB</t>
  </si>
  <si>
    <t>Rte 95 Spring Hill VB Exp OB</t>
  </si>
  <si>
    <t>BRT_CU1_Corridor oB</t>
  </si>
  <si>
    <t>BRT_CU1_Corridor iB</t>
  </si>
  <si>
    <t>Rte 55 MURFREESBORO PIKE oB</t>
  </si>
  <si>
    <t>Route Name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</si>
</sst>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0.0E+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Aptos Narrow"/>
      <family val="2"/>
    </font>
    <font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34" borderId="0" xfId="0" applyNumberFormat="1" applyFill="1"/>
    <xf numFmtId="0" fontId="16" fillId="0" borderId="0" xfId="0" applyFont="1"/>
    <xf numFmtId="0" fontId="0" fillId="0" borderId="0" xfId="0" applyBorder="1"/>
    <xf numFmtId="0" fontId="16" fillId="0" borderId="10" xfId="0" applyFont="1" applyBorder="1"/>
    <xf numFmtId="0" fontId="0" fillId="0" borderId="12" xfId="0" applyBorder="1"/>
    <xf numFmtId="0" fontId="16" fillId="0" borderId="0" xfId="0" applyFont="1" applyBorder="1"/>
    <xf numFmtId="3" fontId="0" fillId="33" borderId="0" xfId="0" applyNumberFormat="1" applyFill="1" applyBorder="1"/>
    <xf numFmtId="10" fontId="0" fillId="33" borderId="0" xfId="0" applyNumberFormat="1" applyFill="1" applyBorder="1"/>
    <xf numFmtId="3" fontId="0" fillId="34" borderId="0" xfId="0" applyNumberFormat="1" applyFill="1" applyBorder="1"/>
    <xf numFmtId="10" fontId="0" fillId="34" borderId="0" xfId="0" applyNumberFormat="1" applyFill="1" applyBorder="1"/>
    <xf numFmtId="0" fontId="0" fillId="0" borderId="10" xfId="0" applyBorder="1"/>
    <xf numFmtId="3" fontId="0" fillId="33" borderId="10" xfId="0" applyNumberFormat="1" applyFill="1" applyBorder="1"/>
    <xf numFmtId="10" fontId="0" fillId="34" borderId="10" xfId="0" applyNumberFormat="1" applyFill="1" applyBorder="1"/>
    <xf numFmtId="3" fontId="16" fillId="33" borderId="10" xfId="0" applyNumberFormat="1" applyFont="1" applyFill="1" applyBorder="1"/>
    <xf numFmtId="3" fontId="16" fillId="34" borderId="10" xfId="0" applyNumberFormat="1" applyFont="1" applyFill="1" applyBorder="1"/>
    <xf numFmtId="10" fontId="16" fillId="34" borderId="10" xfId="0" applyNumberFormat="1" applyFont="1" applyFill="1" applyBorder="1"/>
    <xf numFmtId="0" fontId="16" fillId="0" borderId="12" xfId="0" applyFont="1" applyBorder="1"/>
    <xf numFmtId="10" fontId="0" fillId="0" borderId="0" xfId="1" applyNumberFormat="1" applyFont="1"/>
    <xf numFmtId="3" fontId="16" fillId="34" borderId="11" xfId="0" applyNumberFormat="1" applyFont="1" applyFill="1" applyBorder="1"/>
    <xf numFmtId="10" fontId="16" fillId="34" borderId="11" xfId="0" applyNumberFormat="1" applyFont="1" applyFill="1" applyBorder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6" fillId="34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10" fontId="0" fillId="34" borderId="0" xfId="1" applyNumberFormat="1" applyFont="1" applyFill="1" applyBorder="1"/>
    <xf numFmtId="10" fontId="0" fillId="33" borderId="0" xfId="1" applyNumberFormat="1" applyFont="1" applyFill="1" applyBorder="1"/>
    <xf numFmtId="10" fontId="16" fillId="34" borderId="11" xfId="1" applyNumberFormat="1" applyFont="1" applyFill="1" applyBorder="1"/>
    <xf numFmtId="164" fontId="0" fillId="34" borderId="0" xfId="43" applyNumberFormat="1" applyFont="1" applyFill="1"/>
    <xf numFmtId="0" fontId="16" fillId="34" borderId="11" xfId="0" applyFont="1" applyFill="1" applyBorder="1"/>
    <xf numFmtId="0" fontId="16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ill="1" applyBorder="1"/>
    <xf numFmtId="3" fontId="16" fillId="0" borderId="0" xfId="0" applyNumberFormat="1" applyFont="1" applyFill="1" applyBorder="1"/>
    <xf numFmtId="0" fontId="0" fillId="34" borderId="0" xfId="43" applyNumberFormat="1" applyFont="1" applyFill="1" applyBorder="1"/>
    <xf numFmtId="164" fontId="16" fillId="34" borderId="11" xfId="43" applyNumberFormat="1" applyFont="1" applyFill="1" applyBorder="1"/>
    <xf numFmtId="165" fontId="0" fillId="34" borderId="0" xfId="0" applyNumberFormat="1" applyFont="1" applyFill="1" applyBorder="1"/>
    <xf numFmtId="10" fontId="0" fillId="34" borderId="0" xfId="1" applyNumberFormat="1" applyFont="1" applyFill="1"/>
    <xf numFmtId="164" fontId="0" fillId="33" borderId="0" xfId="43" applyNumberFormat="1" applyFont="1" applyFill="1"/>
    <xf numFmtId="10" fontId="0" fillId="33" borderId="0" xfId="1" applyNumberFormat="1" applyFont="1" applyFill="1"/>
    <xf numFmtId="0" fontId="16" fillId="33" borderId="11" xfId="0" applyFont="1" applyFill="1" applyBorder="1"/>
    <xf numFmtId="0" fontId="0" fillId="0" borderId="11" xfId="0" applyBorder="1"/>
    <xf numFmtId="10" fontId="16" fillId="33" borderId="11" xfId="1" applyNumberFormat="1" applyFont="1" applyFill="1" applyBorder="1"/>
    <xf numFmtId="164" fontId="16" fillId="33" borderId="11" xfId="43" applyNumberFormat="1" applyFont="1" applyFill="1" applyBorder="1"/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164" fontId="0" fillId="35" borderId="0" xfId="1" applyNumberFormat="1" applyFont="1" applyFill="1"/>
    <xf numFmtId="164" fontId="16" fillId="35" borderId="11" xfId="1" applyNumberFormat="1" applyFont="1" applyFill="1" applyBorder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33" borderId="0" xfId="1" applyNumberFormat="1" applyFont="1" applyFill="1" applyBorder="1"/>
    <xf numFmtId="0" fontId="16" fillId="36" borderId="10" xfId="0" applyFont="1" applyFill="1" applyBorder="1" applyAlignment="1">
      <alignment horizontal="right"/>
    </xf>
    <xf numFmtId="3" fontId="0" fillId="36" borderId="0" xfId="0" applyNumberFormat="1" applyFill="1" applyBorder="1"/>
    <xf numFmtId="166" fontId="0" fillId="36" borderId="0" xfId="1" applyNumberFormat="1" applyFont="1" applyFill="1" applyBorder="1"/>
    <xf numFmtId="3" fontId="16" fillId="36" borderId="10" xfId="0" applyNumberFormat="1" applyFont="1" applyFill="1" applyBorder="1"/>
    <xf numFmtId="10" fontId="16" fillId="36" borderId="10" xfId="0" applyNumberFormat="1" applyFont="1" applyFill="1" applyBorder="1"/>
    <xf numFmtId="166" fontId="0" fillId="33" borderId="10" xfId="1" applyNumberFormat="1" applyFont="1" applyFill="1" applyBorder="1"/>
    <xf numFmtId="3" fontId="0" fillId="36" borderId="10" xfId="0" applyNumberFormat="1" applyFill="1" applyBorder="1"/>
    <xf numFmtId="166" fontId="0" fillId="36" borderId="10" xfId="1" applyNumberFormat="1" applyFont="1" applyFill="1" applyBorder="1"/>
    <xf numFmtId="0" fontId="18" fillId="0" borderId="0" xfId="0" applyFont="1"/>
    <xf numFmtId="164" fontId="16" fillId="0" borderId="0" xfId="1" applyNumberFormat="1" applyFont="1" applyFill="1" applyAlignment="1">
      <alignment horizontal="right"/>
    </xf>
    <xf numFmtId="0" fontId="16" fillId="0" borderId="11" xfId="0" applyFont="1" applyBorder="1"/>
    <xf numFmtId="1" fontId="0" fillId="0" borderId="0" xfId="0" applyNumberFormat="1"/>
    <xf numFmtId="0" fontId="16" fillId="0" borderId="0" xfId="0" applyFont="1" applyFill="1"/>
    <xf numFmtId="0" fontId="16" fillId="0" borderId="0" xfId="0" applyFont="1" applyFill="1" applyBorder="1" applyAlignment="1">
      <alignment horizontal="left"/>
    </xf>
    <xf numFmtId="166" fontId="0" fillId="33" borderId="0" xfId="1" applyNumberFormat="1" applyFont="1" applyFill="1"/>
    <xf numFmtId="166" fontId="16" fillId="33" borderId="11" xfId="1" applyNumberFormat="1" applyFont="1" applyFill="1" applyBorder="1"/>
    <xf numFmtId="166" fontId="0" fillId="34" borderId="0" xfId="1" applyNumberFormat="1" applyFont="1" applyFill="1"/>
    <xf numFmtId="166" fontId="16" fillId="34" borderId="11" xfId="1" applyNumberFormat="1" applyFont="1" applyFill="1" applyBorder="1"/>
    <xf numFmtId="0" fontId="16" fillId="0" borderId="10" xfId="0" applyFont="1" applyBorder="1" applyAlignment="1">
      <alignment horizontal="right"/>
    </xf>
    <xf numFmtId="0" fontId="16" fillId="0" borderId="11" xfId="0" applyFont="1" applyBorder="1" applyAlignment="1">
      <alignment horizontal="left"/>
    </xf>
    <xf numFmtId="10" fontId="16" fillId="33" borderId="11" xfId="0" applyNumberFormat="1" applyFont="1" applyFill="1" applyBorder="1"/>
    <xf numFmtId="0" fontId="16" fillId="0" borderId="0" xfId="0" applyFont="1" applyBorder="1" applyAlignment="1">
      <alignment horizontal="right"/>
    </xf>
    <xf numFmtId="0" fontId="16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43" applyNumberFormat="1" applyFont="1" applyFill="1" applyBorder="1"/>
    <xf numFmtId="164" fontId="0" fillId="0" borderId="0" xfId="0" applyNumberFormat="1" applyFill="1" applyBorder="1"/>
    <xf numFmtId="164" fontId="0" fillId="0" borderId="0" xfId="43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3" fontId="14" fillId="0" borderId="0" xfId="0" applyNumberFormat="1" applyFont="1" applyFill="1" applyBorder="1"/>
    <xf numFmtId="10" fontId="14" fillId="0" borderId="0" xfId="1" applyNumberFormat="1" applyFont="1" applyFill="1" applyBorder="1"/>
    <xf numFmtId="3" fontId="16" fillId="33" borderId="11" xfId="0" applyNumberFormat="1" applyFont="1" applyFill="1" applyBorder="1"/>
    <xf numFmtId="9" fontId="16" fillId="33" borderId="11" xfId="1" applyFont="1" applyFill="1" applyBorder="1"/>
    <xf numFmtId="9" fontId="16" fillId="34" borderId="11" xfId="1" applyFont="1" applyFill="1" applyBorder="1"/>
    <xf numFmtId="164" fontId="0" fillId="0" borderId="0" xfId="0" applyNumberFormat="1" applyBorder="1"/>
    <xf numFmtId="164" fontId="16" fillId="0" borderId="0" xfId="0" applyNumberFormat="1" applyFont="1" applyBorder="1"/>
    <xf numFmtId="9" fontId="0" fillId="35" borderId="0" xfId="1" applyFont="1" applyFill="1"/>
    <xf numFmtId="9" fontId="16" fillId="35" borderId="11" xfId="1" applyFont="1" applyFill="1" applyBorder="1"/>
    <xf numFmtId="0" fontId="16" fillId="35" borderId="10" xfId="0" applyFont="1" applyFill="1" applyBorder="1" applyAlignment="1">
      <alignment horizontal="right"/>
    </xf>
    <xf numFmtId="3" fontId="0" fillId="35" borderId="0" xfId="0" applyNumberFormat="1" applyFill="1" applyBorder="1"/>
    <xf numFmtId="9" fontId="0" fillId="35" borderId="0" xfId="1" applyNumberFormat="1" applyFont="1" applyFill="1" applyBorder="1"/>
    <xf numFmtId="3" fontId="0" fillId="35" borderId="10" xfId="0" applyNumberFormat="1" applyFill="1" applyBorder="1"/>
    <xf numFmtId="3" fontId="16" fillId="35" borderId="10" xfId="0" applyNumberFormat="1" applyFont="1" applyFill="1" applyBorder="1"/>
    <xf numFmtId="9" fontId="16" fillId="35" borderId="10" xfId="0" applyNumberFormat="1" applyFont="1" applyFill="1" applyBorder="1"/>
    <xf numFmtId="0" fontId="16" fillId="37" borderId="11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right"/>
    </xf>
    <xf numFmtId="4" fontId="0" fillId="37" borderId="0" xfId="0" applyNumberFormat="1" applyFill="1" applyBorder="1"/>
    <xf numFmtId="3" fontId="0" fillId="37" borderId="0" xfId="0" applyNumberFormat="1" applyFill="1" applyBorder="1"/>
    <xf numFmtId="164" fontId="16" fillId="37" borderId="12" xfId="43" applyNumberFormat="1" applyFont="1" applyFill="1" applyBorder="1"/>
    <xf numFmtId="10" fontId="16" fillId="37" borderId="12" xfId="0" applyNumberFormat="1" applyFont="1" applyFill="1" applyBorder="1"/>
    <xf numFmtId="0" fontId="16" fillId="35" borderId="11" xfId="0" applyFont="1" applyFill="1" applyBorder="1" applyAlignment="1">
      <alignment horizontal="right"/>
    </xf>
    <xf numFmtId="0" fontId="16" fillId="38" borderId="0" xfId="0" applyFont="1" applyFill="1"/>
    <xf numFmtId="0" fontId="16" fillId="38" borderId="12" xfId="0" applyFont="1" applyFill="1" applyBorder="1"/>
    <xf numFmtId="0" fontId="16" fillId="38" borderId="10" xfId="0" applyFont="1" applyFill="1" applyBorder="1"/>
    <xf numFmtId="0" fontId="0" fillId="38" borderId="0" xfId="0" applyFill="1" applyBorder="1"/>
    <xf numFmtId="0" fontId="0" fillId="38" borderId="10" xfId="0" applyFill="1" applyBorder="1"/>
    <xf numFmtId="0" fontId="0" fillId="38" borderId="0" xfId="0" applyFill="1"/>
    <xf numFmtId="0" fontId="0" fillId="0" borderId="0" xfId="0" quotePrefix="1"/>
    <xf numFmtId="0" fontId="0" fillId="0" borderId="0" xfId="0" applyFont="1" applyFill="1" applyBorder="1" applyAlignment="1">
      <alignment horizontal="left"/>
    </xf>
    <xf numFmtId="164" fontId="0" fillId="38" borderId="0" xfId="43" applyNumberFormat="1" applyFont="1" applyFill="1"/>
    <xf numFmtId="9" fontId="0" fillId="38" borderId="0" xfId="0" applyNumberFormat="1" applyFill="1"/>
    <xf numFmtId="166" fontId="0" fillId="38" borderId="0" xfId="1" applyNumberFormat="1" applyFont="1" applyFill="1"/>
    <xf numFmtId="43" fontId="0" fillId="38" borderId="0" xfId="43" applyFont="1" applyFill="1"/>
    <xf numFmtId="0" fontId="0" fillId="38" borderId="0" xfId="0" applyFill="1" applyAlignment="1">
      <alignment horizontal="left"/>
    </xf>
    <xf numFmtId="166" fontId="0" fillId="0" borderId="0" xfId="1" applyNumberFormat="1" applyFont="1" applyFill="1"/>
    <xf numFmtId="43" fontId="0" fillId="0" borderId="0" xfId="0" applyNumberFormat="1"/>
    <xf numFmtId="0" fontId="0" fillId="0" borderId="0" xfId="0"/>
    <xf numFmtId="0" fontId="14" fillId="39" borderId="0" xfId="0" applyFont="1" applyFill="1"/>
    <xf numFmtId="164" fontId="14" fillId="39" borderId="0" xfId="43" applyNumberFormat="1" applyFont="1" applyFill="1"/>
    <xf numFmtId="0" fontId="0" fillId="39" borderId="0" xfId="0" applyFill="1"/>
    <xf numFmtId="164" fontId="0" fillId="39" borderId="0" xfId="43" applyNumberFormat="1" applyFont="1" applyFill="1"/>
    <xf numFmtId="43" fontId="0" fillId="39" borderId="0" xfId="0" applyNumberFormat="1" applyFill="1"/>
    <xf numFmtId="0" fontId="0" fillId="40" borderId="0" xfId="0" applyFill="1"/>
    <xf numFmtId="1" fontId="0" fillId="0" borderId="0" xfId="1" applyNumberFormat="1" applyFont="1"/>
    <xf numFmtId="1" fontId="14" fillId="39" borderId="0" xfId="0" applyNumberFormat="1" applyFont="1" applyFill="1"/>
    <xf numFmtId="0" fontId="19" fillId="0" borderId="0" xfId="0" applyFont="1"/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6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0" fillId="0" borderId="0" xfId="0" applyNumberFormat="1"/>
    <xf numFmtId="167" fontId="0" fillId="0" borderId="0" xfId="44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</a:t>
            </a:r>
            <a:r>
              <a:rPr lang="en-US" baseline="0"/>
              <a:t> Plot (OBS vs ABM)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81760187998872E-2"/>
                  <c:y val="1.352331766834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BoardingByRoute_All!$E$15:$E$48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350.59090909090907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275.40909090909093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2542.8636363636365</c:v>
                </c:pt>
                <c:pt idx="18">
                  <c:v>3623.8636363636365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127.63636363636364</c:v>
                </c:pt>
                <c:pt idx="24">
                  <c:v>347.31818181818181</c:v>
                </c:pt>
                <c:pt idx="25">
                  <c:v>333.95454545454544</c:v>
                </c:pt>
                <c:pt idx="26">
                  <c:v>225.77272727272728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121.36363636363636</c:v>
                </c:pt>
                <c:pt idx="33">
                  <c:v>51.636363636363633</c:v>
                </c:pt>
              </c:numCache>
            </c:numRef>
          </c:xVal>
          <c:yVal>
            <c:numRef>
              <c:f>BoardingByRoute_All!$G$15:$G$48</c:f>
              <c:numCache>
                <c:formatCode>_(* #,##0_);_(* \(#,##0\);_(* "-"??_);_(@_)</c:formatCode>
                <c:ptCount val="34"/>
                <c:pt idx="0">
                  <c:v>2181</c:v>
                </c:pt>
                <c:pt idx="1">
                  <c:v>1091</c:v>
                </c:pt>
                <c:pt idx="2">
                  <c:v>932</c:v>
                </c:pt>
                <c:pt idx="3">
                  <c:v>1537</c:v>
                </c:pt>
                <c:pt idx="4">
                  <c:v>708</c:v>
                </c:pt>
                <c:pt idx="5">
                  <c:v>462</c:v>
                </c:pt>
                <c:pt idx="6">
                  <c:v>460</c:v>
                </c:pt>
                <c:pt idx="7">
                  <c:v>1039</c:v>
                </c:pt>
                <c:pt idx="8">
                  <c:v>451</c:v>
                </c:pt>
                <c:pt idx="9">
                  <c:v>796</c:v>
                </c:pt>
                <c:pt idx="10">
                  <c:v>1313</c:v>
                </c:pt>
                <c:pt idx="11">
                  <c:v>1152</c:v>
                </c:pt>
                <c:pt idx="12">
                  <c:v>331</c:v>
                </c:pt>
                <c:pt idx="13">
                  <c:v>615</c:v>
                </c:pt>
                <c:pt idx="14">
                  <c:v>187</c:v>
                </c:pt>
                <c:pt idx="15">
                  <c:v>7</c:v>
                </c:pt>
                <c:pt idx="16">
                  <c:v>476</c:v>
                </c:pt>
                <c:pt idx="17">
                  <c:v>0</c:v>
                </c:pt>
                <c:pt idx="18">
                  <c:v>2385</c:v>
                </c:pt>
                <c:pt idx="19">
                  <c:v>0</c:v>
                </c:pt>
                <c:pt idx="20">
                  <c:v>2591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</c:v>
                </c:pt>
                <c:pt idx="25">
                  <c:v>36</c:v>
                </c:pt>
                <c:pt idx="26">
                  <c:v>0</c:v>
                </c:pt>
                <c:pt idx="27">
                  <c:v>258</c:v>
                </c:pt>
                <c:pt idx="28">
                  <c:v>105</c:v>
                </c:pt>
                <c:pt idx="29">
                  <c:v>28</c:v>
                </c:pt>
                <c:pt idx="30">
                  <c:v>76</c:v>
                </c:pt>
                <c:pt idx="31">
                  <c:v>0</c:v>
                </c:pt>
                <c:pt idx="32">
                  <c:v>826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20A-AFE0-7822ABCFB0D3}"/>
            </c:ext>
          </c:extLst>
        </c:ser>
        <c:ser>
          <c:idx val="1"/>
          <c:order val="1"/>
          <c:tx>
            <c:strRef>
              <c:f>BoardingByRoute_All!$AG$14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xVal>
            <c:numRef>
              <c:f>BoardingByRoute_All!$AG$15:$AG$48</c:f>
              <c:numCache>
                <c:formatCode>General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</c:numCache>
            </c:numRef>
          </c:xVal>
          <c:yVal>
            <c:numRef>
              <c:f>BoardingByRoute_All!$AG$15:$AG$48</c:f>
              <c:numCache>
                <c:formatCode>General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20A-AFE0-7822ABCF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30112"/>
        <c:axId val="360132352"/>
        <c:extLst/>
      </c:scatterChart>
      <c:valAx>
        <c:axId val="3601301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352"/>
        <c:crosses val="autoZero"/>
        <c:crossBetween val="midCat"/>
        <c:majorUnit val="500"/>
      </c:valAx>
      <c:valAx>
        <c:axId val="3601323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01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BoardingByRoute_All!$E$13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BoardingByRoute_All!$D$15:$D$48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BoardingByRoute_All!$E$15:$E$48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350.59090909090907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275.40909090909093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2542.8636363636365</c:v>
                </c:pt>
                <c:pt idx="18">
                  <c:v>3623.8636363636365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127.63636363636364</c:v>
                </c:pt>
                <c:pt idx="24">
                  <c:v>347.31818181818181</c:v>
                </c:pt>
                <c:pt idx="25">
                  <c:v>333.95454545454544</c:v>
                </c:pt>
                <c:pt idx="26">
                  <c:v>225.77272727272728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121.36363636363636</c:v>
                </c:pt>
                <c:pt idx="33">
                  <c:v>51.636363636363633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955-9D72-39EFC3E5185F}"/>
            </c:ext>
          </c:extLst>
        </c:ser>
        <c:ser>
          <c:idx val="1"/>
          <c:order val="1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BoardingByRoute_All!$D$15:$D$48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BoardingByRoute_All!$G$15:$G$48</c:f>
              <c:numCache>
                <c:formatCode>_(* #,##0_);_(* \(#,##0\);_(* "-"??_);_(@_)</c:formatCode>
                <c:ptCount val="34"/>
                <c:pt idx="0">
                  <c:v>2181</c:v>
                </c:pt>
                <c:pt idx="1">
                  <c:v>1091</c:v>
                </c:pt>
                <c:pt idx="2">
                  <c:v>932</c:v>
                </c:pt>
                <c:pt idx="3">
                  <c:v>1537</c:v>
                </c:pt>
                <c:pt idx="4">
                  <c:v>708</c:v>
                </c:pt>
                <c:pt idx="5">
                  <c:v>462</c:v>
                </c:pt>
                <c:pt idx="6">
                  <c:v>460</c:v>
                </c:pt>
                <c:pt idx="7">
                  <c:v>1039</c:v>
                </c:pt>
                <c:pt idx="8">
                  <c:v>451</c:v>
                </c:pt>
                <c:pt idx="9">
                  <c:v>796</c:v>
                </c:pt>
                <c:pt idx="10">
                  <c:v>1313</c:v>
                </c:pt>
                <c:pt idx="11">
                  <c:v>1152</c:v>
                </c:pt>
                <c:pt idx="12">
                  <c:v>331</c:v>
                </c:pt>
                <c:pt idx="13">
                  <c:v>615</c:v>
                </c:pt>
                <c:pt idx="14">
                  <c:v>187</c:v>
                </c:pt>
                <c:pt idx="15">
                  <c:v>7</c:v>
                </c:pt>
                <c:pt idx="16">
                  <c:v>476</c:v>
                </c:pt>
                <c:pt idx="17">
                  <c:v>0</c:v>
                </c:pt>
                <c:pt idx="18">
                  <c:v>2385</c:v>
                </c:pt>
                <c:pt idx="19">
                  <c:v>0</c:v>
                </c:pt>
                <c:pt idx="20">
                  <c:v>2591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</c:v>
                </c:pt>
                <c:pt idx="25">
                  <c:v>36</c:v>
                </c:pt>
                <c:pt idx="26">
                  <c:v>0</c:v>
                </c:pt>
                <c:pt idx="27">
                  <c:v>258</c:v>
                </c:pt>
                <c:pt idx="28">
                  <c:v>105</c:v>
                </c:pt>
                <c:pt idx="29">
                  <c:v>28</c:v>
                </c:pt>
                <c:pt idx="30">
                  <c:v>76</c:v>
                </c:pt>
                <c:pt idx="31">
                  <c:v>0</c:v>
                </c:pt>
                <c:pt idx="32">
                  <c:v>826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955-9D72-39EFC3E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670800"/>
        <c:axId val="353676336"/>
        <c:extLst/>
      </c:barChart>
      <c:catAx>
        <c:axId val="534670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6336"/>
        <c:crosses val="autoZero"/>
        <c:auto val="1"/>
        <c:lblAlgn val="ctr"/>
        <c:lblOffset val="100"/>
        <c:noMultiLvlLbl val="0"/>
      </c:catAx>
      <c:valAx>
        <c:axId val="35367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BoardingByRoute_All!$AA$13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BoardingByRoute_All!$Z$15:$Z$48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BoardingByRoute_All!$AA$15:$AA$48</c:f>
              <c:numCache>
                <c:formatCode>_(* #,##0_);_(* \(#,##0\);_(* "-"??_);_(@_)</c:formatCode>
                <c:ptCount val="34"/>
                <c:pt idx="0">
                  <c:v>2516.909090909091</c:v>
                </c:pt>
                <c:pt idx="1">
                  <c:v>941.0454545454545</c:v>
                </c:pt>
                <c:pt idx="2">
                  <c:v>818.18181818181813</c:v>
                </c:pt>
                <c:pt idx="3">
                  <c:v>1841.590909090909</c:v>
                </c:pt>
                <c:pt idx="4">
                  <c:v>944.40909090909088</c:v>
                </c:pt>
                <c:pt idx="5">
                  <c:v>350.59090909090907</c:v>
                </c:pt>
                <c:pt idx="6">
                  <c:v>334.18181818181819</c:v>
                </c:pt>
                <c:pt idx="7">
                  <c:v>637.9545454545455</c:v>
                </c:pt>
                <c:pt idx="8">
                  <c:v>677.90909090909088</c:v>
                </c:pt>
                <c:pt idx="9">
                  <c:v>955.72727272727275</c:v>
                </c:pt>
                <c:pt idx="10">
                  <c:v>1505.409090909091</c:v>
                </c:pt>
                <c:pt idx="11">
                  <c:v>2690.5</c:v>
                </c:pt>
                <c:pt idx="12">
                  <c:v>275.40909090909093</c:v>
                </c:pt>
                <c:pt idx="13">
                  <c:v>691.09090909090912</c:v>
                </c:pt>
                <c:pt idx="14">
                  <c:v>365.81818181818181</c:v>
                </c:pt>
                <c:pt idx="15">
                  <c:v>61.909090909090907</c:v>
                </c:pt>
                <c:pt idx="16">
                  <c:v>402.68181818181819</c:v>
                </c:pt>
                <c:pt idx="17">
                  <c:v>2542.8636363636365</c:v>
                </c:pt>
                <c:pt idx="18">
                  <c:v>3623.8636363636365</c:v>
                </c:pt>
                <c:pt idx="19">
                  <c:v>5829.363636363636</c:v>
                </c:pt>
                <c:pt idx="20">
                  <c:v>4470.863636363636</c:v>
                </c:pt>
                <c:pt idx="21">
                  <c:v>9.1818181818181817</c:v>
                </c:pt>
                <c:pt idx="22">
                  <c:v>42.409090909090907</c:v>
                </c:pt>
                <c:pt idx="23">
                  <c:v>127.63636363636364</c:v>
                </c:pt>
                <c:pt idx="24">
                  <c:v>347.31818181818181</c:v>
                </c:pt>
                <c:pt idx="25">
                  <c:v>333.95454545454544</c:v>
                </c:pt>
                <c:pt idx="26">
                  <c:v>225.77272727272728</c:v>
                </c:pt>
                <c:pt idx="27">
                  <c:v>127.5</c:v>
                </c:pt>
                <c:pt idx="28">
                  <c:v>47.090909090909093</c:v>
                </c:pt>
                <c:pt idx="29">
                  <c:v>77.318181818181813</c:v>
                </c:pt>
                <c:pt idx="30">
                  <c:v>23</c:v>
                </c:pt>
                <c:pt idx="31">
                  <c:v>399.31818181818181</c:v>
                </c:pt>
                <c:pt idx="32">
                  <c:v>121.36363636363636</c:v>
                </c:pt>
                <c:pt idx="33">
                  <c:v>51.636363636363633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114-92D7-47187162FC98}"/>
            </c:ext>
          </c:extLst>
        </c:ser>
        <c:ser>
          <c:idx val="1"/>
          <c:order val="1"/>
          <c:tx>
            <c:strRef>
              <c:f>BoardingByRoute_All!$AC$13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BoardingByRoute_All!$Z$15:$Z$48</c:f>
              <c:strCache>
                <c:ptCount val="34"/>
                <c:pt idx="0">
                  <c:v>Rte 3 West End (White Bridge) IB</c:v>
                </c:pt>
                <c:pt idx="1">
                  <c:v>Rte 4 Shelby IB</c:v>
                </c:pt>
                <c:pt idx="2">
                  <c:v>Rte 6 Lebanon Rd OB</c:v>
                </c:pt>
                <c:pt idx="3">
                  <c:v>Rte 7 Hillsboro IB</c:v>
                </c:pt>
                <c:pt idx="4">
                  <c:v>Rte 8 8TH AVENUE SOUTH iB</c:v>
                </c:pt>
                <c:pt idx="5">
                  <c:v>Rte 9 MetroCenter OB</c:v>
                </c:pt>
                <c:pt idx="6">
                  <c:v>Rte 14 WHITES CREEK oB</c:v>
                </c:pt>
                <c:pt idx="7">
                  <c:v>Rte 17 12TH AVENUE SOUTH iB</c:v>
                </c:pt>
                <c:pt idx="8">
                  <c:v>Rte 18 Airport Exp OB</c:v>
                </c:pt>
                <c:pt idx="9">
                  <c:v>Rte 19 Herman IB</c:v>
                </c:pt>
                <c:pt idx="10">
                  <c:v>Rte 22 Bordeaux (Panaroma) IB</c:v>
                </c:pt>
                <c:pt idx="11">
                  <c:v>Rte 23 Dickerson Pike OB</c:v>
                </c:pt>
                <c:pt idx="12">
                  <c:v>Rte 28 Meridian IB</c:v>
                </c:pt>
                <c:pt idx="13">
                  <c:v>Rte 29 Jefferson IB</c:v>
                </c:pt>
                <c:pt idx="14">
                  <c:v>Rte 34 Opry Mills IB</c:v>
                </c:pt>
                <c:pt idx="15">
                  <c:v>Rte 41 Golden Valley OB PM</c:v>
                </c:pt>
                <c:pt idx="16">
                  <c:v>Rte 42 St. Cecilia/Cumberland IB</c:v>
                </c:pt>
                <c:pt idx="17">
                  <c:v>Rte 50 CHARLOTTE PIKE oB</c:v>
                </c:pt>
                <c:pt idx="18">
                  <c:v>Rte 52 NOLENSVILLE PIKE (Hick) oB</c:v>
                </c:pt>
                <c:pt idx="19">
                  <c:v>Rte 55 MURFREESBORO PIKE oB</c:v>
                </c:pt>
                <c:pt idx="20">
                  <c:v>Rte 56 Gallatin Rd IB</c:v>
                </c:pt>
                <c:pt idx="21">
                  <c:v>Rte 64 STAR DOWNTOWN SHUTTLE</c:v>
                </c:pt>
                <c:pt idx="22">
                  <c:v>Rte 70 Belevue Conn OB</c:v>
                </c:pt>
                <c:pt idx="23">
                  <c:v>Rte 75 Midtown CW Loop</c:v>
                </c:pt>
                <c:pt idx="24">
                  <c:v>Rte 76 Madison Conn</c:v>
                </c:pt>
                <c:pt idx="25">
                  <c:v>Rte 77 THOMPSON - WEDGEWOOD ccw</c:v>
                </c:pt>
                <c:pt idx="26">
                  <c:v>Rte 79 Skyline iB</c:v>
                </c:pt>
                <c:pt idx="27">
                  <c:v>Rte 84 Murfreesboro Express OB</c:v>
                </c:pt>
                <c:pt idx="28">
                  <c:v>Rte 86 Smyrna Lavergne Exp OB</c:v>
                </c:pt>
                <c:pt idx="29">
                  <c:v>Rte 87 Gallatin Comm Bus OB</c:v>
                </c:pt>
                <c:pt idx="30">
                  <c:v>Rte 89 Spgfield/Joelton Exp OB</c:v>
                </c:pt>
                <c:pt idx="31">
                  <c:v>Rte 90 Music City Star oB</c:v>
                </c:pt>
                <c:pt idx="32">
                  <c:v>Rte 93 MCS West End Shuttle</c:v>
                </c:pt>
                <c:pt idx="33">
                  <c:v>Rte 95 Spring Hill Exp OB</c:v>
                </c:pt>
              </c:strCache>
            </c:strRef>
          </c:cat>
          <c:val>
            <c:numRef>
              <c:f>BoardingByRoute_All!$AC$15:$AC$48</c:f>
              <c:numCache>
                <c:formatCode>_(* #,##0_);_(* \(#,##0\);_(* "-"??_);_(@_)</c:formatCode>
                <c:ptCount val="34"/>
                <c:pt idx="0">
                  <c:v>2181</c:v>
                </c:pt>
                <c:pt idx="1">
                  <c:v>1091</c:v>
                </c:pt>
                <c:pt idx="2">
                  <c:v>932</c:v>
                </c:pt>
                <c:pt idx="3">
                  <c:v>1537</c:v>
                </c:pt>
                <c:pt idx="4">
                  <c:v>708</c:v>
                </c:pt>
                <c:pt idx="5">
                  <c:v>462</c:v>
                </c:pt>
                <c:pt idx="6">
                  <c:v>460</c:v>
                </c:pt>
                <c:pt idx="7">
                  <c:v>1039</c:v>
                </c:pt>
                <c:pt idx="8">
                  <c:v>451</c:v>
                </c:pt>
                <c:pt idx="9">
                  <c:v>796</c:v>
                </c:pt>
                <c:pt idx="10">
                  <c:v>1313</c:v>
                </c:pt>
                <c:pt idx="11">
                  <c:v>1152</c:v>
                </c:pt>
                <c:pt idx="12">
                  <c:v>331</c:v>
                </c:pt>
                <c:pt idx="13">
                  <c:v>615</c:v>
                </c:pt>
                <c:pt idx="14">
                  <c:v>187</c:v>
                </c:pt>
                <c:pt idx="15">
                  <c:v>7</c:v>
                </c:pt>
                <c:pt idx="16">
                  <c:v>476</c:v>
                </c:pt>
                <c:pt idx="17">
                  <c:v>0</c:v>
                </c:pt>
                <c:pt idx="18">
                  <c:v>2385</c:v>
                </c:pt>
                <c:pt idx="19">
                  <c:v>0</c:v>
                </c:pt>
                <c:pt idx="20">
                  <c:v>2591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49</c:v>
                </c:pt>
                <c:pt idx="25">
                  <c:v>36</c:v>
                </c:pt>
                <c:pt idx="26">
                  <c:v>0</c:v>
                </c:pt>
                <c:pt idx="27">
                  <c:v>258</c:v>
                </c:pt>
                <c:pt idx="28">
                  <c:v>105</c:v>
                </c:pt>
                <c:pt idx="29">
                  <c:v>28</c:v>
                </c:pt>
                <c:pt idx="30">
                  <c:v>76</c:v>
                </c:pt>
                <c:pt idx="31">
                  <c:v>0</c:v>
                </c:pt>
                <c:pt idx="32">
                  <c:v>826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6-4114-92D7-4718716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47904"/>
        <c:axId val="540145104"/>
        <c:extLst/>
      </c:barChart>
      <c:catAx>
        <c:axId val="540147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104"/>
        <c:crosses val="autoZero"/>
        <c:auto val="1"/>
        <c:lblAlgn val="ctr"/>
        <c:lblOffset val="100"/>
        <c:noMultiLvlLbl val="0"/>
      </c:catAx>
      <c:valAx>
        <c:axId val="54014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79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226779</xdr:colOff>
      <xdr:row>1</xdr:row>
      <xdr:rowOff>124945</xdr:rowOff>
    </xdr:from>
    <xdr:to>
      <xdr:col>45</xdr:col>
      <xdr:colOff>381000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40901</xdr:colOff>
      <xdr:row>12</xdr:row>
      <xdr:rowOff>2940</xdr:rowOff>
    </xdr:from>
    <xdr:to>
      <xdr:col>22</xdr:col>
      <xdr:colOff>96199</xdr:colOff>
      <xdr:row>55</xdr:row>
      <xdr:rowOff>35751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300037</xdr:colOff>
      <xdr:row>37</xdr:row>
      <xdr:rowOff>102394</xdr:rowOff>
    </xdr:from>
    <xdr:to>
      <xdr:col>44</xdr:col>
      <xdr:colOff>533928</xdr:colOff>
      <xdr:row>80</xdr:row>
      <xdr:rowOff>135205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67"/>
  <sheetViews>
    <sheetView tabSelected="1" zoomScale="80" zoomScaleNormal="80" workbookViewId="0">
      <selection activeCell="G11" sqref="G11"/>
    </sheetView>
  </sheetViews>
  <sheetFormatPr defaultRowHeight="15"/>
  <cols>
    <col min="2" max="2" width="12" customWidth="1"/>
    <col min="3" max="3" width="12.7109375" customWidth="1"/>
    <col min="4" max="4" width="31" customWidth="1"/>
    <col min="5" max="5" width="10.5703125" bestFit="1" customWidth="1"/>
    <col min="6" max="6" width="11" hidden="1" customWidth="1"/>
    <col min="7" max="7" width="14.28515625" bestFit="1" customWidth="1"/>
    <col min="8" max="8" width="12" hidden="1" customWidth="1"/>
    <col min="9" max="9" width="12" style="49" customWidth="1"/>
    <col min="11" max="11" width="12.5703125" hidden="1" customWidth="1"/>
    <col min="12" max="12" width="11.7109375" hidden="1" customWidth="1"/>
    <col min="24" max="24" width="11.5703125" bestFit="1" customWidth="1"/>
    <col min="25" max="25" width="12.28515625" bestFit="1" customWidth="1"/>
    <col min="26" max="26" width="29.42578125" bestFit="1" customWidth="1"/>
    <col min="29" max="29" width="12.140625" customWidth="1"/>
    <col min="30" max="30" width="11" bestFit="1" customWidth="1"/>
    <col min="31" max="32" width="11" style="49" customWidth="1"/>
  </cols>
  <sheetData>
    <row r="1" spans="1:50" s="49" customFormat="1">
      <c r="D1" s="112" t="s">
        <v>429</v>
      </c>
      <c r="E1" s="117"/>
      <c r="F1" s="117"/>
      <c r="G1" s="117"/>
      <c r="H1" s="117"/>
      <c r="I1" s="117"/>
      <c r="J1" s="117"/>
      <c r="M1" s="68"/>
    </row>
    <row r="2" spans="1:50" s="49" customFormat="1">
      <c r="D2" s="113"/>
      <c r="E2" s="140" t="s">
        <v>0</v>
      </c>
      <c r="F2" s="140"/>
      <c r="G2" s="139" t="s">
        <v>1</v>
      </c>
      <c r="H2" s="139"/>
      <c r="I2" s="141" t="s">
        <v>564</v>
      </c>
      <c r="J2" s="141"/>
      <c r="K2" s="104" t="s">
        <v>45</v>
      </c>
      <c r="L2" s="105"/>
      <c r="M2" s="58"/>
      <c r="N2" s="58" t="s">
        <v>587</v>
      </c>
      <c r="O2" s="72"/>
      <c r="P2" s="4"/>
    </row>
    <row r="3" spans="1:50" s="49" customFormat="1">
      <c r="C3" s="49" t="s">
        <v>25</v>
      </c>
      <c r="D3" s="114" t="s">
        <v>17</v>
      </c>
      <c r="E3" s="24" t="s">
        <v>2</v>
      </c>
      <c r="F3" s="24" t="s">
        <v>3</v>
      </c>
      <c r="G3" s="60" t="s">
        <v>2</v>
      </c>
      <c r="H3" s="60" t="s">
        <v>3</v>
      </c>
      <c r="I3" s="98" t="s">
        <v>2</v>
      </c>
      <c r="J3" s="98" t="s">
        <v>3</v>
      </c>
      <c r="K3" s="106" t="s">
        <v>43</v>
      </c>
      <c r="L3" s="106" t="s">
        <v>44</v>
      </c>
      <c r="M3" s="73"/>
      <c r="N3" s="119" t="s">
        <v>588</v>
      </c>
      <c r="O3" s="58"/>
      <c r="AX3" s="68" t="s">
        <v>586</v>
      </c>
    </row>
    <row r="4" spans="1:50" s="49" customFormat="1">
      <c r="C4" s="118" t="s">
        <v>568</v>
      </c>
      <c r="D4" s="115" t="s">
        <v>18</v>
      </c>
      <c r="E4" s="9">
        <f>SUMIF($A$15:$A$48,1,E$15:E$49)+SUMIF($A$15:$A$48,2,E$15:E$49)</f>
        <v>28406.590909090908</v>
      </c>
      <c r="F4" s="59">
        <f>E4/E$8</f>
        <v>0.82549048356865184</v>
      </c>
      <c r="G4" s="61">
        <f>SUMIF($A$15:$A$48,1,G$15:G$48)+SUMIF($A$15:$A$48,2,G$15:G$48)</f>
        <v>15757</v>
      </c>
      <c r="H4" s="62">
        <f>PrilimTable!F57</f>
        <v>0.83464205880667164</v>
      </c>
      <c r="I4" s="99">
        <f>G4-E4</f>
        <v>-12649.590909090908</v>
      </c>
      <c r="J4" s="100">
        <f>IFERROR(I4/E4,0)</f>
        <v>-0.44530478682124025</v>
      </c>
      <c r="K4" s="107">
        <f>PrilimTable!G57</f>
        <v>-0.1</v>
      </c>
      <c r="L4" s="108">
        <f>PrilimTable!H57</f>
        <v>-3.3333333333333335</v>
      </c>
      <c r="N4" s="125"/>
      <c r="O4" s="125"/>
      <c r="AX4" s="49" t="s">
        <v>572</v>
      </c>
    </row>
    <row r="5" spans="1:50" s="49" customFormat="1">
      <c r="C5" s="49" t="s">
        <v>555</v>
      </c>
      <c r="D5" s="115" t="s">
        <v>19</v>
      </c>
      <c r="E5" s="9">
        <f>SUMIF($A$15:$A$48,6,E$15:E$49)+SUMIF($A$15:$A$48,7,E$15:E$49)</f>
        <v>1004.4545454545455</v>
      </c>
      <c r="F5" s="59">
        <f t="shared" ref="F5:F8" si="0">E5/E$8</f>
        <v>2.9189270585251611E-2</v>
      </c>
      <c r="G5" s="61">
        <f>SUMIF($A$15:$A$48,6,G$15:G$48)+SUMIF($A$15:$A$48,7,G$15:G$48)</f>
        <v>918</v>
      </c>
      <c r="H5" s="62">
        <f>PrilimTable!F58</f>
        <v>5.1412850346764488E-2</v>
      </c>
      <c r="I5" s="99">
        <f t="shared" ref="I5:I7" si="1">G5-E5</f>
        <v>-86.454545454545496</v>
      </c>
      <c r="J5" s="100">
        <f t="shared" ref="J5:J7" si="2">IFERROR(I5/E5,0)</f>
        <v>-8.6071137659516739E-2</v>
      </c>
      <c r="K5" s="107">
        <f>PrilimTable!G58</f>
        <v>0.45</v>
      </c>
      <c r="L5" s="108">
        <f>PrilimTable!H58</f>
        <v>15.000000000000002</v>
      </c>
      <c r="N5" s="125"/>
      <c r="O5" s="125"/>
      <c r="AX5" s="49" t="s">
        <v>573</v>
      </c>
    </row>
    <row r="6" spans="1:50" s="49" customFormat="1">
      <c r="C6" s="29">
        <v>8</v>
      </c>
      <c r="D6" s="115" t="s">
        <v>6</v>
      </c>
      <c r="E6" s="9">
        <f>SUMIF($A$15:$A$48,8,E$15:E$49)</f>
        <v>4470.863636363636</v>
      </c>
      <c r="F6" s="59">
        <f t="shared" si="0"/>
        <v>0.12992250273756734</v>
      </c>
      <c r="G6" s="61">
        <f>SUMIF($A$15:$A$48,8,G$15:G$48)</f>
        <v>2591</v>
      </c>
      <c r="H6" s="62">
        <f>PrilimTable!F59</f>
        <v>7.4253453315756293E-2</v>
      </c>
      <c r="I6" s="99">
        <f t="shared" si="1"/>
        <v>-1879.863636363636</v>
      </c>
      <c r="J6" s="100">
        <f t="shared" si="2"/>
        <v>-0.42046991124350591</v>
      </c>
      <c r="K6" s="107">
        <f>PrilimTable!G59</f>
        <v>-0.1</v>
      </c>
      <c r="L6" s="108">
        <f>PrilimTable!H59</f>
        <v>-3.3333333333333335</v>
      </c>
      <c r="N6" s="125"/>
      <c r="O6" s="125"/>
      <c r="S6" s="71"/>
      <c r="AX6" s="49" t="s">
        <v>574</v>
      </c>
    </row>
    <row r="7" spans="1:50" s="49" customFormat="1">
      <c r="C7" s="49" t="s">
        <v>556</v>
      </c>
      <c r="D7" s="116" t="s">
        <v>20</v>
      </c>
      <c r="E7" s="14">
        <f>SUMIF($A$15:$A$48,11,E$15:E$49)+SUMIF($A$15:$A$48,12,E$15:E$49)</f>
        <v>529.86363636363637</v>
      </c>
      <c r="F7" s="65">
        <f t="shared" si="0"/>
        <v>1.5397743108529189E-2</v>
      </c>
      <c r="G7" s="66">
        <f>SUMIF($A$15:$A$48,11,G$15:G$48)+SUMIF($A$15:$A$48,12,G$15:G$48)</f>
        <v>826</v>
      </c>
      <c r="H7" s="67">
        <f>PrilimTable!F60</f>
        <v>3.9691637530807587E-2</v>
      </c>
      <c r="I7" s="101">
        <f t="shared" si="1"/>
        <v>296.13636363636363</v>
      </c>
      <c r="J7" s="100">
        <f t="shared" si="2"/>
        <v>0.55889165308398381</v>
      </c>
      <c r="K7" s="107">
        <f>PrilimTable!G60</f>
        <v>1.3</v>
      </c>
      <c r="L7" s="108">
        <f>PrilimTable!H60</f>
        <v>43.333333333333336</v>
      </c>
      <c r="N7" s="125"/>
      <c r="O7" s="125"/>
      <c r="S7" s="71"/>
      <c r="AX7" s="49" t="s">
        <v>575</v>
      </c>
    </row>
    <row r="8" spans="1:50" s="49" customFormat="1">
      <c r="D8" s="114" t="s">
        <v>4</v>
      </c>
      <c r="E8" s="16">
        <f>SUM(E4:E7)</f>
        <v>34411.772727272728</v>
      </c>
      <c r="F8" s="75">
        <f t="shared" si="0"/>
        <v>1</v>
      </c>
      <c r="G8" s="63">
        <f>SUM(G4:G7)</f>
        <v>20092</v>
      </c>
      <c r="H8" s="64">
        <v>1</v>
      </c>
      <c r="I8" s="102">
        <f>G8-E8</f>
        <v>-14319.772727272728</v>
      </c>
      <c r="J8" s="103">
        <f>I8/E8</f>
        <v>-0.41613005063013586</v>
      </c>
      <c r="K8" s="109"/>
      <c r="L8" s="110"/>
      <c r="S8" s="71"/>
      <c r="AX8" s="49" t="s">
        <v>576</v>
      </c>
    </row>
    <row r="9" spans="1:50" s="49" customFormat="1">
      <c r="D9" s="115" t="s">
        <v>567</v>
      </c>
      <c r="E9" s="120">
        <v>25693</v>
      </c>
      <c r="F9" s="117"/>
      <c r="G9" s="120">
        <f>TrnStat.asc!E18</f>
        <v>15512</v>
      </c>
      <c r="H9" s="117"/>
      <c r="I9" s="117"/>
      <c r="J9" s="117"/>
      <c r="L9" s="20"/>
      <c r="S9" s="71"/>
      <c r="AX9" s="49" t="s">
        <v>577</v>
      </c>
    </row>
    <row r="10" spans="1:50">
      <c r="D10" s="117" t="s">
        <v>566</v>
      </c>
      <c r="E10" s="123">
        <f>E8/E9</f>
        <v>1.3393442854969342</v>
      </c>
      <c r="F10" s="117"/>
      <c r="G10" s="123">
        <f>G8/G9</f>
        <v>1.2952552862300155</v>
      </c>
      <c r="H10" s="117"/>
      <c r="I10" s="117"/>
      <c r="J10" s="117"/>
      <c r="K10" s="117" t="s">
        <v>51</v>
      </c>
      <c r="L10" s="121">
        <f>PrilimTable!E63</f>
        <v>0.47760000000000002</v>
      </c>
      <c r="M10" s="49"/>
      <c r="N10" s="49"/>
      <c r="O10" s="49"/>
      <c r="P10" s="49"/>
      <c r="AX10" s="49"/>
    </row>
    <row r="11" spans="1:50" s="49" customFormat="1">
      <c r="C11" s="57"/>
      <c r="D11" s="124" t="s">
        <v>431</v>
      </c>
      <c r="E11" s="122">
        <f>RSQ(G15:G48,E15:E48)</f>
        <v>0.32152093905871154</v>
      </c>
      <c r="F11" s="117"/>
      <c r="G11" s="117"/>
      <c r="H11" s="117"/>
      <c r="I11" s="117"/>
      <c r="J11" s="117"/>
      <c r="AX11" s="49" t="s">
        <v>578</v>
      </c>
    </row>
    <row r="12" spans="1:50">
      <c r="B12" s="4" t="s">
        <v>428</v>
      </c>
      <c r="I12" s="13"/>
      <c r="J12" s="13"/>
      <c r="X12" s="136" t="s">
        <v>430</v>
      </c>
      <c r="AX12" s="49" t="s">
        <v>579</v>
      </c>
    </row>
    <row r="13" spans="1:50">
      <c r="B13" s="7"/>
      <c r="C13" s="7"/>
      <c r="D13" s="7"/>
      <c r="E13" s="143" t="s">
        <v>0</v>
      </c>
      <c r="F13" s="143"/>
      <c r="G13" s="144" t="s">
        <v>1</v>
      </c>
      <c r="H13" s="144"/>
      <c r="I13" s="142" t="s">
        <v>564</v>
      </c>
      <c r="J13" s="142"/>
      <c r="L13" s="82"/>
      <c r="M13" s="37"/>
      <c r="X13" s="7"/>
      <c r="Y13" s="7"/>
      <c r="Z13" s="7"/>
      <c r="AA13" s="143" t="s">
        <v>0</v>
      </c>
      <c r="AB13" s="143"/>
      <c r="AC13" s="144" t="str">
        <f>G13</f>
        <v>ABM</v>
      </c>
      <c r="AD13" s="144"/>
      <c r="AE13" s="142" t="s">
        <v>564</v>
      </c>
      <c r="AF13" s="142"/>
      <c r="AX13" s="49" t="s">
        <v>580</v>
      </c>
    </row>
    <row r="14" spans="1:50">
      <c r="A14" t="s">
        <v>25</v>
      </c>
      <c r="B14" s="78" t="s">
        <v>33</v>
      </c>
      <c r="C14" s="6" t="s">
        <v>32</v>
      </c>
      <c r="D14" s="6" t="s">
        <v>31</v>
      </c>
      <c r="E14" s="45" t="s">
        <v>27</v>
      </c>
      <c r="F14" s="45" t="s">
        <v>3</v>
      </c>
      <c r="G14" s="34" t="s">
        <v>27</v>
      </c>
      <c r="H14" s="34" t="s">
        <v>3</v>
      </c>
      <c r="I14" s="111" t="s">
        <v>561</v>
      </c>
      <c r="J14" s="111" t="s">
        <v>563</v>
      </c>
      <c r="L14" s="82"/>
      <c r="M14" s="83"/>
      <c r="X14" s="6" t="s">
        <v>33</v>
      </c>
      <c r="Y14" s="6" t="s">
        <v>32</v>
      </c>
      <c r="Z14" s="6" t="s">
        <v>31</v>
      </c>
      <c r="AA14" s="45" t="s">
        <v>27</v>
      </c>
      <c r="AB14" s="45" t="s">
        <v>3</v>
      </c>
      <c r="AC14" s="34" t="s">
        <v>27</v>
      </c>
      <c r="AD14" s="34" t="s">
        <v>3</v>
      </c>
      <c r="AE14" s="111" t="s">
        <v>561</v>
      </c>
      <c r="AF14" s="111" t="s">
        <v>563</v>
      </c>
      <c r="AG14" t="s">
        <v>48</v>
      </c>
      <c r="AX14" s="49" t="s">
        <v>581</v>
      </c>
    </row>
    <row r="15" spans="1:50">
      <c r="A15">
        <f>VLOOKUP($C15,PrilimTable!$N:$T,7,FALSE)</f>
        <v>1</v>
      </c>
      <c r="B15">
        <v>3</v>
      </c>
      <c r="C15">
        <f>B15</f>
        <v>3</v>
      </c>
      <c r="D15" t="str">
        <f>VLOOKUP($C15,PrilimTable!$N:$S,2,FALSE)</f>
        <v>Rte 3 West End (White Bridge) IB</v>
      </c>
      <c r="E15" s="43">
        <f>SUMIF(PrilimTable!$M$4:$M$82,B15,PrilimTable!$P$4:$P$82)</f>
        <v>2516.909090909091</v>
      </c>
      <c r="F15" s="74">
        <f t="shared" ref="F15:F48" si="3">E15/$E$49</f>
        <v>7.3140930891779893E-2</v>
      </c>
      <c r="G15" s="33">
        <f>SUMIF(PrilimTable!$N$4:$N$82,C15,PrilimTable!$R$4:$R$82)</f>
        <v>2181</v>
      </c>
      <c r="H15" s="76">
        <f t="shared" ref="H15:H48" si="4">G15/$G$49</f>
        <v>0.10855066693211228</v>
      </c>
      <c r="I15" s="53">
        <f>G15-E15</f>
        <v>-335.90909090909099</v>
      </c>
      <c r="J15" s="96">
        <f>I15/E15</f>
        <v>-0.13346095499530453</v>
      </c>
      <c r="L15" s="84"/>
      <c r="M15" s="85"/>
      <c r="N15" s="51"/>
      <c r="X15" s="127">
        <v>3</v>
      </c>
      <c r="Y15" s="127">
        <v>3</v>
      </c>
      <c r="Z15" t="str">
        <f t="shared" ref="Z15:Z48" si="5">VLOOKUP(Y15,$C$14:$D$49,2,FALSE)</f>
        <v>Rte 3 West End (White Bridge) IB</v>
      </c>
      <c r="AA15" s="43">
        <f>SUMIF(PrilimTable!$M$4:$M$82,X15,PrilimTable!$P$4:$P$82)</f>
        <v>2516.909090909091</v>
      </c>
      <c r="AB15" s="44">
        <f t="shared" ref="AB15:AB48" si="6">AA15/$E$49</f>
        <v>7.3140930891779893E-2</v>
      </c>
      <c r="AC15" s="33">
        <f>SUMIF(PrilimTable!$N$4:$N$82,Y15,PrilimTable!$R$4:$R$82)</f>
        <v>2181</v>
      </c>
      <c r="AD15" s="42">
        <f t="shared" ref="AD15:AD48" si="7">AC15/$G$49</f>
        <v>0.10855066693211228</v>
      </c>
      <c r="AE15" s="53">
        <f>AC15-AA15</f>
        <v>-335.90909090909099</v>
      </c>
      <c r="AF15" s="96">
        <f>AE15/AA15</f>
        <v>-0.13346095499530453</v>
      </c>
      <c r="AG15">
        <v>100</v>
      </c>
      <c r="AX15" s="49"/>
    </row>
    <row r="16" spans="1:50">
      <c r="A16" s="49">
        <f>VLOOKUP($C16,PrilimTable!$N:$T,7,FALSE)</f>
        <v>1</v>
      </c>
      <c r="B16">
        <v>4</v>
      </c>
      <c r="C16" s="49">
        <f t="shared" ref="C16:C48" si="8">B16</f>
        <v>4</v>
      </c>
      <c r="D16" s="49" t="str">
        <f>VLOOKUP($C16,PrilimTable!$N:$S,2,FALSE)</f>
        <v>Rte 4 Shelby IB</v>
      </c>
      <c r="E16" s="43">
        <f>SUMIF(PrilimTable!$M$4:$M$82,B16,PrilimTable!$P$4:$P$82)</f>
        <v>941.0454545454545</v>
      </c>
      <c r="F16" s="74">
        <f t="shared" si="3"/>
        <v>2.7346613672118016E-2</v>
      </c>
      <c r="G16" s="33">
        <f>SUMIF(PrilimTable!$N$4:$N$82,C16,PrilimTable!$R$4:$R$82)</f>
        <v>1091</v>
      </c>
      <c r="H16" s="76">
        <f t="shared" si="4"/>
        <v>5.4300218992633882E-2</v>
      </c>
      <c r="I16" s="53">
        <f t="shared" ref="I16:I48" si="9">G16-E16</f>
        <v>149.9545454545455</v>
      </c>
      <c r="J16" s="96">
        <f t="shared" ref="J16:J49" si="10">I16/E16</f>
        <v>0.15934888663478727</v>
      </c>
      <c r="L16" s="84"/>
      <c r="M16" s="85"/>
      <c r="X16" s="127">
        <v>4</v>
      </c>
      <c r="Y16" s="127">
        <v>4</v>
      </c>
      <c r="Z16" s="49" t="str">
        <f t="shared" si="5"/>
        <v>Rte 4 Shelby IB</v>
      </c>
      <c r="AA16" s="43">
        <f>SUMIF(PrilimTable!$M$4:$M$82,X16,PrilimTable!$P$4:$P$82)</f>
        <v>941.0454545454545</v>
      </c>
      <c r="AB16" s="44">
        <f t="shared" si="6"/>
        <v>2.7346613672118016E-2</v>
      </c>
      <c r="AC16" s="33">
        <f>SUMIF(PrilimTable!$N$4:$N$82,Y16,PrilimTable!$R$4:$R$82)</f>
        <v>1091</v>
      </c>
      <c r="AD16" s="42">
        <f t="shared" si="7"/>
        <v>5.4300218992633882E-2</v>
      </c>
      <c r="AE16" s="53">
        <f t="shared" ref="AE16:AE48" si="11">AC16-AA16</f>
        <v>149.9545454545455</v>
      </c>
      <c r="AF16" s="96">
        <f t="shared" ref="AF16:AF49" si="12">AE16/AA16</f>
        <v>0.15934888663478727</v>
      </c>
      <c r="AG16">
        <v>200</v>
      </c>
      <c r="AX16" s="49" t="s">
        <v>582</v>
      </c>
    </row>
    <row r="17" spans="1:50">
      <c r="A17" s="49">
        <f>VLOOKUP($C17,PrilimTable!$N:$T,7,FALSE)</f>
        <v>1</v>
      </c>
      <c r="B17">
        <v>6</v>
      </c>
      <c r="C17" s="49">
        <f t="shared" si="8"/>
        <v>6</v>
      </c>
      <c r="D17" s="49" t="str">
        <f>VLOOKUP($C17,PrilimTable!$N:$S,2,FALSE)</f>
        <v>Rte 6 Lebanon Rd OB</v>
      </c>
      <c r="E17" s="43">
        <f>SUMIF(PrilimTable!$M$4:$M$82,B17,PrilimTable!$P$4:$P$82)</f>
        <v>818.18181818181813</v>
      </c>
      <c r="F17" s="74">
        <f t="shared" si="3"/>
        <v>2.3776218233981756E-2</v>
      </c>
      <c r="G17" s="33">
        <f>SUMIF(PrilimTable!$N$4:$N$82,C17,PrilimTable!$R$4:$R$82)</f>
        <v>932</v>
      </c>
      <c r="H17" s="76">
        <f t="shared" si="4"/>
        <v>4.6386621540911804E-2</v>
      </c>
      <c r="I17" s="53">
        <f t="shared" si="9"/>
        <v>113.81818181818187</v>
      </c>
      <c r="J17" s="96">
        <f t="shared" si="10"/>
        <v>0.13911111111111119</v>
      </c>
      <c r="L17" s="84"/>
      <c r="M17" s="85"/>
      <c r="N17" s="51"/>
      <c r="X17" s="127">
        <v>6</v>
      </c>
      <c r="Y17" s="127">
        <v>6</v>
      </c>
      <c r="Z17" s="49" t="str">
        <f t="shared" si="5"/>
        <v>Rte 6 Lebanon Rd OB</v>
      </c>
      <c r="AA17" s="43">
        <f>SUMIF(PrilimTable!$M$4:$M$82,X17,PrilimTable!$P$4:$P$82)</f>
        <v>818.18181818181813</v>
      </c>
      <c r="AB17" s="44">
        <f t="shared" si="6"/>
        <v>2.3776218233981756E-2</v>
      </c>
      <c r="AC17" s="33">
        <f>SUMIF(PrilimTable!$N$4:$N$82,Y17,PrilimTable!$R$4:$R$82)</f>
        <v>932</v>
      </c>
      <c r="AD17" s="42">
        <f t="shared" si="7"/>
        <v>4.6386621540911804E-2</v>
      </c>
      <c r="AE17" s="53">
        <f t="shared" si="11"/>
        <v>113.81818181818187</v>
      </c>
      <c r="AF17" s="96">
        <f t="shared" si="12"/>
        <v>0.13911111111111119</v>
      </c>
      <c r="AG17" s="49">
        <v>300</v>
      </c>
      <c r="AX17" s="49" t="s">
        <v>583</v>
      </c>
    </row>
    <row r="18" spans="1:50">
      <c r="A18" s="49">
        <f>VLOOKUP($C18,PrilimTable!$N:$T,7,FALSE)</f>
        <v>1</v>
      </c>
      <c r="B18">
        <v>7</v>
      </c>
      <c r="C18" s="49">
        <f t="shared" si="8"/>
        <v>7</v>
      </c>
      <c r="D18" s="49" t="str">
        <f>VLOOKUP($C18,PrilimTable!$N:$S,2,FALSE)</f>
        <v>Rte 7 Hillsboro IB</v>
      </c>
      <c r="E18" s="43">
        <f>SUMIF(PrilimTable!$M$4:$M$82,B18,PrilimTable!$P$4:$P$82)</f>
        <v>1841.590909090909</v>
      </c>
      <c r="F18" s="74">
        <f t="shared" si="3"/>
        <v>5.3516304541653938E-2</v>
      </c>
      <c r="G18" s="33">
        <f>SUMIF(PrilimTable!$N$4:$N$82,C18,PrilimTable!$R$4:$R$82)</f>
        <v>1537</v>
      </c>
      <c r="H18" s="76">
        <f t="shared" si="4"/>
        <v>7.6498108699980097E-2</v>
      </c>
      <c r="I18" s="53">
        <f t="shared" si="9"/>
        <v>-304.59090909090901</v>
      </c>
      <c r="J18" s="96">
        <f t="shared" si="10"/>
        <v>-0.16539553251882017</v>
      </c>
      <c r="L18" s="84"/>
      <c r="M18" s="85"/>
      <c r="X18" s="127">
        <v>7</v>
      </c>
      <c r="Y18" s="127">
        <v>7</v>
      </c>
      <c r="Z18" s="49" t="str">
        <f t="shared" si="5"/>
        <v>Rte 7 Hillsboro IB</v>
      </c>
      <c r="AA18" s="43">
        <f>SUMIF(PrilimTable!$M$4:$M$82,X18,PrilimTable!$P$4:$P$82)</f>
        <v>1841.590909090909</v>
      </c>
      <c r="AB18" s="44">
        <f t="shared" si="6"/>
        <v>5.3516304541653938E-2</v>
      </c>
      <c r="AC18" s="33">
        <f>SUMIF(PrilimTable!$N$4:$N$82,Y18,PrilimTable!$R$4:$R$82)</f>
        <v>1537</v>
      </c>
      <c r="AD18" s="42">
        <f t="shared" si="7"/>
        <v>7.6498108699980097E-2</v>
      </c>
      <c r="AE18" s="53">
        <f t="shared" si="11"/>
        <v>-304.59090909090901</v>
      </c>
      <c r="AF18" s="96">
        <f t="shared" si="12"/>
        <v>-0.16539553251882017</v>
      </c>
      <c r="AG18" s="49">
        <v>400</v>
      </c>
      <c r="AX18" s="49" t="s">
        <v>584</v>
      </c>
    </row>
    <row r="19" spans="1:50">
      <c r="A19" s="49">
        <f>VLOOKUP($C19,PrilimTable!$N:$T,7,FALSE)</f>
        <v>1</v>
      </c>
      <c r="B19">
        <v>8</v>
      </c>
      <c r="C19" s="49">
        <f t="shared" si="8"/>
        <v>8</v>
      </c>
      <c r="D19" s="49" t="str">
        <f>VLOOKUP($C19,PrilimTable!$N:$S,2,FALSE)</f>
        <v>Rte 8 8TH AVENUE SOUTH iB</v>
      </c>
      <c r="E19" s="43">
        <f>SUMIF(PrilimTable!$M$4:$M$82,B19,PrilimTable!$P$4:$P$82)</f>
        <v>944.40909090909088</v>
      </c>
      <c r="F19" s="74">
        <f t="shared" si="3"/>
        <v>2.7444360347079942E-2</v>
      </c>
      <c r="G19" s="33">
        <f>SUMIF(PrilimTable!$N$4:$N$82,C19,PrilimTable!$R$4:$R$82)</f>
        <v>708</v>
      </c>
      <c r="H19" s="76">
        <f t="shared" si="4"/>
        <v>3.5237905634083216E-2</v>
      </c>
      <c r="I19" s="53">
        <f t="shared" si="9"/>
        <v>-236.40909090909088</v>
      </c>
      <c r="J19" s="96">
        <f t="shared" si="10"/>
        <v>-0.25032487847138662</v>
      </c>
      <c r="L19" s="84"/>
      <c r="M19" s="85"/>
      <c r="X19" s="127">
        <v>8</v>
      </c>
      <c r="Y19" s="127">
        <v>8</v>
      </c>
      <c r="Z19" s="49" t="str">
        <f t="shared" si="5"/>
        <v>Rte 8 8TH AVENUE SOUTH iB</v>
      </c>
      <c r="AA19" s="43">
        <f>SUMIF(PrilimTable!$M$4:$M$82,X19,PrilimTable!$P$4:$P$82)</f>
        <v>944.40909090909088</v>
      </c>
      <c r="AB19" s="44">
        <f t="shared" si="6"/>
        <v>2.7444360347079942E-2</v>
      </c>
      <c r="AC19" s="33">
        <f>SUMIF(PrilimTable!$N$4:$N$82,Y19,PrilimTable!$R$4:$R$82)</f>
        <v>708</v>
      </c>
      <c r="AD19" s="42">
        <f t="shared" si="7"/>
        <v>3.5237905634083216E-2</v>
      </c>
      <c r="AE19" s="53">
        <f t="shared" si="11"/>
        <v>-236.40909090909088</v>
      </c>
      <c r="AF19" s="96">
        <f t="shared" si="12"/>
        <v>-0.25032487847138662</v>
      </c>
      <c r="AG19" s="49">
        <v>500</v>
      </c>
      <c r="AX19" s="49" t="s">
        <v>585</v>
      </c>
    </row>
    <row r="20" spans="1:50">
      <c r="A20" s="49">
        <f>VLOOKUP($C20,PrilimTable!$N:$T,7,FALSE)</f>
        <v>1</v>
      </c>
      <c r="B20">
        <v>9</v>
      </c>
      <c r="C20" s="49">
        <f t="shared" si="8"/>
        <v>9</v>
      </c>
      <c r="D20" s="49" t="str">
        <f>VLOOKUP($C20,PrilimTable!$N:$S,2,FALSE)</f>
        <v>Rte 9 MetroCenter OB</v>
      </c>
      <c r="E20" s="43">
        <f>SUMIF(PrilimTable!$M$4:$M$82,B20,PrilimTable!$P$4:$P$82)</f>
        <v>350.59090909090907</v>
      </c>
      <c r="F20" s="74">
        <f t="shared" si="3"/>
        <v>1.0188109513261183E-2</v>
      </c>
      <c r="G20" s="33">
        <f>SUMIF(PrilimTable!$N$4:$N$82,C20,PrilimTable!$R$4:$R$82)</f>
        <v>462</v>
      </c>
      <c r="H20" s="76">
        <f t="shared" si="4"/>
        <v>2.2994226557833963E-2</v>
      </c>
      <c r="I20" s="53">
        <f t="shared" si="9"/>
        <v>111.40909090909093</v>
      </c>
      <c r="J20" s="96">
        <f t="shared" si="10"/>
        <v>0.31777518475301447</v>
      </c>
      <c r="L20" s="84"/>
      <c r="M20" s="85"/>
      <c r="N20" s="51"/>
      <c r="X20" s="127">
        <v>9</v>
      </c>
      <c r="Y20" s="127">
        <v>9</v>
      </c>
      <c r="Z20" s="49" t="str">
        <f t="shared" si="5"/>
        <v>Rte 9 MetroCenter OB</v>
      </c>
      <c r="AA20" s="43">
        <f>SUMIF(PrilimTable!$M$4:$M$82,X20,PrilimTable!$P$4:$P$82)</f>
        <v>350.59090909090907</v>
      </c>
      <c r="AB20" s="44">
        <f t="shared" si="6"/>
        <v>1.0188109513261183E-2</v>
      </c>
      <c r="AC20" s="33">
        <f>SUMIF(PrilimTable!$N$4:$N$82,Y20,PrilimTable!$R$4:$R$82)</f>
        <v>462</v>
      </c>
      <c r="AD20" s="42">
        <f t="shared" si="7"/>
        <v>2.2994226557833963E-2</v>
      </c>
      <c r="AE20" s="53">
        <f t="shared" si="11"/>
        <v>111.40909090909093</v>
      </c>
      <c r="AF20" s="96">
        <f t="shared" si="12"/>
        <v>0.31777518475301447</v>
      </c>
      <c r="AG20" s="49">
        <v>600</v>
      </c>
    </row>
    <row r="21" spans="1:50">
      <c r="A21" s="49">
        <f>VLOOKUP($C21,PrilimTable!$N:$T,7,FALSE)</f>
        <v>1</v>
      </c>
      <c r="B21">
        <v>14</v>
      </c>
      <c r="C21" s="49">
        <f t="shared" si="8"/>
        <v>14</v>
      </c>
      <c r="D21" s="49" t="str">
        <f>VLOOKUP($C21,PrilimTable!$N:$S,2,FALSE)</f>
        <v>Rte 14 WHITES CREEK oB</v>
      </c>
      <c r="E21" s="43">
        <f>SUMIF(PrilimTable!$M$4:$M$82,B21,PrilimTable!$P$4:$P$82)</f>
        <v>334.18181818181819</v>
      </c>
      <c r="F21" s="74">
        <f t="shared" si="3"/>
        <v>9.7112642475685497E-3</v>
      </c>
      <c r="G21" s="33">
        <f>SUMIF(PrilimTable!$N$4:$N$82,C21,PrilimTable!$R$4:$R$82)</f>
        <v>460</v>
      </c>
      <c r="H21" s="76">
        <f t="shared" si="4"/>
        <v>2.2894684451522995E-2</v>
      </c>
      <c r="I21" s="53">
        <f t="shared" si="9"/>
        <v>125.81818181818181</v>
      </c>
      <c r="J21" s="96">
        <f t="shared" si="10"/>
        <v>0.37649619151251357</v>
      </c>
      <c r="L21" s="84"/>
      <c r="M21" s="85"/>
      <c r="X21" s="127">
        <v>14</v>
      </c>
      <c r="Y21" s="127">
        <v>14</v>
      </c>
      <c r="Z21" s="49" t="str">
        <f t="shared" si="5"/>
        <v>Rte 14 WHITES CREEK oB</v>
      </c>
      <c r="AA21" s="43">
        <f>SUMIF(PrilimTable!$M$4:$M$82,X21,PrilimTable!$P$4:$P$82)</f>
        <v>334.18181818181819</v>
      </c>
      <c r="AB21" s="44">
        <f t="shared" si="6"/>
        <v>9.7112642475685497E-3</v>
      </c>
      <c r="AC21" s="33">
        <f>SUMIF(PrilimTable!$N$4:$N$82,Y21,PrilimTable!$R$4:$R$82)</f>
        <v>460</v>
      </c>
      <c r="AD21" s="42">
        <f t="shared" si="7"/>
        <v>2.2894684451522995E-2</v>
      </c>
      <c r="AE21" s="53">
        <f t="shared" si="11"/>
        <v>125.81818181818181</v>
      </c>
      <c r="AF21" s="96">
        <f t="shared" si="12"/>
        <v>0.37649619151251357</v>
      </c>
      <c r="AG21" s="49">
        <v>700</v>
      </c>
    </row>
    <row r="22" spans="1:50">
      <c r="A22" s="49">
        <f>VLOOKUP($C22,PrilimTable!$N:$T,7,FALSE)</f>
        <v>1</v>
      </c>
      <c r="B22">
        <v>17</v>
      </c>
      <c r="C22" s="49">
        <f t="shared" si="8"/>
        <v>17</v>
      </c>
      <c r="D22" s="49" t="str">
        <f>VLOOKUP($C22,PrilimTable!$N:$S,2,FALSE)</f>
        <v>Rte 17 12TH AVENUE SOUTH iB</v>
      </c>
      <c r="E22" s="43">
        <f>SUMIF(PrilimTable!$M$4:$M$82,B22,PrilimTable!$P$4:$P$82)</f>
        <v>637.9545454545455</v>
      </c>
      <c r="F22" s="74">
        <f t="shared" si="3"/>
        <v>1.8538845717440779E-2</v>
      </c>
      <c r="G22" s="33">
        <f>SUMIF(PrilimTable!$N$4:$N$82,C22,PrilimTable!$R$4:$R$82)</f>
        <v>1039</v>
      </c>
      <c r="H22" s="76">
        <f t="shared" si="4"/>
        <v>5.1712124228548678E-2</v>
      </c>
      <c r="I22" s="53">
        <f t="shared" si="9"/>
        <v>401.0454545454545</v>
      </c>
      <c r="J22" s="96">
        <f t="shared" si="10"/>
        <v>0.62864267901674376</v>
      </c>
      <c r="L22" s="84"/>
      <c r="M22" s="85"/>
      <c r="X22" s="127">
        <v>17</v>
      </c>
      <c r="Y22" s="127">
        <v>17</v>
      </c>
      <c r="Z22" s="49" t="str">
        <f t="shared" si="5"/>
        <v>Rte 17 12TH AVENUE SOUTH iB</v>
      </c>
      <c r="AA22" s="43">
        <f>SUMIF(PrilimTable!$M$4:$M$82,X22,PrilimTable!$P$4:$P$82)</f>
        <v>637.9545454545455</v>
      </c>
      <c r="AB22" s="44">
        <f t="shared" si="6"/>
        <v>1.8538845717440779E-2</v>
      </c>
      <c r="AC22" s="33">
        <f>SUMIF(PrilimTable!$N$4:$N$82,Y22,PrilimTable!$R$4:$R$82)</f>
        <v>1039</v>
      </c>
      <c r="AD22" s="42">
        <f t="shared" si="7"/>
        <v>5.1712124228548678E-2</v>
      </c>
      <c r="AE22" s="53">
        <f t="shared" si="11"/>
        <v>401.0454545454545</v>
      </c>
      <c r="AF22" s="96">
        <f t="shared" si="12"/>
        <v>0.62864267901674376</v>
      </c>
      <c r="AG22" s="49">
        <v>800</v>
      </c>
    </row>
    <row r="23" spans="1:50">
      <c r="A23" s="49">
        <f>VLOOKUP($C23,PrilimTable!$N:$T,7,FALSE)</f>
        <v>6</v>
      </c>
      <c r="B23">
        <v>18</v>
      </c>
      <c r="C23" s="49">
        <f t="shared" si="8"/>
        <v>18</v>
      </c>
      <c r="D23" s="49" t="str">
        <f>VLOOKUP($C23,PrilimTable!$N:$S,2,FALSE)</f>
        <v>Rte 18 Airport Exp OB</v>
      </c>
      <c r="E23" s="43">
        <f>SUMIF(PrilimTable!$M$4:$M$82,B23,PrilimTable!$P$4:$P$82)</f>
        <v>677.90909090909088</v>
      </c>
      <c r="F23" s="74">
        <f t="shared" si="3"/>
        <v>1.9699917707866884E-2</v>
      </c>
      <c r="G23" s="33">
        <f>SUMIF(PrilimTable!$N$4:$N$82,C23,PrilimTable!$R$4:$R$82)</f>
        <v>451</v>
      </c>
      <c r="H23" s="76">
        <f t="shared" si="4"/>
        <v>2.2446744973123631E-2</v>
      </c>
      <c r="I23" s="53">
        <f t="shared" si="9"/>
        <v>-226.90909090909088</v>
      </c>
      <c r="J23" s="96">
        <f t="shared" si="10"/>
        <v>-0.33471905592061146</v>
      </c>
      <c r="L23" s="84"/>
      <c r="M23" s="85"/>
      <c r="X23" s="127">
        <v>18</v>
      </c>
      <c r="Y23" s="127">
        <v>18</v>
      </c>
      <c r="Z23" s="49" t="str">
        <f t="shared" si="5"/>
        <v>Rte 18 Airport Exp OB</v>
      </c>
      <c r="AA23" s="43">
        <f>SUMIF(PrilimTable!$M$4:$M$82,X23,PrilimTable!$P$4:$P$82)</f>
        <v>677.90909090909088</v>
      </c>
      <c r="AB23" s="44">
        <f t="shared" si="6"/>
        <v>1.9699917707866884E-2</v>
      </c>
      <c r="AC23" s="33">
        <f>SUMIF(PrilimTable!$N$4:$N$82,Y23,PrilimTable!$R$4:$R$82)</f>
        <v>451</v>
      </c>
      <c r="AD23" s="42">
        <f t="shared" si="7"/>
        <v>2.2446744973123631E-2</v>
      </c>
      <c r="AE23" s="53">
        <f t="shared" si="11"/>
        <v>-226.90909090909088</v>
      </c>
      <c r="AF23" s="96">
        <f t="shared" si="12"/>
        <v>-0.33471905592061146</v>
      </c>
      <c r="AG23" s="49">
        <v>900</v>
      </c>
    </row>
    <row r="24" spans="1:50">
      <c r="A24" s="49">
        <f>VLOOKUP($C24,PrilimTable!$N:$T,7,FALSE)</f>
        <v>1</v>
      </c>
      <c r="B24">
        <v>19</v>
      </c>
      <c r="C24" s="49">
        <f t="shared" si="8"/>
        <v>19</v>
      </c>
      <c r="D24" s="49" t="str">
        <f>VLOOKUP($C24,PrilimTable!$N:$S,2,FALSE)</f>
        <v>Rte 19 Herman IB</v>
      </c>
      <c r="E24" s="43">
        <f>SUMIF(PrilimTable!$M$4:$M$82,B24,PrilimTable!$P$4:$P$82)</f>
        <v>955.72727272727275</v>
      </c>
      <c r="F24" s="74">
        <f t="shared" si="3"/>
        <v>2.7773264699316694E-2</v>
      </c>
      <c r="G24" s="33">
        <f>SUMIF(PrilimTable!$N$4:$N$82,C24,PrilimTable!$R$4:$R$82)</f>
        <v>796</v>
      </c>
      <c r="H24" s="76">
        <f t="shared" si="4"/>
        <v>3.961775831176588E-2</v>
      </c>
      <c r="I24" s="53">
        <f t="shared" si="9"/>
        <v>-159.72727272727275</v>
      </c>
      <c r="J24" s="96">
        <f t="shared" si="10"/>
        <v>-0.16712641491486732</v>
      </c>
      <c r="L24" s="84"/>
      <c r="M24" s="85"/>
      <c r="X24" s="127">
        <v>19</v>
      </c>
      <c r="Y24" s="127">
        <v>19</v>
      </c>
      <c r="Z24" s="49" t="str">
        <f t="shared" si="5"/>
        <v>Rte 19 Herman IB</v>
      </c>
      <c r="AA24" s="43">
        <f>SUMIF(PrilimTable!$M$4:$M$82,X24,PrilimTable!$P$4:$P$82)</f>
        <v>955.72727272727275</v>
      </c>
      <c r="AB24" s="44">
        <f t="shared" si="6"/>
        <v>2.7773264699316694E-2</v>
      </c>
      <c r="AC24" s="33">
        <f>SUMIF(PrilimTable!$N$4:$N$82,Y24,PrilimTable!$R$4:$R$82)</f>
        <v>796</v>
      </c>
      <c r="AD24" s="42">
        <f t="shared" si="7"/>
        <v>3.961775831176588E-2</v>
      </c>
      <c r="AE24" s="53">
        <f t="shared" si="11"/>
        <v>-159.72727272727275</v>
      </c>
      <c r="AF24" s="96">
        <f t="shared" si="12"/>
        <v>-0.16712641491486732</v>
      </c>
      <c r="AG24" s="49">
        <v>1000</v>
      </c>
    </row>
    <row r="25" spans="1:50">
      <c r="A25" s="49">
        <f>VLOOKUP($C25,PrilimTable!$N:$T,7,FALSE)</f>
        <v>1</v>
      </c>
      <c r="B25">
        <v>22</v>
      </c>
      <c r="C25" s="49">
        <f t="shared" si="8"/>
        <v>22</v>
      </c>
      <c r="D25" s="49" t="str">
        <f>VLOOKUP($C25,PrilimTable!$N:$S,2,FALSE)</f>
        <v>Rte 22 Bordeaux (Panaroma) IB</v>
      </c>
      <c r="E25" s="43">
        <f>SUMIF(PrilimTable!$M$4:$M$82,B25,PrilimTable!$P$4:$P$82)</f>
        <v>1505.409090909091</v>
      </c>
      <c r="F25" s="74">
        <f t="shared" si="3"/>
        <v>4.3746920649513438E-2</v>
      </c>
      <c r="G25" s="33">
        <f>SUMIF(PrilimTable!$N$4:$N$82,C25,PrilimTable!$R$4:$R$82)</f>
        <v>1313</v>
      </c>
      <c r="H25" s="76">
        <f t="shared" si="4"/>
        <v>6.5349392793151509E-2</v>
      </c>
      <c r="I25" s="53">
        <f t="shared" si="9"/>
        <v>-192.40909090909099</v>
      </c>
      <c r="J25" s="96">
        <f t="shared" si="10"/>
        <v>-0.12781183006733299</v>
      </c>
      <c r="L25" s="84"/>
      <c r="M25" s="85"/>
      <c r="X25" s="127">
        <v>22</v>
      </c>
      <c r="Y25" s="127">
        <v>22</v>
      </c>
      <c r="Z25" s="49" t="str">
        <f t="shared" si="5"/>
        <v>Rte 22 Bordeaux (Panaroma) IB</v>
      </c>
      <c r="AA25" s="43">
        <f>SUMIF(PrilimTable!$M$4:$M$82,X25,PrilimTable!$P$4:$P$82)</f>
        <v>1505.409090909091</v>
      </c>
      <c r="AB25" s="44">
        <f t="shared" si="6"/>
        <v>4.3746920649513438E-2</v>
      </c>
      <c r="AC25" s="33">
        <f>SUMIF(PrilimTable!$N$4:$N$82,Y25,PrilimTable!$R$4:$R$82)</f>
        <v>1313</v>
      </c>
      <c r="AD25" s="42">
        <f t="shared" si="7"/>
        <v>6.5349392793151509E-2</v>
      </c>
      <c r="AE25" s="53">
        <f t="shared" si="11"/>
        <v>-192.40909090909099</v>
      </c>
      <c r="AF25" s="96">
        <f t="shared" si="12"/>
        <v>-0.12781183006733299</v>
      </c>
      <c r="AG25" s="49">
        <v>1100</v>
      </c>
    </row>
    <row r="26" spans="1:50">
      <c r="A26" s="49">
        <f>VLOOKUP($C26,PrilimTable!$N:$T,7,FALSE)</f>
        <v>1</v>
      </c>
      <c r="B26">
        <v>23</v>
      </c>
      <c r="C26" s="49">
        <f t="shared" si="8"/>
        <v>23</v>
      </c>
      <c r="D26" s="49" t="str">
        <f>VLOOKUP($C26,PrilimTable!$N:$S,2,FALSE)</f>
        <v>Rte 23 Dickerson Pike OB</v>
      </c>
      <c r="E26" s="43">
        <f>SUMIF(PrilimTable!$M$4:$M$82,B26,PrilimTable!$P$4:$P$82)</f>
        <v>2690.5</v>
      </c>
      <c r="F26" s="74">
        <f t="shared" si="3"/>
        <v>7.8185451860423014E-2</v>
      </c>
      <c r="G26" s="33">
        <f>SUMIF(PrilimTable!$N$4:$N$82,C26,PrilimTable!$R$4:$R$82)</f>
        <v>1152</v>
      </c>
      <c r="H26" s="76">
        <f t="shared" si="4"/>
        <v>5.7336253235118456E-2</v>
      </c>
      <c r="I26" s="53">
        <f t="shared" si="9"/>
        <v>-1538.5</v>
      </c>
      <c r="J26" s="96">
        <f t="shared" si="10"/>
        <v>-0.57182679799293812</v>
      </c>
      <c r="L26" s="84"/>
      <c r="M26" s="85"/>
      <c r="X26" s="127">
        <v>23</v>
      </c>
      <c r="Y26" s="127">
        <v>23</v>
      </c>
      <c r="Z26" s="49" t="str">
        <f t="shared" si="5"/>
        <v>Rte 23 Dickerson Pike OB</v>
      </c>
      <c r="AA26" s="43">
        <f>SUMIF(PrilimTable!$M$4:$M$82,X26,PrilimTable!$P$4:$P$82)</f>
        <v>2690.5</v>
      </c>
      <c r="AB26" s="44">
        <f t="shared" si="6"/>
        <v>7.8185451860423014E-2</v>
      </c>
      <c r="AC26" s="33">
        <f>SUMIF(PrilimTable!$N$4:$N$82,Y26,PrilimTable!$R$4:$R$82)</f>
        <v>1152</v>
      </c>
      <c r="AD26" s="42">
        <f t="shared" si="7"/>
        <v>5.7336253235118456E-2</v>
      </c>
      <c r="AE26" s="53">
        <f t="shared" si="11"/>
        <v>-1538.5</v>
      </c>
      <c r="AF26" s="96">
        <f t="shared" si="12"/>
        <v>-0.57182679799293812</v>
      </c>
      <c r="AG26" s="49">
        <v>1200</v>
      </c>
    </row>
    <row r="27" spans="1:50">
      <c r="A27" s="49">
        <f>VLOOKUP($C27,PrilimTable!$N:$T,7,FALSE)</f>
        <v>1</v>
      </c>
      <c r="B27">
        <v>28</v>
      </c>
      <c r="C27" s="49">
        <f t="shared" si="8"/>
        <v>28</v>
      </c>
      <c r="D27" s="49" t="str">
        <f>VLOOKUP($C27,PrilimTable!$N:$S,2,FALSE)</f>
        <v>Rte 28 Meridian IB</v>
      </c>
      <c r="E27" s="43">
        <f>SUMIF(PrilimTable!$M$4:$M$82,B27,PrilimTable!$P$4:$P$82)</f>
        <v>275.40909090909093</v>
      </c>
      <c r="F27" s="74">
        <f t="shared" si="3"/>
        <v>8.0033392377608596E-3</v>
      </c>
      <c r="G27" s="33">
        <f>SUMIF(PrilimTable!$N$4:$N$82,C27,PrilimTable!$R$4:$R$82)</f>
        <v>331</v>
      </c>
      <c r="H27" s="76">
        <f t="shared" si="4"/>
        <v>1.6474218594465458E-2</v>
      </c>
      <c r="I27" s="53">
        <f t="shared" si="9"/>
        <v>55.590909090909065</v>
      </c>
      <c r="J27" s="96">
        <f t="shared" si="10"/>
        <v>0.20184848984981008</v>
      </c>
      <c r="L27" s="84"/>
      <c r="M27" s="85"/>
      <c r="X27" s="127">
        <v>28</v>
      </c>
      <c r="Y27" s="127">
        <v>28</v>
      </c>
      <c r="Z27" s="49" t="str">
        <f t="shared" si="5"/>
        <v>Rte 28 Meridian IB</v>
      </c>
      <c r="AA27" s="43">
        <f>SUMIF(PrilimTable!$M$4:$M$82,X27,PrilimTable!$P$4:$P$82)</f>
        <v>275.40909090909093</v>
      </c>
      <c r="AB27" s="44">
        <f t="shared" si="6"/>
        <v>8.0033392377608596E-3</v>
      </c>
      <c r="AC27" s="33">
        <f>SUMIF(PrilimTable!$N$4:$N$82,Y27,PrilimTable!$R$4:$R$82)</f>
        <v>331</v>
      </c>
      <c r="AD27" s="42">
        <f t="shared" si="7"/>
        <v>1.6474218594465458E-2</v>
      </c>
      <c r="AE27" s="53">
        <f t="shared" si="11"/>
        <v>55.590909090909065</v>
      </c>
      <c r="AF27" s="96">
        <f t="shared" si="12"/>
        <v>0.20184848984981008</v>
      </c>
      <c r="AG27" s="49">
        <v>1300</v>
      </c>
    </row>
    <row r="28" spans="1:50">
      <c r="A28" s="49">
        <f>VLOOKUP($C28,PrilimTable!$N:$T,7,FALSE)</f>
        <v>1</v>
      </c>
      <c r="B28">
        <v>29</v>
      </c>
      <c r="C28" s="49">
        <f t="shared" si="8"/>
        <v>29</v>
      </c>
      <c r="D28" s="49" t="str">
        <f>VLOOKUP($C28,PrilimTable!$N:$S,2,FALSE)</f>
        <v>Rte 29 Jefferson IB</v>
      </c>
      <c r="E28" s="43">
        <f>SUMIF(PrilimTable!$M$4:$M$82,B28,PrilimTable!$P$4:$P$82)</f>
        <v>691.09090909090912</v>
      </c>
      <c r="F28" s="74">
        <f t="shared" si="3"/>
        <v>2.0082979001636591E-2</v>
      </c>
      <c r="G28" s="33">
        <f>SUMIF(PrilimTable!$N$4:$N$82,C28,PrilimTable!$R$4:$R$82)</f>
        <v>615</v>
      </c>
      <c r="H28" s="76">
        <f t="shared" si="4"/>
        <v>3.0609197690623133E-2</v>
      </c>
      <c r="I28" s="53">
        <f t="shared" si="9"/>
        <v>-76.090909090909122</v>
      </c>
      <c r="J28" s="96">
        <f t="shared" si="10"/>
        <v>-0.11010260457774274</v>
      </c>
      <c r="L28" s="84"/>
      <c r="M28" s="85"/>
      <c r="X28" s="127">
        <v>29</v>
      </c>
      <c r="Y28" s="127">
        <v>29</v>
      </c>
      <c r="Z28" s="49" t="str">
        <f t="shared" si="5"/>
        <v>Rte 29 Jefferson IB</v>
      </c>
      <c r="AA28" s="43">
        <f>SUMIF(PrilimTable!$M$4:$M$82,X28,PrilimTable!$P$4:$P$82)</f>
        <v>691.09090909090912</v>
      </c>
      <c r="AB28" s="44">
        <f t="shared" si="6"/>
        <v>2.0082979001636591E-2</v>
      </c>
      <c r="AC28" s="33">
        <f>SUMIF(PrilimTable!$N$4:$N$82,Y28,PrilimTable!$R$4:$R$82)</f>
        <v>615</v>
      </c>
      <c r="AD28" s="42">
        <f t="shared" si="7"/>
        <v>3.0609197690623133E-2</v>
      </c>
      <c r="AE28" s="53">
        <f t="shared" si="11"/>
        <v>-76.090909090909122</v>
      </c>
      <c r="AF28" s="96">
        <f t="shared" si="12"/>
        <v>-0.11010260457774274</v>
      </c>
      <c r="AG28" s="49">
        <v>1400</v>
      </c>
    </row>
    <row r="29" spans="1:50">
      <c r="A29" s="49">
        <f>VLOOKUP($C29,PrilimTable!$N:$T,7,FALSE)</f>
        <v>1</v>
      </c>
      <c r="B29">
        <v>34</v>
      </c>
      <c r="C29" s="49">
        <f t="shared" si="8"/>
        <v>34</v>
      </c>
      <c r="D29" s="49" t="str">
        <f>VLOOKUP($C29,PrilimTable!$N:$S,2,FALSE)</f>
        <v>Rte 34 Opry Mills IB</v>
      </c>
      <c r="E29" s="43">
        <f>SUMIF(PrilimTable!$M$4:$M$82,B29,PrilimTable!$P$4:$P$82)</f>
        <v>365.81818181818181</v>
      </c>
      <c r="F29" s="74">
        <f t="shared" si="3"/>
        <v>1.0630611352615844E-2</v>
      </c>
      <c r="G29" s="33">
        <f>SUMIF(PrilimTable!$N$4:$N$82,C29,PrilimTable!$R$4:$R$82)</f>
        <v>187</v>
      </c>
      <c r="H29" s="76">
        <f t="shared" si="4"/>
        <v>9.3071869400756513E-3</v>
      </c>
      <c r="I29" s="53">
        <f t="shared" si="9"/>
        <v>-178.81818181818181</v>
      </c>
      <c r="J29" s="96">
        <f t="shared" si="10"/>
        <v>-0.48881709741550694</v>
      </c>
      <c r="L29" s="84"/>
      <c r="M29" s="85"/>
      <c r="X29" s="127">
        <v>34</v>
      </c>
      <c r="Y29" s="127">
        <v>34</v>
      </c>
      <c r="Z29" s="49" t="str">
        <f t="shared" si="5"/>
        <v>Rte 34 Opry Mills IB</v>
      </c>
      <c r="AA29" s="43">
        <f>SUMIF(PrilimTable!$M$4:$M$82,X29,PrilimTable!$P$4:$P$82)</f>
        <v>365.81818181818181</v>
      </c>
      <c r="AB29" s="44">
        <f t="shared" si="6"/>
        <v>1.0630611352615844E-2</v>
      </c>
      <c r="AC29" s="33">
        <f>SUMIF(PrilimTable!$N$4:$N$82,Y29,PrilimTable!$R$4:$R$82)</f>
        <v>187</v>
      </c>
      <c r="AD29" s="42">
        <f t="shared" si="7"/>
        <v>9.3071869400756513E-3</v>
      </c>
      <c r="AE29" s="53">
        <f t="shared" si="11"/>
        <v>-178.81818181818181</v>
      </c>
      <c r="AF29" s="96">
        <f t="shared" si="12"/>
        <v>-0.48881709741550694</v>
      </c>
      <c r="AG29" s="49">
        <v>1500</v>
      </c>
    </row>
    <row r="30" spans="1:50">
      <c r="A30" s="49">
        <f>VLOOKUP($C30,PrilimTable!$N:$T,7,FALSE)</f>
        <v>1</v>
      </c>
      <c r="B30">
        <v>41</v>
      </c>
      <c r="C30" s="49">
        <f t="shared" si="8"/>
        <v>41</v>
      </c>
      <c r="D30" s="49" t="str">
        <f>VLOOKUP($C30,PrilimTable!$N:$S,2,FALSE)</f>
        <v>Rte 41 Golden Valley OB PM</v>
      </c>
      <c r="E30" s="43">
        <f>SUMIF(PrilimTable!$M$4:$M$82,B30,PrilimTable!$P$4:$P$82)</f>
        <v>61.909090909090907</v>
      </c>
      <c r="F30" s="74">
        <f t="shared" si="3"/>
        <v>1.7990671797046196E-3</v>
      </c>
      <c r="G30" s="33">
        <f>SUMIF(PrilimTable!$N$4:$N$82,C30,PrilimTable!$R$4:$R$82)</f>
        <v>7</v>
      </c>
      <c r="H30" s="76">
        <f t="shared" si="4"/>
        <v>3.4839737208839337E-4</v>
      </c>
      <c r="I30" s="53">
        <f t="shared" si="9"/>
        <v>-54.909090909090907</v>
      </c>
      <c r="J30" s="96">
        <f t="shared" si="10"/>
        <v>-0.88693098384728342</v>
      </c>
      <c r="L30" s="84"/>
      <c r="M30" s="85"/>
      <c r="X30" s="127">
        <v>41</v>
      </c>
      <c r="Y30" s="127">
        <v>41</v>
      </c>
      <c r="Z30" s="49" t="str">
        <f t="shared" si="5"/>
        <v>Rte 41 Golden Valley OB PM</v>
      </c>
      <c r="AA30" s="43">
        <f>SUMIF(PrilimTable!$M$4:$M$82,X30,PrilimTable!$P$4:$P$82)</f>
        <v>61.909090909090907</v>
      </c>
      <c r="AB30" s="44">
        <f t="shared" si="6"/>
        <v>1.7990671797046196E-3</v>
      </c>
      <c r="AC30" s="33">
        <f>SUMIF(PrilimTable!$N$4:$N$82,Y30,PrilimTable!$R$4:$R$82)</f>
        <v>7</v>
      </c>
      <c r="AD30" s="42">
        <f t="shared" si="7"/>
        <v>3.4839737208839337E-4</v>
      </c>
      <c r="AE30" s="53">
        <f t="shared" si="11"/>
        <v>-54.909090909090907</v>
      </c>
      <c r="AF30" s="96">
        <f t="shared" si="12"/>
        <v>-0.88693098384728342</v>
      </c>
      <c r="AG30" s="49">
        <v>1600</v>
      </c>
    </row>
    <row r="31" spans="1:50">
      <c r="A31" s="49">
        <f>VLOOKUP($C31,PrilimTable!$N:$T,7,FALSE)</f>
        <v>1</v>
      </c>
      <c r="B31">
        <v>42</v>
      </c>
      <c r="C31" s="49">
        <f t="shared" si="8"/>
        <v>42</v>
      </c>
      <c r="D31" s="49" t="str">
        <f>VLOOKUP($C31,PrilimTable!$N:$S,2,FALSE)</f>
        <v>Rte 42 St. Cecilia/Cumberland IB</v>
      </c>
      <c r="E31" s="43">
        <f>SUMIF(PrilimTable!$M$4:$M$82,B31,PrilimTable!$P$4:$P$82)</f>
        <v>402.68181818181819</v>
      </c>
      <c r="F31" s="74">
        <f t="shared" si="3"/>
        <v>1.1701862074158022E-2</v>
      </c>
      <c r="G31" s="33">
        <f>SUMIF(PrilimTable!$N$4:$N$82,C31,PrilimTable!$R$4:$R$82)</f>
        <v>476</v>
      </c>
      <c r="H31" s="76">
        <f t="shared" si="4"/>
        <v>2.3691021302010749E-2</v>
      </c>
      <c r="I31" s="53">
        <f t="shared" si="9"/>
        <v>73.318181818181813</v>
      </c>
      <c r="J31" s="96">
        <f t="shared" si="10"/>
        <v>0.18207472626707302</v>
      </c>
      <c r="L31" s="84"/>
      <c r="M31" s="85"/>
      <c r="X31" s="127">
        <v>42</v>
      </c>
      <c r="Y31" s="127">
        <v>42</v>
      </c>
      <c r="Z31" s="49" t="str">
        <f t="shared" si="5"/>
        <v>Rte 42 St. Cecilia/Cumberland IB</v>
      </c>
      <c r="AA31" s="43">
        <f>SUMIF(PrilimTable!$M$4:$M$82,X31,PrilimTable!$P$4:$P$82)</f>
        <v>402.68181818181819</v>
      </c>
      <c r="AB31" s="44">
        <f t="shared" si="6"/>
        <v>1.1701862074158022E-2</v>
      </c>
      <c r="AC31" s="33">
        <f>SUMIF(PrilimTable!$N$4:$N$82,Y31,PrilimTable!$R$4:$R$82)</f>
        <v>476</v>
      </c>
      <c r="AD31" s="42">
        <f t="shared" si="7"/>
        <v>2.3691021302010749E-2</v>
      </c>
      <c r="AE31" s="53">
        <f t="shared" si="11"/>
        <v>73.318181818181813</v>
      </c>
      <c r="AF31" s="96">
        <f t="shared" si="12"/>
        <v>0.18207472626707302</v>
      </c>
      <c r="AG31" s="49">
        <v>1700</v>
      </c>
    </row>
    <row r="32" spans="1:50">
      <c r="A32" s="49">
        <f>VLOOKUP($C32,PrilimTable!$N:$T,7,FALSE)</f>
        <v>1</v>
      </c>
      <c r="B32">
        <v>50</v>
      </c>
      <c r="C32" s="49">
        <f t="shared" si="8"/>
        <v>50</v>
      </c>
      <c r="D32" s="49" t="str">
        <f>VLOOKUP($C32,PrilimTable!$N:$S,2,FALSE)</f>
        <v>Rte 50 CHARLOTTE PIKE oB</v>
      </c>
      <c r="E32" s="43">
        <f>SUMIF(PrilimTable!$M$4:$M$82,B32,PrilimTable!$P$4:$P$82)</f>
        <v>2542.8636363636365</v>
      </c>
      <c r="F32" s="74">
        <f t="shared" si="3"/>
        <v>7.3895165370202312E-2</v>
      </c>
      <c r="G32" s="33">
        <f>SUMIF(PrilimTable!$N$4:$N$82,C32,PrilimTable!$R$4:$R$82)</f>
        <v>0</v>
      </c>
      <c r="H32" s="76">
        <f t="shared" si="4"/>
        <v>0</v>
      </c>
      <c r="I32" s="53">
        <f t="shared" si="9"/>
        <v>-2542.8636363636365</v>
      </c>
      <c r="J32" s="96">
        <f t="shared" si="10"/>
        <v>-1</v>
      </c>
      <c r="L32" s="84"/>
      <c r="M32" s="85"/>
      <c r="X32" s="127">
        <v>50</v>
      </c>
      <c r="Y32" s="127">
        <v>50</v>
      </c>
      <c r="Z32" s="49" t="str">
        <f t="shared" si="5"/>
        <v>Rte 50 CHARLOTTE PIKE oB</v>
      </c>
      <c r="AA32" s="43">
        <f>SUMIF(PrilimTable!$M$4:$M$82,X32,PrilimTable!$P$4:$P$82)</f>
        <v>2542.8636363636365</v>
      </c>
      <c r="AB32" s="44">
        <f t="shared" si="6"/>
        <v>7.3895165370202312E-2</v>
      </c>
      <c r="AC32" s="33">
        <f>SUMIF(PrilimTable!$N$4:$N$82,Y32,PrilimTable!$R$4:$R$82)</f>
        <v>0</v>
      </c>
      <c r="AD32" s="42">
        <f t="shared" si="7"/>
        <v>0</v>
      </c>
      <c r="AE32" s="53">
        <f t="shared" si="11"/>
        <v>-2542.8636363636365</v>
      </c>
      <c r="AF32" s="96">
        <f t="shared" si="12"/>
        <v>-1</v>
      </c>
      <c r="AG32" s="49">
        <v>1800</v>
      </c>
    </row>
    <row r="33" spans="1:33">
      <c r="A33" s="49">
        <f>VLOOKUP($C33,PrilimTable!$N:$T,7,FALSE)</f>
        <v>1</v>
      </c>
      <c r="B33">
        <v>52</v>
      </c>
      <c r="C33" s="49">
        <f t="shared" si="8"/>
        <v>52</v>
      </c>
      <c r="D33" s="49" t="str">
        <f>VLOOKUP($C33,PrilimTable!$N:$S,2,FALSE)</f>
        <v>Rte 52 NOLENSVILLE PIKE (Hick) oB</v>
      </c>
      <c r="E33" s="43">
        <f>SUMIF(PrilimTable!$M$4:$M$82,B33,PrilimTable!$P$4:$P$82)</f>
        <v>3623.8636363636365</v>
      </c>
      <c r="F33" s="74">
        <f t="shared" si="3"/>
        <v>0.1053088332613442</v>
      </c>
      <c r="G33" s="33">
        <f>SUMIF(PrilimTable!$N$4:$N$82,C33,PrilimTable!$R$4:$R$82)</f>
        <v>2385</v>
      </c>
      <c r="H33" s="76">
        <f t="shared" si="4"/>
        <v>0.11870396177583117</v>
      </c>
      <c r="I33" s="53">
        <f t="shared" si="9"/>
        <v>-1238.8636363636365</v>
      </c>
      <c r="J33" s="96">
        <f t="shared" si="10"/>
        <v>-0.341862652869238</v>
      </c>
      <c r="L33" s="84"/>
      <c r="M33" s="85"/>
      <c r="X33" s="127">
        <v>52</v>
      </c>
      <c r="Y33" s="127">
        <v>52</v>
      </c>
      <c r="Z33" s="49" t="str">
        <f t="shared" si="5"/>
        <v>Rte 52 NOLENSVILLE PIKE (Hick) oB</v>
      </c>
      <c r="AA33" s="43">
        <f>SUMIF(PrilimTable!$M$4:$M$82,X33,PrilimTable!$P$4:$P$82)</f>
        <v>3623.8636363636365</v>
      </c>
      <c r="AB33" s="44">
        <f t="shared" si="6"/>
        <v>0.1053088332613442</v>
      </c>
      <c r="AC33" s="33">
        <f>SUMIF(PrilimTable!$N$4:$N$82,Y33,PrilimTable!$R$4:$R$82)</f>
        <v>2385</v>
      </c>
      <c r="AD33" s="42">
        <f t="shared" si="7"/>
        <v>0.11870396177583117</v>
      </c>
      <c r="AE33" s="53">
        <f t="shared" si="11"/>
        <v>-1238.8636363636365</v>
      </c>
      <c r="AF33" s="96">
        <f t="shared" si="12"/>
        <v>-0.341862652869238</v>
      </c>
      <c r="AG33" s="49">
        <v>1900</v>
      </c>
    </row>
    <row r="34" spans="1:33">
      <c r="A34" s="49">
        <f>VLOOKUP($C34,PrilimTable!$N:$T,7,FALSE)</f>
        <v>1</v>
      </c>
      <c r="B34">
        <v>55</v>
      </c>
      <c r="C34" s="49">
        <f t="shared" si="8"/>
        <v>55</v>
      </c>
      <c r="D34" s="49" t="str">
        <f>VLOOKUP($C34,PrilimTable!$N:$S,2,FALSE)</f>
        <v>Rte 55 MURFREESBORO PIKE oB</v>
      </c>
      <c r="E34" s="43">
        <f>SUMIF(PrilimTable!$M$4:$M$82,B34,PrilimTable!$P$4:$P$82)</f>
        <v>5829.363636363636</v>
      </c>
      <c r="F34" s="74">
        <f t="shared" si="3"/>
        <v>0.16940027131306803</v>
      </c>
      <c r="G34" s="33">
        <f>SUMIF(PrilimTable!$N$4:$N$82,C34,PrilimTable!$R$4:$R$82)</f>
        <v>0</v>
      </c>
      <c r="H34" s="76">
        <f t="shared" si="4"/>
        <v>0</v>
      </c>
      <c r="I34" s="53">
        <f t="shared" si="9"/>
        <v>-5829.363636363636</v>
      </c>
      <c r="J34" s="96">
        <f t="shared" si="10"/>
        <v>-1</v>
      </c>
      <c r="L34" s="84"/>
      <c r="M34" s="85"/>
      <c r="X34" s="127">
        <v>55</v>
      </c>
      <c r="Y34" s="127">
        <v>55</v>
      </c>
      <c r="Z34" s="49" t="str">
        <f t="shared" si="5"/>
        <v>Rte 55 MURFREESBORO PIKE oB</v>
      </c>
      <c r="AA34" s="43">
        <f>SUMIF(PrilimTable!$M$4:$M$82,X34,PrilimTable!$P$4:$P$82)</f>
        <v>5829.363636363636</v>
      </c>
      <c r="AB34" s="44">
        <f t="shared" si="6"/>
        <v>0.16940027131306803</v>
      </c>
      <c r="AC34" s="33">
        <f>SUMIF(PrilimTable!$N$4:$N$82,Y34,PrilimTable!$R$4:$R$82)</f>
        <v>0</v>
      </c>
      <c r="AD34" s="42">
        <f t="shared" si="7"/>
        <v>0</v>
      </c>
      <c r="AE34" s="53">
        <f t="shared" si="11"/>
        <v>-5829.363636363636</v>
      </c>
      <c r="AF34" s="96">
        <f t="shared" si="12"/>
        <v>-1</v>
      </c>
      <c r="AG34" s="49">
        <v>2000</v>
      </c>
    </row>
    <row r="35" spans="1:33">
      <c r="A35" s="49">
        <f>VLOOKUP($C35,PrilimTable!$N:$T,7,FALSE)</f>
        <v>8</v>
      </c>
      <c r="B35">
        <v>56</v>
      </c>
      <c r="C35" s="49">
        <f t="shared" si="8"/>
        <v>56</v>
      </c>
      <c r="D35" s="49" t="str">
        <f>VLOOKUP($C35,PrilimTable!$N:$S,2,FALSE)</f>
        <v>Rte 56 Gallatin Rd IB</v>
      </c>
      <c r="E35" s="43">
        <f>SUMIF(PrilimTable!$M$4:$M$82,B35,PrilimTable!$P$4:$P$82)</f>
        <v>4470.863636363636</v>
      </c>
      <c r="F35" s="74">
        <f t="shared" si="3"/>
        <v>0.12992250273756731</v>
      </c>
      <c r="G35" s="33">
        <f>SUMIF(PrilimTable!$N$4:$N$82,C35,PrilimTable!$R$4:$R$82)</f>
        <v>2591</v>
      </c>
      <c r="H35" s="76">
        <f t="shared" si="4"/>
        <v>0.12895679872586105</v>
      </c>
      <c r="I35" s="53">
        <f t="shared" si="9"/>
        <v>-1879.863636363636</v>
      </c>
      <c r="J35" s="96">
        <f t="shared" si="10"/>
        <v>-0.42046991124350591</v>
      </c>
      <c r="L35" s="84"/>
      <c r="M35" s="85"/>
      <c r="X35" s="127">
        <v>56</v>
      </c>
      <c r="Y35" s="127">
        <v>56</v>
      </c>
      <c r="Z35" s="49" t="str">
        <f t="shared" si="5"/>
        <v>Rte 56 Gallatin Rd IB</v>
      </c>
      <c r="AA35" s="43">
        <f>SUMIF(PrilimTable!$M$4:$M$82,X35,PrilimTable!$P$4:$P$82)</f>
        <v>4470.863636363636</v>
      </c>
      <c r="AB35" s="44">
        <f t="shared" si="6"/>
        <v>0.12992250273756731</v>
      </c>
      <c r="AC35" s="33">
        <f>SUMIF(PrilimTable!$N$4:$N$82,Y35,PrilimTable!$R$4:$R$82)</f>
        <v>2591</v>
      </c>
      <c r="AD35" s="42">
        <f t="shared" si="7"/>
        <v>0.12895679872586105</v>
      </c>
      <c r="AE35" s="53">
        <f t="shared" si="11"/>
        <v>-1879.863636363636</v>
      </c>
      <c r="AF35" s="96">
        <f t="shared" si="12"/>
        <v>-0.42046991124350591</v>
      </c>
      <c r="AG35" s="49">
        <v>2100</v>
      </c>
    </row>
    <row r="36" spans="1:33">
      <c r="A36" s="49">
        <f>VLOOKUP($C36,PrilimTable!$N:$T,7,FALSE)</f>
        <v>11</v>
      </c>
      <c r="B36">
        <v>64</v>
      </c>
      <c r="C36" s="49">
        <f t="shared" si="8"/>
        <v>64</v>
      </c>
      <c r="D36" s="49" t="str">
        <f>VLOOKUP($C36,PrilimTable!$N:$S,2,FALSE)</f>
        <v>Rte 64 STAR DOWNTOWN SHUTTLE</v>
      </c>
      <c r="E36" s="43">
        <f>SUMIF(PrilimTable!$M$4:$M$82,B36,PrilimTable!$P$4:$P$82)</f>
        <v>9.1818181818181817</v>
      </c>
      <c r="F36" s="74">
        <f t="shared" si="3"/>
        <v>2.668220046257953E-4</v>
      </c>
      <c r="G36" s="33">
        <f>SUMIF(PrilimTable!$N$4:$N$82,C36,PrilimTable!$R$4:$R$82)</f>
        <v>0</v>
      </c>
      <c r="H36" s="76">
        <f t="shared" si="4"/>
        <v>0</v>
      </c>
      <c r="I36" s="53">
        <f t="shared" si="9"/>
        <v>-9.1818181818181817</v>
      </c>
      <c r="J36" s="96">
        <f t="shared" si="10"/>
        <v>-1</v>
      </c>
      <c r="L36" s="84"/>
      <c r="M36" s="85"/>
      <c r="X36" s="127">
        <v>64</v>
      </c>
      <c r="Y36" s="127">
        <v>64</v>
      </c>
      <c r="Z36" s="49" t="str">
        <f t="shared" si="5"/>
        <v>Rte 64 STAR DOWNTOWN SHUTTLE</v>
      </c>
      <c r="AA36" s="43">
        <f>SUMIF(PrilimTable!$M$4:$M$82,X36,PrilimTable!$P$4:$P$82)</f>
        <v>9.1818181818181817</v>
      </c>
      <c r="AB36" s="44">
        <f t="shared" si="6"/>
        <v>2.668220046257953E-4</v>
      </c>
      <c r="AC36" s="33">
        <f>SUMIF(PrilimTable!$N$4:$N$82,Y36,PrilimTable!$R$4:$R$82)</f>
        <v>0</v>
      </c>
      <c r="AD36" s="42">
        <f t="shared" si="7"/>
        <v>0</v>
      </c>
      <c r="AE36" s="53">
        <f t="shared" si="11"/>
        <v>-9.1818181818181817</v>
      </c>
      <c r="AF36" s="96">
        <f t="shared" si="12"/>
        <v>-1</v>
      </c>
      <c r="AG36" s="49">
        <v>2200</v>
      </c>
    </row>
    <row r="37" spans="1:33">
      <c r="A37" s="49">
        <f>VLOOKUP($C37,PrilimTable!$N:$T,7,FALSE)</f>
        <v>1</v>
      </c>
      <c r="B37">
        <v>70</v>
      </c>
      <c r="C37" s="49">
        <f t="shared" si="8"/>
        <v>70</v>
      </c>
      <c r="D37" s="49" t="str">
        <f>VLOOKUP($C37,PrilimTable!$N:$S,2,FALSE)</f>
        <v>Rte 70 Belevue Conn OB</v>
      </c>
      <c r="E37" s="43">
        <f>SUMIF(PrilimTable!$M$4:$M$82,B37,PrilimTable!$P$4:$P$82)</f>
        <v>42.409090909090907</v>
      </c>
      <c r="F37" s="74">
        <f t="shared" si="3"/>
        <v>1.2324006451280543E-3</v>
      </c>
      <c r="G37" s="33">
        <f>SUMIF(PrilimTable!$N$4:$N$82,C37,PrilimTable!$R$4:$R$82)</f>
        <v>0</v>
      </c>
      <c r="H37" s="76">
        <f t="shared" si="4"/>
        <v>0</v>
      </c>
      <c r="I37" s="53">
        <f t="shared" si="9"/>
        <v>-42.409090909090907</v>
      </c>
      <c r="J37" s="96">
        <f t="shared" si="10"/>
        <v>-1</v>
      </c>
      <c r="L37" s="84"/>
      <c r="M37" s="85"/>
      <c r="X37" s="127">
        <v>70</v>
      </c>
      <c r="Y37" s="127">
        <v>70</v>
      </c>
      <c r="Z37" s="49" t="str">
        <f t="shared" si="5"/>
        <v>Rte 70 Belevue Conn OB</v>
      </c>
      <c r="AA37" s="43">
        <f>SUMIF(PrilimTable!$M$4:$M$82,X37,PrilimTable!$P$4:$P$82)</f>
        <v>42.409090909090907</v>
      </c>
      <c r="AB37" s="44">
        <f t="shared" si="6"/>
        <v>1.2324006451280543E-3</v>
      </c>
      <c r="AC37" s="33">
        <f>SUMIF(PrilimTable!$N$4:$N$82,Y37,PrilimTable!$R$4:$R$82)</f>
        <v>0</v>
      </c>
      <c r="AD37" s="42">
        <f t="shared" si="7"/>
        <v>0</v>
      </c>
      <c r="AE37" s="53">
        <f t="shared" si="11"/>
        <v>-42.409090909090907</v>
      </c>
      <c r="AF37" s="96">
        <f t="shared" si="12"/>
        <v>-1</v>
      </c>
      <c r="AG37" s="49">
        <v>2300</v>
      </c>
    </row>
    <row r="38" spans="1:33">
      <c r="A38" s="49">
        <f>VLOOKUP($C38,PrilimTable!$N:$T,7,FALSE)</f>
        <v>1</v>
      </c>
      <c r="B38">
        <v>75</v>
      </c>
      <c r="C38" s="49">
        <f t="shared" si="8"/>
        <v>75</v>
      </c>
      <c r="D38" s="49" t="str">
        <f>VLOOKUP($C38,PrilimTable!$N:$S,2,FALSE)</f>
        <v>Rte 75 Midtown CW Loop</v>
      </c>
      <c r="E38" s="43">
        <f>SUMIF(PrilimTable!$M$4:$M$82,B38,PrilimTable!$P$4:$P$82)</f>
        <v>127.63636363636364</v>
      </c>
      <c r="F38" s="74">
        <f t="shared" si="3"/>
        <v>3.7090900445011545E-3</v>
      </c>
      <c r="G38" s="33">
        <f>SUMIF(PrilimTable!$N$4:$N$82,C38,PrilimTable!$R$4:$R$82)</f>
        <v>0</v>
      </c>
      <c r="H38" s="76">
        <f t="shared" si="4"/>
        <v>0</v>
      </c>
      <c r="I38" s="53">
        <f t="shared" si="9"/>
        <v>-127.63636363636364</v>
      </c>
      <c r="J38" s="96">
        <f t="shared" si="10"/>
        <v>-1</v>
      </c>
      <c r="L38" s="84"/>
      <c r="M38" s="85"/>
      <c r="X38" s="127">
        <v>75</v>
      </c>
      <c r="Y38" s="127">
        <v>75</v>
      </c>
      <c r="Z38" s="49" t="str">
        <f t="shared" si="5"/>
        <v>Rte 75 Midtown CW Loop</v>
      </c>
      <c r="AA38" s="43">
        <f>SUMIF(PrilimTable!$M$4:$M$82,X38,PrilimTable!$P$4:$P$82)</f>
        <v>127.63636363636364</v>
      </c>
      <c r="AB38" s="44">
        <f t="shared" si="6"/>
        <v>3.7090900445011545E-3</v>
      </c>
      <c r="AC38" s="33">
        <f>SUMIF(PrilimTable!$N$4:$N$82,Y38,PrilimTable!$R$4:$R$82)</f>
        <v>0</v>
      </c>
      <c r="AD38" s="42">
        <f t="shared" si="7"/>
        <v>0</v>
      </c>
      <c r="AE38" s="53">
        <f t="shared" si="11"/>
        <v>-127.63636363636364</v>
      </c>
      <c r="AF38" s="96">
        <f t="shared" si="12"/>
        <v>-1</v>
      </c>
      <c r="AG38" s="49">
        <v>2400</v>
      </c>
    </row>
    <row r="39" spans="1:33">
      <c r="A39" s="49">
        <f>VLOOKUP($C39,PrilimTable!$N:$T,7,FALSE)</f>
        <v>1</v>
      </c>
      <c r="B39">
        <v>76</v>
      </c>
      <c r="C39" s="49">
        <f t="shared" si="8"/>
        <v>76</v>
      </c>
      <c r="D39" s="49" t="str">
        <f>VLOOKUP($C39,PrilimTable!$N:$S,2,FALSE)</f>
        <v>Rte 76 Madison Conn</v>
      </c>
      <c r="E39" s="43">
        <f>SUMIF(PrilimTable!$M$4:$M$82,B39,PrilimTable!$P$4:$P$82)</f>
        <v>347.31818181818181</v>
      </c>
      <c r="F39" s="74">
        <f t="shared" si="3"/>
        <v>1.0093004640325256E-2</v>
      </c>
      <c r="G39" s="33">
        <f>SUMIF(PrilimTable!$N$4:$N$82,C39,PrilimTable!$R$4:$R$82)</f>
        <v>49</v>
      </c>
      <c r="H39" s="76">
        <f t="shared" si="4"/>
        <v>2.4387816046187536E-3</v>
      </c>
      <c r="I39" s="53">
        <f t="shared" si="9"/>
        <v>-298.31818181818181</v>
      </c>
      <c r="J39" s="96">
        <f t="shared" si="10"/>
        <v>-0.85891898966103908</v>
      </c>
      <c r="L39" s="84"/>
      <c r="M39" s="85"/>
      <c r="X39" s="127">
        <v>76</v>
      </c>
      <c r="Y39" s="127">
        <v>76</v>
      </c>
      <c r="Z39" s="49" t="str">
        <f t="shared" si="5"/>
        <v>Rte 76 Madison Conn</v>
      </c>
      <c r="AA39" s="43">
        <f>SUMIF(PrilimTable!$M$4:$M$82,X39,PrilimTable!$P$4:$P$82)</f>
        <v>347.31818181818181</v>
      </c>
      <c r="AB39" s="44">
        <f t="shared" si="6"/>
        <v>1.0093004640325256E-2</v>
      </c>
      <c r="AC39" s="33">
        <f>SUMIF(PrilimTable!$N$4:$N$82,Y39,PrilimTable!$R$4:$R$82)</f>
        <v>49</v>
      </c>
      <c r="AD39" s="42">
        <f t="shared" si="7"/>
        <v>2.4387816046187536E-3</v>
      </c>
      <c r="AE39" s="53">
        <f t="shared" si="11"/>
        <v>-298.31818181818181</v>
      </c>
      <c r="AF39" s="96">
        <f t="shared" si="12"/>
        <v>-0.85891898966103908</v>
      </c>
      <c r="AG39" s="49">
        <v>2500</v>
      </c>
    </row>
    <row r="40" spans="1:33">
      <c r="A40" s="49">
        <f>VLOOKUP($C40,PrilimTable!$N:$T,7,FALSE)</f>
        <v>1</v>
      </c>
      <c r="B40">
        <v>77</v>
      </c>
      <c r="C40" s="49">
        <f t="shared" si="8"/>
        <v>77</v>
      </c>
      <c r="D40" s="49" t="str">
        <f>VLOOKUP($C40,PrilimTable!$N:$S,2,FALSE)</f>
        <v>Rte 77 THOMPSON - WEDGEWOOD ccw</v>
      </c>
      <c r="E40" s="43">
        <f>SUMIF(PrilimTable!$M$4:$M$82,B40,PrilimTable!$P$4:$P$82)</f>
        <v>333.95454545454544</v>
      </c>
      <c r="F40" s="74">
        <f t="shared" si="3"/>
        <v>9.7046597425035543E-3</v>
      </c>
      <c r="G40" s="33">
        <f>SUMIF(PrilimTable!$N$4:$N$82,C40,PrilimTable!$R$4:$R$82)</f>
        <v>36</v>
      </c>
      <c r="H40" s="76">
        <f t="shared" si="4"/>
        <v>1.7917579135974518E-3</v>
      </c>
      <c r="I40" s="53">
        <f t="shared" si="9"/>
        <v>-297.95454545454544</v>
      </c>
      <c r="J40" s="96">
        <f t="shared" si="10"/>
        <v>-0.89220089832584726</v>
      </c>
      <c r="L40" s="84"/>
      <c r="M40" s="85"/>
      <c r="X40" s="127">
        <v>77</v>
      </c>
      <c r="Y40" s="127">
        <v>77</v>
      </c>
      <c r="Z40" s="49" t="str">
        <f t="shared" si="5"/>
        <v>Rte 77 THOMPSON - WEDGEWOOD ccw</v>
      </c>
      <c r="AA40" s="43">
        <f>SUMIF(PrilimTable!$M$4:$M$82,X40,PrilimTable!$P$4:$P$82)</f>
        <v>333.95454545454544</v>
      </c>
      <c r="AB40" s="44">
        <f t="shared" si="6"/>
        <v>9.7046597425035543E-3</v>
      </c>
      <c r="AC40" s="33">
        <f>SUMIF(PrilimTable!$N$4:$N$82,Y40,PrilimTable!$R$4:$R$82)</f>
        <v>36</v>
      </c>
      <c r="AD40" s="42">
        <f t="shared" si="7"/>
        <v>1.7917579135974518E-3</v>
      </c>
      <c r="AE40" s="53">
        <f t="shared" si="11"/>
        <v>-297.95454545454544</v>
      </c>
      <c r="AF40" s="96">
        <f t="shared" si="12"/>
        <v>-0.89220089832584726</v>
      </c>
      <c r="AG40" s="49">
        <v>2600</v>
      </c>
    </row>
    <row r="41" spans="1:33">
      <c r="A41" s="49">
        <f>VLOOKUP($C41,PrilimTable!$N:$T,7,FALSE)</f>
        <v>1</v>
      </c>
      <c r="B41">
        <v>79</v>
      </c>
      <c r="C41" s="49">
        <f t="shared" si="8"/>
        <v>79</v>
      </c>
      <c r="D41" s="49" t="str">
        <f>VLOOKUP($C41,PrilimTable!$N:$S,2,FALSE)</f>
        <v>Rte 79 Skyline iB</v>
      </c>
      <c r="E41" s="43">
        <f>SUMIF(PrilimTable!$M$4:$M$82,B41,PrilimTable!$P$4:$P$82)</f>
        <v>225.77272727272728</v>
      </c>
      <c r="F41" s="74">
        <f t="shared" si="3"/>
        <v>6.5609153315659662E-3</v>
      </c>
      <c r="G41" s="33">
        <f>SUMIF(PrilimTable!$N$4:$N$82,C41,PrilimTable!$R$4:$R$82)</f>
        <v>0</v>
      </c>
      <c r="H41" s="76">
        <f t="shared" si="4"/>
        <v>0</v>
      </c>
      <c r="I41" s="53">
        <f t="shared" si="9"/>
        <v>-225.77272727272728</v>
      </c>
      <c r="J41" s="96">
        <f t="shared" si="10"/>
        <v>-1</v>
      </c>
      <c r="L41" s="84"/>
      <c r="M41" s="85"/>
      <c r="X41" s="127">
        <v>79</v>
      </c>
      <c r="Y41" s="127">
        <v>79</v>
      </c>
      <c r="Z41" s="49" t="str">
        <f t="shared" si="5"/>
        <v>Rte 79 Skyline iB</v>
      </c>
      <c r="AA41" s="43">
        <f>SUMIF(PrilimTable!$M$4:$M$82,X41,PrilimTable!$P$4:$P$82)</f>
        <v>225.77272727272728</v>
      </c>
      <c r="AB41" s="44">
        <f t="shared" si="6"/>
        <v>6.5609153315659662E-3</v>
      </c>
      <c r="AC41" s="33">
        <f>SUMIF(PrilimTable!$N$4:$N$82,Y41,PrilimTable!$R$4:$R$82)</f>
        <v>0</v>
      </c>
      <c r="AD41" s="42">
        <f t="shared" si="7"/>
        <v>0</v>
      </c>
      <c r="AE41" s="53">
        <f t="shared" si="11"/>
        <v>-225.77272727272728</v>
      </c>
      <c r="AF41" s="96">
        <f t="shared" si="12"/>
        <v>-1</v>
      </c>
      <c r="AG41" s="49">
        <v>2700</v>
      </c>
    </row>
    <row r="42" spans="1:33">
      <c r="A42" s="49">
        <f>VLOOKUP($C42,PrilimTable!$N:$T,7,FALSE)</f>
        <v>6</v>
      </c>
      <c r="B42">
        <v>84</v>
      </c>
      <c r="C42" s="49">
        <f t="shared" si="8"/>
        <v>84</v>
      </c>
      <c r="D42" s="49" t="str">
        <f>VLOOKUP($C42,PrilimTable!$N:$S,2,FALSE)</f>
        <v>Rte 84 Murfreesboro Express OB</v>
      </c>
      <c r="E42" s="43">
        <f>SUMIF(PrilimTable!$M$4:$M$82,B42,PrilimTable!$P$4:$P$82)</f>
        <v>127.5</v>
      </c>
      <c r="F42" s="74">
        <f t="shared" si="3"/>
        <v>3.7051273414621575E-3</v>
      </c>
      <c r="G42" s="33">
        <f>SUMIF(PrilimTable!$N$4:$N$82,C42,PrilimTable!$R$4:$R$82)</f>
        <v>258</v>
      </c>
      <c r="H42" s="76">
        <f t="shared" si="4"/>
        <v>1.2840931714115071E-2</v>
      </c>
      <c r="I42" s="53">
        <f t="shared" si="9"/>
        <v>130.5</v>
      </c>
      <c r="J42" s="96">
        <f t="shared" si="10"/>
        <v>1.0235294117647058</v>
      </c>
      <c r="L42" s="84"/>
      <c r="M42" s="85"/>
      <c r="X42" s="127">
        <v>84</v>
      </c>
      <c r="Y42" s="127">
        <v>84</v>
      </c>
      <c r="Z42" s="49" t="str">
        <f t="shared" si="5"/>
        <v>Rte 84 Murfreesboro Express OB</v>
      </c>
      <c r="AA42" s="43">
        <f>SUMIF(PrilimTable!$M$4:$M$82,X42,PrilimTable!$P$4:$P$82)</f>
        <v>127.5</v>
      </c>
      <c r="AB42" s="44">
        <f t="shared" si="6"/>
        <v>3.7051273414621575E-3</v>
      </c>
      <c r="AC42" s="33">
        <f>SUMIF(PrilimTable!$N$4:$N$82,Y42,PrilimTable!$R$4:$R$82)</f>
        <v>258</v>
      </c>
      <c r="AD42" s="42">
        <f t="shared" si="7"/>
        <v>1.2840931714115071E-2</v>
      </c>
      <c r="AE42" s="53">
        <f t="shared" si="11"/>
        <v>130.5</v>
      </c>
      <c r="AF42" s="96">
        <f t="shared" si="12"/>
        <v>1.0235294117647058</v>
      </c>
      <c r="AG42" s="49">
        <v>2800</v>
      </c>
    </row>
    <row r="43" spans="1:33">
      <c r="A43" s="49">
        <f>VLOOKUP($C43,PrilimTable!$N:$T,7,FALSE)</f>
        <v>6</v>
      </c>
      <c r="B43">
        <v>86</v>
      </c>
      <c r="C43" s="49">
        <f t="shared" si="8"/>
        <v>86</v>
      </c>
      <c r="D43" s="49" t="str">
        <f>VLOOKUP($C43,PrilimTable!$N:$S,2,FALSE)</f>
        <v>Rte 86 Smyrna Lavergne Exp OB</v>
      </c>
      <c r="E43" s="43">
        <f>SUMIF(PrilimTable!$M$4:$M$82,B43,PrilimTable!$P$4:$P$82)</f>
        <v>47.090909090909093</v>
      </c>
      <c r="F43" s="74">
        <f t="shared" si="3"/>
        <v>1.3684534494669501E-3</v>
      </c>
      <c r="G43" s="33">
        <f>SUMIF(PrilimTable!$N$4:$N$82,C43,PrilimTable!$R$4:$R$82)</f>
        <v>105</v>
      </c>
      <c r="H43" s="76">
        <f t="shared" si="4"/>
        <v>5.2259605813259006E-3</v>
      </c>
      <c r="I43" s="53">
        <f t="shared" si="9"/>
        <v>57.909090909090907</v>
      </c>
      <c r="J43" s="96">
        <f t="shared" si="10"/>
        <v>1.2297297297297296</v>
      </c>
      <c r="L43" s="84"/>
      <c r="M43" s="85"/>
      <c r="X43" s="127">
        <v>86</v>
      </c>
      <c r="Y43" s="127">
        <v>86</v>
      </c>
      <c r="Z43" s="49" t="str">
        <f t="shared" si="5"/>
        <v>Rte 86 Smyrna Lavergne Exp OB</v>
      </c>
      <c r="AA43" s="43">
        <f>SUMIF(PrilimTable!$M$4:$M$82,X43,PrilimTable!$P$4:$P$82)</f>
        <v>47.090909090909093</v>
      </c>
      <c r="AB43" s="44">
        <f t="shared" si="6"/>
        <v>1.3684534494669501E-3</v>
      </c>
      <c r="AC43" s="33">
        <f>SUMIF(PrilimTable!$N$4:$N$82,Y43,PrilimTable!$R$4:$R$82)</f>
        <v>105</v>
      </c>
      <c r="AD43" s="42">
        <f t="shared" si="7"/>
        <v>5.2259605813259006E-3</v>
      </c>
      <c r="AE43" s="53">
        <f t="shared" si="11"/>
        <v>57.909090909090907</v>
      </c>
      <c r="AF43" s="96">
        <f t="shared" si="12"/>
        <v>1.2297297297297296</v>
      </c>
      <c r="AG43" s="49">
        <v>2900</v>
      </c>
    </row>
    <row r="44" spans="1:33">
      <c r="A44" s="49">
        <f>VLOOKUP($C44,PrilimTable!$N:$T,7,FALSE)</f>
        <v>7</v>
      </c>
      <c r="B44">
        <v>87</v>
      </c>
      <c r="C44" s="49">
        <f t="shared" si="8"/>
        <v>87</v>
      </c>
      <c r="D44" s="49" t="str">
        <f>VLOOKUP($C44,PrilimTable!$N:$S,2,FALSE)</f>
        <v>Rte 87 Gallatin Comm Bus OB</v>
      </c>
      <c r="E44" s="43">
        <f>SUMIF(PrilimTable!$M$4:$M$82,B44,PrilimTable!$P$4:$P$82)</f>
        <v>77.318181818181813</v>
      </c>
      <c r="F44" s="74">
        <f t="shared" si="3"/>
        <v>2.2468526231112758E-3</v>
      </c>
      <c r="G44" s="33">
        <f>SUMIF(PrilimTable!$N$4:$N$82,C44,PrilimTable!$R$4:$R$82)</f>
        <v>28</v>
      </c>
      <c r="H44" s="76">
        <f t="shared" si="4"/>
        <v>1.3935894883535735E-3</v>
      </c>
      <c r="I44" s="53">
        <f t="shared" si="9"/>
        <v>-49.318181818181813</v>
      </c>
      <c r="J44" s="96">
        <f t="shared" si="10"/>
        <v>-0.63786008230452673</v>
      </c>
      <c r="L44" s="84"/>
      <c r="M44" s="85"/>
      <c r="X44" s="127">
        <v>87</v>
      </c>
      <c r="Y44" s="127">
        <v>87</v>
      </c>
      <c r="Z44" s="49" t="str">
        <f t="shared" si="5"/>
        <v>Rte 87 Gallatin Comm Bus OB</v>
      </c>
      <c r="AA44" s="43">
        <f>SUMIF(PrilimTable!$M$4:$M$82,X44,PrilimTable!$P$4:$P$82)</f>
        <v>77.318181818181813</v>
      </c>
      <c r="AB44" s="44">
        <f t="shared" si="6"/>
        <v>2.2468526231112758E-3</v>
      </c>
      <c r="AC44" s="33">
        <f>SUMIF(PrilimTable!$N$4:$N$82,Y44,PrilimTable!$R$4:$R$82)</f>
        <v>28</v>
      </c>
      <c r="AD44" s="42">
        <f t="shared" si="7"/>
        <v>1.3935894883535735E-3</v>
      </c>
      <c r="AE44" s="53">
        <f t="shared" si="11"/>
        <v>-49.318181818181813</v>
      </c>
      <c r="AF44" s="96">
        <f t="shared" si="12"/>
        <v>-0.63786008230452673</v>
      </c>
      <c r="AG44" s="49">
        <v>3000</v>
      </c>
    </row>
    <row r="45" spans="1:33">
      <c r="A45" s="49">
        <f>VLOOKUP($C45,PrilimTable!$N:$T,7,FALSE)</f>
        <v>6</v>
      </c>
      <c r="B45">
        <v>89</v>
      </c>
      <c r="C45" s="49">
        <f t="shared" si="8"/>
        <v>89</v>
      </c>
      <c r="D45" s="49" t="str">
        <f>VLOOKUP($C45,PrilimTable!$N:$S,2,FALSE)</f>
        <v>Rte 89 Spgfield/Joelton Exp OB</v>
      </c>
      <c r="E45" s="43">
        <f>SUMIF(PrilimTable!$M$4:$M$82,B45,PrilimTable!$P$4:$P$82)</f>
        <v>23</v>
      </c>
      <c r="F45" s="74">
        <f t="shared" si="3"/>
        <v>6.6837591257748723E-4</v>
      </c>
      <c r="G45" s="33">
        <f>SUMIF(PrilimTable!$N$4:$N$82,C45,PrilimTable!$R$4:$R$82)</f>
        <v>76</v>
      </c>
      <c r="H45" s="76">
        <f t="shared" si="4"/>
        <v>3.7826000398168426E-3</v>
      </c>
      <c r="I45" s="53">
        <f t="shared" si="9"/>
        <v>53</v>
      </c>
      <c r="J45" s="96">
        <f t="shared" si="10"/>
        <v>2.3043478260869565</v>
      </c>
      <c r="L45" s="84"/>
      <c r="M45" s="85"/>
      <c r="X45" s="127">
        <v>89</v>
      </c>
      <c r="Y45" s="127">
        <v>89</v>
      </c>
      <c r="Z45" s="49" t="str">
        <f t="shared" si="5"/>
        <v>Rte 89 Spgfield/Joelton Exp OB</v>
      </c>
      <c r="AA45" s="43">
        <f>SUMIF(PrilimTable!$M$4:$M$82,X45,PrilimTable!$P$4:$P$82)</f>
        <v>23</v>
      </c>
      <c r="AB45" s="44">
        <f t="shared" si="6"/>
        <v>6.6837591257748723E-4</v>
      </c>
      <c r="AC45" s="33">
        <f>SUMIF(PrilimTable!$N$4:$N$82,Y45,PrilimTable!$R$4:$R$82)</f>
        <v>76</v>
      </c>
      <c r="AD45" s="42">
        <f t="shared" si="7"/>
        <v>3.7826000398168426E-3</v>
      </c>
      <c r="AE45" s="53">
        <f t="shared" si="11"/>
        <v>53</v>
      </c>
      <c r="AF45" s="96">
        <f t="shared" si="12"/>
        <v>2.3043478260869565</v>
      </c>
      <c r="AG45" s="49">
        <v>3100</v>
      </c>
    </row>
    <row r="46" spans="1:33">
      <c r="A46" s="49">
        <f>VLOOKUP($C46,PrilimTable!$N:$T,7,FALSE)</f>
        <v>12</v>
      </c>
      <c r="B46">
        <v>90</v>
      </c>
      <c r="C46" s="49">
        <f t="shared" si="8"/>
        <v>90</v>
      </c>
      <c r="D46" s="49" t="str">
        <f>VLOOKUP($C46,PrilimTable!$N:$S,2,FALSE)</f>
        <v>Rte 90 Music City Star oB</v>
      </c>
      <c r="E46" s="43">
        <f>SUMIF(PrilimTable!$M$4:$M$82,B46,PrilimTable!$P$4:$P$82)</f>
        <v>399.31818181818181</v>
      </c>
      <c r="F46" s="74">
        <f t="shared" si="3"/>
        <v>1.1604115399196096E-2</v>
      </c>
      <c r="G46" s="33">
        <f>SUMIF(PrilimTable!$N$4:$N$82,C46,PrilimTable!$R$4:$R$82)</f>
        <v>0</v>
      </c>
      <c r="H46" s="76">
        <f t="shared" si="4"/>
        <v>0</v>
      </c>
      <c r="I46" s="53">
        <f t="shared" si="9"/>
        <v>-399.31818181818181</v>
      </c>
      <c r="J46" s="96">
        <f t="shared" si="10"/>
        <v>-1</v>
      </c>
      <c r="L46" s="84"/>
      <c r="M46" s="85"/>
      <c r="X46" s="127">
        <v>90</v>
      </c>
      <c r="Y46" s="127">
        <v>90</v>
      </c>
      <c r="Z46" s="49" t="str">
        <f t="shared" si="5"/>
        <v>Rte 90 Music City Star oB</v>
      </c>
      <c r="AA46" s="43">
        <f>SUMIF(PrilimTable!$M$4:$M$82,X46,PrilimTable!$P$4:$P$82)</f>
        <v>399.31818181818181</v>
      </c>
      <c r="AB46" s="44">
        <f t="shared" si="6"/>
        <v>1.1604115399196096E-2</v>
      </c>
      <c r="AC46" s="33">
        <f>SUMIF(PrilimTable!$N$4:$N$82,Y46,PrilimTable!$R$4:$R$82)</f>
        <v>0</v>
      </c>
      <c r="AD46" s="42">
        <f t="shared" si="7"/>
        <v>0</v>
      </c>
      <c r="AE46" s="53">
        <f t="shared" si="11"/>
        <v>-399.31818181818181</v>
      </c>
      <c r="AF46" s="96">
        <f t="shared" si="12"/>
        <v>-1</v>
      </c>
      <c r="AG46" s="49">
        <v>3200</v>
      </c>
    </row>
    <row r="47" spans="1:33">
      <c r="A47" s="49">
        <f>VLOOKUP($C47,PrilimTable!$N:$T,7,FALSE)</f>
        <v>11</v>
      </c>
      <c r="B47">
        <v>93</v>
      </c>
      <c r="C47" s="49">
        <f t="shared" si="8"/>
        <v>93</v>
      </c>
      <c r="D47" s="49" t="str">
        <f>VLOOKUP($C47,PrilimTable!$N:$S,2,FALSE)</f>
        <v>Rte 93 MCS West End Shuttle</v>
      </c>
      <c r="E47" s="43">
        <f>SUMIF(PrilimTable!$M$4:$M$82,B47,PrilimTable!$P$4:$P$82)</f>
        <v>121.36363636363636</v>
      </c>
      <c r="F47" s="74">
        <f t="shared" si="3"/>
        <v>3.5268057047072939E-3</v>
      </c>
      <c r="G47" s="33">
        <f>SUMIF(PrilimTable!$N$4:$N$82,C47,PrilimTable!$R$4:$R$82)</f>
        <v>826</v>
      </c>
      <c r="H47" s="76">
        <f t="shared" si="4"/>
        <v>4.1110889906430421E-2</v>
      </c>
      <c r="I47" s="53">
        <f t="shared" si="9"/>
        <v>704.63636363636363</v>
      </c>
      <c r="J47" s="96">
        <f t="shared" si="10"/>
        <v>5.8059925093632963</v>
      </c>
      <c r="L47" s="84"/>
      <c r="M47" s="85"/>
      <c r="X47" s="127">
        <v>93</v>
      </c>
      <c r="Y47" s="127">
        <v>93</v>
      </c>
      <c r="Z47" s="49" t="str">
        <f t="shared" si="5"/>
        <v>Rte 93 MCS West End Shuttle</v>
      </c>
      <c r="AA47" s="43">
        <f>SUMIF(PrilimTable!$M$4:$M$82,X47,PrilimTable!$P$4:$P$82)</f>
        <v>121.36363636363636</v>
      </c>
      <c r="AB47" s="44">
        <f t="shared" si="6"/>
        <v>3.5268057047072939E-3</v>
      </c>
      <c r="AC47" s="33">
        <f>SUMIF(PrilimTable!$N$4:$N$82,Y47,PrilimTable!$R$4:$R$82)</f>
        <v>826</v>
      </c>
      <c r="AD47" s="42">
        <f t="shared" si="7"/>
        <v>4.1110889906430421E-2</v>
      </c>
      <c r="AE47" s="53">
        <f t="shared" si="11"/>
        <v>704.63636363636363</v>
      </c>
      <c r="AF47" s="96">
        <f t="shared" si="12"/>
        <v>5.8059925093632963</v>
      </c>
      <c r="AG47" s="49">
        <v>3300</v>
      </c>
    </row>
    <row r="48" spans="1:33">
      <c r="A48" s="49">
        <f>VLOOKUP($C48,PrilimTable!$N:$T,7,FALSE)</f>
        <v>6</v>
      </c>
      <c r="B48">
        <v>95</v>
      </c>
      <c r="C48" s="49">
        <f t="shared" si="8"/>
        <v>95</v>
      </c>
      <c r="D48" s="49" t="str">
        <f>VLOOKUP($C48,PrilimTable!$N:$S,2,FALSE)</f>
        <v>Rte 95 Spring Hill Exp OB</v>
      </c>
      <c r="E48" s="43">
        <f>SUMIF(PrilimTable!$M$4:$M$82,B48,PrilimTable!$P$4:$P$82)</f>
        <v>51.636363636363633</v>
      </c>
      <c r="F48" s="74">
        <f t="shared" si="3"/>
        <v>1.5005435507668486E-3</v>
      </c>
      <c r="G48" s="33">
        <f>SUMIF(PrilimTable!$N$4:$N$82,C48,PrilimTable!$R$4:$R$82)</f>
        <v>0</v>
      </c>
      <c r="H48" s="76">
        <f t="shared" si="4"/>
        <v>0</v>
      </c>
      <c r="I48" s="53">
        <f t="shared" si="9"/>
        <v>-51.636363636363633</v>
      </c>
      <c r="J48" s="96">
        <f t="shared" si="10"/>
        <v>-1</v>
      </c>
      <c r="L48" s="84"/>
      <c r="M48" s="85"/>
      <c r="X48" s="127">
        <v>95</v>
      </c>
      <c r="Y48" s="127">
        <v>95</v>
      </c>
      <c r="Z48" s="49" t="str">
        <f t="shared" si="5"/>
        <v>Rte 95 Spring Hill Exp OB</v>
      </c>
      <c r="AA48" s="43">
        <f>SUMIF(PrilimTable!$M$4:$M$82,X48,PrilimTable!$P$4:$P$82)</f>
        <v>51.636363636363633</v>
      </c>
      <c r="AB48" s="44">
        <f t="shared" si="6"/>
        <v>1.5005435507668486E-3</v>
      </c>
      <c r="AC48" s="33">
        <f>SUMIF(PrilimTable!$N$4:$N$82,Y48,PrilimTable!$R$4:$R$82)</f>
        <v>0</v>
      </c>
      <c r="AD48" s="42">
        <f t="shared" si="7"/>
        <v>0</v>
      </c>
      <c r="AE48" s="53">
        <f t="shared" si="11"/>
        <v>-51.636363636363633</v>
      </c>
      <c r="AF48" s="96">
        <f t="shared" si="12"/>
        <v>-1</v>
      </c>
      <c r="AG48" s="49">
        <v>3400</v>
      </c>
    </row>
    <row r="49" spans="1:32">
      <c r="A49" s="5"/>
      <c r="B49" s="5"/>
      <c r="C49" s="5"/>
      <c r="D49" s="79" t="s">
        <v>34</v>
      </c>
      <c r="E49" s="48">
        <f>SUM(E15:E48)</f>
        <v>34411.772727272735</v>
      </c>
      <c r="F49" s="75">
        <f>SUM(F15:F48)</f>
        <v>1</v>
      </c>
      <c r="G49" s="40">
        <f>SUM(G15:G48)</f>
        <v>20092</v>
      </c>
      <c r="H49" s="77">
        <f>SUM(H15:H48)</f>
        <v>1</v>
      </c>
      <c r="I49" s="54">
        <f>G49-E49</f>
        <v>-14319.772727272735</v>
      </c>
      <c r="J49" s="97">
        <f t="shared" si="10"/>
        <v>-0.41613005063013597</v>
      </c>
      <c r="Z49" s="46"/>
      <c r="AA49" s="48">
        <f>SUM(AA15:AA48)</f>
        <v>34411.772727272735</v>
      </c>
      <c r="AB49" s="47">
        <v>0.99800000000000044</v>
      </c>
      <c r="AC49" s="40">
        <f>SUM(AC15:AC48)</f>
        <v>20092</v>
      </c>
      <c r="AD49" s="32">
        <v>1</v>
      </c>
      <c r="AE49" s="54">
        <f>AC49-AA49</f>
        <v>-14319.772727272735</v>
      </c>
      <c r="AF49" s="97">
        <f t="shared" si="12"/>
        <v>-0.41613005063013597</v>
      </c>
    </row>
    <row r="50" spans="1:32">
      <c r="A50" s="49"/>
      <c r="J50" s="49"/>
    </row>
    <row r="51" spans="1:32">
      <c r="A51" s="49"/>
      <c r="D51" s="5"/>
      <c r="E51" s="5"/>
      <c r="F51" s="5"/>
      <c r="G51" s="5"/>
      <c r="H51" s="5"/>
      <c r="J51" s="49"/>
    </row>
    <row r="52" spans="1:32">
      <c r="A52" s="49"/>
      <c r="D52" s="5"/>
      <c r="E52" s="5"/>
      <c r="F52" s="5"/>
      <c r="G52" s="5"/>
      <c r="H52" s="5"/>
      <c r="I52" s="52"/>
      <c r="J52" s="49"/>
    </row>
    <row r="53" spans="1:32">
      <c r="A53" s="49"/>
      <c r="D53" s="5"/>
      <c r="E53" s="5"/>
      <c r="F53" s="5"/>
      <c r="G53" s="5"/>
      <c r="H53" s="5"/>
      <c r="I53" s="69"/>
      <c r="J53" s="49"/>
    </row>
    <row r="54" spans="1:32">
      <c r="A54" s="49"/>
      <c r="D54" s="5"/>
      <c r="E54" s="94"/>
      <c r="F54" s="94"/>
      <c r="G54" s="5"/>
      <c r="H54" s="8"/>
      <c r="I54" s="52"/>
      <c r="J54" s="49"/>
    </row>
    <row r="55" spans="1:32">
      <c r="A55" s="49"/>
      <c r="D55" s="5"/>
      <c r="E55" s="94"/>
      <c r="F55" s="94"/>
      <c r="G55" s="5"/>
      <c r="H55" s="8"/>
      <c r="I55" s="52"/>
      <c r="J55" s="49"/>
    </row>
    <row r="56" spans="1:32">
      <c r="D56" s="5"/>
      <c r="E56" s="95"/>
      <c r="F56" s="95"/>
      <c r="G56" s="5"/>
      <c r="H56" s="8"/>
      <c r="I56" s="52"/>
      <c r="J56" s="49"/>
    </row>
    <row r="57" spans="1:32">
      <c r="D57" s="5"/>
      <c r="E57" s="5"/>
      <c r="F57" s="5"/>
      <c r="G57" s="5"/>
      <c r="H57" s="5"/>
      <c r="I57" s="52"/>
      <c r="J57" s="49"/>
    </row>
    <row r="58" spans="1:32">
      <c r="D58" s="5"/>
      <c r="E58" s="81"/>
      <c r="F58" s="81"/>
      <c r="G58" s="81"/>
      <c r="H58" s="5"/>
      <c r="I58" s="52"/>
      <c r="J58" s="49"/>
    </row>
    <row r="59" spans="1:32">
      <c r="D59" s="5"/>
      <c r="E59" s="94"/>
      <c r="F59" s="94"/>
      <c r="G59" s="95"/>
      <c r="H59" s="5"/>
      <c r="I59" s="52"/>
      <c r="J59" s="49"/>
    </row>
    <row r="60" spans="1:32">
      <c r="D60" s="5"/>
      <c r="E60" s="5"/>
      <c r="F60" s="94"/>
      <c r="G60" s="95"/>
      <c r="H60" s="5"/>
      <c r="I60" s="52"/>
      <c r="J60" s="49"/>
    </row>
    <row r="61" spans="1:32">
      <c r="D61" s="5"/>
      <c r="E61" s="5"/>
      <c r="F61" s="94"/>
      <c r="G61" s="95"/>
      <c r="H61" s="5"/>
      <c r="I61" s="52"/>
      <c r="J61" s="49"/>
    </row>
    <row r="62" spans="1:32">
      <c r="D62" s="5"/>
      <c r="E62" s="5"/>
      <c r="F62" s="94"/>
      <c r="G62" s="95"/>
      <c r="H62" s="5"/>
      <c r="I62" s="52"/>
      <c r="J62" s="49"/>
    </row>
    <row r="63" spans="1:32">
      <c r="D63" s="8"/>
      <c r="E63" s="95"/>
      <c r="F63" s="95"/>
      <c r="G63" s="95"/>
      <c r="H63" s="5"/>
      <c r="I63" s="52"/>
      <c r="J63" s="49"/>
    </row>
    <row r="64" spans="1:32">
      <c r="D64" s="5"/>
      <c r="E64" s="5"/>
      <c r="F64" s="5"/>
      <c r="G64" s="5"/>
      <c r="H64" s="5"/>
      <c r="I64" s="52"/>
      <c r="J64" s="49"/>
    </row>
    <row r="65" spans="4:10">
      <c r="D65" s="5"/>
      <c r="E65" s="5"/>
      <c r="F65" s="5"/>
      <c r="G65" s="5"/>
      <c r="H65" s="5"/>
      <c r="J65" s="49"/>
    </row>
    <row r="66" spans="4:10">
      <c r="J66" s="49"/>
    </row>
    <row r="67" spans="4:10">
      <c r="J67" s="49"/>
    </row>
  </sheetData>
  <sortState ref="X5:AD49">
    <sortCondition ref="AA5:AA49"/>
  </sortState>
  <mergeCells count="9">
    <mergeCell ref="G2:H2"/>
    <mergeCell ref="E2:F2"/>
    <mergeCell ref="I2:J2"/>
    <mergeCell ref="I13:J13"/>
    <mergeCell ref="AE13:AF13"/>
    <mergeCell ref="AA13:AB13"/>
    <mergeCell ref="AC13:AD13"/>
    <mergeCell ref="E13:F13"/>
    <mergeCell ref="G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topLeftCell="A7" zoomScaleNormal="100" workbookViewId="0">
      <selection activeCell="C9" sqref="C9"/>
    </sheetView>
  </sheetViews>
  <sheetFormatPr defaultRowHeight="15"/>
  <cols>
    <col min="1" max="1" width="28.42578125" bestFit="1" customWidth="1"/>
    <col min="2" max="2" width="22.42578125" customWidth="1"/>
    <col min="3" max="3" width="16.7109375" customWidth="1"/>
    <col min="4" max="4" width="17.140625" customWidth="1"/>
    <col min="5" max="5" width="16" customWidth="1"/>
    <col min="6" max="6" width="18.5703125" customWidth="1"/>
    <col min="7" max="7" width="14" customWidth="1"/>
    <col min="8" max="8" width="17.28515625" customWidth="1"/>
    <col min="9" max="9" width="27.42578125" customWidth="1"/>
    <col min="10" max="11" width="13.140625" customWidth="1"/>
    <col min="12" max="12" width="13" customWidth="1"/>
    <col min="13" max="13" width="11.5703125" customWidth="1"/>
    <col min="14" max="14" width="12.5703125" customWidth="1"/>
    <col min="15" max="15" width="34.140625" customWidth="1"/>
    <col min="16" max="16" width="11.140625" customWidth="1"/>
    <col min="17" max="17" width="12.5703125" customWidth="1"/>
    <col min="18" max="18" width="14.5703125" customWidth="1"/>
    <col min="19" max="19" width="14.140625" customWidth="1"/>
    <col min="20" max="20" width="18.5703125" customWidth="1"/>
    <col min="21" max="21" width="16.85546875" customWidth="1"/>
    <col min="22" max="22" width="15.7109375" customWidth="1"/>
    <col min="23" max="23" width="18.42578125" bestFit="1" customWidth="1"/>
    <col min="24" max="24" width="17" bestFit="1" customWidth="1"/>
    <col min="25" max="25" width="17.28515625" customWidth="1"/>
    <col min="26" max="26" width="15.42578125" customWidth="1"/>
  </cols>
  <sheetData>
    <row r="2" spans="2:20">
      <c r="F2" s="49"/>
      <c r="G2" s="49"/>
      <c r="H2" s="49"/>
      <c r="I2" s="4"/>
      <c r="J2" s="146"/>
      <c r="K2" s="146"/>
      <c r="L2" s="49"/>
      <c r="M2" s="7"/>
      <c r="N2" s="7"/>
      <c r="O2" s="7"/>
      <c r="P2" s="140" t="s">
        <v>0</v>
      </c>
      <c r="Q2" s="140"/>
      <c r="R2" s="145" t="s">
        <v>47</v>
      </c>
      <c r="S2" s="145"/>
    </row>
    <row r="3" spans="2:20">
      <c r="B3" t="s">
        <v>7</v>
      </c>
      <c r="C3" t="s">
        <v>27</v>
      </c>
      <c r="F3" s="49"/>
      <c r="G3" s="4"/>
      <c r="H3" s="49"/>
      <c r="I3" s="49"/>
      <c r="J3" s="25"/>
      <c r="K3" s="25"/>
      <c r="L3" s="49"/>
      <c r="M3" s="8" t="s">
        <v>33</v>
      </c>
      <c r="N3" s="8" t="s">
        <v>32</v>
      </c>
      <c r="O3" s="8" t="s">
        <v>31</v>
      </c>
      <c r="P3" s="27" t="s">
        <v>27</v>
      </c>
      <c r="Q3" s="27" t="s">
        <v>3</v>
      </c>
      <c r="R3" s="28" t="s">
        <v>27</v>
      </c>
      <c r="S3" s="28" t="s">
        <v>3</v>
      </c>
      <c r="T3" t="s">
        <v>25</v>
      </c>
    </row>
    <row r="4" spans="2:20">
      <c r="B4">
        <v>3</v>
      </c>
      <c r="C4" s="1">
        <f>VLOOKUP($B4,Aggregated_Transit_Final_V2!$B:$H,7,FALSE)</f>
        <v>2516.909090909091</v>
      </c>
      <c r="D4" s="2"/>
      <c r="F4" s="49"/>
      <c r="G4" s="49"/>
      <c r="H4" s="49"/>
      <c r="I4" s="49"/>
      <c r="J4" s="50"/>
      <c r="K4" s="2"/>
      <c r="L4" s="49"/>
      <c r="M4" s="127">
        <v>3</v>
      </c>
      <c r="N4" s="127">
        <v>3</v>
      </c>
      <c r="O4" s="5" t="str">
        <f>VLOOKUP($N4,ABM_RteName!$A:$D,3,FALSE)</f>
        <v>Rte 3 West End (White Bridge) IB</v>
      </c>
      <c r="P4" s="9">
        <f t="shared" ref="P4:P37" si="0">VLOOKUP(M4,$B:$C,2,FALSE)</f>
        <v>2516.909090909091</v>
      </c>
      <c r="Q4" s="31">
        <f t="shared" ref="Q4:Q37" si="1">P4/$P$38</f>
        <v>7.3140930891779893E-2</v>
      </c>
      <c r="R4" s="3">
        <f>SUMIF(BoardingByRoute_ABM!$B:$B,N4,BoardingByRoute_ABM!$N:$N)</f>
        <v>2181</v>
      </c>
      <c r="S4" s="30">
        <f t="shared" ref="S4:S37" si="2">R4/R$38</f>
        <v>0.10855066693211228</v>
      </c>
      <c r="T4">
        <f>VLOOKUP($N4,ABM_RteName!$A:$E,5,FALSE)</f>
        <v>1</v>
      </c>
    </row>
    <row r="5" spans="2:20">
      <c r="B5">
        <v>4</v>
      </c>
      <c r="C5" s="50">
        <f>VLOOKUP($B5,Aggregated_Transit_Final_V2!$B:$H,7,FALSE)</f>
        <v>941.0454545454545</v>
      </c>
      <c r="D5" s="2"/>
      <c r="F5" s="49"/>
      <c r="G5" s="49"/>
      <c r="H5" s="49"/>
      <c r="I5" s="49"/>
      <c r="J5" s="50"/>
      <c r="K5" s="2"/>
      <c r="L5" s="49"/>
      <c r="M5" s="127">
        <v>4</v>
      </c>
      <c r="N5" s="127">
        <v>4</v>
      </c>
      <c r="O5" s="5" t="str">
        <f>VLOOKUP($N5,ABM_RteName!$A:$D,3,FALSE)</f>
        <v>Rte 4 Shelby IB</v>
      </c>
      <c r="P5" s="9">
        <f t="shared" si="0"/>
        <v>941.0454545454545</v>
      </c>
      <c r="Q5" s="31">
        <f t="shared" si="1"/>
        <v>2.7346613672118016E-2</v>
      </c>
      <c r="R5" s="3">
        <f>SUMIF(BoardingByRoute_ABM!$B:$B,N5,BoardingByRoute_ABM!$N:$N)</f>
        <v>1091</v>
      </c>
      <c r="S5" s="30">
        <f t="shared" si="2"/>
        <v>5.4300218992633882E-2</v>
      </c>
      <c r="T5" s="127">
        <f>VLOOKUP($N5,ABM_RteName!$A:$E,5,FALSE)</f>
        <v>1</v>
      </c>
    </row>
    <row r="6" spans="2:20">
      <c r="B6">
        <v>6</v>
      </c>
      <c r="C6" s="50">
        <f>VLOOKUP($B6,Aggregated_Transit_Final_V2!$B:$H,7,FALSE)</f>
        <v>818.18181818181813</v>
      </c>
      <c r="D6" s="2"/>
      <c r="F6" s="49"/>
      <c r="G6" s="49"/>
      <c r="H6" s="49"/>
      <c r="I6" s="49"/>
      <c r="J6" s="50"/>
      <c r="K6" s="2"/>
      <c r="L6" s="49"/>
      <c r="M6" s="127">
        <v>6</v>
      </c>
      <c r="N6" s="127">
        <v>6</v>
      </c>
      <c r="O6" s="5" t="str">
        <f>VLOOKUP($N6,ABM_RteName!$A:$D,3,FALSE)</f>
        <v>Rte 6 Lebanon Rd OB</v>
      </c>
      <c r="P6" s="9">
        <f t="shared" si="0"/>
        <v>818.18181818181813</v>
      </c>
      <c r="Q6" s="31">
        <f t="shared" si="1"/>
        <v>2.3776218233981756E-2</v>
      </c>
      <c r="R6" s="3">
        <f>SUMIF(BoardingByRoute_ABM!$B:$B,N6,BoardingByRoute_ABM!$N:$N)</f>
        <v>932</v>
      </c>
      <c r="S6" s="30">
        <f t="shared" si="2"/>
        <v>4.6386621540911804E-2</v>
      </c>
      <c r="T6" s="127">
        <f>VLOOKUP($N6,ABM_RteName!$A:$E,5,FALSE)</f>
        <v>1</v>
      </c>
    </row>
    <row r="7" spans="2:20">
      <c r="B7">
        <v>7</v>
      </c>
      <c r="C7" s="50">
        <f>VLOOKUP($B7,Aggregated_Transit_Final_V2!$B:$H,7,FALSE)</f>
        <v>1841.590909090909</v>
      </c>
      <c r="D7" s="2"/>
      <c r="F7" s="49"/>
      <c r="G7" s="49"/>
      <c r="H7" s="49"/>
      <c r="I7" s="49"/>
      <c r="J7" s="50"/>
      <c r="K7" s="2"/>
      <c r="L7" s="49"/>
      <c r="M7" s="127">
        <v>7</v>
      </c>
      <c r="N7" s="127">
        <v>7</v>
      </c>
      <c r="O7" s="5" t="str">
        <f>VLOOKUP($N7,ABM_RteName!$A:$D,3,FALSE)</f>
        <v>Rte 7 Hillsboro IB</v>
      </c>
      <c r="P7" s="9">
        <f t="shared" si="0"/>
        <v>1841.590909090909</v>
      </c>
      <c r="Q7" s="31">
        <f t="shared" si="1"/>
        <v>5.3516304541653938E-2</v>
      </c>
      <c r="R7" s="3">
        <f>SUMIF(BoardingByRoute_ABM!$B:$B,N7,BoardingByRoute_ABM!$N:$N)</f>
        <v>1537</v>
      </c>
      <c r="S7" s="30">
        <f t="shared" si="2"/>
        <v>7.6498108699980097E-2</v>
      </c>
      <c r="T7" s="127">
        <f>VLOOKUP($N7,ABM_RteName!$A:$E,5,FALSE)</f>
        <v>1</v>
      </c>
    </row>
    <row r="8" spans="2:20">
      <c r="B8">
        <v>8</v>
      </c>
      <c r="C8" s="50">
        <f>VLOOKUP($B8,Aggregated_Transit_Final_V2!$B:$H,7,FALSE)</f>
        <v>944.40909090909088</v>
      </c>
      <c r="D8" s="2"/>
      <c r="F8" s="49"/>
      <c r="G8" s="49"/>
      <c r="H8" s="49"/>
      <c r="I8" s="49"/>
      <c r="J8" s="50"/>
      <c r="K8" s="2"/>
      <c r="L8" s="49"/>
      <c r="M8" s="127">
        <v>8</v>
      </c>
      <c r="N8" s="127">
        <v>8</v>
      </c>
      <c r="O8" s="5" t="str">
        <f>VLOOKUP($N8,ABM_RteName!$A:$D,3,FALSE)</f>
        <v>Rte 8 8TH AVENUE SOUTH iB</v>
      </c>
      <c r="P8" s="9">
        <f t="shared" si="0"/>
        <v>944.40909090909088</v>
      </c>
      <c r="Q8" s="31">
        <f t="shared" si="1"/>
        <v>2.7444360347079942E-2</v>
      </c>
      <c r="R8" s="3">
        <f>SUMIF(BoardingByRoute_ABM!$B:$B,N8,BoardingByRoute_ABM!$N:$N)</f>
        <v>708</v>
      </c>
      <c r="S8" s="30">
        <f t="shared" si="2"/>
        <v>3.5237905634083216E-2</v>
      </c>
      <c r="T8" s="127">
        <f>VLOOKUP($N8,ABM_RteName!$A:$E,5,FALSE)</f>
        <v>1</v>
      </c>
    </row>
    <row r="9" spans="2:20">
      <c r="B9">
        <v>9</v>
      </c>
      <c r="C9" s="50">
        <f>VLOOKUP($B9,Aggregated_Transit_Final_V2!$B:$H,7,FALSE)</f>
        <v>350.59090909090907</v>
      </c>
      <c r="D9" s="2"/>
      <c r="F9" s="49"/>
      <c r="G9" s="49"/>
      <c r="H9" s="49"/>
      <c r="I9" s="49"/>
      <c r="J9" s="50"/>
      <c r="K9" s="2"/>
      <c r="L9" s="49"/>
      <c r="M9" s="127">
        <v>9</v>
      </c>
      <c r="N9" s="127">
        <v>9</v>
      </c>
      <c r="O9" s="5" t="str">
        <f>VLOOKUP($N9,ABM_RteName!$A:$D,3,FALSE)</f>
        <v>Rte 9 MetroCenter OB</v>
      </c>
      <c r="P9" s="9">
        <f t="shared" si="0"/>
        <v>350.59090909090907</v>
      </c>
      <c r="Q9" s="31">
        <f t="shared" si="1"/>
        <v>1.0188109513261183E-2</v>
      </c>
      <c r="R9" s="3">
        <f>SUMIF(BoardingByRoute_ABM!$B:$B,N9,BoardingByRoute_ABM!$N:$N)</f>
        <v>462</v>
      </c>
      <c r="S9" s="30">
        <f t="shared" si="2"/>
        <v>2.2994226557833963E-2</v>
      </c>
      <c r="T9" s="127">
        <f>VLOOKUP($N9,ABM_RteName!$A:$E,5,FALSE)</f>
        <v>1</v>
      </c>
    </row>
    <row r="10" spans="2:20">
      <c r="B10">
        <v>14</v>
      </c>
      <c r="C10" s="50">
        <f>VLOOKUP($B10,Aggregated_Transit_Final_V2!$B:$H,7,FALSE)</f>
        <v>334.18181818181819</v>
      </c>
      <c r="D10" s="2"/>
      <c r="F10" s="49"/>
      <c r="G10" s="49"/>
      <c r="H10" s="49"/>
      <c r="I10" s="49"/>
      <c r="J10" s="50"/>
      <c r="K10" s="2"/>
      <c r="L10" s="49"/>
      <c r="M10" s="127">
        <v>14</v>
      </c>
      <c r="N10" s="127">
        <v>14</v>
      </c>
      <c r="O10" s="5" t="str">
        <f>VLOOKUP($N10,ABM_RteName!$A:$D,3,FALSE)</f>
        <v>Rte 14 WHITES CREEK oB</v>
      </c>
      <c r="P10" s="9">
        <f t="shared" si="0"/>
        <v>334.18181818181819</v>
      </c>
      <c r="Q10" s="31">
        <f t="shared" si="1"/>
        <v>9.7112642475685497E-3</v>
      </c>
      <c r="R10" s="3">
        <f>SUMIF(BoardingByRoute_ABM!$B:$B,N10,BoardingByRoute_ABM!$N:$N)</f>
        <v>460</v>
      </c>
      <c r="S10" s="30">
        <f t="shared" si="2"/>
        <v>2.2894684451522995E-2</v>
      </c>
      <c r="T10" s="127">
        <f>VLOOKUP($N10,ABM_RteName!$A:$E,5,FALSE)</f>
        <v>1</v>
      </c>
    </row>
    <row r="11" spans="2:20">
      <c r="B11">
        <v>17</v>
      </c>
      <c r="C11" s="50">
        <f>VLOOKUP($B11,Aggregated_Transit_Final_V2!$B:$H,7,FALSE)</f>
        <v>637.9545454545455</v>
      </c>
      <c r="D11" s="2"/>
      <c r="F11" s="49"/>
      <c r="G11" s="49"/>
      <c r="H11" s="49"/>
      <c r="I11" s="49"/>
      <c r="J11" s="50"/>
      <c r="K11" s="2"/>
      <c r="L11" s="49"/>
      <c r="M11" s="127">
        <v>17</v>
      </c>
      <c r="N11" s="127">
        <v>17</v>
      </c>
      <c r="O11" s="5" t="str">
        <f>VLOOKUP($N11,ABM_RteName!$A:$D,3,FALSE)</f>
        <v>Rte 17 12TH AVENUE SOUTH iB</v>
      </c>
      <c r="P11" s="9">
        <f t="shared" si="0"/>
        <v>637.9545454545455</v>
      </c>
      <c r="Q11" s="31">
        <f t="shared" si="1"/>
        <v>1.8538845717440779E-2</v>
      </c>
      <c r="R11" s="3">
        <f>SUMIF(BoardingByRoute_ABM!$B:$B,N11,BoardingByRoute_ABM!$N:$N)</f>
        <v>1039</v>
      </c>
      <c r="S11" s="30">
        <f t="shared" si="2"/>
        <v>5.1712124228548678E-2</v>
      </c>
      <c r="T11" s="127">
        <f>VLOOKUP($N11,ABM_RteName!$A:$E,5,FALSE)</f>
        <v>1</v>
      </c>
    </row>
    <row r="12" spans="2:20">
      <c r="B12">
        <v>18</v>
      </c>
      <c r="C12" s="50">
        <f>VLOOKUP($B12,Aggregated_Transit_Final_V2!$B:$H,7,FALSE)</f>
        <v>677.90909090909088</v>
      </c>
      <c r="D12" s="2"/>
      <c r="F12" s="49"/>
      <c r="G12" s="49"/>
      <c r="H12" s="49"/>
      <c r="I12" s="49"/>
      <c r="J12" s="50"/>
      <c r="K12" s="2"/>
      <c r="L12" s="49"/>
      <c r="M12" s="127">
        <v>18</v>
      </c>
      <c r="N12" s="127">
        <v>18</v>
      </c>
      <c r="O12" s="5" t="str">
        <f>VLOOKUP($N12,ABM_RteName!$A:$D,3,FALSE)</f>
        <v>Rte 18 Airport Exp OB</v>
      </c>
      <c r="P12" s="9">
        <f t="shared" si="0"/>
        <v>677.90909090909088</v>
      </c>
      <c r="Q12" s="31">
        <f t="shared" si="1"/>
        <v>1.9699917707866884E-2</v>
      </c>
      <c r="R12" s="3">
        <f>SUMIF(BoardingByRoute_ABM!$B:$B,N12,BoardingByRoute_ABM!$N:$N)</f>
        <v>451</v>
      </c>
      <c r="S12" s="30">
        <f t="shared" si="2"/>
        <v>2.2446744973123631E-2</v>
      </c>
      <c r="T12" s="127">
        <f>VLOOKUP($N12,ABM_RteName!$A:$E,5,FALSE)</f>
        <v>6</v>
      </c>
    </row>
    <row r="13" spans="2:20">
      <c r="B13">
        <v>19</v>
      </c>
      <c r="C13" s="50">
        <f>VLOOKUP($B13,Aggregated_Transit_Final_V2!$B:$H,7,FALSE)</f>
        <v>955.72727272727275</v>
      </c>
      <c r="D13" s="2"/>
      <c r="F13" s="49"/>
      <c r="G13" s="49"/>
      <c r="H13" s="49"/>
      <c r="I13" s="49"/>
      <c r="J13" s="50"/>
      <c r="K13" s="2"/>
      <c r="L13" s="49"/>
      <c r="M13" s="127">
        <v>19</v>
      </c>
      <c r="N13" s="127">
        <v>19</v>
      </c>
      <c r="O13" s="5" t="str">
        <f>VLOOKUP($N13,ABM_RteName!$A:$D,3,FALSE)</f>
        <v>Rte 19 Herman IB</v>
      </c>
      <c r="P13" s="9">
        <f t="shared" si="0"/>
        <v>955.72727272727275</v>
      </c>
      <c r="Q13" s="31">
        <f t="shared" si="1"/>
        <v>2.7773264699316694E-2</v>
      </c>
      <c r="R13" s="3">
        <f>SUMIF(BoardingByRoute_ABM!$B:$B,N13,BoardingByRoute_ABM!$N:$N)</f>
        <v>796</v>
      </c>
      <c r="S13" s="30">
        <f t="shared" si="2"/>
        <v>3.961775831176588E-2</v>
      </c>
      <c r="T13" s="127">
        <f>VLOOKUP($N13,ABM_RteName!$A:$E,5,FALSE)</f>
        <v>1</v>
      </c>
    </row>
    <row r="14" spans="2:20">
      <c r="B14">
        <v>22</v>
      </c>
      <c r="C14" s="50">
        <f>VLOOKUP($B14,Aggregated_Transit_Final_V2!$B:$H,7,FALSE)</f>
        <v>1505.409090909091</v>
      </c>
      <c r="D14" s="2"/>
      <c r="F14" s="49"/>
      <c r="G14" s="49"/>
      <c r="H14" s="49"/>
      <c r="I14" s="49"/>
      <c r="J14" s="50"/>
      <c r="K14" s="2"/>
      <c r="L14" s="49"/>
      <c r="M14" s="127">
        <v>22</v>
      </c>
      <c r="N14" s="127">
        <v>22</v>
      </c>
      <c r="O14" s="5" t="str">
        <f>VLOOKUP($N14,ABM_RteName!$A:$D,3,FALSE)</f>
        <v>Rte 22 Bordeaux (Panaroma) IB</v>
      </c>
      <c r="P14" s="9">
        <f t="shared" si="0"/>
        <v>1505.409090909091</v>
      </c>
      <c r="Q14" s="31">
        <f t="shared" si="1"/>
        <v>4.3746920649513438E-2</v>
      </c>
      <c r="R14" s="3">
        <f>SUMIF(BoardingByRoute_ABM!$B:$B,N14,BoardingByRoute_ABM!$N:$N)</f>
        <v>1313</v>
      </c>
      <c r="S14" s="30">
        <f t="shared" si="2"/>
        <v>6.5349392793151509E-2</v>
      </c>
      <c r="T14" s="127">
        <f>VLOOKUP($N14,ABM_RteName!$A:$E,5,FALSE)</f>
        <v>1</v>
      </c>
    </row>
    <row r="15" spans="2:20">
      <c r="B15">
        <v>23</v>
      </c>
      <c r="C15" s="50">
        <f>VLOOKUP($B15,Aggregated_Transit_Final_V2!$B:$H,7,FALSE)</f>
        <v>2690.5</v>
      </c>
      <c r="D15" s="2"/>
      <c r="F15" s="49"/>
      <c r="G15" s="49"/>
      <c r="H15" s="49"/>
      <c r="I15" s="49"/>
      <c r="J15" s="50"/>
      <c r="K15" s="2"/>
      <c r="L15" s="49"/>
      <c r="M15" s="127">
        <v>23</v>
      </c>
      <c r="N15" s="127">
        <v>23</v>
      </c>
      <c r="O15" s="5" t="str">
        <f>VLOOKUP($N15,ABM_RteName!$A:$D,3,FALSE)</f>
        <v>Rte 23 Dickerson Pike OB</v>
      </c>
      <c r="P15" s="9">
        <f t="shared" si="0"/>
        <v>2690.5</v>
      </c>
      <c r="Q15" s="31">
        <f t="shared" si="1"/>
        <v>7.8185451860423014E-2</v>
      </c>
      <c r="R15" s="3">
        <f>SUMIF(BoardingByRoute_ABM!$B:$B,N15,BoardingByRoute_ABM!$N:$N)</f>
        <v>1152</v>
      </c>
      <c r="S15" s="30">
        <f t="shared" si="2"/>
        <v>5.7336253235118456E-2</v>
      </c>
      <c r="T15" s="127">
        <f>VLOOKUP($N15,ABM_RteName!$A:$E,5,FALSE)</f>
        <v>1</v>
      </c>
    </row>
    <row r="16" spans="2:20">
      <c r="B16">
        <v>28</v>
      </c>
      <c r="C16" s="50">
        <f>VLOOKUP($B16,Aggregated_Transit_Final_V2!$B:$H,7,FALSE)</f>
        <v>275.40909090909093</v>
      </c>
      <c r="D16" s="2"/>
      <c r="F16" s="49"/>
      <c r="G16" s="49"/>
      <c r="H16" s="49"/>
      <c r="I16" s="49"/>
      <c r="J16" s="50"/>
      <c r="K16" s="2"/>
      <c r="L16" s="49"/>
      <c r="M16" s="127">
        <v>28</v>
      </c>
      <c r="N16" s="127">
        <v>28</v>
      </c>
      <c r="O16" s="5" t="str">
        <f>VLOOKUP($N16,ABM_RteName!$A:$D,3,FALSE)</f>
        <v>Rte 28 Meridian IB</v>
      </c>
      <c r="P16" s="9">
        <f t="shared" si="0"/>
        <v>275.40909090909093</v>
      </c>
      <c r="Q16" s="31">
        <f t="shared" si="1"/>
        <v>8.0033392377608596E-3</v>
      </c>
      <c r="R16" s="3">
        <f>SUMIF(BoardingByRoute_ABM!$B:$B,N16,BoardingByRoute_ABM!$N:$N)</f>
        <v>331</v>
      </c>
      <c r="S16" s="30">
        <f t="shared" si="2"/>
        <v>1.6474218594465458E-2</v>
      </c>
      <c r="T16" s="127">
        <f>VLOOKUP($N16,ABM_RteName!$A:$E,5,FALSE)</f>
        <v>1</v>
      </c>
    </row>
    <row r="17" spans="2:20">
      <c r="B17">
        <v>29</v>
      </c>
      <c r="C17" s="50">
        <f>VLOOKUP($B17,Aggregated_Transit_Final_V2!$B:$H,7,FALSE)</f>
        <v>691.09090909090912</v>
      </c>
      <c r="D17" s="2"/>
      <c r="F17" s="49"/>
      <c r="G17" s="49"/>
      <c r="H17" s="49"/>
      <c r="I17" s="49"/>
      <c r="J17" s="50"/>
      <c r="K17" s="2"/>
      <c r="L17" s="49"/>
      <c r="M17" s="127">
        <v>29</v>
      </c>
      <c r="N17" s="127">
        <v>29</v>
      </c>
      <c r="O17" s="5" t="str">
        <f>VLOOKUP($N17,ABM_RteName!$A:$D,3,FALSE)</f>
        <v>Rte 29 Jefferson IB</v>
      </c>
      <c r="P17" s="9">
        <f t="shared" si="0"/>
        <v>691.09090909090912</v>
      </c>
      <c r="Q17" s="31">
        <f t="shared" si="1"/>
        <v>2.0082979001636591E-2</v>
      </c>
      <c r="R17" s="3">
        <f>SUMIF(BoardingByRoute_ABM!$B:$B,N17,BoardingByRoute_ABM!$N:$N)</f>
        <v>615</v>
      </c>
      <c r="S17" s="30">
        <f t="shared" si="2"/>
        <v>3.0609197690623133E-2</v>
      </c>
      <c r="T17" s="127">
        <f>VLOOKUP($N17,ABM_RteName!$A:$E,5,FALSE)</f>
        <v>1</v>
      </c>
    </row>
    <row r="18" spans="2:20">
      <c r="B18">
        <v>34</v>
      </c>
      <c r="C18" s="50">
        <f>VLOOKUP($B18,Aggregated_Transit_Final_V2!$B:$H,7,FALSE)</f>
        <v>365.81818181818181</v>
      </c>
      <c r="D18" s="2"/>
      <c r="F18" s="49"/>
      <c r="G18" s="49"/>
      <c r="H18" s="49"/>
      <c r="I18" s="49"/>
      <c r="J18" s="50"/>
      <c r="K18" s="2"/>
      <c r="L18" s="49"/>
      <c r="M18" s="127">
        <v>34</v>
      </c>
      <c r="N18" s="127">
        <v>34</v>
      </c>
      <c r="O18" s="5" t="str">
        <f>VLOOKUP($N18,ABM_RteName!$A:$D,3,FALSE)</f>
        <v>Rte 34 Opry Mills IB</v>
      </c>
      <c r="P18" s="9">
        <f t="shared" si="0"/>
        <v>365.81818181818181</v>
      </c>
      <c r="Q18" s="31">
        <f t="shared" si="1"/>
        <v>1.0630611352615844E-2</v>
      </c>
      <c r="R18" s="3">
        <f>SUMIF(BoardingByRoute_ABM!$B:$B,N18,BoardingByRoute_ABM!$N:$N)</f>
        <v>187</v>
      </c>
      <c r="S18" s="30">
        <f t="shared" si="2"/>
        <v>9.3071869400756513E-3</v>
      </c>
      <c r="T18" s="127">
        <f>VLOOKUP($N18,ABM_RteName!$A:$E,5,FALSE)</f>
        <v>1</v>
      </c>
    </row>
    <row r="19" spans="2:20">
      <c r="B19">
        <v>41</v>
      </c>
      <c r="C19" s="50">
        <f>VLOOKUP($B19,Aggregated_Transit_Final_V2!$B:$H,7,FALSE)</f>
        <v>61.909090909090907</v>
      </c>
      <c r="D19" s="2"/>
      <c r="F19" s="49"/>
      <c r="G19" s="49"/>
      <c r="H19" s="49"/>
      <c r="I19" s="49"/>
      <c r="J19" s="50"/>
      <c r="K19" s="2"/>
      <c r="L19" s="49"/>
      <c r="M19" s="127">
        <v>41</v>
      </c>
      <c r="N19" s="127">
        <v>41</v>
      </c>
      <c r="O19" s="5" t="str">
        <f>VLOOKUP($N19,ABM_RteName!$A:$D,3,FALSE)</f>
        <v>Rte 41 Golden Valley OB PM</v>
      </c>
      <c r="P19" s="9">
        <f t="shared" si="0"/>
        <v>61.909090909090907</v>
      </c>
      <c r="Q19" s="31">
        <f t="shared" si="1"/>
        <v>1.7990671797046196E-3</v>
      </c>
      <c r="R19" s="3">
        <f>SUMIF(BoardingByRoute_ABM!$B:$B,N19,BoardingByRoute_ABM!$N:$N)</f>
        <v>7</v>
      </c>
      <c r="S19" s="30">
        <f t="shared" si="2"/>
        <v>3.4839737208839337E-4</v>
      </c>
      <c r="T19" s="127">
        <f>VLOOKUP($N19,ABM_RteName!$A:$E,5,FALSE)</f>
        <v>1</v>
      </c>
    </row>
    <row r="20" spans="2:20">
      <c r="B20">
        <v>42</v>
      </c>
      <c r="C20" s="50">
        <f>VLOOKUP($B20,Aggregated_Transit_Final_V2!$B:$H,7,FALSE)</f>
        <v>402.68181818181819</v>
      </c>
      <c r="D20" s="2"/>
      <c r="F20" s="49"/>
      <c r="G20" s="49"/>
      <c r="H20" s="49"/>
      <c r="I20" s="49"/>
      <c r="J20" s="50"/>
      <c r="K20" s="2"/>
      <c r="L20" s="49"/>
      <c r="M20" s="127">
        <v>42</v>
      </c>
      <c r="N20" s="127">
        <v>42</v>
      </c>
      <c r="O20" s="5" t="str">
        <f>VLOOKUP($N20,ABM_RteName!$A:$D,3,FALSE)</f>
        <v>Rte 42 St. Cecilia/Cumberland IB</v>
      </c>
      <c r="P20" s="9">
        <f t="shared" si="0"/>
        <v>402.68181818181819</v>
      </c>
      <c r="Q20" s="31">
        <f t="shared" si="1"/>
        <v>1.1701862074158022E-2</v>
      </c>
      <c r="R20" s="3">
        <f>SUMIF(BoardingByRoute_ABM!$B:$B,N20,BoardingByRoute_ABM!$N:$N)</f>
        <v>476</v>
      </c>
      <c r="S20" s="30">
        <f t="shared" si="2"/>
        <v>2.3691021302010749E-2</v>
      </c>
      <c r="T20" s="127">
        <f>VLOOKUP($N20,ABM_RteName!$A:$E,5,FALSE)</f>
        <v>1</v>
      </c>
    </row>
    <row r="21" spans="2:20">
      <c r="B21">
        <v>50</v>
      </c>
      <c r="C21" s="50">
        <f>VLOOKUP($B21,Aggregated_Transit_Final_V2!$B:$H,7,FALSE)</f>
        <v>2542.8636363636365</v>
      </c>
      <c r="D21" s="2"/>
      <c r="F21" s="49"/>
      <c r="G21" s="49"/>
      <c r="H21" s="49"/>
      <c r="I21" s="49"/>
      <c r="J21" s="50"/>
      <c r="K21" s="2"/>
      <c r="L21" s="49"/>
      <c r="M21" s="127">
        <v>50</v>
      </c>
      <c r="N21" s="127">
        <v>50</v>
      </c>
      <c r="O21" s="5" t="str">
        <f>VLOOKUP($N21,ABM_RteName!$A:$D,3,FALSE)</f>
        <v>Rte 50 CHARLOTTE PIKE oB</v>
      </c>
      <c r="P21" s="9">
        <f t="shared" si="0"/>
        <v>2542.8636363636365</v>
      </c>
      <c r="Q21" s="31">
        <f t="shared" si="1"/>
        <v>7.3895165370202312E-2</v>
      </c>
      <c r="R21" s="3">
        <f>SUMIF(BoardingByRoute_ABM!$B:$B,N21,BoardingByRoute_ABM!$N:$N)</f>
        <v>0</v>
      </c>
      <c r="S21" s="30">
        <f t="shared" si="2"/>
        <v>0</v>
      </c>
      <c r="T21" s="127">
        <f>VLOOKUP($N21,ABM_RteName!$A:$E,5,FALSE)</f>
        <v>1</v>
      </c>
    </row>
    <row r="22" spans="2:20">
      <c r="B22">
        <v>52</v>
      </c>
      <c r="C22" s="50">
        <f>VLOOKUP($B22,Aggregated_Transit_Final_V2!$B:$H,7,FALSE)</f>
        <v>3623.8636363636365</v>
      </c>
      <c r="D22" s="2"/>
      <c r="F22" s="49"/>
      <c r="G22" s="49"/>
      <c r="H22" s="49"/>
      <c r="I22" s="49"/>
      <c r="J22" s="50"/>
      <c r="K22" s="2"/>
      <c r="L22" s="49"/>
      <c r="M22" s="127">
        <v>52</v>
      </c>
      <c r="N22" s="127">
        <v>52</v>
      </c>
      <c r="O22" s="5" t="str">
        <f>VLOOKUP($N22,ABM_RteName!$A:$D,3,FALSE)</f>
        <v>Rte 52 NOLENSVILLE PIKE (Hick) oB</v>
      </c>
      <c r="P22" s="9">
        <f t="shared" si="0"/>
        <v>3623.8636363636365</v>
      </c>
      <c r="Q22" s="31">
        <f t="shared" si="1"/>
        <v>0.1053088332613442</v>
      </c>
      <c r="R22" s="3">
        <f>SUMIF(BoardingByRoute_ABM!$B:$B,N22,BoardingByRoute_ABM!$N:$N)</f>
        <v>2385</v>
      </c>
      <c r="S22" s="30">
        <f t="shared" si="2"/>
        <v>0.11870396177583117</v>
      </c>
      <c r="T22" s="127">
        <f>VLOOKUP($N22,ABM_RteName!$A:$E,5,FALSE)</f>
        <v>1</v>
      </c>
    </row>
    <row r="23" spans="2:20">
      <c r="B23">
        <v>55</v>
      </c>
      <c r="C23" s="50">
        <f>VLOOKUP($B23,Aggregated_Transit_Final_V2!$B:$H,7,FALSE)</f>
        <v>5829.363636363636</v>
      </c>
      <c r="D23" s="2"/>
      <c r="F23" s="49"/>
      <c r="G23" s="49"/>
      <c r="H23" s="49"/>
      <c r="I23" s="49"/>
      <c r="J23" s="50"/>
      <c r="K23" s="2"/>
      <c r="L23" s="49"/>
      <c r="M23" s="127">
        <v>55</v>
      </c>
      <c r="N23" s="127">
        <v>55</v>
      </c>
      <c r="O23" s="5" t="str">
        <f>VLOOKUP($N23,ABM_RteName!$A:$D,3,FALSE)</f>
        <v>Rte 55 MURFREESBORO PIKE oB</v>
      </c>
      <c r="P23" s="9">
        <f t="shared" si="0"/>
        <v>5829.363636363636</v>
      </c>
      <c r="Q23" s="31">
        <f t="shared" si="1"/>
        <v>0.16940027131306803</v>
      </c>
      <c r="R23" s="3">
        <f>SUMIF(BoardingByRoute_ABM!$B:$B,N23,BoardingByRoute_ABM!$N:$N)</f>
        <v>0</v>
      </c>
      <c r="S23" s="30">
        <f t="shared" si="2"/>
        <v>0</v>
      </c>
      <c r="T23" s="127">
        <f>VLOOKUP($N23,ABM_RteName!$A:$E,5,FALSE)</f>
        <v>1</v>
      </c>
    </row>
    <row r="24" spans="2:20">
      <c r="B24">
        <v>56</v>
      </c>
      <c r="C24" s="50">
        <f>VLOOKUP($B24,Aggregated_Transit_Final_V2!$B:$H,7,FALSE)</f>
        <v>4470.863636363636</v>
      </c>
      <c r="D24" s="2"/>
      <c r="F24" s="49"/>
      <c r="G24" s="49"/>
      <c r="H24" s="49"/>
      <c r="I24" s="49"/>
      <c r="J24" s="50"/>
      <c r="K24" s="2"/>
      <c r="L24" s="49"/>
      <c r="M24" s="127">
        <v>56</v>
      </c>
      <c r="N24" s="127">
        <v>56</v>
      </c>
      <c r="O24" s="5" t="str">
        <f>VLOOKUP($N24,ABM_RteName!$A:$D,3,FALSE)</f>
        <v>Rte 56 Gallatin Rd IB</v>
      </c>
      <c r="P24" s="9">
        <f t="shared" si="0"/>
        <v>4470.863636363636</v>
      </c>
      <c r="Q24" s="31">
        <f t="shared" si="1"/>
        <v>0.12992250273756731</v>
      </c>
      <c r="R24" s="3">
        <f>SUMIF(BoardingByRoute_ABM!$B:$B,N24,BoardingByRoute_ABM!$N:$N)</f>
        <v>2591</v>
      </c>
      <c r="S24" s="30">
        <f t="shared" si="2"/>
        <v>0.12895679872586105</v>
      </c>
      <c r="T24" s="127">
        <f>VLOOKUP($N24,ABM_RteName!$A:$E,5,FALSE)</f>
        <v>8</v>
      </c>
    </row>
    <row r="25" spans="2:20">
      <c r="B25">
        <v>64</v>
      </c>
      <c r="C25" s="50">
        <f>VLOOKUP($B25,Aggregated_Transit_Final_V2!$B:$H,7,FALSE)</f>
        <v>9.1818181818181817</v>
      </c>
      <c r="D25" s="2"/>
      <c r="F25" s="49"/>
      <c r="G25" s="49"/>
      <c r="H25" s="49"/>
      <c r="I25" s="49"/>
      <c r="J25" s="50"/>
      <c r="K25" s="2"/>
      <c r="L25" s="49"/>
      <c r="M25" s="127">
        <v>64</v>
      </c>
      <c r="N25" s="127">
        <v>64</v>
      </c>
      <c r="O25" s="5" t="str">
        <f>VLOOKUP($N25,ABM_RteName!$A:$D,3,FALSE)</f>
        <v>Rte 64 STAR DOWNTOWN SHUTTLE</v>
      </c>
      <c r="P25" s="9">
        <f t="shared" si="0"/>
        <v>9.1818181818181817</v>
      </c>
      <c r="Q25" s="31">
        <f t="shared" si="1"/>
        <v>2.668220046257953E-4</v>
      </c>
      <c r="R25" s="3">
        <f>SUMIF(BoardingByRoute_ABM!$B:$B,N25,BoardingByRoute_ABM!$N:$N)</f>
        <v>0</v>
      </c>
      <c r="S25" s="30">
        <f t="shared" si="2"/>
        <v>0</v>
      </c>
      <c r="T25" s="127">
        <f>VLOOKUP($N25,ABM_RteName!$A:$E,5,FALSE)</f>
        <v>11</v>
      </c>
    </row>
    <row r="26" spans="2:20">
      <c r="B26">
        <v>70</v>
      </c>
      <c r="C26" s="50">
        <f>VLOOKUP($B26,Aggregated_Transit_Final_V2!$B:$H,7,FALSE)</f>
        <v>42.409090909090907</v>
      </c>
      <c r="D26" s="2"/>
      <c r="F26" s="49"/>
      <c r="G26" s="49"/>
      <c r="H26" s="49"/>
      <c r="I26" s="49"/>
      <c r="J26" s="50"/>
      <c r="K26" s="2"/>
      <c r="L26" s="49"/>
      <c r="M26" s="127">
        <v>70</v>
      </c>
      <c r="N26" s="127">
        <v>70</v>
      </c>
      <c r="O26" s="5" t="str">
        <f>VLOOKUP($N26,ABM_RteName!$A:$D,3,FALSE)</f>
        <v>Rte 70 Belevue Conn OB</v>
      </c>
      <c r="P26" s="9">
        <f t="shared" si="0"/>
        <v>42.409090909090907</v>
      </c>
      <c r="Q26" s="31">
        <f t="shared" si="1"/>
        <v>1.2324006451280543E-3</v>
      </c>
      <c r="R26" s="3">
        <f>SUMIF(BoardingByRoute_ABM!$B:$B,N26,BoardingByRoute_ABM!$N:$N)</f>
        <v>0</v>
      </c>
      <c r="S26" s="30">
        <f t="shared" si="2"/>
        <v>0</v>
      </c>
      <c r="T26" s="127">
        <f>VLOOKUP($N26,ABM_RteName!$A:$E,5,FALSE)</f>
        <v>1</v>
      </c>
    </row>
    <row r="27" spans="2:20">
      <c r="B27">
        <v>75</v>
      </c>
      <c r="C27" s="50">
        <f>VLOOKUP($B27,Aggregated_Transit_Final_V2!$B:$H,7,FALSE)</f>
        <v>127.63636363636364</v>
      </c>
      <c r="D27" s="2"/>
      <c r="F27" s="49"/>
      <c r="G27" s="49"/>
      <c r="H27" s="49"/>
      <c r="I27" s="49"/>
      <c r="J27" s="50"/>
      <c r="K27" s="2"/>
      <c r="L27" s="49"/>
      <c r="M27" s="127">
        <v>75</v>
      </c>
      <c r="N27" s="127">
        <v>75</v>
      </c>
      <c r="O27" s="5" t="str">
        <f>VLOOKUP($N27,ABM_RteName!$A:$D,3,FALSE)</f>
        <v>Rte 75 Midtown CW Loop</v>
      </c>
      <c r="P27" s="9">
        <f t="shared" si="0"/>
        <v>127.63636363636364</v>
      </c>
      <c r="Q27" s="31">
        <f t="shared" si="1"/>
        <v>3.7090900445011545E-3</v>
      </c>
      <c r="R27" s="3">
        <f>SUMIF(BoardingByRoute_ABM!$B:$B,N27,BoardingByRoute_ABM!$N:$N)</f>
        <v>0</v>
      </c>
      <c r="S27" s="30">
        <f t="shared" si="2"/>
        <v>0</v>
      </c>
      <c r="T27" s="127">
        <f>VLOOKUP($N27,ABM_RteName!$A:$E,5,FALSE)</f>
        <v>1</v>
      </c>
    </row>
    <row r="28" spans="2:20">
      <c r="B28">
        <v>76</v>
      </c>
      <c r="C28" s="50">
        <f>VLOOKUP($B28,Aggregated_Transit_Final_V2!$B:$H,7,FALSE)</f>
        <v>347.31818181818181</v>
      </c>
      <c r="D28" s="2"/>
      <c r="F28" s="49"/>
      <c r="G28" s="49"/>
      <c r="H28" s="49"/>
      <c r="I28" s="49"/>
      <c r="J28" s="50"/>
      <c r="K28" s="2"/>
      <c r="L28" s="49"/>
      <c r="M28" s="127">
        <v>76</v>
      </c>
      <c r="N28" s="127">
        <v>76</v>
      </c>
      <c r="O28" s="5" t="str">
        <f>VLOOKUP($N28,ABM_RteName!$A:$D,3,FALSE)</f>
        <v>Rte 76 Madison Conn</v>
      </c>
      <c r="P28" s="9">
        <f t="shared" si="0"/>
        <v>347.31818181818181</v>
      </c>
      <c r="Q28" s="31">
        <f t="shared" si="1"/>
        <v>1.0093004640325256E-2</v>
      </c>
      <c r="R28" s="3">
        <f>SUMIF(BoardingByRoute_ABM!$B:$B,N28,BoardingByRoute_ABM!$N:$N)</f>
        <v>49</v>
      </c>
      <c r="S28" s="30">
        <f t="shared" si="2"/>
        <v>2.4387816046187536E-3</v>
      </c>
      <c r="T28" s="127">
        <f>VLOOKUP($N28,ABM_RteName!$A:$E,5,FALSE)</f>
        <v>1</v>
      </c>
    </row>
    <row r="29" spans="2:20">
      <c r="B29">
        <v>77</v>
      </c>
      <c r="C29" s="50">
        <f>VLOOKUP($B29,Aggregated_Transit_Final_V2!$B:$H,7,FALSE)</f>
        <v>333.95454545454544</v>
      </c>
      <c r="D29" s="2"/>
      <c r="F29" s="49"/>
      <c r="G29" s="49"/>
      <c r="H29" s="49"/>
      <c r="I29" s="49"/>
      <c r="J29" s="50"/>
      <c r="K29" s="2"/>
      <c r="L29" s="49"/>
      <c r="M29" s="127">
        <v>77</v>
      </c>
      <c r="N29" s="127">
        <v>77</v>
      </c>
      <c r="O29" s="5" t="str">
        <f>VLOOKUP($N29,ABM_RteName!$A:$D,3,FALSE)</f>
        <v>Rte 77 THOMPSON - WEDGEWOOD ccw</v>
      </c>
      <c r="P29" s="9">
        <f t="shared" si="0"/>
        <v>333.95454545454544</v>
      </c>
      <c r="Q29" s="31">
        <f t="shared" si="1"/>
        <v>9.7046597425035543E-3</v>
      </c>
      <c r="R29" s="3">
        <f>SUMIF(BoardingByRoute_ABM!$B:$B,N29,BoardingByRoute_ABM!$N:$N)</f>
        <v>36</v>
      </c>
      <c r="S29" s="30">
        <f t="shared" si="2"/>
        <v>1.7917579135974518E-3</v>
      </c>
      <c r="T29" s="127">
        <f>VLOOKUP($N29,ABM_RteName!$A:$E,5,FALSE)</f>
        <v>1</v>
      </c>
    </row>
    <row r="30" spans="2:20">
      <c r="B30">
        <v>79</v>
      </c>
      <c r="C30" s="50">
        <f>VLOOKUP($B30,Aggregated_Transit_Final_V2!$B:$H,7,FALSE)</f>
        <v>225.77272727272728</v>
      </c>
      <c r="D30" s="2"/>
      <c r="F30" s="49"/>
      <c r="G30" s="49"/>
      <c r="H30" s="49"/>
      <c r="I30" s="49"/>
      <c r="J30" s="50"/>
      <c r="K30" s="2"/>
      <c r="L30" s="49"/>
      <c r="M30" s="127">
        <v>79</v>
      </c>
      <c r="N30" s="127">
        <v>79</v>
      </c>
      <c r="O30" s="5" t="str">
        <f>VLOOKUP($N30,ABM_RteName!$A:$D,3,FALSE)</f>
        <v>Rte 79 Skyline iB</v>
      </c>
      <c r="P30" s="9">
        <f t="shared" si="0"/>
        <v>225.77272727272728</v>
      </c>
      <c r="Q30" s="31">
        <f t="shared" si="1"/>
        <v>6.5609153315659662E-3</v>
      </c>
      <c r="R30" s="3">
        <f>SUMIF(BoardingByRoute_ABM!$B:$B,N30,BoardingByRoute_ABM!$N:$N)</f>
        <v>0</v>
      </c>
      <c r="S30" s="30">
        <f t="shared" si="2"/>
        <v>0</v>
      </c>
      <c r="T30" s="127">
        <f>VLOOKUP($N30,ABM_RteName!$A:$E,5,FALSE)</f>
        <v>1</v>
      </c>
    </row>
    <row r="31" spans="2:20">
      <c r="B31">
        <v>84</v>
      </c>
      <c r="C31" s="50">
        <f>VLOOKUP($B31,Aggregated_Transit_Final_V2!$B:$H,7,FALSE)</f>
        <v>127.5</v>
      </c>
      <c r="D31" s="2"/>
      <c r="F31" s="49"/>
      <c r="G31" s="49"/>
      <c r="H31" s="49"/>
      <c r="I31" s="49"/>
      <c r="J31" s="50"/>
      <c r="K31" s="2"/>
      <c r="L31" s="49"/>
      <c r="M31" s="127">
        <v>84</v>
      </c>
      <c r="N31" s="127">
        <v>84</v>
      </c>
      <c r="O31" s="5" t="str">
        <f>VLOOKUP($N31,ABM_RteName!$A:$D,3,FALSE)</f>
        <v>Rte 84 Murfreesboro Express OB</v>
      </c>
      <c r="P31" s="9">
        <f t="shared" si="0"/>
        <v>127.5</v>
      </c>
      <c r="Q31" s="31">
        <f t="shared" si="1"/>
        <v>3.7051273414621575E-3</v>
      </c>
      <c r="R31" s="3">
        <f>SUMIF(BoardingByRoute_ABM!$B:$B,N31,BoardingByRoute_ABM!$N:$N)</f>
        <v>258</v>
      </c>
      <c r="S31" s="30">
        <f t="shared" si="2"/>
        <v>1.2840931714115071E-2</v>
      </c>
      <c r="T31" s="127">
        <f>VLOOKUP($N31,ABM_RteName!$A:$E,5,FALSE)</f>
        <v>6</v>
      </c>
    </row>
    <row r="32" spans="2:20">
      <c r="B32">
        <v>86</v>
      </c>
      <c r="C32" s="50">
        <f>VLOOKUP($B32,Aggregated_Transit_Final_V2!$B:$H,7,FALSE)</f>
        <v>47.090909090909093</v>
      </c>
      <c r="D32" s="2"/>
      <c r="F32" s="49"/>
      <c r="G32" s="49"/>
      <c r="H32" s="49"/>
      <c r="I32" s="49"/>
      <c r="J32" s="50"/>
      <c r="K32" s="2"/>
      <c r="L32" s="49"/>
      <c r="M32" s="127">
        <v>86</v>
      </c>
      <c r="N32" s="127">
        <v>86</v>
      </c>
      <c r="O32" s="5" t="str">
        <f>VLOOKUP($N32,ABM_RteName!$A:$D,3,FALSE)</f>
        <v>Rte 86 Smyrna Lavergne Exp OB</v>
      </c>
      <c r="P32" s="9">
        <f t="shared" si="0"/>
        <v>47.090909090909093</v>
      </c>
      <c r="Q32" s="31">
        <f t="shared" si="1"/>
        <v>1.3684534494669501E-3</v>
      </c>
      <c r="R32" s="3">
        <f>SUMIF(BoardingByRoute_ABM!$B:$B,N32,BoardingByRoute_ABM!$N:$N)</f>
        <v>105</v>
      </c>
      <c r="S32" s="30">
        <f t="shared" si="2"/>
        <v>5.2259605813259006E-3</v>
      </c>
      <c r="T32" s="127">
        <f>VLOOKUP($N32,ABM_RteName!$A:$E,5,FALSE)</f>
        <v>6</v>
      </c>
    </row>
    <row r="33" spans="2:20">
      <c r="B33">
        <v>87</v>
      </c>
      <c r="C33" s="50">
        <f>VLOOKUP($B33,Aggregated_Transit_Final_V2!$B:$H,7,FALSE)</f>
        <v>77.318181818181813</v>
      </c>
      <c r="D33" s="2"/>
      <c r="F33" s="49"/>
      <c r="G33" s="49"/>
      <c r="H33" s="49"/>
      <c r="I33" s="49"/>
      <c r="J33" s="50"/>
      <c r="K33" s="2"/>
      <c r="L33" s="49"/>
      <c r="M33" s="127">
        <v>87</v>
      </c>
      <c r="N33" s="127">
        <v>87</v>
      </c>
      <c r="O33" s="5" t="str">
        <f>VLOOKUP($N33,ABM_RteName!$A:$D,3,FALSE)</f>
        <v>Rte 87 Gallatin Comm Bus OB</v>
      </c>
      <c r="P33" s="9">
        <f t="shared" si="0"/>
        <v>77.318181818181813</v>
      </c>
      <c r="Q33" s="31">
        <f t="shared" si="1"/>
        <v>2.2468526231112758E-3</v>
      </c>
      <c r="R33" s="3">
        <f>SUMIF(BoardingByRoute_ABM!$B:$B,N33,BoardingByRoute_ABM!$N:$N)</f>
        <v>28</v>
      </c>
      <c r="S33" s="30">
        <f t="shared" si="2"/>
        <v>1.3935894883535735E-3</v>
      </c>
      <c r="T33" s="127">
        <f>VLOOKUP($N33,ABM_RteName!$A:$E,5,FALSE)</f>
        <v>7</v>
      </c>
    </row>
    <row r="34" spans="2:20">
      <c r="B34">
        <v>89</v>
      </c>
      <c r="C34" s="50">
        <f>VLOOKUP($B34,Aggregated_Transit_Final_V2!$B:$H,7,FALSE)</f>
        <v>23</v>
      </c>
      <c r="D34" s="2"/>
      <c r="F34" s="49"/>
      <c r="G34" s="49"/>
      <c r="H34" s="49"/>
      <c r="I34" s="49"/>
      <c r="J34" s="50"/>
      <c r="K34" s="2"/>
      <c r="L34" s="49"/>
      <c r="M34" s="127">
        <v>89</v>
      </c>
      <c r="N34" s="127">
        <v>89</v>
      </c>
      <c r="O34" s="5" t="str">
        <f>VLOOKUP($N34,ABM_RteName!$A:$D,3,FALSE)</f>
        <v>Rte 89 Spgfield/Joelton Exp OB</v>
      </c>
      <c r="P34" s="9">
        <f t="shared" si="0"/>
        <v>23</v>
      </c>
      <c r="Q34" s="31">
        <f t="shared" si="1"/>
        <v>6.6837591257748723E-4</v>
      </c>
      <c r="R34" s="3">
        <f>SUMIF(BoardingByRoute_ABM!$B:$B,N34,BoardingByRoute_ABM!$N:$N)</f>
        <v>76</v>
      </c>
      <c r="S34" s="30">
        <f t="shared" si="2"/>
        <v>3.7826000398168426E-3</v>
      </c>
      <c r="T34" s="127">
        <f>VLOOKUP($N34,ABM_RteName!$A:$E,5,FALSE)</f>
        <v>6</v>
      </c>
    </row>
    <row r="35" spans="2:20">
      <c r="B35">
        <v>90</v>
      </c>
      <c r="C35" s="50">
        <f>VLOOKUP($B35,Aggregated_Transit_Final_V2!$B:$H,7,FALSE)</f>
        <v>399.31818181818181</v>
      </c>
      <c r="D35" s="2"/>
      <c r="F35" s="49"/>
      <c r="G35" s="49"/>
      <c r="H35" s="49"/>
      <c r="I35" s="49"/>
      <c r="J35" s="50"/>
      <c r="K35" s="2"/>
      <c r="L35" s="49"/>
      <c r="M35" s="127">
        <v>90</v>
      </c>
      <c r="N35" s="127">
        <v>90</v>
      </c>
      <c r="O35" s="5" t="str">
        <f>VLOOKUP($N35,ABM_RteName!$A:$D,3,FALSE)</f>
        <v>Rte 90 Music City Star oB</v>
      </c>
      <c r="P35" s="9">
        <f t="shared" si="0"/>
        <v>399.31818181818181</v>
      </c>
      <c r="Q35" s="31">
        <f t="shared" si="1"/>
        <v>1.1604115399196096E-2</v>
      </c>
      <c r="R35" s="3">
        <f>SUMIF(BoardingByRoute_ABM!$B:$B,N35,BoardingByRoute_ABM!$N:$N)</f>
        <v>0</v>
      </c>
      <c r="S35" s="30">
        <f t="shared" si="2"/>
        <v>0</v>
      </c>
      <c r="T35" s="127">
        <f>VLOOKUP($N35,ABM_RteName!$A:$E,5,FALSE)</f>
        <v>12</v>
      </c>
    </row>
    <row r="36" spans="2:20">
      <c r="B36">
        <v>93</v>
      </c>
      <c r="C36" s="50">
        <f>VLOOKUP($B36,Aggregated_Transit_Final_V2!$B:$H,7,FALSE)</f>
        <v>121.36363636363636</v>
      </c>
      <c r="D36" s="2"/>
      <c r="F36" s="49"/>
      <c r="G36" s="49"/>
      <c r="H36" s="49"/>
      <c r="I36" s="49"/>
      <c r="J36" s="50"/>
      <c r="K36" s="2"/>
      <c r="L36" s="49"/>
      <c r="M36" s="127">
        <v>93</v>
      </c>
      <c r="N36" s="127">
        <v>93</v>
      </c>
      <c r="O36" s="5" t="str">
        <f>VLOOKUP($N36,ABM_RteName!$A:$D,3,FALSE)</f>
        <v>Rte 93 MCS West End Shuttle</v>
      </c>
      <c r="P36" s="9">
        <f t="shared" si="0"/>
        <v>121.36363636363636</v>
      </c>
      <c r="Q36" s="31">
        <f t="shared" si="1"/>
        <v>3.5268057047072939E-3</v>
      </c>
      <c r="R36" s="3">
        <f>SUMIF(BoardingByRoute_ABM!$B:$B,N36,BoardingByRoute_ABM!$N:$N)</f>
        <v>826</v>
      </c>
      <c r="S36" s="30">
        <f t="shared" si="2"/>
        <v>4.1110889906430421E-2</v>
      </c>
      <c r="T36" s="127">
        <f>VLOOKUP($N36,ABM_RteName!$A:$E,5,FALSE)</f>
        <v>11</v>
      </c>
    </row>
    <row r="37" spans="2:20">
      <c r="B37">
        <v>95</v>
      </c>
      <c r="C37" s="50">
        <f>VLOOKUP($B37,Aggregated_Transit_Final_V2!$B:$H,7,FALSE)</f>
        <v>51.636363636363633</v>
      </c>
      <c r="D37" s="2"/>
      <c r="F37" s="49"/>
      <c r="G37" s="49"/>
      <c r="H37" s="49"/>
      <c r="I37" s="49"/>
      <c r="J37" s="50"/>
      <c r="K37" s="2"/>
      <c r="L37" s="49"/>
      <c r="M37" s="127">
        <v>95</v>
      </c>
      <c r="N37" s="127">
        <v>95</v>
      </c>
      <c r="O37" s="5" t="str">
        <f>VLOOKUP($N37,ABM_RteName!$A:$D,3,FALSE)</f>
        <v>Rte 95 Spring Hill Exp OB</v>
      </c>
      <c r="P37" s="9">
        <f t="shared" si="0"/>
        <v>51.636363636363633</v>
      </c>
      <c r="Q37" s="31">
        <f t="shared" si="1"/>
        <v>1.5005435507668486E-3</v>
      </c>
      <c r="R37" s="3">
        <f>SUMIF(BoardingByRoute_ABM!$B:$B,N37,BoardingByRoute_ABM!$N:$N)</f>
        <v>0</v>
      </c>
      <c r="S37" s="30">
        <f t="shared" si="2"/>
        <v>0</v>
      </c>
      <c r="T37" s="127">
        <f>VLOOKUP($N37,ABM_RteName!$A:$E,5,FALSE)</f>
        <v>6</v>
      </c>
    </row>
    <row r="38" spans="2:20">
      <c r="B38" s="49"/>
      <c r="C38" s="50"/>
      <c r="D38" s="2"/>
      <c r="F38" s="49"/>
      <c r="G38" s="49"/>
      <c r="H38" s="49"/>
      <c r="I38" s="49"/>
      <c r="J38" s="49"/>
      <c r="K38" s="2"/>
      <c r="L38" s="49"/>
      <c r="M38" s="79" t="s">
        <v>34</v>
      </c>
      <c r="N38" s="70"/>
      <c r="O38" s="70"/>
      <c r="P38" s="91">
        <f>SUM(P4:P37)</f>
        <v>34411.772727272735</v>
      </c>
      <c r="Q38" s="92">
        <f>SUM(Q4:Q37)</f>
        <v>1</v>
      </c>
      <c r="R38" s="21">
        <f>SUM(R4:R37)</f>
        <v>20092</v>
      </c>
      <c r="S38" s="93">
        <f>SUM(S4:S37)</f>
        <v>1</v>
      </c>
      <c r="T38" s="88"/>
    </row>
    <row r="39" spans="2:20">
      <c r="F39" s="49"/>
      <c r="G39" s="49"/>
      <c r="H39" s="49"/>
      <c r="I39" s="49"/>
      <c r="J39" s="49"/>
      <c r="K39" s="2"/>
      <c r="L39" s="49"/>
      <c r="M39" s="87"/>
      <c r="N39" s="87"/>
      <c r="O39" s="88"/>
      <c r="P39" s="89"/>
      <c r="Q39" s="90"/>
      <c r="R39" s="89"/>
      <c r="S39" s="90"/>
      <c r="T39" s="88"/>
    </row>
    <row r="40" spans="2:20">
      <c r="F40" s="49"/>
      <c r="G40" s="49"/>
      <c r="H40" s="49"/>
      <c r="I40" s="49"/>
      <c r="J40" s="49"/>
      <c r="K40" s="2"/>
      <c r="L40" s="49"/>
      <c r="M40" s="88"/>
      <c r="N40" s="88"/>
      <c r="O40" s="88"/>
      <c r="P40" s="88"/>
      <c r="Q40" s="88"/>
      <c r="R40" s="88"/>
      <c r="S40" s="88"/>
      <c r="T40" s="88"/>
    </row>
    <row r="41" spans="2:20">
      <c r="C41" s="1"/>
      <c r="D41" s="2"/>
      <c r="F41" s="49"/>
      <c r="G41" s="49"/>
      <c r="H41" s="49"/>
      <c r="I41" s="49"/>
      <c r="J41" s="49"/>
      <c r="K41" s="2"/>
      <c r="L41" s="49"/>
      <c r="M41" s="88"/>
      <c r="N41" s="88"/>
      <c r="O41" s="88"/>
      <c r="P41" s="88"/>
      <c r="Q41" s="88"/>
      <c r="R41" s="88"/>
      <c r="S41" s="88"/>
      <c r="T41" s="88"/>
    </row>
    <row r="42" spans="2:20">
      <c r="C42" s="1"/>
      <c r="D42" s="2"/>
      <c r="F42" s="49"/>
      <c r="G42" s="49"/>
      <c r="H42" s="49"/>
      <c r="I42" s="49"/>
      <c r="J42" s="49"/>
      <c r="K42" s="2"/>
      <c r="L42" s="49"/>
      <c r="M42" s="49"/>
    </row>
    <row r="43" spans="2:20">
      <c r="C43" s="1"/>
      <c r="D43" s="2"/>
      <c r="F43" s="49"/>
      <c r="G43" s="49"/>
      <c r="H43" s="49"/>
      <c r="I43" s="49"/>
      <c r="J43" s="49"/>
      <c r="K43" s="2"/>
      <c r="L43" s="49"/>
      <c r="M43" s="29"/>
    </row>
    <row r="44" spans="2:20">
      <c r="D44" s="2"/>
      <c r="F44" s="49"/>
      <c r="G44" s="49"/>
      <c r="H44" s="49"/>
      <c r="I44" s="49"/>
      <c r="J44" s="49"/>
      <c r="K44" s="2"/>
      <c r="L44" s="49"/>
      <c r="M44" s="49"/>
      <c r="O44" s="29" t="s">
        <v>46</v>
      </c>
    </row>
    <row r="45" spans="2:20">
      <c r="F45" s="49"/>
      <c r="G45" s="49"/>
      <c r="H45" s="49"/>
      <c r="I45" s="49"/>
      <c r="J45" s="49"/>
      <c r="K45" s="2"/>
      <c r="L45" s="49"/>
      <c r="M45" s="49"/>
      <c r="O45" s="29" t="s">
        <v>10</v>
      </c>
      <c r="P45">
        <v>301</v>
      </c>
    </row>
    <row r="46" spans="2:20">
      <c r="F46" s="49"/>
      <c r="G46" s="49"/>
      <c r="H46" s="49"/>
      <c r="I46" s="49"/>
      <c r="J46" s="49"/>
      <c r="K46" s="2"/>
      <c r="L46" s="49"/>
      <c r="M46" s="49"/>
      <c r="O46" s="29" t="s">
        <v>11</v>
      </c>
      <c r="P46">
        <v>301</v>
      </c>
    </row>
    <row r="47" spans="2:20">
      <c r="F47" s="49"/>
      <c r="G47" s="49"/>
      <c r="H47" s="49"/>
      <c r="I47" s="49"/>
      <c r="J47" s="49"/>
      <c r="K47" s="2"/>
      <c r="L47" s="49"/>
      <c r="M47" s="49"/>
      <c r="O47" s="29" t="s">
        <v>12</v>
      </c>
      <c r="P47">
        <v>301</v>
      </c>
    </row>
    <row r="48" spans="2:20">
      <c r="D48" s="23"/>
      <c r="F48" s="49"/>
      <c r="G48" s="49"/>
      <c r="H48" s="49"/>
      <c r="I48" s="49"/>
      <c r="J48" s="49"/>
      <c r="K48" s="2"/>
      <c r="L48" s="49"/>
      <c r="M48" s="49"/>
      <c r="O48" s="29" t="s">
        <v>13</v>
      </c>
      <c r="P48">
        <v>301</v>
      </c>
    </row>
    <row r="49" spans="1:16">
      <c r="F49" s="49"/>
      <c r="G49" s="49"/>
      <c r="H49" s="49"/>
      <c r="I49" s="49"/>
      <c r="J49" s="49"/>
      <c r="K49" s="2"/>
      <c r="L49" s="49"/>
      <c r="M49" s="49"/>
      <c r="O49" s="29" t="s">
        <v>14</v>
      </c>
      <c r="P49">
        <v>301</v>
      </c>
    </row>
    <row r="50" spans="1:16">
      <c r="F50" s="49"/>
      <c r="G50" s="49"/>
      <c r="H50" s="49"/>
      <c r="I50" s="49"/>
      <c r="J50" s="49"/>
      <c r="K50" s="2"/>
      <c r="L50" s="49"/>
      <c r="M50" s="49"/>
      <c r="O50" t="s">
        <v>15</v>
      </c>
      <c r="P50">
        <v>301</v>
      </c>
    </row>
    <row r="51" spans="1:16">
      <c r="F51" s="49"/>
      <c r="G51" s="49"/>
      <c r="H51" s="49"/>
      <c r="I51" s="49"/>
      <c r="J51" s="49"/>
      <c r="K51" s="49"/>
      <c r="L51" s="49"/>
      <c r="M51" s="49"/>
      <c r="O51" s="29" t="s">
        <v>8</v>
      </c>
      <c r="P51">
        <v>18</v>
      </c>
    </row>
    <row r="53" spans="1:16">
      <c r="J53" s="1"/>
      <c r="L53" s="20"/>
    </row>
    <row r="54" spans="1:16">
      <c r="A54" t="s">
        <v>16</v>
      </c>
    </row>
    <row r="55" spans="1:16">
      <c r="B55" s="19"/>
      <c r="C55" s="140" t="s">
        <v>0</v>
      </c>
      <c r="D55" s="140"/>
      <c r="E55" s="145" t="s">
        <v>1</v>
      </c>
      <c r="F55" s="145"/>
      <c r="G55" s="145" t="s">
        <v>45</v>
      </c>
      <c r="H55" s="145"/>
      <c r="I55" s="147"/>
      <c r="J55" s="147"/>
    </row>
    <row r="56" spans="1:16">
      <c r="B56" s="6" t="s">
        <v>17</v>
      </c>
      <c r="C56" s="24" t="s">
        <v>2</v>
      </c>
      <c r="D56" s="24" t="s">
        <v>3</v>
      </c>
      <c r="E56" s="26" t="s">
        <v>2</v>
      </c>
      <c r="F56" s="26" t="s">
        <v>3</v>
      </c>
      <c r="G56" s="26" t="s">
        <v>43</v>
      </c>
      <c r="H56" s="26" t="s">
        <v>44</v>
      </c>
      <c r="I56" s="35"/>
      <c r="J56" s="35"/>
    </row>
    <row r="57" spans="1:16">
      <c r="B57" s="5" t="s">
        <v>18</v>
      </c>
      <c r="C57" s="9">
        <f>25297-BoardingByRoute_All!E48</f>
        <v>25245.363636363636</v>
      </c>
      <c r="D57" s="10">
        <f>C57/$C$61</f>
        <v>0.80599462474821648</v>
      </c>
      <c r="E57" s="11">
        <f>IF(ISNUMBER(TrnStat.asc!J26),TrnStat.asc!J26,CONCATENATE(LEFT(TrnStat.asc!J26,2),RIGHT(TrnStat.asc!J26,3)))</f>
        <v>29124</v>
      </c>
      <c r="F57" s="12">
        <f>E57/E$61</f>
        <v>0.83464205880667164</v>
      </c>
      <c r="G57" s="39">
        <v>-0.1</v>
      </c>
      <c r="H57" s="41">
        <f>G57/0.03</f>
        <v>-3.3333333333333335</v>
      </c>
      <c r="I57" s="36"/>
      <c r="J57" s="49"/>
    </row>
    <row r="58" spans="1:16">
      <c r="B58" s="5" t="s">
        <v>19</v>
      </c>
      <c r="C58" s="9">
        <v>2122</v>
      </c>
      <c r="D58" s="10">
        <f t="shared" ref="D58:D61" si="3">C58/$C$61</f>
        <v>6.7747908818083138E-2</v>
      </c>
      <c r="E58" s="11">
        <f>IF(ISNUMBER(TrnStat.asc!K27),TrnStat.asc!K27,CONCATENATE(LEFT(TrnStat.asc!K27,2),RIGHT(TrnStat.asc!K27,3)))+IF(ISNUMBER(TrnStat.asc!K28),TrnStat.asc!K28,CONCATENATE(LEFT(TrnStat.asc!K28,2),RIGHT(TrnStat.asc!K28,3)))</f>
        <v>1794</v>
      </c>
      <c r="F58" s="12">
        <f t="shared" ref="F58:F60" si="4">E58/E$61</f>
        <v>5.1412850346764488E-2</v>
      </c>
      <c r="G58" s="39">
        <v>0.45</v>
      </c>
      <c r="H58" s="41">
        <f t="shared" ref="H58:H60" si="5">G58/0.03</f>
        <v>15.000000000000002</v>
      </c>
      <c r="I58" s="37"/>
      <c r="J58" s="49"/>
    </row>
    <row r="59" spans="1:16">
      <c r="B59" s="5" t="s">
        <v>6</v>
      </c>
      <c r="C59" s="9">
        <v>2660</v>
      </c>
      <c r="D59" s="10">
        <f t="shared" si="3"/>
        <v>8.4924334333695173E-2</v>
      </c>
      <c r="E59" s="11">
        <f>IF(ISNUMBER(TrnStat.asc!K29),TrnStat.asc!K29,CONCATENATE(LEFT(TrnStat.asc!K29,2),RIGHT(TrnStat.asc!K29,3)))</f>
        <v>2591</v>
      </c>
      <c r="F59" s="12">
        <f t="shared" si="4"/>
        <v>7.4253453315756293E-2</v>
      </c>
      <c r="G59" s="39">
        <v>-0.1</v>
      </c>
      <c r="H59" s="41">
        <f t="shared" si="5"/>
        <v>-3.3333333333333335</v>
      </c>
      <c r="I59" s="37"/>
      <c r="J59" s="49"/>
    </row>
    <row r="60" spans="1:16">
      <c r="B60" s="13" t="s">
        <v>20</v>
      </c>
      <c r="C60" s="14">
        <f>1243+BoardingByRoute_All!E48</f>
        <v>1294.6363636363637</v>
      </c>
      <c r="D60" s="10">
        <f t="shared" si="3"/>
        <v>4.1333132100005228E-2</v>
      </c>
      <c r="E60" s="11">
        <f>IF(ISNUMBER(TrnStat.asc!J30),TrnStat.asc!J30,CONCATENATE(LEFT(TrnStat.asc!J30,2),RIGHT(TrnStat.asc!J30,3)))+IF(ISNUMBER(TrnStat.asc!J31),TrnStat.asc!J31,CONCATENATE(LEFT(TrnStat.asc!J31,2),RIGHT(TrnStat.asc!J31,3)))</f>
        <v>1385</v>
      </c>
      <c r="F60" s="15">
        <f t="shared" si="4"/>
        <v>3.9691637530807587E-2</v>
      </c>
      <c r="G60" s="39">
        <v>1.3</v>
      </c>
      <c r="H60" s="41">
        <f t="shared" si="5"/>
        <v>43.333333333333336</v>
      </c>
      <c r="I60" s="37"/>
      <c r="J60" s="49"/>
    </row>
    <row r="61" spans="1:16">
      <c r="B61" s="6" t="s">
        <v>4</v>
      </c>
      <c r="C61" s="16">
        <v>31322</v>
      </c>
      <c r="D61" s="80">
        <f t="shared" si="3"/>
        <v>1</v>
      </c>
      <c r="E61" s="17">
        <f>SUM(E57:E60)</f>
        <v>34894</v>
      </c>
      <c r="F61" s="18">
        <v>1</v>
      </c>
      <c r="G61" s="40"/>
      <c r="H61" s="22"/>
      <c r="I61" s="38"/>
      <c r="J61" s="49"/>
    </row>
    <row r="62" spans="1:16">
      <c r="I62" s="5"/>
    </row>
    <row r="63" spans="1:16">
      <c r="B63" t="s">
        <v>51</v>
      </c>
      <c r="C63" s="56">
        <v>0.59599999999999997</v>
      </c>
      <c r="E63" s="55">
        <f>-(TrnStat.asc!D46)</f>
        <v>0.47760000000000002</v>
      </c>
    </row>
  </sheetData>
  <mergeCells count="7">
    <mergeCell ref="R2:S2"/>
    <mergeCell ref="G55:H55"/>
    <mergeCell ref="C55:D55"/>
    <mergeCell ref="E55:F55"/>
    <mergeCell ref="J2:K2"/>
    <mergeCell ref="P2:Q2"/>
    <mergeCell ref="I55:J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35" sqref="H35"/>
    </sheetView>
  </sheetViews>
  <sheetFormatPr defaultRowHeight="15"/>
  <cols>
    <col min="1" max="1" width="14.7109375" style="49" bestFit="1" customWidth="1"/>
    <col min="2" max="2" width="15" style="49" bestFit="1" customWidth="1"/>
    <col min="3" max="3" width="9.7109375" style="49" bestFit="1" customWidth="1"/>
    <col min="4" max="4" width="3.85546875" style="49" bestFit="1" customWidth="1"/>
    <col min="5" max="5" width="9.7109375" style="49" bestFit="1" customWidth="1"/>
    <col min="6" max="6" width="12.140625" style="49" bestFit="1" customWidth="1"/>
    <col min="7" max="8" width="9.5703125" style="49" bestFit="1" customWidth="1"/>
    <col min="9" max="16384" width="9.140625" style="49"/>
  </cols>
  <sheetData>
    <row r="1" spans="1:10">
      <c r="A1" s="49" t="s">
        <v>499</v>
      </c>
      <c r="B1" s="49" t="s">
        <v>498</v>
      </c>
      <c r="C1" s="49" t="s">
        <v>497</v>
      </c>
      <c r="D1" s="49" t="s">
        <v>496</v>
      </c>
      <c r="E1" s="49" t="s">
        <v>495</v>
      </c>
      <c r="F1" s="49" t="s">
        <v>494</v>
      </c>
      <c r="G1" s="49" t="s">
        <v>493</v>
      </c>
      <c r="H1" s="49" t="s">
        <v>500</v>
      </c>
    </row>
    <row r="2" spans="1:10">
      <c r="A2" s="49">
        <v>3</v>
      </c>
      <c r="B2" s="49">
        <v>3</v>
      </c>
      <c r="F2" s="86"/>
      <c r="G2" s="86"/>
      <c r="H2" s="86">
        <f>IFERROR(VLOOKUP(B2,Obs_Ridership!$A:$G,7,FALSE),"")</f>
        <v>2516.909090909091</v>
      </c>
      <c r="J2"/>
    </row>
    <row r="3" spans="1:10">
      <c r="A3" s="49">
        <v>4</v>
      </c>
      <c r="B3" s="49">
        <v>4</v>
      </c>
      <c r="F3" s="86"/>
      <c r="G3" s="86"/>
      <c r="H3" s="86">
        <f>IFERROR(VLOOKUP(B3,Obs_Ridership!$A:$G,7,FALSE),"")</f>
        <v>941.0454545454545</v>
      </c>
      <c r="J3"/>
    </row>
    <row r="4" spans="1:10">
      <c r="A4" s="49">
        <v>6</v>
      </c>
      <c r="B4" s="49">
        <v>6</v>
      </c>
      <c r="F4" s="86"/>
      <c r="G4" s="86"/>
      <c r="H4" s="86">
        <f>IFERROR(VLOOKUP(B4,Obs_Ridership!$A:$G,7,FALSE),"")</f>
        <v>818.18181818181813</v>
      </c>
      <c r="J4"/>
    </row>
    <row r="5" spans="1:10">
      <c r="A5" s="49">
        <v>7</v>
      </c>
      <c r="B5" s="49">
        <v>7</v>
      </c>
      <c r="F5" s="86"/>
      <c r="G5" s="86"/>
      <c r="H5" s="86">
        <f>IFERROR(VLOOKUP(B5,Obs_Ridership!$A:$G,7,FALSE),"")</f>
        <v>1841.590909090909</v>
      </c>
      <c r="J5"/>
    </row>
    <row r="6" spans="1:10">
      <c r="A6" s="49">
        <v>8</v>
      </c>
      <c r="B6" s="49">
        <v>8</v>
      </c>
      <c r="F6" s="86"/>
      <c r="G6" s="86"/>
      <c r="H6" s="86">
        <f>IFERROR(VLOOKUP(B6,Obs_Ridership!$A:$G,7,FALSE),"")</f>
        <v>944.40909090909088</v>
      </c>
      <c r="J6"/>
    </row>
    <row r="7" spans="1:10">
      <c r="A7" s="49">
        <v>9</v>
      </c>
      <c r="B7" s="49">
        <v>9</v>
      </c>
      <c r="F7" s="86"/>
      <c r="G7" s="86"/>
      <c r="H7" s="86">
        <f>IFERROR(VLOOKUP(B7,Obs_Ridership!$A:$G,7,FALSE),"")</f>
        <v>350.59090909090907</v>
      </c>
      <c r="J7"/>
    </row>
    <row r="8" spans="1:10">
      <c r="A8" s="49">
        <v>14</v>
      </c>
      <c r="B8" s="49">
        <v>14</v>
      </c>
      <c r="F8" s="86"/>
      <c r="G8" s="86"/>
      <c r="H8" s="86">
        <f>IFERROR(VLOOKUP(B8,Obs_Ridership!$A:$G,7,FALSE),"")</f>
        <v>334.18181818181819</v>
      </c>
      <c r="J8"/>
    </row>
    <row r="9" spans="1:10">
      <c r="A9" s="49">
        <v>17</v>
      </c>
      <c r="B9" s="49">
        <v>17</v>
      </c>
      <c r="F9" s="86"/>
      <c r="G9" s="86"/>
      <c r="H9" s="86">
        <f>IFERROR(VLOOKUP(B9,Obs_Ridership!$A:$G,7,FALSE),"")</f>
        <v>637.9545454545455</v>
      </c>
      <c r="J9"/>
    </row>
    <row r="10" spans="1:10">
      <c r="A10" s="49">
        <v>18</v>
      </c>
      <c r="B10" s="49">
        <v>18</v>
      </c>
      <c r="F10" s="86"/>
      <c r="G10" s="86"/>
      <c r="H10" s="86">
        <f>IFERROR(VLOOKUP(B10,Obs_Ridership!$A:$G,7,FALSE),"")</f>
        <v>677.90909090909088</v>
      </c>
      <c r="J10"/>
    </row>
    <row r="11" spans="1:10">
      <c r="A11" s="49">
        <v>19</v>
      </c>
      <c r="B11" s="49">
        <v>19</v>
      </c>
      <c r="F11" s="86"/>
      <c r="G11" s="86"/>
      <c r="H11" s="86">
        <f>IFERROR(VLOOKUP(B11,Obs_Ridership!$A:$G,7,FALSE),"")</f>
        <v>955.72727272727275</v>
      </c>
      <c r="J11"/>
    </row>
    <row r="12" spans="1:10">
      <c r="A12" s="49">
        <v>22</v>
      </c>
      <c r="B12" s="49">
        <v>22</v>
      </c>
      <c r="F12" s="86"/>
      <c r="G12" s="86"/>
      <c r="H12" s="86">
        <f>IFERROR(VLOOKUP(B12,Obs_Ridership!$A:$G,7,FALSE),"")</f>
        <v>1505.409090909091</v>
      </c>
      <c r="J12"/>
    </row>
    <row r="13" spans="1:10">
      <c r="A13" s="49">
        <v>23</v>
      </c>
      <c r="B13" s="49">
        <v>23</v>
      </c>
      <c r="F13" s="86"/>
      <c r="G13" s="86"/>
      <c r="H13" s="86">
        <f>IFERROR(VLOOKUP(B13,Obs_Ridership!$A:$G,7,FALSE),"")</f>
        <v>2690.5</v>
      </c>
      <c r="J13"/>
    </row>
    <row r="14" spans="1:10">
      <c r="A14" s="49">
        <v>28</v>
      </c>
      <c r="B14" s="49">
        <v>28</v>
      </c>
      <c r="F14" s="86"/>
      <c r="G14" s="86"/>
      <c r="H14" s="86">
        <f>IFERROR(VLOOKUP(B14,Obs_Ridership!$A:$G,7,FALSE),"")</f>
        <v>275.40909090909093</v>
      </c>
      <c r="J14"/>
    </row>
    <row r="15" spans="1:10">
      <c r="A15" s="49">
        <v>29</v>
      </c>
      <c r="B15" s="49">
        <v>29</v>
      </c>
      <c r="F15" s="86"/>
      <c r="G15" s="86"/>
      <c r="H15" s="86">
        <f>IFERROR(VLOOKUP(B15,Obs_Ridership!$A:$G,7,FALSE),"")</f>
        <v>691.09090909090912</v>
      </c>
      <c r="J15"/>
    </row>
    <row r="16" spans="1:10">
      <c r="A16" s="49">
        <v>34</v>
      </c>
      <c r="B16" s="49">
        <v>34</v>
      </c>
      <c r="F16" s="86"/>
      <c r="G16" s="86"/>
      <c r="H16" s="86">
        <f>IFERROR(VLOOKUP(B16,Obs_Ridership!$A:$G,7,FALSE),"")</f>
        <v>365.81818181818181</v>
      </c>
      <c r="J16"/>
    </row>
    <row r="17" spans="1:10">
      <c r="A17" s="49">
        <v>41</v>
      </c>
      <c r="B17" s="49">
        <v>41</v>
      </c>
      <c r="F17" s="86"/>
      <c r="G17" s="86"/>
      <c r="H17" s="86">
        <f>IFERROR(VLOOKUP(B17,Obs_Ridership!$A:$G,7,FALSE),"")</f>
        <v>61.909090909090907</v>
      </c>
      <c r="J17"/>
    </row>
    <row r="18" spans="1:10">
      <c r="A18" s="49">
        <v>42</v>
      </c>
      <c r="B18" s="49">
        <v>42</v>
      </c>
      <c r="F18" s="86"/>
      <c r="G18" s="86"/>
      <c r="H18" s="86">
        <f>IFERROR(VLOOKUP(B18,Obs_Ridership!$A:$G,7,FALSE),"")</f>
        <v>402.68181818181819</v>
      </c>
      <c r="J18"/>
    </row>
    <row r="19" spans="1:10">
      <c r="A19" s="49">
        <v>50</v>
      </c>
      <c r="B19" s="49">
        <v>50</v>
      </c>
      <c r="F19" s="86"/>
      <c r="G19" s="86"/>
      <c r="H19" s="86">
        <f>IFERROR(VLOOKUP(B19,Obs_Ridership!$A:$G,7,FALSE),"")</f>
        <v>2542.8636363636365</v>
      </c>
      <c r="J19"/>
    </row>
    <row r="20" spans="1:10">
      <c r="A20" s="49">
        <v>52</v>
      </c>
      <c r="B20" s="49">
        <v>52</v>
      </c>
      <c r="F20" s="86"/>
      <c r="G20" s="86"/>
      <c r="H20" s="86">
        <f>IFERROR(VLOOKUP(B20,Obs_Ridership!$A:$G,7,FALSE),"")</f>
        <v>3623.8636363636365</v>
      </c>
      <c r="J20"/>
    </row>
    <row r="21" spans="1:10">
      <c r="A21" s="49">
        <v>55</v>
      </c>
      <c r="B21" s="49">
        <v>55</v>
      </c>
      <c r="F21" s="86"/>
      <c r="G21" s="86"/>
      <c r="H21" s="86">
        <f>IFERROR(VLOOKUP(B21,Obs_Ridership!$A:$G,7,FALSE),"")</f>
        <v>5829.363636363636</v>
      </c>
      <c r="J21"/>
    </row>
    <row r="22" spans="1:10">
      <c r="A22" s="49">
        <v>56</v>
      </c>
      <c r="B22" s="49">
        <v>56</v>
      </c>
      <c r="F22" s="86"/>
      <c r="G22" s="86"/>
      <c r="H22" s="86">
        <f>IFERROR(VLOOKUP(B22,Obs_Ridership!$A:$G,7,FALSE),"")</f>
        <v>4470.863636363636</v>
      </c>
      <c r="J22"/>
    </row>
    <row r="23" spans="1:10">
      <c r="A23" s="49">
        <v>64</v>
      </c>
      <c r="B23" s="49">
        <v>64</v>
      </c>
      <c r="F23" s="86"/>
      <c r="G23" s="86"/>
      <c r="H23" s="86">
        <f>IFERROR(VLOOKUP(B23,Obs_Ridership!$A:$G,7,FALSE),"")</f>
        <v>9.1818181818181817</v>
      </c>
      <c r="J23"/>
    </row>
    <row r="24" spans="1:10">
      <c r="A24" s="49">
        <v>70</v>
      </c>
      <c r="B24" s="49">
        <v>70</v>
      </c>
      <c r="F24" s="86"/>
      <c r="G24" s="86"/>
      <c r="H24" s="86">
        <f>IFERROR(VLOOKUP(B24,Obs_Ridership!$A:$G,7,FALSE),"")</f>
        <v>42.409090909090907</v>
      </c>
      <c r="J24"/>
    </row>
    <row r="25" spans="1:10">
      <c r="A25" s="49">
        <v>75</v>
      </c>
      <c r="B25" s="49">
        <v>75</v>
      </c>
      <c r="F25" s="86"/>
      <c r="G25" s="86"/>
      <c r="H25" s="86">
        <f>IFERROR(VLOOKUP(B25,Obs_Ridership!$A:$G,7,FALSE),"")</f>
        <v>127.63636363636364</v>
      </c>
      <c r="J25"/>
    </row>
    <row r="26" spans="1:10">
      <c r="A26" s="49">
        <v>76</v>
      </c>
      <c r="B26" s="49">
        <v>76</v>
      </c>
      <c r="F26" s="86"/>
      <c r="G26" s="86"/>
      <c r="H26" s="86">
        <f>IFERROR(VLOOKUP(B26,Obs_Ridership!$A:$G,7,FALSE),"")</f>
        <v>347.31818181818181</v>
      </c>
      <c r="J26"/>
    </row>
    <row r="27" spans="1:10">
      <c r="A27" s="49">
        <v>77</v>
      </c>
      <c r="B27" s="49">
        <v>77</v>
      </c>
      <c r="F27" s="86"/>
      <c r="G27" s="86"/>
      <c r="H27" s="86">
        <f>IFERROR(VLOOKUP(B27,Obs_Ridership!$A:$G,7,FALSE),"")</f>
        <v>333.95454545454544</v>
      </c>
      <c r="J27"/>
    </row>
    <row r="28" spans="1:10">
      <c r="A28" s="49">
        <v>79</v>
      </c>
      <c r="B28" s="49">
        <v>79</v>
      </c>
      <c r="F28" s="86"/>
      <c r="G28" s="86"/>
      <c r="H28" s="86">
        <f>IFERROR(VLOOKUP(B28,Obs_Ridership!$A:$G,7,FALSE),"")</f>
        <v>225.77272727272728</v>
      </c>
      <c r="J28"/>
    </row>
    <row r="29" spans="1:10">
      <c r="A29" s="49">
        <v>84</v>
      </c>
      <c r="B29" s="49">
        <v>84</v>
      </c>
      <c r="F29" s="86"/>
      <c r="G29" s="86"/>
      <c r="H29" s="86">
        <f>IFERROR(VLOOKUP(B29,Obs_Ridership!$A:$G,7,FALSE),"")</f>
        <v>127.5</v>
      </c>
      <c r="J29"/>
    </row>
    <row r="30" spans="1:10">
      <c r="A30" s="49">
        <v>86</v>
      </c>
      <c r="B30" s="49">
        <v>86</v>
      </c>
      <c r="F30" s="86"/>
      <c r="G30" s="86"/>
      <c r="H30" s="86">
        <f>IFERROR(VLOOKUP(B30,Obs_Ridership!$A:$G,7,FALSE),"")</f>
        <v>47.090909090909093</v>
      </c>
      <c r="I30" s="49" t="s">
        <v>562</v>
      </c>
      <c r="J30"/>
    </row>
    <row r="31" spans="1:10">
      <c r="A31" s="49">
        <v>87</v>
      </c>
      <c r="B31" s="49">
        <v>87</v>
      </c>
      <c r="H31" s="86">
        <f>IFERROR(VLOOKUP(B31,Obs_Ridership!$A:$G,7,FALSE),"")</f>
        <v>77.318181818181813</v>
      </c>
    </row>
    <row r="32" spans="1:10">
      <c r="A32" s="49">
        <v>89</v>
      </c>
      <c r="B32" s="49">
        <v>89</v>
      </c>
      <c r="H32" s="86">
        <f>IFERROR(VLOOKUP(B32,Obs_Ridership!$A:$G,7,FALSE),"")</f>
        <v>23</v>
      </c>
    </row>
    <row r="33" spans="1:8">
      <c r="A33" s="49">
        <v>90</v>
      </c>
      <c r="B33" s="49">
        <v>90</v>
      </c>
      <c r="H33" s="86">
        <f>IFERROR(VLOOKUP(B33,Obs_Ridership!$A:$G,7,FALSE),"")</f>
        <v>399.31818181818181</v>
      </c>
    </row>
    <row r="34" spans="1:8">
      <c r="A34" s="49">
        <v>93</v>
      </c>
      <c r="B34" s="49">
        <v>93</v>
      </c>
      <c r="H34" s="86">
        <f>IFERROR(VLOOKUP(B34,Obs_Ridership!$A:$G,7,FALSE),"")</f>
        <v>121.36363636363636</v>
      </c>
    </row>
    <row r="35" spans="1:8">
      <c r="A35" s="49">
        <v>95</v>
      </c>
      <c r="B35" s="49">
        <v>95</v>
      </c>
      <c r="H35" s="86">
        <f>IFERROR(VLOOKUP(B35,Obs_Ridership!$A:$G,7,FALSE),"")</f>
        <v>51.636363636363633</v>
      </c>
    </row>
  </sheetData>
  <sortState ref="A2:I5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activeCell="C18" sqref="C18"/>
    </sheetView>
  </sheetViews>
  <sheetFormatPr defaultRowHeight="15"/>
  <cols>
    <col min="1" max="1" width="12.7109375" style="127" customWidth="1"/>
    <col min="2" max="2" width="22.85546875" style="127" bestFit="1" customWidth="1"/>
    <col min="3" max="3" width="10.5703125" style="127" bestFit="1" customWidth="1"/>
    <col min="4" max="4" width="19.42578125" style="127" bestFit="1" customWidth="1"/>
    <col min="5" max="5" width="10.5703125" style="127" bestFit="1" customWidth="1"/>
    <col min="6" max="6" width="15.28515625" style="127" bestFit="1" customWidth="1"/>
    <col min="7" max="7" width="9" style="127" bestFit="1" customWidth="1"/>
    <col min="8" max="8" width="19.42578125" style="127" bestFit="1" customWidth="1"/>
    <col min="9" max="9" width="10" style="127" bestFit="1" customWidth="1"/>
    <col min="10" max="17" width="19.42578125" style="127" bestFit="1" customWidth="1"/>
    <col min="18" max="18" width="13.28515625" style="127" bestFit="1" customWidth="1"/>
    <col min="19" max="19" width="18" style="127" bestFit="1" customWidth="1"/>
    <col min="20" max="23" width="20.5703125" style="127" bestFit="1" customWidth="1"/>
    <col min="24" max="16384" width="9.140625" style="127"/>
  </cols>
  <sheetData>
    <row r="2" spans="1:25">
      <c r="B2" s="127" t="s">
        <v>57</v>
      </c>
      <c r="C2" s="127" t="s">
        <v>58</v>
      </c>
      <c r="D2" s="127" t="s">
        <v>645</v>
      </c>
      <c r="E2" s="127" t="s">
        <v>610</v>
      </c>
      <c r="F2" s="127">
        <v>5</v>
      </c>
      <c r="G2" s="127">
        <v>2020</v>
      </c>
      <c r="H2" s="127" t="s">
        <v>646</v>
      </c>
    </row>
    <row r="3" spans="1:25">
      <c r="B3" s="127" t="s">
        <v>59</v>
      </c>
      <c r="C3" s="127" t="s">
        <v>60</v>
      </c>
      <c r="D3" s="127" t="s">
        <v>61</v>
      </c>
      <c r="E3" s="127" t="s">
        <v>62</v>
      </c>
    </row>
    <row r="5" spans="1:25">
      <c r="B5" s="127" t="s">
        <v>63</v>
      </c>
    </row>
    <row r="9" spans="1:25">
      <c r="A9" s="127" t="s">
        <v>64</v>
      </c>
      <c r="B9" s="127" t="s">
        <v>65</v>
      </c>
      <c r="C9" s="127" t="s">
        <v>66</v>
      </c>
      <c r="D9" s="127" t="s">
        <v>67</v>
      </c>
      <c r="E9" s="127" t="s">
        <v>68</v>
      </c>
      <c r="F9" s="127" t="s">
        <v>69</v>
      </c>
      <c r="G9" s="127" t="s">
        <v>70</v>
      </c>
      <c r="H9" s="127" t="s">
        <v>71</v>
      </c>
      <c r="I9" s="127" t="s">
        <v>72</v>
      </c>
    </row>
    <row r="10" spans="1:25">
      <c r="A10" s="127" t="s">
        <v>52</v>
      </c>
    </row>
    <row r="11" spans="1:25">
      <c r="B11" s="127" t="s">
        <v>73</v>
      </c>
      <c r="C11" s="127" t="s">
        <v>74</v>
      </c>
      <c r="D11" s="127" t="s">
        <v>75</v>
      </c>
      <c r="E11" s="127">
        <v>2</v>
      </c>
      <c r="F11" s="127" t="s">
        <v>75</v>
      </c>
      <c r="G11" s="127" t="s">
        <v>76</v>
      </c>
      <c r="H11" s="127" t="s">
        <v>77</v>
      </c>
      <c r="I11" s="127" t="s">
        <v>78</v>
      </c>
      <c r="J11" s="127" t="s">
        <v>79</v>
      </c>
      <c r="K11" s="127" t="s">
        <v>80</v>
      </c>
      <c r="L11" s="127" t="s">
        <v>81</v>
      </c>
      <c r="M11" s="127" t="s">
        <v>82</v>
      </c>
      <c r="N11" s="127" t="s">
        <v>83</v>
      </c>
      <c r="O11" s="127" t="s">
        <v>84</v>
      </c>
      <c r="P11" s="127" t="s">
        <v>85</v>
      </c>
      <c r="Q11" s="127" t="s">
        <v>86</v>
      </c>
      <c r="R11" s="127" t="s">
        <v>87</v>
      </c>
      <c r="S11" s="127" t="s">
        <v>88</v>
      </c>
      <c r="T11" s="127" t="s">
        <v>89</v>
      </c>
      <c r="U11" s="127" t="s">
        <v>90</v>
      </c>
      <c r="V11" s="127" t="s">
        <v>91</v>
      </c>
      <c r="W11" s="127" t="s">
        <v>35</v>
      </c>
      <c r="X11" s="127" t="s">
        <v>4</v>
      </c>
      <c r="Y11" s="127" t="s">
        <v>92</v>
      </c>
    </row>
    <row r="12" spans="1:25">
      <c r="A12" s="127" t="s">
        <v>52</v>
      </c>
    </row>
    <row r="13" spans="1:25">
      <c r="B13" s="127" t="s">
        <v>37</v>
      </c>
      <c r="C13" s="50">
        <v>3579</v>
      </c>
      <c r="D13" s="148" t="s">
        <v>647</v>
      </c>
      <c r="E13" s="149" t="s">
        <v>648</v>
      </c>
      <c r="F13" s="127" t="s">
        <v>22</v>
      </c>
      <c r="G13" s="127" t="s">
        <v>611</v>
      </c>
      <c r="H13" s="50" t="s">
        <v>649</v>
      </c>
      <c r="I13" s="127" t="s">
        <v>650</v>
      </c>
      <c r="J13" s="50" t="s">
        <v>651</v>
      </c>
      <c r="K13" s="127" t="s">
        <v>22</v>
      </c>
      <c r="L13" s="127" t="s">
        <v>652</v>
      </c>
      <c r="M13" s="127" t="s">
        <v>22</v>
      </c>
      <c r="N13" s="127" t="s">
        <v>22</v>
      </c>
      <c r="O13" s="127" t="s">
        <v>22</v>
      </c>
      <c r="P13" s="127" t="s">
        <v>22</v>
      </c>
      <c r="Q13" s="127" t="s">
        <v>22</v>
      </c>
      <c r="R13" s="127" t="s">
        <v>35</v>
      </c>
      <c r="V13" s="127" t="s">
        <v>93</v>
      </c>
    </row>
    <row r="14" spans="1:25">
      <c r="B14" s="127" t="s">
        <v>38</v>
      </c>
      <c r="C14" s="50">
        <v>5354</v>
      </c>
      <c r="D14" s="148" t="s">
        <v>653</v>
      </c>
      <c r="E14" s="149" t="s">
        <v>654</v>
      </c>
      <c r="F14" s="127" t="s">
        <v>22</v>
      </c>
      <c r="G14" s="127" t="s">
        <v>22</v>
      </c>
      <c r="H14" s="50" t="s">
        <v>655</v>
      </c>
      <c r="I14" s="127" t="s">
        <v>656</v>
      </c>
      <c r="J14" s="127" t="s">
        <v>657</v>
      </c>
      <c r="K14" s="127" t="s">
        <v>22</v>
      </c>
      <c r="L14" s="127" t="s">
        <v>22</v>
      </c>
      <c r="M14" s="127" t="s">
        <v>22</v>
      </c>
      <c r="N14" s="127" t="s">
        <v>22</v>
      </c>
      <c r="O14" s="127" t="s">
        <v>22</v>
      </c>
      <c r="P14" s="127" t="s">
        <v>22</v>
      </c>
      <c r="Q14" s="127" t="s">
        <v>22</v>
      </c>
      <c r="R14" s="127" t="s">
        <v>35</v>
      </c>
      <c r="V14" s="127" t="s">
        <v>93</v>
      </c>
    </row>
    <row r="15" spans="1:25">
      <c r="B15" s="127" t="s">
        <v>39</v>
      </c>
      <c r="C15" s="50">
        <v>5258</v>
      </c>
      <c r="D15" s="148" t="s">
        <v>658</v>
      </c>
      <c r="E15" s="149" t="s">
        <v>659</v>
      </c>
      <c r="F15" s="127" t="s">
        <v>22</v>
      </c>
      <c r="G15" s="50" t="s">
        <v>660</v>
      </c>
      <c r="H15" s="50" t="s">
        <v>661</v>
      </c>
      <c r="I15" s="127" t="s">
        <v>662</v>
      </c>
      <c r="J15" s="50" t="s">
        <v>663</v>
      </c>
      <c r="K15" s="127" t="s">
        <v>22</v>
      </c>
      <c r="L15" s="127" t="s">
        <v>607</v>
      </c>
      <c r="M15" s="127" t="s">
        <v>22</v>
      </c>
      <c r="N15" s="127" t="s">
        <v>22</v>
      </c>
      <c r="O15" s="127" t="s">
        <v>22</v>
      </c>
      <c r="P15" s="127" t="s">
        <v>22</v>
      </c>
      <c r="Q15" s="127" t="s">
        <v>22</v>
      </c>
      <c r="R15" s="127" t="s">
        <v>35</v>
      </c>
      <c r="V15" s="127" t="s">
        <v>93</v>
      </c>
    </row>
    <row r="16" spans="1:25">
      <c r="B16" s="127" t="s">
        <v>94</v>
      </c>
      <c r="C16" s="50">
        <v>1321</v>
      </c>
      <c r="D16" s="148" t="s">
        <v>664</v>
      </c>
      <c r="E16" s="149" t="s">
        <v>665</v>
      </c>
      <c r="F16" s="127" t="s">
        <v>22</v>
      </c>
      <c r="G16" s="127" t="s">
        <v>22</v>
      </c>
      <c r="H16" s="127" t="s">
        <v>666</v>
      </c>
      <c r="I16" s="127" t="s">
        <v>667</v>
      </c>
      <c r="J16" s="127" t="s">
        <v>668</v>
      </c>
      <c r="K16" s="127" t="s">
        <v>22</v>
      </c>
      <c r="L16" s="127" t="s">
        <v>22</v>
      </c>
      <c r="M16" s="127" t="s">
        <v>22</v>
      </c>
      <c r="N16" s="127" t="s">
        <v>22</v>
      </c>
      <c r="O16" s="127" t="s">
        <v>22</v>
      </c>
      <c r="P16" s="127" t="s">
        <v>22</v>
      </c>
      <c r="Q16" s="127" t="s">
        <v>22</v>
      </c>
      <c r="R16" s="127" t="s">
        <v>35</v>
      </c>
      <c r="V16" s="127" t="s">
        <v>93</v>
      </c>
    </row>
    <row r="17" spans="1:19">
      <c r="A17" s="127" t="s">
        <v>52</v>
      </c>
    </row>
    <row r="18" spans="1:19">
      <c r="A18" s="127" t="s">
        <v>34</v>
      </c>
      <c r="B18" s="127" t="s">
        <v>93</v>
      </c>
      <c r="C18" s="50">
        <v>15512</v>
      </c>
      <c r="D18" s="50">
        <v>1832</v>
      </c>
      <c r="E18" s="50">
        <v>1030</v>
      </c>
      <c r="F18" s="127" t="s">
        <v>22</v>
      </c>
      <c r="G18" s="50" t="s">
        <v>669</v>
      </c>
      <c r="H18" s="50">
        <v>1986</v>
      </c>
      <c r="I18" s="50" t="s">
        <v>670</v>
      </c>
      <c r="J18" s="50">
        <v>1188</v>
      </c>
      <c r="K18" s="127" t="s">
        <v>22</v>
      </c>
      <c r="L18" s="127" t="s">
        <v>671</v>
      </c>
      <c r="M18" s="127" t="s">
        <v>22</v>
      </c>
      <c r="N18" s="127" t="s">
        <v>22</v>
      </c>
      <c r="O18" s="127" t="s">
        <v>22</v>
      </c>
      <c r="P18" s="127" t="s">
        <v>22</v>
      </c>
      <c r="Q18" s="127" t="s">
        <v>22</v>
      </c>
      <c r="R18" s="127" t="s">
        <v>35</v>
      </c>
      <c r="S18" s="127" t="s">
        <v>93</v>
      </c>
    </row>
    <row r="22" spans="1:19">
      <c r="A22" s="127" t="s">
        <v>95</v>
      </c>
      <c r="B22" s="127" t="s">
        <v>96</v>
      </c>
      <c r="C22" s="127" t="s">
        <v>65</v>
      </c>
      <c r="D22" s="127" t="s">
        <v>68</v>
      </c>
      <c r="E22" s="127" t="s">
        <v>97</v>
      </c>
      <c r="F22" s="127" t="s">
        <v>98</v>
      </c>
      <c r="G22" s="127" t="s">
        <v>72</v>
      </c>
    </row>
    <row r="23" spans="1:19">
      <c r="A23" s="127" t="s">
        <v>53</v>
      </c>
    </row>
    <row r="24" spans="1:19">
      <c r="B24" s="127" t="s">
        <v>25</v>
      </c>
      <c r="C24" s="127" t="s">
        <v>25</v>
      </c>
      <c r="D24" s="127" t="s">
        <v>99</v>
      </c>
      <c r="E24" s="127" t="s">
        <v>441</v>
      </c>
      <c r="F24" s="127" t="s">
        <v>440</v>
      </c>
      <c r="G24" s="127" t="s">
        <v>37</v>
      </c>
      <c r="H24" s="127" t="s">
        <v>38</v>
      </c>
      <c r="I24" s="127" t="s">
        <v>39</v>
      </c>
      <c r="J24" s="127" t="s">
        <v>94</v>
      </c>
      <c r="K24" s="127" t="s">
        <v>35</v>
      </c>
      <c r="L24" s="127" t="s">
        <v>4</v>
      </c>
    </row>
    <row r="25" spans="1:19">
      <c r="A25" s="127" t="s">
        <v>53</v>
      </c>
    </row>
    <row r="26" spans="1:19">
      <c r="B26" s="127">
        <v>1</v>
      </c>
      <c r="C26" s="127" t="s">
        <v>100</v>
      </c>
      <c r="D26" s="127">
        <v>2</v>
      </c>
      <c r="E26" s="50">
        <v>7704</v>
      </c>
      <c r="F26" s="50">
        <v>8830</v>
      </c>
      <c r="G26" s="50">
        <v>10671</v>
      </c>
      <c r="H26" s="50">
        <v>1916</v>
      </c>
      <c r="I26" s="127" t="s">
        <v>35</v>
      </c>
      <c r="J26" s="50">
        <v>29124</v>
      </c>
    </row>
    <row r="27" spans="1:19">
      <c r="B27" s="127">
        <v>6</v>
      </c>
      <c r="C27" s="127" t="s">
        <v>101</v>
      </c>
      <c r="D27" s="127" t="s">
        <v>102</v>
      </c>
      <c r="E27" s="127">
        <v>1</v>
      </c>
      <c r="F27" s="50" t="s">
        <v>672</v>
      </c>
      <c r="G27" s="127" t="s">
        <v>673</v>
      </c>
      <c r="H27" s="50" t="s">
        <v>674</v>
      </c>
      <c r="I27" s="127" t="s">
        <v>605</v>
      </c>
      <c r="J27" s="127" t="s">
        <v>35</v>
      </c>
      <c r="K27" s="50">
        <v>1622</v>
      </c>
    </row>
    <row r="28" spans="1:19">
      <c r="B28" s="127">
        <v>7</v>
      </c>
      <c r="C28" s="127" t="s">
        <v>103</v>
      </c>
      <c r="D28" s="127" t="s">
        <v>102</v>
      </c>
      <c r="E28" s="127">
        <v>1</v>
      </c>
      <c r="F28" s="127" t="s">
        <v>614</v>
      </c>
      <c r="G28" s="127" t="s">
        <v>634</v>
      </c>
      <c r="H28" s="127" t="s">
        <v>675</v>
      </c>
      <c r="I28" s="127" t="s">
        <v>22</v>
      </c>
      <c r="J28" s="127" t="s">
        <v>35</v>
      </c>
      <c r="K28" s="127" t="s">
        <v>676</v>
      </c>
    </row>
    <row r="29" spans="1:19">
      <c r="B29" s="127">
        <v>8</v>
      </c>
      <c r="C29" s="127" t="s">
        <v>104</v>
      </c>
      <c r="D29" s="127" t="s">
        <v>6</v>
      </c>
      <c r="E29" s="127">
        <v>1.5</v>
      </c>
      <c r="F29" s="50" t="s">
        <v>677</v>
      </c>
      <c r="G29" s="50" t="s">
        <v>678</v>
      </c>
      <c r="H29" s="50" t="s">
        <v>679</v>
      </c>
      <c r="I29" s="127" t="s">
        <v>680</v>
      </c>
      <c r="J29" s="127" t="s">
        <v>35</v>
      </c>
      <c r="K29" s="50">
        <v>2591</v>
      </c>
    </row>
    <row r="30" spans="1:19">
      <c r="B30" s="127">
        <v>11</v>
      </c>
      <c r="C30" s="127" t="s">
        <v>105</v>
      </c>
      <c r="D30" s="127">
        <v>2</v>
      </c>
      <c r="E30" s="127" t="s">
        <v>616</v>
      </c>
      <c r="F30" s="127" t="s">
        <v>22</v>
      </c>
      <c r="G30" s="127" t="s">
        <v>612</v>
      </c>
      <c r="H30" s="127" t="s">
        <v>22</v>
      </c>
      <c r="I30" s="127" t="s">
        <v>35</v>
      </c>
      <c r="J30" s="127" t="s">
        <v>681</v>
      </c>
    </row>
    <row r="31" spans="1:19">
      <c r="B31" s="127">
        <v>12</v>
      </c>
      <c r="C31" s="127" t="s">
        <v>106</v>
      </c>
      <c r="D31" s="127">
        <v>0.5</v>
      </c>
      <c r="E31" s="127" t="s">
        <v>682</v>
      </c>
      <c r="F31" s="127" t="s">
        <v>22</v>
      </c>
      <c r="G31" s="127" t="s">
        <v>608</v>
      </c>
      <c r="H31" s="127" t="s">
        <v>22</v>
      </c>
      <c r="I31" s="127" t="s">
        <v>35</v>
      </c>
      <c r="J31" s="50" t="s">
        <v>658</v>
      </c>
    </row>
    <row r="32" spans="1:19">
      <c r="A32" s="127" t="s">
        <v>54</v>
      </c>
    </row>
    <row r="33" spans="1:8">
      <c r="B33" s="127" t="s">
        <v>34</v>
      </c>
      <c r="C33" s="50">
        <v>9687</v>
      </c>
      <c r="D33" s="50">
        <v>9723</v>
      </c>
      <c r="E33" s="50">
        <v>13251</v>
      </c>
      <c r="F33" s="50">
        <v>2227</v>
      </c>
      <c r="G33" s="127" t="s">
        <v>35</v>
      </c>
      <c r="H33" s="50">
        <v>34894</v>
      </c>
    </row>
    <row r="37" spans="1:8">
      <c r="A37" s="127" t="s">
        <v>107</v>
      </c>
      <c r="B37" s="127" t="s">
        <v>108</v>
      </c>
      <c r="C37" s="127" t="s">
        <v>65</v>
      </c>
      <c r="D37" s="127" t="s">
        <v>66</v>
      </c>
    </row>
    <row r="38" spans="1:8">
      <c r="A38" s="127" t="s">
        <v>55</v>
      </c>
    </row>
    <row r="39" spans="1:8">
      <c r="B39" s="127" t="s">
        <v>109</v>
      </c>
      <c r="C39" s="127" t="s">
        <v>110</v>
      </c>
      <c r="D39" s="127" t="s">
        <v>111</v>
      </c>
    </row>
    <row r="40" spans="1:8">
      <c r="A40" s="127" t="s">
        <v>55</v>
      </c>
    </row>
    <row r="41" spans="1:8">
      <c r="B41" s="127" t="s">
        <v>37</v>
      </c>
      <c r="C41" s="50">
        <v>3334</v>
      </c>
      <c r="D41" s="2">
        <v>-0.52480000000000004</v>
      </c>
    </row>
    <row r="42" spans="1:8">
      <c r="B42" s="127" t="s">
        <v>38</v>
      </c>
      <c r="C42" s="50">
        <v>2867</v>
      </c>
      <c r="D42" s="2">
        <v>-0.41820000000000002</v>
      </c>
    </row>
    <row r="43" spans="1:8">
      <c r="B43" s="127" t="s">
        <v>39</v>
      </c>
      <c r="C43" s="50">
        <v>4649</v>
      </c>
      <c r="D43" s="2">
        <v>-0.54039999999999999</v>
      </c>
    </row>
    <row r="44" spans="1:8">
      <c r="B44" s="127" t="s">
        <v>94</v>
      </c>
      <c r="C44" s="127" t="s">
        <v>683</v>
      </c>
      <c r="D44" s="2">
        <v>-0.2346</v>
      </c>
    </row>
    <row r="45" spans="1:8">
      <c r="A45" s="127" t="s">
        <v>55</v>
      </c>
    </row>
    <row r="46" spans="1:8">
      <c r="B46" s="127" t="s">
        <v>34</v>
      </c>
      <c r="C46" s="50">
        <v>11279</v>
      </c>
      <c r="D46" s="2">
        <v>-0.47760000000000002</v>
      </c>
    </row>
    <row r="50" spans="1:11">
      <c r="A50" s="127" t="s">
        <v>95</v>
      </c>
      <c r="B50" s="127" t="s">
        <v>96</v>
      </c>
      <c r="C50" s="127" t="s">
        <v>65</v>
      </c>
      <c r="D50" s="127" t="s">
        <v>112</v>
      </c>
      <c r="E50" s="127" t="s">
        <v>97</v>
      </c>
      <c r="F50" s="127" t="s">
        <v>98</v>
      </c>
      <c r="G50" s="127" t="s">
        <v>72</v>
      </c>
    </row>
    <row r="51" spans="1:11">
      <c r="A51" s="127" t="s">
        <v>49</v>
      </c>
    </row>
    <row r="52" spans="1:11">
      <c r="B52" s="127" t="s">
        <v>24</v>
      </c>
      <c r="C52" s="127" t="s">
        <v>25</v>
      </c>
      <c r="D52" s="127" t="s">
        <v>24</v>
      </c>
      <c r="E52" s="127" t="s">
        <v>99</v>
      </c>
      <c r="F52" s="127" t="s">
        <v>37</v>
      </c>
      <c r="G52" s="127" t="s">
        <v>38</v>
      </c>
      <c r="H52" s="127" t="s">
        <v>39</v>
      </c>
      <c r="I52" s="127" t="s">
        <v>94</v>
      </c>
      <c r="J52" s="127" t="s">
        <v>35</v>
      </c>
      <c r="K52" s="127" t="s">
        <v>4</v>
      </c>
    </row>
    <row r="53" spans="1:11">
      <c r="A53" s="127" t="s">
        <v>49</v>
      </c>
    </row>
    <row r="54" spans="1:11">
      <c r="B54" s="127">
        <v>1</v>
      </c>
      <c r="C54" s="127">
        <v>1</v>
      </c>
      <c r="D54" s="127" t="s">
        <v>113</v>
      </c>
      <c r="E54" s="127">
        <v>1</v>
      </c>
      <c r="F54" s="127" t="s">
        <v>684</v>
      </c>
      <c r="G54" s="127" t="s">
        <v>21</v>
      </c>
      <c r="H54" s="127" t="s">
        <v>685</v>
      </c>
      <c r="I54" s="127" t="s">
        <v>21</v>
      </c>
      <c r="J54" s="127" t="s">
        <v>35</v>
      </c>
      <c r="K54" s="127" t="s">
        <v>686</v>
      </c>
    </row>
    <row r="55" spans="1:11">
      <c r="B55" s="127">
        <v>2</v>
      </c>
      <c r="C55" s="127">
        <v>1</v>
      </c>
      <c r="D55" s="127" t="s">
        <v>113</v>
      </c>
      <c r="E55" s="127">
        <v>2</v>
      </c>
      <c r="F55" s="127" t="s">
        <v>687</v>
      </c>
      <c r="G55" s="127" t="s">
        <v>688</v>
      </c>
      <c r="H55" s="127" t="s">
        <v>689</v>
      </c>
      <c r="I55" s="127" t="s">
        <v>21</v>
      </c>
      <c r="J55" s="127" t="s">
        <v>35</v>
      </c>
      <c r="K55" s="127" t="s">
        <v>690</v>
      </c>
    </row>
    <row r="56" spans="1:11">
      <c r="B56" s="127">
        <v>3</v>
      </c>
      <c r="C56" s="127">
        <v>1</v>
      </c>
      <c r="D56" s="127" t="s">
        <v>113</v>
      </c>
      <c r="E56" s="127">
        <v>3</v>
      </c>
      <c r="F56" s="50" t="s">
        <v>691</v>
      </c>
      <c r="G56" s="50" t="s">
        <v>692</v>
      </c>
      <c r="H56" s="50" t="s">
        <v>693</v>
      </c>
      <c r="I56" s="127" t="s">
        <v>694</v>
      </c>
      <c r="J56" s="127" t="s">
        <v>35</v>
      </c>
      <c r="K56" s="50">
        <v>2181</v>
      </c>
    </row>
    <row r="57" spans="1:11">
      <c r="B57" s="127">
        <v>4</v>
      </c>
      <c r="C57" s="127">
        <v>1</v>
      </c>
      <c r="D57" s="127" t="s">
        <v>113</v>
      </c>
      <c r="E57" s="127">
        <v>4</v>
      </c>
      <c r="F57" s="127" t="s">
        <v>695</v>
      </c>
      <c r="G57" s="127" t="s">
        <v>696</v>
      </c>
      <c r="H57" s="127" t="s">
        <v>697</v>
      </c>
      <c r="I57" s="127" t="s">
        <v>698</v>
      </c>
      <c r="J57" s="127" t="s">
        <v>35</v>
      </c>
      <c r="K57" s="50">
        <v>1091</v>
      </c>
    </row>
    <row r="58" spans="1:11">
      <c r="B58" s="127">
        <v>5</v>
      </c>
      <c r="C58" s="127">
        <v>1</v>
      </c>
      <c r="D58" s="127" t="s">
        <v>113</v>
      </c>
      <c r="E58" s="127">
        <v>5</v>
      </c>
      <c r="F58" s="50" t="s">
        <v>699</v>
      </c>
      <c r="G58" s="127" t="s">
        <v>700</v>
      </c>
      <c r="H58" s="50" t="s">
        <v>701</v>
      </c>
      <c r="I58" s="127" t="s">
        <v>21</v>
      </c>
      <c r="J58" s="127" t="s">
        <v>35</v>
      </c>
      <c r="K58" s="50">
        <v>2340</v>
      </c>
    </row>
    <row r="59" spans="1:11">
      <c r="B59" s="127">
        <v>6</v>
      </c>
      <c r="C59" s="127">
        <v>1</v>
      </c>
      <c r="D59" s="127" t="s">
        <v>113</v>
      </c>
      <c r="E59" s="127">
        <v>6</v>
      </c>
      <c r="F59" s="127" t="s">
        <v>702</v>
      </c>
      <c r="G59" s="50" t="s">
        <v>703</v>
      </c>
      <c r="H59" s="127" t="s">
        <v>704</v>
      </c>
      <c r="I59" s="127" t="s">
        <v>21</v>
      </c>
      <c r="J59" s="127" t="s">
        <v>35</v>
      </c>
      <c r="K59" s="50" t="s">
        <v>705</v>
      </c>
    </row>
    <row r="60" spans="1:11">
      <c r="B60" s="127">
        <v>7</v>
      </c>
      <c r="C60" s="127">
        <v>1</v>
      </c>
      <c r="D60" s="127" t="s">
        <v>113</v>
      </c>
      <c r="E60" s="127">
        <v>7</v>
      </c>
      <c r="F60" s="127" t="s">
        <v>706</v>
      </c>
      <c r="G60" s="127" t="s">
        <v>707</v>
      </c>
      <c r="H60" s="127" t="s">
        <v>708</v>
      </c>
      <c r="I60" s="127" t="s">
        <v>619</v>
      </c>
      <c r="J60" s="127" t="s">
        <v>35</v>
      </c>
      <c r="K60" s="50">
        <v>1537</v>
      </c>
    </row>
    <row r="61" spans="1:11">
      <c r="B61" s="127">
        <v>8</v>
      </c>
      <c r="C61" s="127">
        <v>1</v>
      </c>
      <c r="D61" s="127" t="s">
        <v>113</v>
      </c>
      <c r="E61" s="127">
        <v>8</v>
      </c>
      <c r="F61" s="127" t="s">
        <v>709</v>
      </c>
      <c r="G61" s="127" t="s">
        <v>710</v>
      </c>
      <c r="H61" s="127" t="s">
        <v>711</v>
      </c>
      <c r="I61" s="127" t="s">
        <v>712</v>
      </c>
      <c r="J61" s="127" t="s">
        <v>35</v>
      </c>
      <c r="K61" s="127" t="s">
        <v>713</v>
      </c>
    </row>
    <row r="62" spans="1:11">
      <c r="B62" s="127">
        <v>9</v>
      </c>
      <c r="C62" s="127">
        <v>1</v>
      </c>
      <c r="D62" s="127" t="s">
        <v>113</v>
      </c>
      <c r="E62" s="127">
        <v>9</v>
      </c>
      <c r="F62" s="127" t="s">
        <v>714</v>
      </c>
      <c r="G62" s="127" t="s">
        <v>715</v>
      </c>
      <c r="H62" s="127" t="s">
        <v>716</v>
      </c>
      <c r="I62" s="127" t="s">
        <v>21</v>
      </c>
      <c r="J62" s="127" t="s">
        <v>35</v>
      </c>
      <c r="K62" s="50" t="s">
        <v>717</v>
      </c>
    </row>
    <row r="63" spans="1:11">
      <c r="B63" s="127">
        <v>10</v>
      </c>
      <c r="C63" s="127">
        <v>1</v>
      </c>
      <c r="D63" s="127" t="s">
        <v>113</v>
      </c>
      <c r="E63" s="127">
        <v>10</v>
      </c>
      <c r="F63" s="127" t="s">
        <v>718</v>
      </c>
      <c r="G63" s="127" t="s">
        <v>719</v>
      </c>
      <c r="H63" s="127" t="s">
        <v>720</v>
      </c>
      <c r="I63" s="127" t="s">
        <v>721</v>
      </c>
      <c r="J63" s="127" t="s">
        <v>35</v>
      </c>
      <c r="K63" s="50">
        <v>2187</v>
      </c>
    </row>
    <row r="64" spans="1:11">
      <c r="B64" s="127">
        <v>14</v>
      </c>
      <c r="C64" s="127">
        <v>1</v>
      </c>
      <c r="D64" s="127" t="s">
        <v>113</v>
      </c>
      <c r="E64" s="127">
        <v>14</v>
      </c>
      <c r="F64" s="127" t="s">
        <v>722</v>
      </c>
      <c r="G64" s="127" t="s">
        <v>617</v>
      </c>
      <c r="H64" s="127" t="s">
        <v>621</v>
      </c>
      <c r="I64" s="127" t="s">
        <v>636</v>
      </c>
      <c r="J64" s="127" t="s">
        <v>35</v>
      </c>
      <c r="K64" s="127" t="s">
        <v>663</v>
      </c>
    </row>
    <row r="65" spans="2:11">
      <c r="B65" s="127">
        <v>15</v>
      </c>
      <c r="C65" s="127">
        <v>1</v>
      </c>
      <c r="D65" s="127" t="s">
        <v>113</v>
      </c>
      <c r="E65" s="127">
        <v>15</v>
      </c>
      <c r="F65" s="50" t="s">
        <v>723</v>
      </c>
      <c r="G65" s="50">
        <v>1146</v>
      </c>
      <c r="H65" s="50">
        <v>1173</v>
      </c>
      <c r="I65" s="127" t="s">
        <v>724</v>
      </c>
      <c r="J65" s="127" t="s">
        <v>35</v>
      </c>
      <c r="K65" s="50">
        <v>3275</v>
      </c>
    </row>
    <row r="66" spans="2:11">
      <c r="B66" s="127">
        <v>17</v>
      </c>
      <c r="C66" s="127">
        <v>1</v>
      </c>
      <c r="D66" s="127" t="s">
        <v>113</v>
      </c>
      <c r="E66" s="127">
        <v>17</v>
      </c>
      <c r="F66" s="127" t="s">
        <v>725</v>
      </c>
      <c r="G66" s="127" t="s">
        <v>618</v>
      </c>
      <c r="H66" s="127" t="s">
        <v>726</v>
      </c>
      <c r="I66" s="127" t="s">
        <v>727</v>
      </c>
      <c r="J66" s="127" t="s">
        <v>35</v>
      </c>
      <c r="K66" s="50">
        <v>1039</v>
      </c>
    </row>
    <row r="67" spans="2:11">
      <c r="B67" s="127">
        <v>18</v>
      </c>
      <c r="C67" s="127">
        <v>1</v>
      </c>
      <c r="D67" s="127" t="s">
        <v>113</v>
      </c>
      <c r="E67" s="127">
        <v>18</v>
      </c>
      <c r="F67" s="127" t="s">
        <v>728</v>
      </c>
      <c r="G67" s="127" t="s">
        <v>729</v>
      </c>
      <c r="H67" s="127" t="s">
        <v>730</v>
      </c>
      <c r="I67" s="127" t="s">
        <v>641</v>
      </c>
      <c r="J67" s="127" t="s">
        <v>35</v>
      </c>
      <c r="K67" s="127" t="s">
        <v>625</v>
      </c>
    </row>
    <row r="68" spans="2:11">
      <c r="B68" s="127">
        <v>19</v>
      </c>
      <c r="C68" s="127">
        <v>1</v>
      </c>
      <c r="D68" s="127" t="s">
        <v>113</v>
      </c>
      <c r="E68" s="127">
        <v>19</v>
      </c>
      <c r="F68" s="127" t="s">
        <v>731</v>
      </c>
      <c r="G68" s="127" t="s">
        <v>732</v>
      </c>
      <c r="H68" s="127" t="s">
        <v>733</v>
      </c>
      <c r="I68" s="127" t="s">
        <v>630</v>
      </c>
      <c r="J68" s="127" t="s">
        <v>35</v>
      </c>
      <c r="K68" s="50" t="s">
        <v>734</v>
      </c>
    </row>
    <row r="69" spans="2:11">
      <c r="B69" s="127">
        <v>20</v>
      </c>
      <c r="C69" s="127">
        <v>1</v>
      </c>
      <c r="D69" s="127" t="s">
        <v>113</v>
      </c>
      <c r="E69" s="127">
        <v>20</v>
      </c>
      <c r="F69" s="127" t="s">
        <v>735</v>
      </c>
      <c r="G69" s="127" t="s">
        <v>736</v>
      </c>
      <c r="H69" s="127" t="s">
        <v>624</v>
      </c>
      <c r="I69" s="127" t="s">
        <v>21</v>
      </c>
      <c r="J69" s="127" t="s">
        <v>35</v>
      </c>
      <c r="K69" s="127" t="s">
        <v>737</v>
      </c>
    </row>
    <row r="70" spans="2:11">
      <c r="B70" s="127">
        <v>21</v>
      </c>
      <c r="C70" s="127">
        <v>1</v>
      </c>
      <c r="D70" s="127" t="s">
        <v>113</v>
      </c>
      <c r="E70" s="127">
        <v>21</v>
      </c>
      <c r="F70" s="127" t="s">
        <v>594</v>
      </c>
      <c r="G70" s="127" t="s">
        <v>642</v>
      </c>
      <c r="H70" s="127" t="s">
        <v>738</v>
      </c>
      <c r="I70" s="127" t="s">
        <v>601</v>
      </c>
      <c r="J70" s="127" t="s">
        <v>35</v>
      </c>
      <c r="K70" s="50" t="s">
        <v>739</v>
      </c>
    </row>
    <row r="71" spans="2:11">
      <c r="B71" s="127">
        <v>22</v>
      </c>
      <c r="C71" s="127">
        <v>1</v>
      </c>
      <c r="D71" s="127" t="s">
        <v>113</v>
      </c>
      <c r="E71" s="127">
        <v>22</v>
      </c>
      <c r="F71" s="127" t="s">
        <v>740</v>
      </c>
      <c r="G71" s="127" t="s">
        <v>741</v>
      </c>
      <c r="H71" s="127" t="s">
        <v>742</v>
      </c>
      <c r="I71" s="127" t="s">
        <v>743</v>
      </c>
      <c r="J71" s="127" t="s">
        <v>35</v>
      </c>
      <c r="K71" s="50">
        <v>1313</v>
      </c>
    </row>
    <row r="72" spans="2:11">
      <c r="B72" s="127">
        <v>23</v>
      </c>
      <c r="C72" s="127">
        <v>1</v>
      </c>
      <c r="D72" s="127" t="s">
        <v>113</v>
      </c>
      <c r="E72" s="127">
        <v>23</v>
      </c>
      <c r="F72" s="127" t="s">
        <v>744</v>
      </c>
      <c r="G72" s="127" t="s">
        <v>745</v>
      </c>
      <c r="H72" s="127" t="s">
        <v>746</v>
      </c>
      <c r="I72" s="127" t="s">
        <v>747</v>
      </c>
      <c r="J72" s="127" t="s">
        <v>35</v>
      </c>
      <c r="K72" s="50">
        <v>1152</v>
      </c>
    </row>
    <row r="73" spans="2:11">
      <c r="B73" s="127">
        <v>24</v>
      </c>
      <c r="C73" s="127">
        <v>6</v>
      </c>
      <c r="D73" s="127" t="s">
        <v>113</v>
      </c>
      <c r="E73" s="127">
        <v>24</v>
      </c>
      <c r="F73" s="127" t="s">
        <v>748</v>
      </c>
      <c r="G73" s="127" t="s">
        <v>21</v>
      </c>
      <c r="H73" s="127" t="s">
        <v>749</v>
      </c>
      <c r="I73" s="127" t="s">
        <v>21</v>
      </c>
      <c r="J73" s="127" t="s">
        <v>35</v>
      </c>
      <c r="K73" s="127" t="s">
        <v>750</v>
      </c>
    </row>
    <row r="74" spans="2:11">
      <c r="B74" s="127">
        <v>25</v>
      </c>
      <c r="C74" s="127">
        <v>1</v>
      </c>
      <c r="D74" s="127" t="s">
        <v>113</v>
      </c>
      <c r="E74" s="127">
        <v>25</v>
      </c>
      <c r="F74" s="127" t="s">
        <v>751</v>
      </c>
      <c r="G74" s="127" t="s">
        <v>752</v>
      </c>
      <c r="H74" s="127" t="s">
        <v>753</v>
      </c>
      <c r="I74" s="127" t="s">
        <v>628</v>
      </c>
      <c r="J74" s="127" t="s">
        <v>35</v>
      </c>
      <c r="K74" s="50" t="s">
        <v>754</v>
      </c>
    </row>
    <row r="75" spans="2:11">
      <c r="B75" s="127">
        <v>26</v>
      </c>
      <c r="C75" s="127">
        <v>1</v>
      </c>
      <c r="D75" s="127" t="s">
        <v>113</v>
      </c>
      <c r="E75" s="127">
        <v>26</v>
      </c>
      <c r="F75" s="127" t="s">
        <v>755</v>
      </c>
      <c r="G75" s="127" t="s">
        <v>756</v>
      </c>
      <c r="H75" s="127" t="s">
        <v>757</v>
      </c>
      <c r="I75" s="127" t="s">
        <v>635</v>
      </c>
      <c r="J75" s="127" t="s">
        <v>35</v>
      </c>
      <c r="K75" s="50" t="s">
        <v>758</v>
      </c>
    </row>
    <row r="76" spans="2:11">
      <c r="B76" s="127">
        <v>27</v>
      </c>
      <c r="C76" s="127">
        <v>1</v>
      </c>
      <c r="D76" s="127" t="s">
        <v>113</v>
      </c>
      <c r="E76" s="127">
        <v>27</v>
      </c>
      <c r="F76" s="127" t="s">
        <v>759</v>
      </c>
      <c r="G76" s="127" t="s">
        <v>644</v>
      </c>
      <c r="H76" s="127" t="s">
        <v>596</v>
      </c>
      <c r="I76" s="127" t="s">
        <v>760</v>
      </c>
      <c r="J76" s="127" t="s">
        <v>35</v>
      </c>
      <c r="K76" s="127" t="s">
        <v>761</v>
      </c>
    </row>
    <row r="77" spans="2:11">
      <c r="B77" s="127">
        <v>28</v>
      </c>
      <c r="C77" s="127">
        <v>1</v>
      </c>
      <c r="D77" s="127" t="s">
        <v>113</v>
      </c>
      <c r="E77" s="127">
        <v>28</v>
      </c>
      <c r="F77" s="127" t="s">
        <v>762</v>
      </c>
      <c r="G77" s="127" t="s">
        <v>763</v>
      </c>
      <c r="H77" s="127" t="s">
        <v>689</v>
      </c>
      <c r="I77" s="127" t="s">
        <v>764</v>
      </c>
      <c r="J77" s="127" t="s">
        <v>35</v>
      </c>
      <c r="K77" s="127" t="s">
        <v>620</v>
      </c>
    </row>
    <row r="78" spans="2:11">
      <c r="B78" s="127">
        <v>29</v>
      </c>
      <c r="C78" s="127">
        <v>1</v>
      </c>
      <c r="D78" s="127" t="s">
        <v>113</v>
      </c>
      <c r="E78" s="127">
        <v>29</v>
      </c>
      <c r="F78" s="127" t="s">
        <v>627</v>
      </c>
      <c r="G78" s="127" t="s">
        <v>621</v>
      </c>
      <c r="H78" s="127" t="s">
        <v>629</v>
      </c>
      <c r="I78" s="127" t="s">
        <v>765</v>
      </c>
      <c r="J78" s="127" t="s">
        <v>35</v>
      </c>
      <c r="K78" s="127" t="s">
        <v>766</v>
      </c>
    </row>
    <row r="79" spans="2:11">
      <c r="B79" s="127">
        <v>30</v>
      </c>
      <c r="C79" s="127">
        <v>1</v>
      </c>
      <c r="D79" s="127" t="s">
        <v>113</v>
      </c>
      <c r="E79" s="127">
        <v>30</v>
      </c>
      <c r="F79" s="127" t="s">
        <v>767</v>
      </c>
      <c r="G79" s="127" t="s">
        <v>633</v>
      </c>
      <c r="H79" s="127" t="s">
        <v>768</v>
      </c>
      <c r="I79" s="127" t="s">
        <v>600</v>
      </c>
      <c r="J79" s="127" t="s">
        <v>35</v>
      </c>
      <c r="K79" s="127" t="s">
        <v>769</v>
      </c>
    </row>
    <row r="80" spans="2:11">
      <c r="B80" s="127">
        <v>33</v>
      </c>
      <c r="C80" s="127">
        <v>6</v>
      </c>
      <c r="D80" s="127" t="s">
        <v>113</v>
      </c>
      <c r="E80" s="127">
        <v>33</v>
      </c>
      <c r="F80" s="127" t="s">
        <v>770</v>
      </c>
      <c r="G80" s="127" t="s">
        <v>631</v>
      </c>
      <c r="H80" s="127" t="s">
        <v>703</v>
      </c>
      <c r="I80" s="127" t="s">
        <v>21</v>
      </c>
      <c r="J80" s="127" t="s">
        <v>35</v>
      </c>
      <c r="K80" s="127" t="s">
        <v>623</v>
      </c>
    </row>
    <row r="81" spans="2:11">
      <c r="B81" s="127">
        <v>34</v>
      </c>
      <c r="C81" s="127">
        <v>1</v>
      </c>
      <c r="D81" s="127" t="s">
        <v>113</v>
      </c>
      <c r="E81" s="127">
        <v>34</v>
      </c>
      <c r="F81" s="127" t="s">
        <v>640</v>
      </c>
      <c r="G81" s="127" t="s">
        <v>602</v>
      </c>
      <c r="H81" s="127" t="s">
        <v>771</v>
      </c>
      <c r="I81" s="127" t="s">
        <v>772</v>
      </c>
      <c r="J81" s="127" t="s">
        <v>35</v>
      </c>
      <c r="K81" s="127" t="s">
        <v>773</v>
      </c>
    </row>
    <row r="82" spans="2:11">
      <c r="B82" s="127">
        <v>35</v>
      </c>
      <c r="C82" s="127">
        <v>6</v>
      </c>
      <c r="D82" s="127" t="s">
        <v>113</v>
      </c>
      <c r="E82" s="127">
        <v>35</v>
      </c>
      <c r="F82" s="127" t="s">
        <v>634</v>
      </c>
      <c r="G82" s="127" t="s">
        <v>21</v>
      </c>
      <c r="H82" s="127" t="s">
        <v>774</v>
      </c>
      <c r="I82" s="127" t="s">
        <v>21</v>
      </c>
      <c r="J82" s="127" t="s">
        <v>35</v>
      </c>
      <c r="K82" s="127" t="s">
        <v>775</v>
      </c>
    </row>
    <row r="83" spans="2:11">
      <c r="B83" s="127">
        <v>36</v>
      </c>
      <c r="C83" s="127">
        <v>6</v>
      </c>
      <c r="D83" s="127" t="s">
        <v>113</v>
      </c>
      <c r="E83" s="127">
        <v>36</v>
      </c>
      <c r="F83" s="127" t="s">
        <v>668</v>
      </c>
      <c r="G83" s="127" t="s">
        <v>776</v>
      </c>
      <c r="H83" s="127" t="s">
        <v>632</v>
      </c>
      <c r="I83" s="127" t="s">
        <v>777</v>
      </c>
      <c r="J83" s="127" t="s">
        <v>35</v>
      </c>
      <c r="K83" s="127" t="s">
        <v>778</v>
      </c>
    </row>
    <row r="84" spans="2:11">
      <c r="B84" s="127">
        <v>37</v>
      </c>
      <c r="C84" s="127">
        <v>6</v>
      </c>
      <c r="D84" s="127" t="s">
        <v>113</v>
      </c>
      <c r="E84" s="127">
        <v>37</v>
      </c>
      <c r="F84" s="127" t="s">
        <v>606</v>
      </c>
      <c r="G84" s="127" t="s">
        <v>21</v>
      </c>
      <c r="H84" s="127" t="s">
        <v>638</v>
      </c>
      <c r="I84" s="127" t="s">
        <v>21</v>
      </c>
      <c r="J84" s="127" t="s">
        <v>35</v>
      </c>
      <c r="K84" s="127" t="s">
        <v>608</v>
      </c>
    </row>
    <row r="85" spans="2:11">
      <c r="B85" s="127">
        <v>38</v>
      </c>
      <c r="C85" s="127">
        <v>6</v>
      </c>
      <c r="D85" s="127" t="s">
        <v>113</v>
      </c>
      <c r="E85" s="127">
        <v>38</v>
      </c>
      <c r="F85" s="127" t="s">
        <v>613</v>
      </c>
      <c r="G85" s="127" t="s">
        <v>21</v>
      </c>
      <c r="H85" s="127" t="s">
        <v>779</v>
      </c>
      <c r="I85" s="127" t="s">
        <v>21</v>
      </c>
      <c r="J85" s="127" t="s">
        <v>35</v>
      </c>
      <c r="K85" s="127" t="s">
        <v>780</v>
      </c>
    </row>
    <row r="86" spans="2:11">
      <c r="B86" s="127">
        <v>41</v>
      </c>
      <c r="C86" s="127">
        <v>1</v>
      </c>
      <c r="D86" s="127" t="s">
        <v>113</v>
      </c>
      <c r="E86" s="127">
        <v>41</v>
      </c>
      <c r="F86" s="127" t="s">
        <v>603</v>
      </c>
      <c r="G86" s="127" t="s">
        <v>21</v>
      </c>
      <c r="H86" s="127" t="s">
        <v>781</v>
      </c>
      <c r="I86" s="127" t="s">
        <v>21</v>
      </c>
      <c r="J86" s="127" t="s">
        <v>35</v>
      </c>
      <c r="K86" s="127" t="s">
        <v>598</v>
      </c>
    </row>
    <row r="87" spans="2:11">
      <c r="B87" s="127">
        <v>42</v>
      </c>
      <c r="C87" s="127">
        <v>1</v>
      </c>
      <c r="D87" s="127" t="s">
        <v>113</v>
      </c>
      <c r="E87" s="127">
        <v>42</v>
      </c>
      <c r="F87" s="50" t="s">
        <v>782</v>
      </c>
      <c r="G87" s="50" t="s">
        <v>631</v>
      </c>
      <c r="H87" s="50" t="s">
        <v>783</v>
      </c>
      <c r="I87" s="127" t="s">
        <v>743</v>
      </c>
      <c r="J87" s="127" t="s">
        <v>35</v>
      </c>
      <c r="K87" s="50" t="s">
        <v>622</v>
      </c>
    </row>
    <row r="88" spans="2:11">
      <c r="B88" s="127">
        <v>43</v>
      </c>
      <c r="C88" s="127">
        <v>1</v>
      </c>
      <c r="D88" s="127" t="s">
        <v>113</v>
      </c>
      <c r="E88" s="127">
        <v>43</v>
      </c>
      <c r="F88" s="127" t="s">
        <v>784</v>
      </c>
      <c r="G88" s="127" t="s">
        <v>637</v>
      </c>
      <c r="H88" s="127" t="s">
        <v>785</v>
      </c>
      <c r="I88" s="127" t="s">
        <v>595</v>
      </c>
      <c r="J88" s="127" t="s">
        <v>35</v>
      </c>
      <c r="K88" s="50" t="s">
        <v>786</v>
      </c>
    </row>
    <row r="89" spans="2:11">
      <c r="B89" s="127">
        <v>52</v>
      </c>
      <c r="C89" s="127">
        <v>1</v>
      </c>
      <c r="D89" s="127" t="s">
        <v>113</v>
      </c>
      <c r="E89" s="127">
        <v>52</v>
      </c>
      <c r="F89" s="127" t="s">
        <v>787</v>
      </c>
      <c r="G89" s="127" t="s">
        <v>788</v>
      </c>
      <c r="H89" s="50" t="s">
        <v>789</v>
      </c>
      <c r="I89" s="127" t="s">
        <v>790</v>
      </c>
      <c r="J89" s="127" t="s">
        <v>35</v>
      </c>
      <c r="K89" s="50">
        <v>2385</v>
      </c>
    </row>
    <row r="90" spans="2:11">
      <c r="B90" s="127">
        <v>56</v>
      </c>
      <c r="C90" s="127">
        <v>8</v>
      </c>
      <c r="D90" s="127" t="s">
        <v>113</v>
      </c>
      <c r="E90" s="127">
        <v>56</v>
      </c>
      <c r="F90" s="50" t="s">
        <v>677</v>
      </c>
      <c r="G90" s="127" t="s">
        <v>791</v>
      </c>
      <c r="H90" s="50" t="s">
        <v>792</v>
      </c>
      <c r="I90" s="127" t="s">
        <v>793</v>
      </c>
      <c r="J90" s="127" t="s">
        <v>35</v>
      </c>
      <c r="K90" s="50">
        <v>2591</v>
      </c>
    </row>
    <row r="91" spans="2:11">
      <c r="B91" s="127">
        <v>60</v>
      </c>
      <c r="C91" s="127">
        <v>1</v>
      </c>
      <c r="D91" s="127" t="s">
        <v>113</v>
      </c>
      <c r="E91" s="127">
        <v>60</v>
      </c>
      <c r="F91" s="127" t="s">
        <v>714</v>
      </c>
      <c r="G91" s="50" t="s">
        <v>794</v>
      </c>
      <c r="H91" s="127" t="s">
        <v>795</v>
      </c>
      <c r="I91" s="127" t="s">
        <v>21</v>
      </c>
      <c r="J91" s="127" t="s">
        <v>35</v>
      </c>
      <c r="K91" s="50">
        <v>1457</v>
      </c>
    </row>
    <row r="92" spans="2:11">
      <c r="B92" s="127">
        <v>61</v>
      </c>
      <c r="C92" s="127">
        <v>1</v>
      </c>
      <c r="D92" s="127" t="s">
        <v>113</v>
      </c>
      <c r="E92" s="127">
        <v>61</v>
      </c>
      <c r="F92" s="127" t="s">
        <v>796</v>
      </c>
      <c r="G92" s="127" t="s">
        <v>797</v>
      </c>
      <c r="H92" s="127" t="s">
        <v>724</v>
      </c>
      <c r="I92" s="127" t="s">
        <v>626</v>
      </c>
      <c r="J92" s="127" t="s">
        <v>35</v>
      </c>
      <c r="K92" s="127" t="s">
        <v>798</v>
      </c>
    </row>
    <row r="93" spans="2:11">
      <c r="B93" s="127">
        <v>72</v>
      </c>
      <c r="C93" s="127">
        <v>1</v>
      </c>
      <c r="D93" s="127" t="s">
        <v>113</v>
      </c>
      <c r="E93" s="127">
        <v>72</v>
      </c>
      <c r="F93" s="127" t="s">
        <v>796</v>
      </c>
      <c r="G93" s="127" t="s">
        <v>595</v>
      </c>
      <c r="H93" s="127" t="s">
        <v>641</v>
      </c>
      <c r="I93" s="127" t="s">
        <v>21</v>
      </c>
      <c r="J93" s="127" t="s">
        <v>35</v>
      </c>
      <c r="K93" s="127" t="s">
        <v>799</v>
      </c>
    </row>
    <row r="94" spans="2:11">
      <c r="B94" s="127">
        <v>76</v>
      </c>
      <c r="C94" s="127">
        <v>1</v>
      </c>
      <c r="D94" s="127" t="s">
        <v>113</v>
      </c>
      <c r="E94" s="127">
        <v>76</v>
      </c>
      <c r="F94" s="127" t="s">
        <v>800</v>
      </c>
      <c r="G94" s="127" t="s">
        <v>801</v>
      </c>
      <c r="H94" s="127" t="s">
        <v>596</v>
      </c>
      <c r="I94" s="127" t="s">
        <v>639</v>
      </c>
      <c r="J94" s="127" t="s">
        <v>35</v>
      </c>
      <c r="K94" s="127" t="s">
        <v>802</v>
      </c>
    </row>
    <row r="95" spans="2:11">
      <c r="B95" s="127">
        <v>77</v>
      </c>
      <c r="C95" s="127">
        <v>1</v>
      </c>
      <c r="D95" s="127" t="s">
        <v>113</v>
      </c>
      <c r="E95" s="127">
        <v>77</v>
      </c>
      <c r="F95" s="127" t="s">
        <v>597</v>
      </c>
      <c r="G95" s="127" t="s">
        <v>609</v>
      </c>
      <c r="H95" s="127" t="s">
        <v>595</v>
      </c>
      <c r="I95" s="127" t="s">
        <v>760</v>
      </c>
      <c r="J95" s="127" t="s">
        <v>35</v>
      </c>
      <c r="K95" s="127" t="s">
        <v>803</v>
      </c>
    </row>
    <row r="96" spans="2:11">
      <c r="B96" s="127">
        <v>84</v>
      </c>
      <c r="C96" s="127">
        <v>6</v>
      </c>
      <c r="D96" s="127" t="s">
        <v>113</v>
      </c>
      <c r="E96" s="127">
        <v>84</v>
      </c>
      <c r="F96" s="127" t="s">
        <v>770</v>
      </c>
      <c r="G96" s="127" t="s">
        <v>804</v>
      </c>
      <c r="H96" s="127" t="s">
        <v>685</v>
      </c>
      <c r="I96" s="127" t="s">
        <v>643</v>
      </c>
      <c r="J96" s="127" t="s">
        <v>35</v>
      </c>
      <c r="K96" s="127" t="s">
        <v>805</v>
      </c>
    </row>
    <row r="97" spans="1:125">
      <c r="B97" s="127">
        <v>86</v>
      </c>
      <c r="C97" s="127">
        <v>6</v>
      </c>
      <c r="D97" s="127" t="s">
        <v>113</v>
      </c>
      <c r="E97" s="127">
        <v>86</v>
      </c>
      <c r="F97" s="127" t="s">
        <v>599</v>
      </c>
      <c r="G97" s="127" t="s">
        <v>604</v>
      </c>
      <c r="H97" s="127" t="s">
        <v>636</v>
      </c>
      <c r="I97" s="127" t="s">
        <v>641</v>
      </c>
      <c r="J97" s="127" t="s">
        <v>35</v>
      </c>
      <c r="K97" s="127" t="s">
        <v>806</v>
      </c>
    </row>
    <row r="98" spans="1:125">
      <c r="B98" s="127">
        <v>87</v>
      </c>
      <c r="C98" s="127">
        <v>7</v>
      </c>
      <c r="D98" s="127" t="s">
        <v>113</v>
      </c>
      <c r="E98" s="127">
        <v>87</v>
      </c>
      <c r="F98" s="127" t="s">
        <v>22</v>
      </c>
      <c r="G98" s="127" t="s">
        <v>21</v>
      </c>
      <c r="H98" s="127" t="s">
        <v>644</v>
      </c>
      <c r="I98" s="127" t="s">
        <v>21</v>
      </c>
      <c r="J98" s="127" t="s">
        <v>35</v>
      </c>
      <c r="K98" s="127" t="s">
        <v>615</v>
      </c>
    </row>
    <row r="99" spans="1:125">
      <c r="B99" s="127">
        <v>89</v>
      </c>
      <c r="C99" s="127">
        <v>6</v>
      </c>
      <c r="D99" s="127" t="s">
        <v>113</v>
      </c>
      <c r="E99" s="127">
        <v>89</v>
      </c>
      <c r="F99" s="127" t="s">
        <v>807</v>
      </c>
      <c r="G99" s="127" t="s">
        <v>21</v>
      </c>
      <c r="H99" s="127" t="s">
        <v>808</v>
      </c>
      <c r="I99" s="127" t="s">
        <v>21</v>
      </c>
      <c r="J99" s="127" t="s">
        <v>35</v>
      </c>
      <c r="K99" s="50" t="s">
        <v>786</v>
      </c>
    </row>
    <row r="100" spans="1:125">
      <c r="B100" s="127">
        <v>92</v>
      </c>
      <c r="C100" s="127">
        <v>7</v>
      </c>
      <c r="D100" s="127" t="s">
        <v>113</v>
      </c>
      <c r="E100" s="127">
        <v>92</v>
      </c>
      <c r="F100" s="127" t="s">
        <v>22</v>
      </c>
      <c r="G100" s="127" t="s">
        <v>21</v>
      </c>
      <c r="H100" s="127" t="s">
        <v>772</v>
      </c>
      <c r="I100" s="127" t="s">
        <v>21</v>
      </c>
      <c r="J100" s="127" t="s">
        <v>35</v>
      </c>
      <c r="K100" s="127" t="s">
        <v>809</v>
      </c>
    </row>
    <row r="101" spans="1:125">
      <c r="B101" s="127">
        <v>93</v>
      </c>
      <c r="C101" s="50">
        <v>11</v>
      </c>
      <c r="D101" s="50" t="s">
        <v>113</v>
      </c>
      <c r="E101" s="50">
        <v>93</v>
      </c>
      <c r="F101" s="50" t="s">
        <v>616</v>
      </c>
      <c r="G101" s="127" t="s">
        <v>21</v>
      </c>
      <c r="H101" s="50" t="s">
        <v>810</v>
      </c>
      <c r="I101" s="127" t="s">
        <v>21</v>
      </c>
      <c r="J101" s="127" t="s">
        <v>35</v>
      </c>
      <c r="K101" s="127" t="s">
        <v>681</v>
      </c>
    </row>
    <row r="102" spans="1:125">
      <c r="B102" s="127">
        <v>96</v>
      </c>
      <c r="C102" s="127">
        <v>6</v>
      </c>
      <c r="D102" s="127" t="s">
        <v>113</v>
      </c>
      <c r="E102" s="127">
        <v>96</v>
      </c>
      <c r="F102" s="127" t="s">
        <v>675</v>
      </c>
      <c r="G102" s="127" t="s">
        <v>569</v>
      </c>
      <c r="H102" s="127" t="s">
        <v>724</v>
      </c>
      <c r="I102" s="127" t="s">
        <v>21</v>
      </c>
      <c r="J102" s="127" t="s">
        <v>35</v>
      </c>
      <c r="K102" s="127" t="s">
        <v>811</v>
      </c>
    </row>
    <row r="103" spans="1:125">
      <c r="B103" s="127">
        <v>301</v>
      </c>
      <c r="C103" s="127">
        <v>12</v>
      </c>
      <c r="D103" s="127" t="s">
        <v>113</v>
      </c>
      <c r="E103" s="127">
        <v>301</v>
      </c>
      <c r="F103" s="127" t="s">
        <v>682</v>
      </c>
      <c r="G103" s="127" t="s">
        <v>21</v>
      </c>
      <c r="H103" s="127" t="s">
        <v>812</v>
      </c>
      <c r="I103" s="127" t="s">
        <v>21</v>
      </c>
      <c r="J103" s="127" t="s">
        <v>35</v>
      </c>
      <c r="K103" s="127" t="s">
        <v>658</v>
      </c>
    </row>
    <row r="104" spans="1:125">
      <c r="A104" s="127" t="s">
        <v>50</v>
      </c>
      <c r="C104" s="50"/>
      <c r="D104" s="50"/>
      <c r="E104" s="50"/>
      <c r="F104" s="50"/>
      <c r="H104" s="50"/>
    </row>
    <row r="105" spans="1:125">
      <c r="B105" s="127" t="s">
        <v>34</v>
      </c>
      <c r="C105" s="50">
        <v>9687</v>
      </c>
      <c r="D105" s="50">
        <v>9723</v>
      </c>
      <c r="E105" s="50">
        <v>13251</v>
      </c>
      <c r="F105" s="50">
        <v>2227</v>
      </c>
      <c r="G105" s="127" t="s">
        <v>35</v>
      </c>
      <c r="H105" s="50">
        <v>34894</v>
      </c>
    </row>
    <row r="106" spans="1:125">
      <c r="C106" s="50"/>
      <c r="D106" s="50"/>
      <c r="E106" s="50"/>
      <c r="F106" s="50"/>
      <c r="H106" s="50"/>
    </row>
    <row r="109" spans="1:125">
      <c r="A109" s="127" t="s">
        <v>95</v>
      </c>
      <c r="B109" s="127" t="s">
        <v>96</v>
      </c>
      <c r="C109" s="127" t="s">
        <v>65</v>
      </c>
      <c r="D109" s="127" t="s">
        <v>114</v>
      </c>
      <c r="E109" s="127" t="s">
        <v>115</v>
      </c>
      <c r="F109" s="127" t="s">
        <v>116</v>
      </c>
      <c r="G109" s="127" t="s">
        <v>72</v>
      </c>
    </row>
    <row r="110" spans="1:125">
      <c r="A110" s="127" t="s">
        <v>56</v>
      </c>
    </row>
    <row r="111" spans="1:125">
      <c r="B111" s="127" t="s">
        <v>117</v>
      </c>
      <c r="C111" s="127" t="s">
        <v>118</v>
      </c>
      <c r="D111" s="127" t="s">
        <v>68</v>
      </c>
      <c r="E111" s="127" t="s">
        <v>119</v>
      </c>
      <c r="F111" s="127" t="s">
        <v>120</v>
      </c>
      <c r="G111" s="127" t="s">
        <v>121</v>
      </c>
      <c r="H111" s="127" t="s">
        <v>122</v>
      </c>
      <c r="I111" s="127" t="s">
        <v>123</v>
      </c>
      <c r="J111" s="127" t="s">
        <v>124</v>
      </c>
      <c r="K111" s="127" t="s">
        <v>125</v>
      </c>
      <c r="L111" s="127" t="s">
        <v>126</v>
      </c>
      <c r="M111" s="127" t="s">
        <v>127</v>
      </c>
      <c r="N111" s="127" t="s">
        <v>128</v>
      </c>
      <c r="O111" s="127" t="s">
        <v>129</v>
      </c>
      <c r="P111" s="127" t="s">
        <v>130</v>
      </c>
      <c r="Q111" s="127" t="s">
        <v>131</v>
      </c>
      <c r="R111" s="127" t="s">
        <v>132</v>
      </c>
      <c r="S111" s="127" t="s">
        <v>133</v>
      </c>
      <c r="T111" s="127" t="s">
        <v>134</v>
      </c>
      <c r="U111" s="127" t="s">
        <v>135</v>
      </c>
      <c r="V111" s="127" t="s">
        <v>136</v>
      </c>
      <c r="W111" s="127" t="s">
        <v>137</v>
      </c>
      <c r="X111" s="127" t="s">
        <v>138</v>
      </c>
      <c r="Y111" s="127" t="s">
        <v>139</v>
      </c>
      <c r="Z111" s="127" t="s">
        <v>140</v>
      </c>
      <c r="AA111" s="127" t="s">
        <v>141</v>
      </c>
      <c r="AB111" s="127" t="s">
        <v>142</v>
      </c>
      <c r="AC111" s="127" t="s">
        <v>143</v>
      </c>
      <c r="AD111" s="127" t="s">
        <v>144</v>
      </c>
      <c r="AE111" s="127" t="s">
        <v>145</v>
      </c>
      <c r="AF111" s="127" t="s">
        <v>146</v>
      </c>
      <c r="AG111" s="127" t="s">
        <v>147</v>
      </c>
      <c r="AH111" s="127" t="s">
        <v>148</v>
      </c>
      <c r="AI111" s="127" t="s">
        <v>149</v>
      </c>
      <c r="AJ111" s="127" t="s">
        <v>150</v>
      </c>
      <c r="AK111" s="127" t="s">
        <v>151</v>
      </c>
      <c r="AL111" s="127" t="s">
        <v>152</v>
      </c>
      <c r="AM111" s="127" t="s">
        <v>153</v>
      </c>
      <c r="AN111" s="127" t="s">
        <v>154</v>
      </c>
      <c r="AO111" s="127" t="s">
        <v>155</v>
      </c>
      <c r="AP111" s="127" t="s">
        <v>156</v>
      </c>
      <c r="AQ111" s="127" t="s">
        <v>157</v>
      </c>
      <c r="AR111" s="127" t="s">
        <v>158</v>
      </c>
      <c r="AS111" s="127" t="s">
        <v>159</v>
      </c>
      <c r="AT111" s="127" t="s">
        <v>160</v>
      </c>
      <c r="AU111" s="127" t="s">
        <v>161</v>
      </c>
      <c r="AV111" s="127" t="s">
        <v>162</v>
      </c>
      <c r="AW111" s="127" t="s">
        <v>163</v>
      </c>
      <c r="AX111" s="127" t="s">
        <v>164</v>
      </c>
      <c r="AY111" s="127" t="s">
        <v>165</v>
      </c>
      <c r="AZ111" s="127" t="s">
        <v>166</v>
      </c>
      <c r="BA111" s="127" t="s">
        <v>167</v>
      </c>
      <c r="BB111" s="127" t="s">
        <v>168</v>
      </c>
      <c r="BC111" s="127" t="s">
        <v>169</v>
      </c>
      <c r="BD111" s="127" t="s">
        <v>170</v>
      </c>
      <c r="BE111" s="127" t="s">
        <v>171</v>
      </c>
      <c r="BF111" s="127" t="s">
        <v>172</v>
      </c>
      <c r="BG111" s="127" t="s">
        <v>173</v>
      </c>
      <c r="BH111" s="127" t="s">
        <v>174</v>
      </c>
      <c r="BI111" s="127" t="s">
        <v>175</v>
      </c>
      <c r="BJ111" s="127" t="s">
        <v>176</v>
      </c>
      <c r="BK111" s="127" t="s">
        <v>177</v>
      </c>
      <c r="BL111" s="127" t="s">
        <v>178</v>
      </c>
      <c r="BM111" s="127" t="s">
        <v>179</v>
      </c>
      <c r="BN111" s="127" t="s">
        <v>180</v>
      </c>
      <c r="BO111" s="127" t="s">
        <v>181</v>
      </c>
      <c r="BP111" s="127" t="s">
        <v>182</v>
      </c>
      <c r="BQ111" s="127" t="s">
        <v>183</v>
      </c>
      <c r="BR111" s="127" t="s">
        <v>184</v>
      </c>
      <c r="BS111" s="127" t="s">
        <v>185</v>
      </c>
      <c r="BT111" s="127" t="s">
        <v>186</v>
      </c>
      <c r="BU111" s="127" t="s">
        <v>187</v>
      </c>
      <c r="BV111" s="127" t="s">
        <v>188</v>
      </c>
      <c r="BW111" s="127" t="s">
        <v>189</v>
      </c>
      <c r="BX111" s="127" t="s">
        <v>190</v>
      </c>
      <c r="BY111" s="127" t="s">
        <v>191</v>
      </c>
      <c r="BZ111" s="127" t="s">
        <v>192</v>
      </c>
      <c r="CA111" s="127" t="s">
        <v>193</v>
      </c>
      <c r="CB111" s="127" t="s">
        <v>194</v>
      </c>
      <c r="CC111" s="127" t="s">
        <v>195</v>
      </c>
      <c r="CD111" s="127" t="s">
        <v>196</v>
      </c>
      <c r="CE111" s="127" t="s">
        <v>197</v>
      </c>
      <c r="CF111" s="127" t="s">
        <v>198</v>
      </c>
      <c r="CG111" s="127" t="s">
        <v>199</v>
      </c>
      <c r="CH111" s="127" t="s">
        <v>200</v>
      </c>
      <c r="CI111" s="127" t="s">
        <v>201</v>
      </c>
      <c r="CJ111" s="127" t="s">
        <v>202</v>
      </c>
      <c r="CK111" s="127" t="s">
        <v>203</v>
      </c>
      <c r="CL111" s="127" t="s">
        <v>204</v>
      </c>
      <c r="CM111" s="127" t="s">
        <v>205</v>
      </c>
      <c r="CN111" s="127" t="s">
        <v>206</v>
      </c>
      <c r="CO111" s="127" t="s">
        <v>207</v>
      </c>
      <c r="CP111" s="127" t="s">
        <v>208</v>
      </c>
      <c r="CQ111" s="127" t="s">
        <v>209</v>
      </c>
      <c r="CR111" s="127" t="s">
        <v>210</v>
      </c>
      <c r="CS111" s="127" t="s">
        <v>211</v>
      </c>
      <c r="CT111" s="127" t="s">
        <v>212</v>
      </c>
      <c r="CU111" s="127" t="s">
        <v>213</v>
      </c>
      <c r="CV111" s="127" t="s">
        <v>214</v>
      </c>
      <c r="CW111" s="127" t="s">
        <v>215</v>
      </c>
      <c r="CX111" s="127" t="s">
        <v>216</v>
      </c>
      <c r="CY111" s="127" t="s">
        <v>217</v>
      </c>
      <c r="CZ111" s="127" t="s">
        <v>218</v>
      </c>
      <c r="DA111" s="127" t="s">
        <v>219</v>
      </c>
      <c r="DB111" s="127" t="s">
        <v>220</v>
      </c>
      <c r="DC111" s="127" t="s">
        <v>221</v>
      </c>
      <c r="DD111" s="127" t="s">
        <v>222</v>
      </c>
      <c r="DE111" s="127" t="s">
        <v>223</v>
      </c>
      <c r="DF111" s="127" t="s">
        <v>224</v>
      </c>
      <c r="DG111" s="127" t="s">
        <v>225</v>
      </c>
      <c r="DH111" s="127" t="s">
        <v>226</v>
      </c>
      <c r="DI111" s="127" t="s">
        <v>227</v>
      </c>
      <c r="DJ111" s="127" t="s">
        <v>228</v>
      </c>
      <c r="DK111" s="127" t="s">
        <v>229</v>
      </c>
      <c r="DL111" s="127" t="s">
        <v>230</v>
      </c>
      <c r="DM111" s="127" t="s">
        <v>231</v>
      </c>
      <c r="DN111" s="127" t="s">
        <v>232</v>
      </c>
      <c r="DO111" s="127" t="s">
        <v>233</v>
      </c>
      <c r="DP111" s="127" t="s">
        <v>234</v>
      </c>
      <c r="DQ111" s="127" t="s">
        <v>235</v>
      </c>
      <c r="DR111" s="127" t="s">
        <v>236</v>
      </c>
      <c r="DS111" s="127" t="s">
        <v>237</v>
      </c>
      <c r="DT111" s="127" t="s">
        <v>238</v>
      </c>
      <c r="DU111" s="127" t="s">
        <v>239</v>
      </c>
    </row>
    <row r="112" spans="1:125">
      <c r="A112" s="127" t="s">
        <v>56</v>
      </c>
    </row>
    <row r="113" spans="2:82">
      <c r="B113" s="127" t="s">
        <v>240</v>
      </c>
      <c r="C113" s="127">
        <v>12</v>
      </c>
      <c r="D113" s="127" t="s">
        <v>241</v>
      </c>
      <c r="E113" s="127" t="s">
        <v>242</v>
      </c>
      <c r="F113" s="127" t="s">
        <v>243</v>
      </c>
      <c r="G113" s="127">
        <v>1</v>
      </c>
      <c r="H113" s="127">
        <v>36</v>
      </c>
      <c r="I113" s="127">
        <v>120</v>
      </c>
      <c r="J113" s="127">
        <v>48</v>
      </c>
      <c r="K113" s="127">
        <v>60</v>
      </c>
      <c r="L113" s="127">
        <v>52</v>
      </c>
      <c r="M113" s="127">
        <v>9.3703810000000001</v>
      </c>
      <c r="N113" s="127">
        <v>38.927131000000003</v>
      </c>
      <c r="O113" s="127">
        <v>9.3703810000000001</v>
      </c>
      <c r="P113" s="127">
        <v>38.516527000000004</v>
      </c>
      <c r="Q113" s="127">
        <v>9.3703810000000001</v>
      </c>
      <c r="R113" s="127">
        <v>47.640518</v>
      </c>
      <c r="S113" s="127">
        <v>9.3703810000000001</v>
      </c>
      <c r="T113" s="127">
        <v>35.563541000000001</v>
      </c>
      <c r="U113" s="127" t="s">
        <v>813</v>
      </c>
      <c r="V113" s="127" t="s">
        <v>814</v>
      </c>
      <c r="W113" s="127">
        <v>1.8180000000000001</v>
      </c>
      <c r="X113" s="127">
        <v>0</v>
      </c>
      <c r="Y113" s="127">
        <v>0</v>
      </c>
      <c r="Z113" s="127">
        <v>0</v>
      </c>
      <c r="AA113" s="127">
        <v>0</v>
      </c>
      <c r="AB113" s="127" t="s">
        <v>815</v>
      </c>
      <c r="AC113" s="127">
        <v>0</v>
      </c>
      <c r="AD113" s="127" t="s">
        <v>816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 t="s">
        <v>817</v>
      </c>
      <c r="AL113" s="127" t="s">
        <v>818</v>
      </c>
      <c r="AM113" s="127">
        <v>37.5</v>
      </c>
      <c r="AN113" s="127">
        <v>0</v>
      </c>
      <c r="AO113" s="127">
        <v>0</v>
      </c>
      <c r="AP113" s="127">
        <v>0</v>
      </c>
      <c r="AQ113" s="127">
        <v>0</v>
      </c>
      <c r="AR113" s="127">
        <v>0</v>
      </c>
      <c r="AS113" s="127">
        <v>0</v>
      </c>
      <c r="AT113" s="127" t="s">
        <v>819</v>
      </c>
      <c r="AU113" s="127">
        <v>0</v>
      </c>
      <c r="AV113" s="127">
        <v>2</v>
      </c>
      <c r="AW113" s="127">
        <v>2.3330000000000002</v>
      </c>
      <c r="AX113" s="127">
        <v>0</v>
      </c>
      <c r="AY113" s="127">
        <v>0</v>
      </c>
      <c r="AZ113" s="127">
        <v>0</v>
      </c>
      <c r="BA113" s="127">
        <v>0</v>
      </c>
      <c r="BB113" s="127">
        <v>0</v>
      </c>
      <c r="BC113" s="127">
        <v>0</v>
      </c>
      <c r="BD113" s="127">
        <v>0</v>
      </c>
      <c r="BE113" s="127">
        <v>143</v>
      </c>
      <c r="BF113" s="127">
        <v>1824</v>
      </c>
    </row>
    <row r="114" spans="2:82">
      <c r="B114" s="127" t="s">
        <v>244</v>
      </c>
      <c r="C114" s="127">
        <v>12</v>
      </c>
      <c r="D114" s="127" t="s">
        <v>241</v>
      </c>
      <c r="E114" s="127" t="s">
        <v>242</v>
      </c>
      <c r="F114" s="127" t="s">
        <v>245</v>
      </c>
      <c r="G114" s="127">
        <v>1</v>
      </c>
      <c r="H114" s="127">
        <v>90</v>
      </c>
      <c r="I114" s="127">
        <v>120</v>
      </c>
      <c r="J114" s="127">
        <v>48</v>
      </c>
      <c r="K114" s="127">
        <v>60</v>
      </c>
      <c r="L114" s="127">
        <v>52</v>
      </c>
      <c r="M114" s="127">
        <v>8.9196950000000008</v>
      </c>
      <c r="N114" s="127">
        <v>39.685862</v>
      </c>
      <c r="O114" s="127">
        <v>8.9196950000000008</v>
      </c>
      <c r="P114" s="127">
        <v>37.325502</v>
      </c>
      <c r="Q114" s="127">
        <v>8.9196950000000008</v>
      </c>
      <c r="R114" s="127">
        <v>44.098436</v>
      </c>
      <c r="S114" s="127">
        <v>8.9196950000000008</v>
      </c>
      <c r="T114" s="127">
        <v>33.545158000000001</v>
      </c>
      <c r="U114" s="127" t="s">
        <v>820</v>
      </c>
      <c r="V114" s="127" t="s">
        <v>821</v>
      </c>
      <c r="W114" s="127">
        <v>1.0900000000000001</v>
      </c>
      <c r="X114" s="127">
        <v>0</v>
      </c>
      <c r="Y114" s="127">
        <v>0</v>
      </c>
      <c r="Z114" s="127">
        <v>0</v>
      </c>
      <c r="AA114" s="127">
        <v>0</v>
      </c>
      <c r="AB114" s="127" t="s">
        <v>822</v>
      </c>
      <c r="AC114" s="127">
        <v>0</v>
      </c>
      <c r="AD114" s="127" t="s">
        <v>823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 t="s">
        <v>824</v>
      </c>
      <c r="AL114" s="127" t="s">
        <v>825</v>
      </c>
      <c r="AM114" s="127">
        <v>37.5</v>
      </c>
      <c r="AN114" s="127">
        <v>0.85799999999999998</v>
      </c>
      <c r="AO114" s="127">
        <v>0</v>
      </c>
      <c r="AP114" s="127">
        <v>0</v>
      </c>
      <c r="AQ114" s="127">
        <v>0</v>
      </c>
      <c r="AR114" s="127">
        <v>0</v>
      </c>
      <c r="AS114" s="127" t="s">
        <v>826</v>
      </c>
      <c r="AT114" s="127">
        <v>0</v>
      </c>
      <c r="AU114" s="127">
        <v>1.5</v>
      </c>
      <c r="AV114" s="127">
        <v>2.3330000000000002</v>
      </c>
      <c r="AW114" s="127">
        <v>0</v>
      </c>
      <c r="AX114" s="127">
        <v>0</v>
      </c>
      <c r="AY114" s="127">
        <v>0</v>
      </c>
      <c r="AZ114" s="127">
        <v>0</v>
      </c>
      <c r="BA114" s="127">
        <v>0</v>
      </c>
      <c r="BB114" s="127">
        <v>0</v>
      </c>
      <c r="BC114" s="127">
        <v>0</v>
      </c>
      <c r="BD114" s="127">
        <v>103</v>
      </c>
      <c r="BE114" s="127">
        <v>1312</v>
      </c>
    </row>
    <row r="115" spans="2:82">
      <c r="B115" s="127" t="s">
        <v>246</v>
      </c>
      <c r="C115" s="127">
        <v>17</v>
      </c>
      <c r="D115" s="127" t="s">
        <v>247</v>
      </c>
      <c r="E115" s="127" t="s">
        <v>248</v>
      </c>
      <c r="F115" s="127" t="s">
        <v>249</v>
      </c>
      <c r="G115" s="127" t="s">
        <v>250</v>
      </c>
      <c r="H115" s="127">
        <v>1</v>
      </c>
      <c r="I115" s="127">
        <v>45</v>
      </c>
      <c r="J115" s="127">
        <v>72</v>
      </c>
      <c r="K115" s="127">
        <v>120</v>
      </c>
      <c r="L115" s="127">
        <v>17</v>
      </c>
      <c r="M115" s="127">
        <v>6.136978</v>
      </c>
      <c r="N115" s="127">
        <v>27.786109</v>
      </c>
      <c r="O115" s="127">
        <v>6.136978</v>
      </c>
      <c r="P115" s="127">
        <v>25.713809000000001</v>
      </c>
      <c r="Q115" s="127">
        <v>6.136978</v>
      </c>
      <c r="R115" s="127">
        <v>27.422180999999998</v>
      </c>
      <c r="S115" s="127">
        <v>0</v>
      </c>
      <c r="T115" s="127">
        <v>0</v>
      </c>
      <c r="U115" s="127" t="s">
        <v>827</v>
      </c>
      <c r="V115" s="127">
        <v>0</v>
      </c>
      <c r="W115" s="127" t="s">
        <v>828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 t="s">
        <v>829</v>
      </c>
      <c r="AG115" s="127">
        <v>0</v>
      </c>
      <c r="AH115" s="127">
        <v>0</v>
      </c>
      <c r="AI115" s="127">
        <v>0.5</v>
      </c>
      <c r="AJ115" s="127">
        <v>0</v>
      </c>
      <c r="AK115" s="127">
        <v>0</v>
      </c>
      <c r="AL115" s="127">
        <v>0</v>
      </c>
      <c r="AM115" s="127">
        <v>0</v>
      </c>
      <c r="AN115" s="127">
        <v>0</v>
      </c>
      <c r="AO115" s="127">
        <v>0</v>
      </c>
      <c r="AP115" s="127">
        <v>0</v>
      </c>
      <c r="AQ115" s="127">
        <v>0</v>
      </c>
      <c r="AR115" s="127" t="s">
        <v>830</v>
      </c>
      <c r="AS115" s="127">
        <v>0</v>
      </c>
      <c r="AT115" s="127" t="s">
        <v>831</v>
      </c>
      <c r="AU115" s="127">
        <v>0.32</v>
      </c>
      <c r="AV115" s="127">
        <v>0</v>
      </c>
      <c r="AW115" s="127">
        <v>0</v>
      </c>
      <c r="AX115" s="127">
        <v>0</v>
      </c>
      <c r="AY115" s="127">
        <v>0</v>
      </c>
      <c r="AZ115" s="127">
        <v>0</v>
      </c>
      <c r="BA115" s="127">
        <v>0</v>
      </c>
      <c r="BB115" s="127">
        <v>0</v>
      </c>
      <c r="BC115" s="127">
        <v>0</v>
      </c>
      <c r="BD115" s="127">
        <v>0</v>
      </c>
      <c r="BE115" s="127">
        <v>0</v>
      </c>
      <c r="BF115" s="127">
        <v>0</v>
      </c>
      <c r="BG115" s="127">
        <v>0</v>
      </c>
      <c r="BH115" s="127">
        <v>0</v>
      </c>
      <c r="BI115" s="127">
        <v>0</v>
      </c>
      <c r="BJ115" s="127">
        <v>0</v>
      </c>
      <c r="BK115" s="127">
        <v>0</v>
      </c>
      <c r="BL115" s="127">
        <v>0</v>
      </c>
      <c r="BM115" s="127">
        <v>0</v>
      </c>
      <c r="BN115" s="127">
        <v>0</v>
      </c>
      <c r="BO115" s="127">
        <v>0</v>
      </c>
      <c r="BP115" s="127">
        <v>33</v>
      </c>
      <c r="BQ115" s="127">
        <v>421</v>
      </c>
    </row>
    <row r="116" spans="2:82">
      <c r="B116" s="127" t="s">
        <v>251</v>
      </c>
      <c r="C116" s="127">
        <v>18</v>
      </c>
      <c r="D116" s="127" t="s">
        <v>252</v>
      </c>
      <c r="E116" s="127" t="s">
        <v>253</v>
      </c>
      <c r="F116" s="127" t="s">
        <v>254</v>
      </c>
      <c r="G116" s="127">
        <v>6</v>
      </c>
      <c r="H116" s="127">
        <v>180</v>
      </c>
      <c r="I116" s="127">
        <v>60</v>
      </c>
      <c r="J116" s="127">
        <v>60</v>
      </c>
      <c r="K116" s="127">
        <v>18</v>
      </c>
      <c r="L116" s="127">
        <v>0</v>
      </c>
      <c r="M116" s="127">
        <v>0</v>
      </c>
      <c r="N116" s="127">
        <v>7.5656800000000004</v>
      </c>
      <c r="O116" s="127">
        <v>13.884383</v>
      </c>
      <c r="P116" s="127">
        <v>7.5656800000000004</v>
      </c>
      <c r="Q116" s="127">
        <v>17.885345999999998</v>
      </c>
      <c r="R116" s="127">
        <v>7.5656800000000004</v>
      </c>
      <c r="S116" s="127">
        <v>12.245412</v>
      </c>
      <c r="T116" s="127">
        <v>25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>
        <v>0</v>
      </c>
      <c r="AL116" s="127">
        <v>1</v>
      </c>
      <c r="AM116" s="127">
        <v>0</v>
      </c>
      <c r="AN116" s="127">
        <v>0</v>
      </c>
      <c r="AO116" s="127">
        <v>0</v>
      </c>
      <c r="AP116" s="127">
        <v>0</v>
      </c>
      <c r="AQ116" s="127">
        <v>0</v>
      </c>
      <c r="AR116" s="127">
        <v>0</v>
      </c>
      <c r="AS116" s="127">
        <v>0</v>
      </c>
      <c r="AT116" s="127">
        <v>0</v>
      </c>
      <c r="AU116" s="127">
        <v>0</v>
      </c>
      <c r="AV116" s="127">
        <v>0</v>
      </c>
      <c r="AW116" s="127">
        <v>0</v>
      </c>
      <c r="AX116" s="127">
        <v>0</v>
      </c>
      <c r="AY116" s="127">
        <v>0</v>
      </c>
      <c r="AZ116" s="127">
        <v>6.6660000000000004</v>
      </c>
      <c r="BA116" s="127">
        <v>0.5</v>
      </c>
      <c r="BB116" s="127">
        <v>0</v>
      </c>
      <c r="BC116" s="127">
        <v>5.6660000000000004</v>
      </c>
      <c r="BD116" s="127">
        <v>9.9309999999999992</v>
      </c>
      <c r="BE116" s="127">
        <v>0</v>
      </c>
      <c r="BF116" s="127">
        <v>0</v>
      </c>
      <c r="BG116" s="127">
        <v>0</v>
      </c>
      <c r="BH116" s="127">
        <v>0</v>
      </c>
      <c r="BI116" s="127">
        <v>0</v>
      </c>
      <c r="BJ116" s="127">
        <v>0</v>
      </c>
      <c r="BK116" s="127">
        <v>0</v>
      </c>
      <c r="BL116" s="127">
        <v>1</v>
      </c>
      <c r="BM116" s="127">
        <v>0</v>
      </c>
      <c r="BN116" s="127">
        <v>0</v>
      </c>
      <c r="BO116" s="127">
        <v>0</v>
      </c>
      <c r="BP116" s="127">
        <v>0</v>
      </c>
      <c r="BQ116" s="127">
        <v>0</v>
      </c>
      <c r="BR116" s="127">
        <v>0</v>
      </c>
      <c r="BS116" s="127">
        <v>0</v>
      </c>
      <c r="BT116" s="127">
        <v>0</v>
      </c>
      <c r="BU116" s="127">
        <v>0</v>
      </c>
      <c r="BV116" s="127">
        <v>0</v>
      </c>
      <c r="BW116" s="127">
        <v>0</v>
      </c>
      <c r="BX116" s="127">
        <v>0</v>
      </c>
      <c r="BY116" s="127">
        <v>3</v>
      </c>
      <c r="BZ116" s="127">
        <v>66</v>
      </c>
    </row>
    <row r="117" spans="2:82">
      <c r="B117" s="127" t="s">
        <v>255</v>
      </c>
      <c r="C117" s="127">
        <v>23</v>
      </c>
      <c r="D117" s="127" t="s">
        <v>256</v>
      </c>
      <c r="E117" s="127" t="s">
        <v>242</v>
      </c>
      <c r="F117" s="127" t="s">
        <v>257</v>
      </c>
      <c r="G117" s="127">
        <v>1</v>
      </c>
      <c r="H117" s="127">
        <v>30</v>
      </c>
      <c r="I117" s="127">
        <v>36</v>
      </c>
      <c r="J117" s="127">
        <v>35</v>
      </c>
      <c r="K117" s="127">
        <v>60</v>
      </c>
      <c r="L117" s="127">
        <v>23</v>
      </c>
      <c r="M117" s="127">
        <v>9.9174249999999997</v>
      </c>
      <c r="N117" s="127">
        <v>37.249884999999999</v>
      </c>
      <c r="O117" s="127">
        <v>9.9174249999999997</v>
      </c>
      <c r="P117" s="127">
        <v>38.163048000000003</v>
      </c>
      <c r="Q117" s="127">
        <v>9.9174249999999997</v>
      </c>
      <c r="R117" s="127">
        <v>42.036369000000001</v>
      </c>
      <c r="S117" s="127">
        <v>9.9174249999999997</v>
      </c>
      <c r="T117" s="127">
        <v>37.092664999999997</v>
      </c>
      <c r="U117" s="127" t="s">
        <v>832</v>
      </c>
      <c r="V117" s="127" t="s">
        <v>833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 t="s">
        <v>834</v>
      </c>
      <c r="AD117" s="127">
        <v>0</v>
      </c>
      <c r="AE117" s="127">
        <v>0</v>
      </c>
      <c r="AF117" s="127" t="s">
        <v>835</v>
      </c>
      <c r="AG117" s="127">
        <v>0</v>
      </c>
      <c r="AH117" s="127">
        <v>0</v>
      </c>
      <c r="AI117" s="127">
        <v>0</v>
      </c>
      <c r="AJ117" s="127">
        <v>0</v>
      </c>
      <c r="AK117" s="127">
        <v>0</v>
      </c>
      <c r="AL117" s="127">
        <v>0</v>
      </c>
      <c r="AM117" s="127" t="s">
        <v>836</v>
      </c>
      <c r="AN117" s="127">
        <v>0</v>
      </c>
      <c r="AO117" s="127">
        <v>4.3929999999999998</v>
      </c>
      <c r="AP117" s="127">
        <v>0</v>
      </c>
      <c r="AQ117" s="127">
        <v>0</v>
      </c>
      <c r="AR117" s="127">
        <v>0</v>
      </c>
      <c r="AS117" s="127">
        <v>0</v>
      </c>
      <c r="AT117" s="127">
        <v>0</v>
      </c>
      <c r="AU117" s="127">
        <v>0</v>
      </c>
      <c r="AV117" s="127">
        <v>0</v>
      </c>
      <c r="AW117" s="127">
        <v>0</v>
      </c>
      <c r="AX117" s="127">
        <v>0</v>
      </c>
      <c r="AY117" s="127" t="s">
        <v>837</v>
      </c>
      <c r="AZ117" s="127">
        <v>0</v>
      </c>
      <c r="BA117" s="127">
        <v>0.66600000000000004</v>
      </c>
      <c r="BB117" s="127">
        <v>0</v>
      </c>
      <c r="BC117" s="127">
        <v>0</v>
      </c>
      <c r="BD117" s="127">
        <v>0</v>
      </c>
      <c r="BE117" s="127">
        <v>0</v>
      </c>
      <c r="BF117" s="127">
        <v>0</v>
      </c>
      <c r="BG117" s="127">
        <v>0</v>
      </c>
      <c r="BH117" s="127">
        <v>0</v>
      </c>
      <c r="BI117" s="127">
        <v>0</v>
      </c>
      <c r="BJ117" s="127">
        <v>0</v>
      </c>
      <c r="BK117" s="127">
        <v>90</v>
      </c>
      <c r="BL117" s="127">
        <v>1298</v>
      </c>
    </row>
    <row r="118" spans="2:82">
      <c r="B118" s="127" t="s">
        <v>258</v>
      </c>
      <c r="C118" s="127">
        <v>23</v>
      </c>
      <c r="D118" s="127" t="s">
        <v>256</v>
      </c>
      <c r="E118" s="127" t="s">
        <v>242</v>
      </c>
      <c r="F118" s="127" t="s">
        <v>257</v>
      </c>
      <c r="G118" s="127">
        <v>1</v>
      </c>
      <c r="H118" s="127">
        <v>30</v>
      </c>
      <c r="I118" s="127">
        <v>36</v>
      </c>
      <c r="J118" s="127">
        <v>40</v>
      </c>
      <c r="K118" s="127">
        <v>60</v>
      </c>
      <c r="L118" s="127">
        <v>23</v>
      </c>
      <c r="M118" s="127">
        <v>10.297128000000001</v>
      </c>
      <c r="N118" s="127">
        <v>42.260770000000001</v>
      </c>
      <c r="O118" s="127">
        <v>10.297128000000001</v>
      </c>
      <c r="P118" s="127">
        <v>39.594268999999997</v>
      </c>
      <c r="Q118" s="127">
        <v>10.297128000000001</v>
      </c>
      <c r="R118" s="127">
        <v>39.746299</v>
      </c>
      <c r="S118" s="127">
        <v>10.297128000000001</v>
      </c>
      <c r="T118" s="127">
        <v>37.592528999999999</v>
      </c>
      <c r="U118" s="127" t="s">
        <v>838</v>
      </c>
      <c r="V118" s="127">
        <v>0</v>
      </c>
      <c r="W118" s="127">
        <v>0</v>
      </c>
      <c r="X118" s="127">
        <v>1.333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 t="s">
        <v>839</v>
      </c>
      <c r="AH118" s="127">
        <v>0</v>
      </c>
      <c r="AI118" s="127">
        <v>0</v>
      </c>
      <c r="AJ118" s="127">
        <v>0</v>
      </c>
      <c r="AK118" s="127">
        <v>0</v>
      </c>
      <c r="AL118" s="127">
        <v>0</v>
      </c>
      <c r="AM118" s="127">
        <v>0</v>
      </c>
      <c r="AN118" s="127">
        <v>0</v>
      </c>
      <c r="AO118" s="127">
        <v>0</v>
      </c>
      <c r="AP118" s="127">
        <v>0</v>
      </c>
      <c r="AQ118" s="127">
        <v>0</v>
      </c>
      <c r="AR118" s="127">
        <v>0</v>
      </c>
      <c r="AS118" s="127" t="s">
        <v>840</v>
      </c>
      <c r="AT118" s="127">
        <v>0</v>
      </c>
      <c r="AU118" s="127" t="s">
        <v>841</v>
      </c>
      <c r="AV118" s="127">
        <v>0</v>
      </c>
      <c r="AW118" s="127">
        <v>0</v>
      </c>
      <c r="AX118" s="127">
        <v>0</v>
      </c>
      <c r="AY118" s="127">
        <v>0</v>
      </c>
      <c r="AZ118" s="127">
        <v>0</v>
      </c>
      <c r="BA118" s="127">
        <v>0</v>
      </c>
      <c r="BB118" s="127">
        <v>13.16</v>
      </c>
      <c r="BC118" s="127">
        <v>0.5</v>
      </c>
      <c r="BD118" s="127">
        <v>0</v>
      </c>
      <c r="BE118" s="127">
        <v>0.5</v>
      </c>
      <c r="BF118" s="127">
        <v>0</v>
      </c>
      <c r="BG118" s="127">
        <v>0</v>
      </c>
      <c r="BH118" s="127">
        <v>0</v>
      </c>
      <c r="BI118" s="127">
        <v>0</v>
      </c>
      <c r="BJ118" s="127">
        <v>0</v>
      </c>
      <c r="BK118" s="127">
        <v>0</v>
      </c>
      <c r="BL118" s="127">
        <v>0</v>
      </c>
      <c r="BM118" s="127">
        <v>0</v>
      </c>
      <c r="BN118" s="127">
        <v>0</v>
      </c>
      <c r="BO118" s="127">
        <v>82</v>
      </c>
      <c r="BP118" s="127">
        <v>1155</v>
      </c>
    </row>
    <row r="119" spans="2:82">
      <c r="B119" s="127" t="s">
        <v>259</v>
      </c>
      <c r="C119" s="127">
        <v>44</v>
      </c>
      <c r="D119" s="127" t="s">
        <v>260</v>
      </c>
      <c r="E119" s="127" t="s">
        <v>105</v>
      </c>
      <c r="F119" s="127" t="s">
        <v>261</v>
      </c>
      <c r="G119" s="127">
        <v>1</v>
      </c>
      <c r="H119" s="127">
        <v>44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>
        <v>0</v>
      </c>
      <c r="AL119" s="127">
        <v>0</v>
      </c>
      <c r="AM119" s="127">
        <v>0</v>
      </c>
      <c r="AN119" s="127">
        <v>0</v>
      </c>
      <c r="AO119" s="127">
        <v>0</v>
      </c>
      <c r="AP119" s="127">
        <v>0</v>
      </c>
      <c r="AQ119" s="127">
        <v>0</v>
      </c>
      <c r="AR119" s="127">
        <v>0</v>
      </c>
      <c r="AS119" s="127">
        <v>0</v>
      </c>
      <c r="AT119" s="127">
        <v>0</v>
      </c>
      <c r="AU119" s="127">
        <v>0</v>
      </c>
      <c r="AV119" s="127">
        <v>0</v>
      </c>
      <c r="AW119" s="127">
        <v>0</v>
      </c>
      <c r="AX119" s="127">
        <v>0</v>
      </c>
      <c r="AY119" s="127">
        <v>0</v>
      </c>
      <c r="AZ119" s="127">
        <v>0</v>
      </c>
      <c r="BA119" s="127">
        <v>0</v>
      </c>
      <c r="BB119" s="127">
        <v>0</v>
      </c>
      <c r="BC119" s="127">
        <v>0</v>
      </c>
      <c r="BD119" s="127">
        <v>0</v>
      </c>
      <c r="BE119" s="127">
        <v>0</v>
      </c>
      <c r="BF119" s="127">
        <v>0</v>
      </c>
      <c r="BG119" s="127">
        <v>0</v>
      </c>
      <c r="BH119" s="127">
        <v>0</v>
      </c>
      <c r="BI119" s="127">
        <v>0</v>
      </c>
      <c r="BJ119" s="127">
        <v>0</v>
      </c>
      <c r="BK119" s="127">
        <v>0</v>
      </c>
      <c r="BL119" s="127">
        <v>0</v>
      </c>
      <c r="BM119" s="127">
        <v>0</v>
      </c>
      <c r="BN119" s="127">
        <v>0</v>
      </c>
      <c r="BO119" s="127">
        <v>0</v>
      </c>
      <c r="BP119" s="127">
        <v>0</v>
      </c>
      <c r="BQ119" s="127">
        <v>0</v>
      </c>
      <c r="BR119" s="127">
        <v>0</v>
      </c>
      <c r="BS119" s="127">
        <v>0</v>
      </c>
      <c r="BT119" s="127">
        <v>0</v>
      </c>
      <c r="BU119" s="127">
        <v>0</v>
      </c>
      <c r="BV119" s="127">
        <v>0</v>
      </c>
      <c r="BW119" s="127">
        <v>0</v>
      </c>
      <c r="BX119" s="127">
        <v>0</v>
      </c>
      <c r="BY119" s="127">
        <v>0</v>
      </c>
      <c r="BZ119" s="127">
        <v>0</v>
      </c>
      <c r="CA119" s="127">
        <v>0</v>
      </c>
    </row>
    <row r="120" spans="2:82">
      <c r="B120" s="127" t="s">
        <v>262</v>
      </c>
      <c r="C120" s="127">
        <v>44</v>
      </c>
      <c r="D120" s="127" t="s">
        <v>260</v>
      </c>
      <c r="E120" s="127" t="s">
        <v>105</v>
      </c>
      <c r="F120" s="127" t="s">
        <v>254</v>
      </c>
      <c r="G120" s="127">
        <v>1</v>
      </c>
      <c r="H120" s="127">
        <v>44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>
        <v>0</v>
      </c>
      <c r="AL120" s="127">
        <v>0</v>
      </c>
      <c r="AM120" s="127">
        <v>0</v>
      </c>
      <c r="AN120" s="127">
        <v>0</v>
      </c>
      <c r="AO120" s="127">
        <v>0</v>
      </c>
      <c r="AP120" s="127">
        <v>0</v>
      </c>
      <c r="AQ120" s="127">
        <v>0</v>
      </c>
      <c r="AR120" s="127">
        <v>0</v>
      </c>
      <c r="AS120" s="127">
        <v>0</v>
      </c>
      <c r="AT120" s="127">
        <v>0</v>
      </c>
      <c r="AU120" s="127">
        <v>0</v>
      </c>
      <c r="AV120" s="127">
        <v>0</v>
      </c>
      <c r="AW120" s="127">
        <v>0</v>
      </c>
      <c r="AX120" s="127">
        <v>0</v>
      </c>
      <c r="AY120" s="127">
        <v>0</v>
      </c>
      <c r="AZ120" s="127">
        <v>0</v>
      </c>
      <c r="BA120" s="127">
        <v>0</v>
      </c>
      <c r="BB120" s="127">
        <v>0</v>
      </c>
      <c r="BC120" s="127">
        <v>0</v>
      </c>
      <c r="BD120" s="127">
        <v>0</v>
      </c>
      <c r="BE120" s="127">
        <v>0</v>
      </c>
      <c r="BF120" s="127">
        <v>0</v>
      </c>
      <c r="BG120" s="127">
        <v>0</v>
      </c>
      <c r="BH120" s="127">
        <v>0</v>
      </c>
      <c r="BI120" s="127">
        <v>0</v>
      </c>
      <c r="BJ120" s="127">
        <v>0</v>
      </c>
      <c r="BK120" s="127">
        <v>0</v>
      </c>
      <c r="BL120" s="127">
        <v>0</v>
      </c>
      <c r="BM120" s="127">
        <v>0</v>
      </c>
      <c r="BN120" s="127">
        <v>0</v>
      </c>
      <c r="BO120" s="127">
        <v>0</v>
      </c>
      <c r="BP120" s="127">
        <v>0</v>
      </c>
      <c r="BQ120" s="127">
        <v>0</v>
      </c>
      <c r="BR120" s="127">
        <v>0</v>
      </c>
      <c r="BS120" s="127">
        <v>0</v>
      </c>
      <c r="BT120" s="127">
        <v>0</v>
      </c>
      <c r="BU120" s="127">
        <v>0</v>
      </c>
      <c r="BV120" s="127">
        <v>0</v>
      </c>
      <c r="BW120" s="127">
        <v>0</v>
      </c>
      <c r="BX120" s="127">
        <v>0</v>
      </c>
      <c r="BY120" s="127">
        <v>0</v>
      </c>
      <c r="BZ120" s="127">
        <v>0</v>
      </c>
      <c r="CA120" s="127">
        <v>0</v>
      </c>
    </row>
    <row r="121" spans="2:82">
      <c r="B121" s="127" t="s">
        <v>264</v>
      </c>
      <c r="C121" s="127">
        <v>12</v>
      </c>
      <c r="D121" s="127" t="s">
        <v>241</v>
      </c>
      <c r="E121" s="127" t="s">
        <v>242</v>
      </c>
      <c r="F121" s="127" t="s">
        <v>245</v>
      </c>
      <c r="G121" s="127">
        <v>1</v>
      </c>
      <c r="H121" s="127">
        <v>36</v>
      </c>
      <c r="I121" s="127">
        <v>120</v>
      </c>
      <c r="J121" s="127">
        <v>80</v>
      </c>
      <c r="K121" s="127">
        <v>60</v>
      </c>
      <c r="L121" s="127">
        <v>52</v>
      </c>
      <c r="M121" s="127">
        <v>9.0033049999999992</v>
      </c>
      <c r="N121" s="127">
        <v>44.043438999999999</v>
      </c>
      <c r="O121" s="127">
        <v>9.0033049999999992</v>
      </c>
      <c r="P121" s="127">
        <v>37.927107999999997</v>
      </c>
      <c r="Q121" s="127">
        <v>9.0033049999999992</v>
      </c>
      <c r="R121" s="127">
        <v>41.442144999999996</v>
      </c>
      <c r="S121" s="127">
        <v>9.0033049999999992</v>
      </c>
      <c r="T121" s="127">
        <v>33.438684000000002</v>
      </c>
      <c r="U121" s="127" t="s">
        <v>842</v>
      </c>
      <c r="V121" s="127">
        <v>1.2509999999999999</v>
      </c>
      <c r="W121" s="127">
        <v>6</v>
      </c>
      <c r="X121" s="127">
        <v>2.4780000000000002</v>
      </c>
      <c r="Y121" s="127">
        <v>2.4279999999999999</v>
      </c>
      <c r="Z121" s="127">
        <v>0</v>
      </c>
      <c r="AA121" s="127">
        <v>0</v>
      </c>
      <c r="AB121" s="127">
        <v>0</v>
      </c>
      <c r="AC121" s="127">
        <v>0</v>
      </c>
      <c r="AD121" s="127" t="s">
        <v>843</v>
      </c>
      <c r="AE121" s="127">
        <v>0</v>
      </c>
      <c r="AF121" s="127">
        <v>0</v>
      </c>
      <c r="AG121" s="127">
        <v>4</v>
      </c>
      <c r="AH121" s="127">
        <v>1.19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 t="s">
        <v>844</v>
      </c>
      <c r="AP121" s="127" t="s">
        <v>845</v>
      </c>
      <c r="AQ121" s="127">
        <v>0.83099999999999996</v>
      </c>
      <c r="AR121" s="127">
        <v>0</v>
      </c>
      <c r="AS121" s="127">
        <v>0</v>
      </c>
      <c r="AT121" s="127">
        <v>0</v>
      </c>
      <c r="AU121" s="127">
        <v>0</v>
      </c>
      <c r="AV121" s="127" t="s">
        <v>846</v>
      </c>
      <c r="AW121" s="127">
        <v>0</v>
      </c>
      <c r="AX121" s="127">
        <v>0</v>
      </c>
      <c r="AY121" s="127" t="s">
        <v>847</v>
      </c>
      <c r="AZ121" s="127">
        <v>0</v>
      </c>
      <c r="BA121" s="127">
        <v>0</v>
      </c>
      <c r="BB121" s="127">
        <v>0</v>
      </c>
      <c r="BC121" s="127">
        <v>0</v>
      </c>
      <c r="BD121" s="127">
        <v>0</v>
      </c>
      <c r="BE121" s="127">
        <v>0</v>
      </c>
      <c r="BF121" s="127">
        <v>0</v>
      </c>
      <c r="BG121" s="127">
        <v>0</v>
      </c>
      <c r="BH121" s="127">
        <v>89</v>
      </c>
      <c r="BI121" s="127">
        <v>1116</v>
      </c>
    </row>
    <row r="122" spans="2:82">
      <c r="B122" s="127" t="s">
        <v>268</v>
      </c>
      <c r="C122" s="127">
        <v>22</v>
      </c>
      <c r="D122" s="127" t="s">
        <v>265</v>
      </c>
      <c r="E122" s="127" t="s">
        <v>269</v>
      </c>
      <c r="F122" s="127">
        <v>1</v>
      </c>
      <c r="G122" s="127">
        <v>22</v>
      </c>
      <c r="H122" s="127">
        <v>45</v>
      </c>
      <c r="I122" s="127">
        <v>40</v>
      </c>
      <c r="J122" s="127">
        <v>60</v>
      </c>
      <c r="K122" s="127">
        <v>22</v>
      </c>
      <c r="L122" s="127">
        <v>5.3022619999999998</v>
      </c>
      <c r="M122" s="127">
        <v>23.265492999999999</v>
      </c>
      <c r="N122" s="127">
        <v>5.3022619999999998</v>
      </c>
      <c r="O122" s="127">
        <v>21.606247</v>
      </c>
      <c r="P122" s="127">
        <v>5.3022619999999998</v>
      </c>
      <c r="Q122" s="127">
        <v>22.019584999999999</v>
      </c>
      <c r="R122" s="127">
        <v>5.3022619999999998</v>
      </c>
      <c r="S122" s="127">
        <v>19.857517000000001</v>
      </c>
      <c r="T122" s="127" t="s">
        <v>848</v>
      </c>
      <c r="U122" s="127">
        <v>0</v>
      </c>
      <c r="V122" s="127">
        <v>8.077</v>
      </c>
      <c r="W122" s="127">
        <v>0</v>
      </c>
      <c r="X122" s="127">
        <v>0</v>
      </c>
      <c r="Y122" s="127">
        <v>1.1379999999999999</v>
      </c>
      <c r="Z122" s="127">
        <v>0</v>
      </c>
      <c r="AA122" s="127">
        <v>0</v>
      </c>
      <c r="AB122" s="127">
        <v>0</v>
      </c>
      <c r="AC122" s="127">
        <v>0</v>
      </c>
      <c r="AD122" s="127" t="s">
        <v>849</v>
      </c>
      <c r="AE122" s="127">
        <v>0</v>
      </c>
      <c r="AF122" s="127">
        <v>0</v>
      </c>
      <c r="AG122" s="127">
        <v>1.5</v>
      </c>
      <c r="AH122" s="127">
        <v>0</v>
      </c>
      <c r="AI122" s="127">
        <v>0</v>
      </c>
      <c r="AJ122" s="127">
        <v>0</v>
      </c>
      <c r="AK122" s="127">
        <v>0</v>
      </c>
      <c r="AL122" s="127">
        <v>0</v>
      </c>
      <c r="AM122" s="127">
        <v>0</v>
      </c>
      <c r="AN122" s="127">
        <v>0</v>
      </c>
      <c r="AO122" s="127">
        <v>0</v>
      </c>
      <c r="AP122" s="127" t="s">
        <v>850</v>
      </c>
      <c r="AQ122" s="127">
        <v>0</v>
      </c>
      <c r="AR122" s="127">
        <v>1.8720000000000001</v>
      </c>
      <c r="AS122" s="127">
        <v>0.24</v>
      </c>
      <c r="AT122" s="127">
        <v>0.755</v>
      </c>
      <c r="AU122" s="127">
        <v>0</v>
      </c>
      <c r="AV122" s="127">
        <v>0</v>
      </c>
      <c r="AW122" s="127">
        <v>0</v>
      </c>
      <c r="AX122" s="127">
        <v>0</v>
      </c>
      <c r="AY122" s="127" t="s">
        <v>851</v>
      </c>
      <c r="AZ122" s="127">
        <v>0</v>
      </c>
      <c r="BA122" s="127">
        <v>0</v>
      </c>
      <c r="BB122" s="127">
        <v>0</v>
      </c>
      <c r="BC122" s="127">
        <v>0</v>
      </c>
      <c r="BD122" s="127">
        <v>0</v>
      </c>
      <c r="BE122" s="127">
        <v>0</v>
      </c>
      <c r="BF122" s="127">
        <v>0</v>
      </c>
      <c r="BG122" s="127">
        <v>0</v>
      </c>
      <c r="BH122" s="127">
        <v>0</v>
      </c>
      <c r="BI122" s="127">
        <v>0</v>
      </c>
      <c r="BJ122" s="127">
        <v>0</v>
      </c>
      <c r="BK122" s="127">
        <v>0</v>
      </c>
      <c r="BL122" s="127">
        <v>0</v>
      </c>
      <c r="BM122" s="127">
        <v>67</v>
      </c>
      <c r="BN122" s="127">
        <v>902</v>
      </c>
    </row>
    <row r="123" spans="2:82">
      <c r="B123" s="127" t="s">
        <v>270</v>
      </c>
      <c r="C123" s="127">
        <v>26</v>
      </c>
      <c r="D123" s="127" t="s">
        <v>271</v>
      </c>
      <c r="E123" s="127" t="s">
        <v>242</v>
      </c>
      <c r="F123" s="127" t="s">
        <v>261</v>
      </c>
      <c r="G123" s="127">
        <v>1</v>
      </c>
      <c r="H123" s="127">
        <v>40</v>
      </c>
      <c r="I123" s="127">
        <v>40</v>
      </c>
      <c r="J123" s="127">
        <v>40</v>
      </c>
      <c r="K123" s="127">
        <v>60</v>
      </c>
      <c r="L123" s="127">
        <v>26</v>
      </c>
      <c r="M123" s="127">
        <v>11.946</v>
      </c>
      <c r="N123" s="127">
        <v>56.007460999999999</v>
      </c>
      <c r="O123" s="127">
        <v>11.946</v>
      </c>
      <c r="P123" s="127">
        <v>49.584994999999999</v>
      </c>
      <c r="Q123" s="127">
        <v>11.946</v>
      </c>
      <c r="R123" s="127">
        <v>51.509937000000001</v>
      </c>
      <c r="S123" s="127">
        <v>11.946</v>
      </c>
      <c r="T123" s="127">
        <v>42.757859000000003</v>
      </c>
      <c r="U123" s="127" t="s">
        <v>852</v>
      </c>
      <c r="V123" s="127">
        <v>0</v>
      </c>
      <c r="W123" s="127">
        <v>0</v>
      </c>
      <c r="X123" s="127">
        <v>0</v>
      </c>
      <c r="Y123" s="127">
        <v>37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 t="s">
        <v>853</v>
      </c>
      <c r="AI123" s="127">
        <v>0</v>
      </c>
      <c r="AJ123" s="127">
        <v>0</v>
      </c>
      <c r="AK123" s="127">
        <v>15.5</v>
      </c>
      <c r="AL123" s="127">
        <v>2</v>
      </c>
      <c r="AM123" s="127">
        <v>0</v>
      </c>
      <c r="AN123" s="127">
        <v>0</v>
      </c>
      <c r="AO123" s="127">
        <v>0</v>
      </c>
      <c r="AP123" s="127">
        <v>0</v>
      </c>
      <c r="AQ123" s="127">
        <v>0</v>
      </c>
      <c r="AR123" s="127">
        <v>0</v>
      </c>
      <c r="AS123" s="127">
        <v>0</v>
      </c>
      <c r="AT123" s="127" t="s">
        <v>854</v>
      </c>
      <c r="AU123" s="127">
        <v>0</v>
      </c>
      <c r="AV123" s="127">
        <v>0</v>
      </c>
      <c r="AW123" s="127">
        <v>1.9279999999999999</v>
      </c>
      <c r="AX123" s="127">
        <v>0.67500000000000004</v>
      </c>
      <c r="AY123" s="127">
        <v>0</v>
      </c>
      <c r="AZ123" s="127">
        <v>0</v>
      </c>
      <c r="BA123" s="127">
        <v>0</v>
      </c>
      <c r="BB123" s="127">
        <v>0</v>
      </c>
      <c r="BC123" s="127">
        <v>0</v>
      </c>
      <c r="BD123" s="127">
        <v>0</v>
      </c>
      <c r="BE123" s="127" t="s">
        <v>855</v>
      </c>
      <c r="BF123" s="127">
        <v>0</v>
      </c>
      <c r="BG123" s="127">
        <v>0</v>
      </c>
      <c r="BH123" s="127">
        <v>0</v>
      </c>
      <c r="BI123" s="127">
        <v>0</v>
      </c>
      <c r="BJ123" s="127">
        <v>0</v>
      </c>
      <c r="BK123" s="127">
        <v>1</v>
      </c>
      <c r="BL123" s="127">
        <v>0</v>
      </c>
      <c r="BM123" s="127">
        <v>0</v>
      </c>
      <c r="BN123" s="127">
        <v>0</v>
      </c>
      <c r="BO123" s="127">
        <v>0</v>
      </c>
      <c r="BP123" s="127">
        <v>0</v>
      </c>
      <c r="BQ123" s="127">
        <v>0</v>
      </c>
      <c r="BR123" s="127">
        <v>0</v>
      </c>
      <c r="BS123" s="127">
        <v>100</v>
      </c>
      <c r="BT123" s="127">
        <v>1335</v>
      </c>
    </row>
    <row r="124" spans="2:82">
      <c r="B124" s="127" t="s">
        <v>272</v>
      </c>
      <c r="C124" s="127">
        <v>28</v>
      </c>
      <c r="D124" s="127" t="s">
        <v>273</v>
      </c>
      <c r="E124" s="127" t="s">
        <v>254</v>
      </c>
      <c r="F124" s="127">
        <v>1</v>
      </c>
      <c r="G124" s="127">
        <v>30</v>
      </c>
      <c r="H124" s="127">
        <v>50</v>
      </c>
      <c r="I124" s="127">
        <v>35</v>
      </c>
      <c r="J124" s="127">
        <v>60</v>
      </c>
      <c r="K124" s="127">
        <v>28</v>
      </c>
      <c r="L124" s="127">
        <v>4.9808669999999999</v>
      </c>
      <c r="M124" s="127">
        <v>20.104669999999999</v>
      </c>
      <c r="N124" s="127">
        <v>4.9808669999999999</v>
      </c>
      <c r="O124" s="127">
        <v>20.702593</v>
      </c>
      <c r="P124" s="127">
        <v>4.9808669999999999</v>
      </c>
      <c r="Q124" s="127">
        <v>22.561495000000001</v>
      </c>
      <c r="R124" s="127">
        <v>4.9808669999999999</v>
      </c>
      <c r="S124" s="127">
        <v>19.914968999999999</v>
      </c>
      <c r="T124" s="127" t="s">
        <v>856</v>
      </c>
      <c r="U124" s="127">
        <v>0</v>
      </c>
      <c r="V124" s="127">
        <v>0</v>
      </c>
      <c r="W124" s="127">
        <v>1</v>
      </c>
      <c r="X124" s="127">
        <v>0.27</v>
      </c>
      <c r="Y124" s="127">
        <v>0.20300000000000001</v>
      </c>
      <c r="Z124" s="127">
        <v>0</v>
      </c>
      <c r="AA124" s="127">
        <v>0</v>
      </c>
      <c r="AB124" s="127">
        <v>0</v>
      </c>
      <c r="AC124" s="127">
        <v>0</v>
      </c>
      <c r="AD124" s="127" t="s">
        <v>857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0.31</v>
      </c>
      <c r="AJ124" s="127">
        <v>0</v>
      </c>
      <c r="AK124" s="127">
        <v>0</v>
      </c>
      <c r="AL124" s="127">
        <v>0</v>
      </c>
      <c r="AM124" s="127">
        <v>0</v>
      </c>
      <c r="AN124" s="127">
        <v>0</v>
      </c>
      <c r="AO124" s="127">
        <v>0</v>
      </c>
      <c r="AP124" s="127" t="s">
        <v>858</v>
      </c>
      <c r="AQ124" s="127">
        <v>0</v>
      </c>
      <c r="AR124" s="127" t="s">
        <v>859</v>
      </c>
      <c r="AS124" s="127">
        <v>0</v>
      </c>
      <c r="AT124" s="127">
        <v>0</v>
      </c>
      <c r="AU124" s="127">
        <v>0</v>
      </c>
      <c r="AV124" s="127">
        <v>0</v>
      </c>
      <c r="AW124" s="127">
        <v>0</v>
      </c>
      <c r="AX124" s="127">
        <v>0</v>
      </c>
      <c r="AY124" s="127">
        <v>0</v>
      </c>
      <c r="AZ124" s="127" t="s">
        <v>860</v>
      </c>
      <c r="BA124" s="127">
        <v>0</v>
      </c>
      <c r="BB124" s="127">
        <v>0</v>
      </c>
      <c r="BC124" s="127">
        <v>1.333</v>
      </c>
      <c r="BD124" s="127">
        <v>0</v>
      </c>
      <c r="BE124" s="127">
        <v>0</v>
      </c>
      <c r="BF124" s="127">
        <v>0</v>
      </c>
      <c r="BG124" s="127">
        <v>0</v>
      </c>
      <c r="BH124" s="127">
        <v>0</v>
      </c>
      <c r="BI124" s="127">
        <v>0</v>
      </c>
      <c r="BJ124" s="127">
        <v>0</v>
      </c>
      <c r="BK124" s="127">
        <v>0</v>
      </c>
      <c r="BL124" s="127">
        <v>0</v>
      </c>
      <c r="BM124" s="127">
        <v>37</v>
      </c>
      <c r="BN124" s="127">
        <v>512</v>
      </c>
    </row>
    <row r="125" spans="2:82">
      <c r="B125" s="127" t="s">
        <v>276</v>
      </c>
      <c r="C125" s="127">
        <v>12</v>
      </c>
      <c r="D125" s="127" t="s">
        <v>241</v>
      </c>
      <c r="E125" s="127" t="s">
        <v>242</v>
      </c>
      <c r="F125" s="127" t="s">
        <v>243</v>
      </c>
      <c r="G125" s="127">
        <v>1</v>
      </c>
      <c r="H125" s="127">
        <v>45</v>
      </c>
      <c r="I125" s="127">
        <v>72</v>
      </c>
      <c r="J125" s="127">
        <v>35</v>
      </c>
      <c r="K125" s="127">
        <v>80</v>
      </c>
      <c r="L125" s="127">
        <v>52</v>
      </c>
      <c r="M125" s="127">
        <v>9.4531189999999992</v>
      </c>
      <c r="N125" s="127">
        <v>47.362327999999998</v>
      </c>
      <c r="O125" s="127">
        <v>9.4531189999999992</v>
      </c>
      <c r="P125" s="127">
        <v>38.646526000000001</v>
      </c>
      <c r="Q125" s="127">
        <v>9.4531189999999992</v>
      </c>
      <c r="R125" s="127">
        <v>40.653075999999999</v>
      </c>
      <c r="S125" s="127">
        <v>9.4531189999999992</v>
      </c>
      <c r="T125" s="127">
        <v>33.611248000000003</v>
      </c>
      <c r="U125" s="127" t="s">
        <v>861</v>
      </c>
      <c r="V125" s="127">
        <v>1</v>
      </c>
      <c r="W125" s="127">
        <v>0</v>
      </c>
      <c r="X125" s="127">
        <v>0.38200000000000001</v>
      </c>
      <c r="Y125" s="127">
        <v>1.4279999999999999</v>
      </c>
      <c r="Z125" s="127">
        <v>0</v>
      </c>
      <c r="AA125" s="127">
        <v>0</v>
      </c>
      <c r="AB125" s="127">
        <v>0</v>
      </c>
      <c r="AC125" s="127">
        <v>0</v>
      </c>
      <c r="AD125" s="127" t="s">
        <v>862</v>
      </c>
      <c r="AE125" s="127">
        <v>0</v>
      </c>
      <c r="AF125" s="127">
        <v>0</v>
      </c>
      <c r="AG125" s="127">
        <v>0</v>
      </c>
      <c r="AH125" s="127">
        <v>0.19</v>
      </c>
      <c r="AI125" s="127">
        <v>0</v>
      </c>
      <c r="AJ125" s="127">
        <v>0</v>
      </c>
      <c r="AK125" s="127">
        <v>0</v>
      </c>
      <c r="AL125" s="127">
        <v>0</v>
      </c>
      <c r="AM125" s="127">
        <v>0</v>
      </c>
      <c r="AN125" s="127">
        <v>0</v>
      </c>
      <c r="AO125" s="127" t="s">
        <v>863</v>
      </c>
      <c r="AP125" s="127" t="s">
        <v>864</v>
      </c>
      <c r="AQ125" s="127">
        <v>1.6020000000000001</v>
      </c>
      <c r="AR125" s="127">
        <v>0</v>
      </c>
      <c r="AS125" s="127">
        <v>0</v>
      </c>
      <c r="AT125" s="127">
        <v>0</v>
      </c>
      <c r="AU125" s="127">
        <v>0</v>
      </c>
      <c r="AV125" s="127" t="s">
        <v>865</v>
      </c>
      <c r="AW125" s="127">
        <v>0</v>
      </c>
      <c r="AX125" s="127">
        <v>0</v>
      </c>
      <c r="AY125" s="127" t="s">
        <v>847</v>
      </c>
      <c r="AZ125" s="127">
        <v>0</v>
      </c>
      <c r="BA125" s="127">
        <v>0</v>
      </c>
      <c r="BB125" s="127">
        <v>0</v>
      </c>
      <c r="BC125" s="127">
        <v>0</v>
      </c>
      <c r="BD125" s="127">
        <v>0</v>
      </c>
      <c r="BE125" s="127">
        <v>0</v>
      </c>
      <c r="BF125" s="127">
        <v>0</v>
      </c>
      <c r="BG125" s="127">
        <v>0</v>
      </c>
      <c r="BH125" s="127">
        <v>109</v>
      </c>
      <c r="BI125" s="127">
        <v>1367</v>
      </c>
    </row>
    <row r="126" spans="2:82">
      <c r="B126" s="127" t="s">
        <v>277</v>
      </c>
      <c r="C126" s="127">
        <v>113</v>
      </c>
      <c r="D126" s="127" t="s">
        <v>278</v>
      </c>
      <c r="E126" s="127" t="s">
        <v>279</v>
      </c>
      <c r="F126" s="127" t="s">
        <v>24</v>
      </c>
      <c r="G126" s="127">
        <v>3</v>
      </c>
      <c r="H126" s="127">
        <v>60</v>
      </c>
      <c r="I126" s="127">
        <v>60</v>
      </c>
      <c r="J126" s="127">
        <v>60</v>
      </c>
      <c r="K126" s="127">
        <v>60</v>
      </c>
      <c r="L126" s="127">
        <v>9.4461840000000006</v>
      </c>
      <c r="M126" s="127">
        <v>43.182448999999998</v>
      </c>
      <c r="N126" s="127">
        <v>9.4461840000000006</v>
      </c>
      <c r="O126" s="127">
        <v>40.061284000000001</v>
      </c>
      <c r="P126" s="127">
        <v>9.4461840000000006</v>
      </c>
      <c r="Q126" s="127">
        <v>43.779718000000003</v>
      </c>
      <c r="R126" s="127">
        <v>9.4461840000000006</v>
      </c>
      <c r="S126" s="127">
        <v>35.777714000000003</v>
      </c>
      <c r="T126" s="127">
        <v>0</v>
      </c>
      <c r="U126" s="127">
        <v>0</v>
      </c>
      <c r="V126" s="127">
        <v>0</v>
      </c>
      <c r="W126" s="127">
        <v>0</v>
      </c>
      <c r="X126" s="127">
        <v>0</v>
      </c>
      <c r="Y126" s="127">
        <v>0</v>
      </c>
      <c r="Z126" s="127">
        <v>0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>
        <v>0</v>
      </c>
      <c r="AL126" s="127">
        <v>0</v>
      </c>
      <c r="AM126" s="127">
        <v>0</v>
      </c>
      <c r="AN126" s="127">
        <v>0</v>
      </c>
      <c r="AO126" s="127">
        <v>0</v>
      </c>
      <c r="AP126" s="127">
        <v>0</v>
      </c>
      <c r="AQ126" s="127">
        <v>0</v>
      </c>
      <c r="AR126" s="127">
        <v>0</v>
      </c>
      <c r="AS126" s="127">
        <v>0</v>
      </c>
      <c r="AT126" s="127">
        <v>0</v>
      </c>
      <c r="AU126" s="127">
        <v>0</v>
      </c>
      <c r="AV126" s="127">
        <v>0</v>
      </c>
      <c r="AW126" s="127">
        <v>0</v>
      </c>
      <c r="AX126" s="127">
        <v>0</v>
      </c>
      <c r="AY126" s="127">
        <v>0</v>
      </c>
      <c r="AZ126" s="127">
        <v>0</v>
      </c>
      <c r="BA126" s="127">
        <v>0</v>
      </c>
      <c r="BB126" s="127">
        <v>0</v>
      </c>
      <c r="BC126" s="127">
        <v>0</v>
      </c>
      <c r="BD126" s="127">
        <v>0</v>
      </c>
      <c r="BE126" s="127">
        <v>0</v>
      </c>
      <c r="BF126" s="127">
        <v>0</v>
      </c>
      <c r="BG126" s="127">
        <v>0</v>
      </c>
      <c r="BH126" s="127">
        <v>0</v>
      </c>
      <c r="BI126" s="127">
        <v>0</v>
      </c>
      <c r="BJ126" s="127">
        <v>0</v>
      </c>
      <c r="BK126" s="127">
        <v>0</v>
      </c>
      <c r="BL126" s="127">
        <v>0</v>
      </c>
      <c r="BM126" s="127">
        <v>0</v>
      </c>
      <c r="BN126" s="127">
        <v>0</v>
      </c>
      <c r="BO126" s="127">
        <v>0</v>
      </c>
      <c r="BP126" s="127">
        <v>0</v>
      </c>
      <c r="BQ126" s="127">
        <v>0</v>
      </c>
      <c r="BR126" s="127">
        <v>0</v>
      </c>
      <c r="BS126" s="127">
        <v>0</v>
      </c>
      <c r="BT126" s="127">
        <v>0</v>
      </c>
      <c r="BU126" s="127">
        <v>0</v>
      </c>
      <c r="BV126" s="127">
        <v>0</v>
      </c>
      <c r="BW126" s="127">
        <v>0</v>
      </c>
      <c r="BX126" s="127">
        <v>0</v>
      </c>
      <c r="BY126" s="127">
        <v>0</v>
      </c>
      <c r="BZ126" s="127">
        <v>0</v>
      </c>
      <c r="CA126" s="127">
        <v>0</v>
      </c>
      <c r="CB126" s="127">
        <v>0</v>
      </c>
      <c r="CC126" s="127">
        <v>0</v>
      </c>
      <c r="CD126" s="127">
        <v>0</v>
      </c>
    </row>
    <row r="127" spans="2:82">
      <c r="B127" s="127" t="s">
        <v>280</v>
      </c>
      <c r="C127" s="127">
        <v>112</v>
      </c>
      <c r="D127" s="127" t="s">
        <v>278</v>
      </c>
      <c r="E127" s="127" t="s">
        <v>281</v>
      </c>
      <c r="F127" s="127" t="s">
        <v>24</v>
      </c>
      <c r="G127" s="127">
        <v>3</v>
      </c>
      <c r="H127" s="127">
        <v>60</v>
      </c>
      <c r="I127" s="127">
        <v>60</v>
      </c>
      <c r="J127" s="127">
        <v>60</v>
      </c>
      <c r="K127" s="127">
        <v>60</v>
      </c>
      <c r="L127" s="127">
        <v>6.4514230000000001</v>
      </c>
      <c r="M127" s="127">
        <v>29.33314</v>
      </c>
      <c r="N127" s="127">
        <v>6.4514230000000001</v>
      </c>
      <c r="O127" s="127">
        <v>28.017762000000001</v>
      </c>
      <c r="P127" s="127">
        <v>6.4514230000000001</v>
      </c>
      <c r="Q127" s="127">
        <v>31.498622999999998</v>
      </c>
      <c r="R127" s="127">
        <v>6.4514230000000001</v>
      </c>
      <c r="S127" s="127">
        <v>24.745961000000001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>
        <v>0</v>
      </c>
      <c r="AL127" s="127">
        <v>0</v>
      </c>
      <c r="AM127" s="127">
        <v>0</v>
      </c>
      <c r="AN127" s="127">
        <v>0</v>
      </c>
      <c r="AO127" s="127">
        <v>0</v>
      </c>
      <c r="AP127" s="127">
        <v>0</v>
      </c>
      <c r="AQ127" s="127">
        <v>0</v>
      </c>
      <c r="AR127" s="127">
        <v>0</v>
      </c>
      <c r="AS127" s="127">
        <v>0</v>
      </c>
      <c r="AT127" s="127">
        <v>0</v>
      </c>
      <c r="AU127" s="127">
        <v>0</v>
      </c>
      <c r="AV127" s="127">
        <v>0</v>
      </c>
      <c r="AW127" s="127">
        <v>0</v>
      </c>
      <c r="AX127" s="127">
        <v>0</v>
      </c>
      <c r="AY127" s="127">
        <v>0</v>
      </c>
      <c r="AZ127" s="127">
        <v>0</v>
      </c>
      <c r="BA127" s="127">
        <v>0</v>
      </c>
      <c r="BB127" s="127">
        <v>0</v>
      </c>
      <c r="BC127" s="127">
        <v>0</v>
      </c>
      <c r="BD127" s="127">
        <v>0</v>
      </c>
      <c r="BE127" s="127">
        <v>0</v>
      </c>
      <c r="BF127" s="127">
        <v>0</v>
      </c>
      <c r="BG127" s="127">
        <v>0</v>
      </c>
      <c r="BH127" s="127">
        <v>0</v>
      </c>
      <c r="BI127" s="127">
        <v>0</v>
      </c>
      <c r="BJ127" s="127">
        <v>0</v>
      </c>
      <c r="BK127" s="127">
        <v>0</v>
      </c>
      <c r="BL127" s="127">
        <v>0</v>
      </c>
      <c r="BM127" s="127">
        <v>0</v>
      </c>
      <c r="BN127" s="127">
        <v>0</v>
      </c>
      <c r="BO127" s="127">
        <v>0</v>
      </c>
      <c r="BP127" s="127">
        <v>0</v>
      </c>
      <c r="BQ127" s="127">
        <v>0</v>
      </c>
      <c r="BR127" s="127">
        <v>0</v>
      </c>
      <c r="BS127" s="127">
        <v>0</v>
      </c>
      <c r="BT127" s="127">
        <v>0</v>
      </c>
      <c r="BU127" s="127">
        <v>0</v>
      </c>
      <c r="BV127" s="127">
        <v>0</v>
      </c>
      <c r="BW127" s="127">
        <v>0</v>
      </c>
      <c r="BX127" s="127">
        <v>0</v>
      </c>
      <c r="BY127" s="127">
        <v>0</v>
      </c>
      <c r="BZ127" s="127">
        <v>0</v>
      </c>
      <c r="CA127" s="127">
        <v>0</v>
      </c>
      <c r="CB127" s="127">
        <v>0</v>
      </c>
      <c r="CC127" s="127">
        <v>0</v>
      </c>
      <c r="CD127" s="127">
        <v>0</v>
      </c>
    </row>
    <row r="128" spans="2:82">
      <c r="B128" s="127" t="s">
        <v>282</v>
      </c>
      <c r="C128" s="127">
        <v>107</v>
      </c>
      <c r="D128" s="127" t="s">
        <v>36</v>
      </c>
      <c r="E128" s="127" t="s">
        <v>283</v>
      </c>
      <c r="F128" s="127">
        <v>2</v>
      </c>
      <c r="G128" s="127">
        <v>60</v>
      </c>
      <c r="H128" s="127">
        <v>60</v>
      </c>
      <c r="I128" s="127">
        <v>60</v>
      </c>
      <c r="J128" s="127">
        <v>60</v>
      </c>
      <c r="K128" s="127">
        <v>7.4335449999999996</v>
      </c>
      <c r="L128" s="127">
        <v>30.030932</v>
      </c>
      <c r="M128" s="127">
        <v>7.4335449999999996</v>
      </c>
      <c r="N128" s="127">
        <v>28.690144</v>
      </c>
      <c r="O128" s="127">
        <v>7.4335449999999996</v>
      </c>
      <c r="P128" s="127">
        <v>31.774747000000001</v>
      </c>
      <c r="Q128" s="127">
        <v>7.4335449999999996</v>
      </c>
      <c r="R128" s="127">
        <v>25.895061999999999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>
        <v>0</v>
      </c>
      <c r="AL128" s="127">
        <v>0</v>
      </c>
      <c r="AM128" s="127">
        <v>0</v>
      </c>
      <c r="AN128" s="127">
        <v>0</v>
      </c>
      <c r="AO128" s="127">
        <v>0</v>
      </c>
      <c r="AP128" s="127">
        <v>0</v>
      </c>
      <c r="AQ128" s="127">
        <v>0</v>
      </c>
      <c r="AR128" s="127">
        <v>0</v>
      </c>
      <c r="AS128" s="127">
        <v>0</v>
      </c>
      <c r="AT128" s="127">
        <v>0</v>
      </c>
      <c r="AU128" s="127">
        <v>0</v>
      </c>
      <c r="AV128" s="127">
        <v>0</v>
      </c>
      <c r="AW128" s="127">
        <v>0</v>
      </c>
      <c r="AX128" s="127">
        <v>0</v>
      </c>
      <c r="AY128" s="127">
        <v>0</v>
      </c>
      <c r="AZ128" s="127">
        <v>0</v>
      </c>
      <c r="BA128" s="127">
        <v>0</v>
      </c>
      <c r="BB128" s="127">
        <v>0</v>
      </c>
      <c r="BC128" s="127">
        <v>0</v>
      </c>
      <c r="BD128" s="127">
        <v>0</v>
      </c>
      <c r="BE128" s="127">
        <v>0</v>
      </c>
      <c r="BF128" s="127">
        <v>0</v>
      </c>
      <c r="BG128" s="127">
        <v>0</v>
      </c>
      <c r="BH128" s="127">
        <v>0</v>
      </c>
      <c r="BI128" s="127">
        <v>0</v>
      </c>
      <c r="BJ128" s="127">
        <v>0</v>
      </c>
      <c r="BK128" s="127">
        <v>0</v>
      </c>
      <c r="BL128" s="127">
        <v>0</v>
      </c>
      <c r="BM128" s="127">
        <v>0</v>
      </c>
      <c r="BN128" s="127">
        <v>0</v>
      </c>
      <c r="BO128" s="127">
        <v>0</v>
      </c>
      <c r="BP128" s="127">
        <v>0</v>
      </c>
      <c r="BQ128" s="127">
        <v>0</v>
      </c>
      <c r="BR128" s="127">
        <v>0</v>
      </c>
      <c r="BS128" s="127">
        <v>0</v>
      </c>
      <c r="BT128" s="127">
        <v>0</v>
      </c>
      <c r="BU128" s="127">
        <v>0</v>
      </c>
      <c r="BV128" s="127">
        <v>0</v>
      </c>
      <c r="BW128" s="127">
        <v>0</v>
      </c>
      <c r="BX128" s="127">
        <v>0</v>
      </c>
      <c r="BY128" s="127">
        <v>0</v>
      </c>
      <c r="BZ128" s="127">
        <v>0</v>
      </c>
      <c r="CA128" s="127">
        <v>0</v>
      </c>
      <c r="CB128" s="127">
        <v>0</v>
      </c>
      <c r="CC128" s="127">
        <v>0</v>
      </c>
    </row>
    <row r="129" spans="2:82">
      <c r="B129" s="127" t="s">
        <v>284</v>
      </c>
      <c r="C129" s="127">
        <v>105</v>
      </c>
      <c r="D129" s="127" t="s">
        <v>36</v>
      </c>
      <c r="E129" s="127" t="s">
        <v>285</v>
      </c>
      <c r="F129" s="127">
        <v>2</v>
      </c>
      <c r="G129" s="127">
        <v>60</v>
      </c>
      <c r="H129" s="127">
        <v>60</v>
      </c>
      <c r="I129" s="127">
        <v>60</v>
      </c>
      <c r="J129" s="127">
        <v>60</v>
      </c>
      <c r="K129" s="127">
        <v>6.8124010000000004</v>
      </c>
      <c r="L129" s="127">
        <v>27.236446000000001</v>
      </c>
      <c r="M129" s="127">
        <v>6.8124010000000004</v>
      </c>
      <c r="N129" s="127">
        <v>26.421654</v>
      </c>
      <c r="O129" s="127">
        <v>6.8124010000000004</v>
      </c>
      <c r="P129" s="127">
        <v>28.124569000000001</v>
      </c>
      <c r="Q129" s="127">
        <v>6.8124010000000004</v>
      </c>
      <c r="R129" s="127">
        <v>24.803659</v>
      </c>
      <c r="S129" s="127">
        <v>0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>
        <v>0</v>
      </c>
      <c r="AL129" s="127">
        <v>0</v>
      </c>
      <c r="AM129" s="127">
        <v>0</v>
      </c>
      <c r="AN129" s="127">
        <v>0</v>
      </c>
      <c r="AO129" s="127">
        <v>0</v>
      </c>
      <c r="AP129" s="127">
        <v>0</v>
      </c>
      <c r="AQ129" s="127">
        <v>0</v>
      </c>
      <c r="AR129" s="127">
        <v>0</v>
      </c>
      <c r="AS129" s="127">
        <v>0</v>
      </c>
      <c r="AT129" s="127">
        <v>0</v>
      </c>
      <c r="AU129" s="127">
        <v>0</v>
      </c>
      <c r="AV129" s="127">
        <v>0</v>
      </c>
      <c r="AW129" s="127">
        <v>0</v>
      </c>
      <c r="AX129" s="127">
        <v>0</v>
      </c>
      <c r="AY129" s="127">
        <v>0</v>
      </c>
      <c r="AZ129" s="127">
        <v>0</v>
      </c>
      <c r="BA129" s="127">
        <v>0</v>
      </c>
      <c r="BB129" s="127">
        <v>0</v>
      </c>
      <c r="BC129" s="127">
        <v>0</v>
      </c>
      <c r="BD129" s="127">
        <v>0</v>
      </c>
      <c r="BE129" s="127">
        <v>0</v>
      </c>
      <c r="BF129" s="127">
        <v>0</v>
      </c>
      <c r="BG129" s="127">
        <v>0</v>
      </c>
      <c r="BH129" s="127">
        <v>0</v>
      </c>
      <c r="BI129" s="127">
        <v>0</v>
      </c>
      <c r="BJ129" s="127">
        <v>0</v>
      </c>
      <c r="BK129" s="127">
        <v>0</v>
      </c>
      <c r="BL129" s="127">
        <v>0</v>
      </c>
      <c r="BM129" s="127">
        <v>0</v>
      </c>
      <c r="BN129" s="127">
        <v>0</v>
      </c>
      <c r="BO129" s="127">
        <v>0</v>
      </c>
      <c r="BP129" s="127">
        <v>0</v>
      </c>
      <c r="BQ129" s="127">
        <v>0</v>
      </c>
      <c r="BR129" s="127">
        <v>0</v>
      </c>
      <c r="BS129" s="127">
        <v>0</v>
      </c>
      <c r="BT129" s="127">
        <v>0</v>
      </c>
      <c r="BU129" s="127">
        <v>0</v>
      </c>
      <c r="BV129" s="127">
        <v>0</v>
      </c>
      <c r="BW129" s="127">
        <v>0</v>
      </c>
      <c r="BX129" s="127">
        <v>0</v>
      </c>
      <c r="BY129" s="127">
        <v>0</v>
      </c>
      <c r="BZ129" s="127">
        <v>0</v>
      </c>
      <c r="CA129" s="127">
        <v>0</v>
      </c>
      <c r="CB129" s="127">
        <v>0</v>
      </c>
      <c r="CC129" s="127">
        <v>0</v>
      </c>
    </row>
    <row r="130" spans="2:82">
      <c r="B130" s="127" t="s">
        <v>286</v>
      </c>
      <c r="C130" s="127">
        <v>106</v>
      </c>
      <c r="D130" s="127" t="s">
        <v>36</v>
      </c>
      <c r="E130" s="127" t="s">
        <v>287</v>
      </c>
      <c r="F130" s="127" t="s">
        <v>288</v>
      </c>
      <c r="G130" s="127">
        <v>2</v>
      </c>
      <c r="H130" s="127">
        <v>60</v>
      </c>
      <c r="I130" s="127">
        <v>60</v>
      </c>
      <c r="J130" s="127">
        <v>60</v>
      </c>
      <c r="K130" s="127">
        <v>60</v>
      </c>
      <c r="L130" s="127">
        <v>3.8682729999999999</v>
      </c>
      <c r="M130" s="127">
        <v>12.797796999999999</v>
      </c>
      <c r="N130" s="127">
        <v>3.8682729999999999</v>
      </c>
      <c r="O130" s="127">
        <v>12.62758</v>
      </c>
      <c r="P130" s="127">
        <v>3.8682729999999999</v>
      </c>
      <c r="Q130" s="127">
        <v>14.412298</v>
      </c>
      <c r="R130" s="127">
        <v>3.8682729999999999</v>
      </c>
      <c r="S130" s="127">
        <v>11.490722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>
        <v>0</v>
      </c>
      <c r="AL130" s="127">
        <v>0</v>
      </c>
      <c r="AM130" s="127">
        <v>0</v>
      </c>
      <c r="AN130" s="127">
        <v>0</v>
      </c>
      <c r="AO130" s="127">
        <v>0</v>
      </c>
      <c r="AP130" s="127">
        <v>0</v>
      </c>
      <c r="AQ130" s="127">
        <v>0</v>
      </c>
      <c r="AR130" s="127">
        <v>0</v>
      </c>
      <c r="AS130" s="127">
        <v>0</v>
      </c>
      <c r="AT130" s="127">
        <v>0</v>
      </c>
      <c r="AU130" s="127">
        <v>0</v>
      </c>
      <c r="AV130" s="127">
        <v>0</v>
      </c>
      <c r="AW130" s="127">
        <v>0</v>
      </c>
      <c r="AX130" s="127">
        <v>0</v>
      </c>
      <c r="AY130" s="127">
        <v>0</v>
      </c>
      <c r="AZ130" s="127">
        <v>0</v>
      </c>
      <c r="BA130" s="127">
        <v>0</v>
      </c>
      <c r="BB130" s="127">
        <v>0</v>
      </c>
      <c r="BC130" s="127">
        <v>0</v>
      </c>
      <c r="BD130" s="127">
        <v>0</v>
      </c>
      <c r="BE130" s="127">
        <v>0</v>
      </c>
      <c r="BF130" s="127">
        <v>0</v>
      </c>
      <c r="BG130" s="127">
        <v>0</v>
      </c>
      <c r="BH130" s="127">
        <v>0</v>
      </c>
      <c r="BI130" s="127">
        <v>0</v>
      </c>
      <c r="BJ130" s="127">
        <v>0</v>
      </c>
      <c r="BK130" s="127">
        <v>0</v>
      </c>
      <c r="BL130" s="127">
        <v>0</v>
      </c>
      <c r="BM130" s="127">
        <v>0</v>
      </c>
      <c r="BN130" s="127">
        <v>0</v>
      </c>
      <c r="BO130" s="127">
        <v>0</v>
      </c>
      <c r="BP130" s="127">
        <v>0</v>
      </c>
      <c r="BQ130" s="127">
        <v>0</v>
      </c>
      <c r="BR130" s="127">
        <v>0</v>
      </c>
      <c r="BS130" s="127">
        <v>0</v>
      </c>
      <c r="BT130" s="127">
        <v>0</v>
      </c>
      <c r="BU130" s="127">
        <v>0</v>
      </c>
      <c r="BV130" s="127">
        <v>0</v>
      </c>
      <c r="BW130" s="127">
        <v>0</v>
      </c>
      <c r="BX130" s="127">
        <v>0</v>
      </c>
      <c r="BY130" s="127">
        <v>0</v>
      </c>
      <c r="BZ130" s="127">
        <v>0</v>
      </c>
      <c r="CA130" s="127">
        <v>0</v>
      </c>
      <c r="CB130" s="127">
        <v>0</v>
      </c>
      <c r="CC130" s="127">
        <v>0</v>
      </c>
      <c r="CD130" s="127">
        <v>0</v>
      </c>
    </row>
    <row r="131" spans="2:82">
      <c r="B131" s="127" t="s">
        <v>290</v>
      </c>
      <c r="C131" s="127">
        <v>104</v>
      </c>
      <c r="D131" s="127" t="s">
        <v>36</v>
      </c>
      <c r="E131" s="127" t="s">
        <v>291</v>
      </c>
      <c r="F131" s="127">
        <v>2</v>
      </c>
      <c r="G131" s="127">
        <v>60</v>
      </c>
      <c r="H131" s="127">
        <v>60</v>
      </c>
      <c r="I131" s="127">
        <v>60</v>
      </c>
      <c r="J131" s="127">
        <v>60</v>
      </c>
      <c r="K131" s="127">
        <v>7.9185800000000004</v>
      </c>
      <c r="L131" s="127">
        <v>30.335104999999999</v>
      </c>
      <c r="M131" s="127">
        <v>7.9185800000000004</v>
      </c>
      <c r="N131" s="127">
        <v>29.238676000000002</v>
      </c>
      <c r="O131" s="127">
        <v>7.9185800000000004</v>
      </c>
      <c r="P131" s="127">
        <v>30.811795</v>
      </c>
      <c r="Q131" s="127">
        <v>7.9185800000000004</v>
      </c>
      <c r="R131" s="127">
        <v>28.147841</v>
      </c>
      <c r="S131" s="127">
        <v>0</v>
      </c>
      <c r="T131" s="127">
        <v>0</v>
      </c>
      <c r="U131" s="127">
        <v>0</v>
      </c>
      <c r="V131" s="127">
        <v>0</v>
      </c>
      <c r="W131" s="127">
        <v>0</v>
      </c>
      <c r="X131" s="127">
        <v>0</v>
      </c>
      <c r="Y131" s="127">
        <v>0</v>
      </c>
      <c r="Z131" s="127">
        <v>0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>
        <v>0</v>
      </c>
      <c r="AL131" s="127">
        <v>0</v>
      </c>
      <c r="AM131" s="127">
        <v>0</v>
      </c>
      <c r="AN131" s="127">
        <v>0</v>
      </c>
      <c r="AO131" s="127">
        <v>0</v>
      </c>
      <c r="AP131" s="127">
        <v>0</v>
      </c>
      <c r="AQ131" s="127">
        <v>0</v>
      </c>
      <c r="AR131" s="127">
        <v>0</v>
      </c>
      <c r="AS131" s="127">
        <v>0</v>
      </c>
      <c r="AT131" s="127">
        <v>0</v>
      </c>
      <c r="AU131" s="127">
        <v>0</v>
      </c>
      <c r="AV131" s="127">
        <v>0</v>
      </c>
      <c r="AW131" s="127">
        <v>0</v>
      </c>
      <c r="AX131" s="127">
        <v>0</v>
      </c>
      <c r="AY131" s="127">
        <v>0</v>
      </c>
      <c r="AZ131" s="127">
        <v>0</v>
      </c>
      <c r="BA131" s="127">
        <v>0</v>
      </c>
      <c r="BB131" s="127">
        <v>0</v>
      </c>
      <c r="BC131" s="127">
        <v>0</v>
      </c>
      <c r="BD131" s="127">
        <v>0</v>
      </c>
      <c r="BE131" s="127">
        <v>0</v>
      </c>
      <c r="BF131" s="127">
        <v>0</v>
      </c>
      <c r="BG131" s="127">
        <v>0</v>
      </c>
      <c r="BH131" s="127">
        <v>0</v>
      </c>
      <c r="BI131" s="127">
        <v>0</v>
      </c>
      <c r="BJ131" s="127">
        <v>0</v>
      </c>
      <c r="BK131" s="127">
        <v>0</v>
      </c>
      <c r="BL131" s="127">
        <v>0</v>
      </c>
      <c r="BM131" s="127">
        <v>0</v>
      </c>
      <c r="BN131" s="127">
        <v>0</v>
      </c>
      <c r="BO131" s="127">
        <v>0</v>
      </c>
      <c r="BP131" s="127">
        <v>0</v>
      </c>
      <c r="BQ131" s="127">
        <v>0</v>
      </c>
      <c r="BR131" s="127">
        <v>0</v>
      </c>
      <c r="BS131" s="127">
        <v>0</v>
      </c>
      <c r="BT131" s="127">
        <v>0</v>
      </c>
      <c r="BU131" s="127">
        <v>0</v>
      </c>
      <c r="BV131" s="127">
        <v>0</v>
      </c>
      <c r="BW131" s="127">
        <v>0</v>
      </c>
      <c r="BX131" s="127">
        <v>0</v>
      </c>
      <c r="BY131" s="127">
        <v>0</v>
      </c>
      <c r="BZ131" s="127">
        <v>0</v>
      </c>
      <c r="CA131" s="127">
        <v>0</v>
      </c>
      <c r="CB131" s="127">
        <v>0</v>
      </c>
      <c r="CC131" s="127">
        <v>0</v>
      </c>
    </row>
    <row r="132" spans="2:82">
      <c r="B132" s="127" t="s">
        <v>292</v>
      </c>
      <c r="C132" s="127">
        <v>101</v>
      </c>
      <c r="D132" s="127" t="s">
        <v>36</v>
      </c>
      <c r="E132" s="127" t="s">
        <v>293</v>
      </c>
      <c r="F132" s="127" t="s">
        <v>294</v>
      </c>
      <c r="G132" s="127">
        <v>2</v>
      </c>
      <c r="H132" s="127">
        <v>60</v>
      </c>
      <c r="I132" s="127">
        <v>60</v>
      </c>
      <c r="J132" s="127">
        <v>60</v>
      </c>
      <c r="K132" s="127">
        <v>60</v>
      </c>
      <c r="L132" s="127">
        <v>9.2214729999999996</v>
      </c>
      <c r="M132" s="127">
        <v>26.481462000000001</v>
      </c>
      <c r="N132" s="127">
        <v>9.2214729999999996</v>
      </c>
      <c r="O132" s="127">
        <v>25.559398000000002</v>
      </c>
      <c r="P132" s="127">
        <v>9.2214729999999996</v>
      </c>
      <c r="Q132" s="127">
        <v>27.294174999999999</v>
      </c>
      <c r="R132" s="127">
        <v>9.2214729999999996</v>
      </c>
      <c r="S132" s="127">
        <v>23.89631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>
        <v>0</v>
      </c>
      <c r="AL132" s="127">
        <v>0</v>
      </c>
      <c r="AM132" s="127">
        <v>0</v>
      </c>
      <c r="AN132" s="127">
        <v>0</v>
      </c>
      <c r="AO132" s="127">
        <v>0</v>
      </c>
      <c r="AP132" s="127">
        <v>0</v>
      </c>
      <c r="AQ132" s="127">
        <v>0</v>
      </c>
      <c r="AR132" s="127">
        <v>0</v>
      </c>
      <c r="AS132" s="127">
        <v>0</v>
      </c>
      <c r="AT132" s="127">
        <v>0</v>
      </c>
      <c r="AU132" s="127">
        <v>0</v>
      </c>
      <c r="AV132" s="127">
        <v>0</v>
      </c>
      <c r="AW132" s="127">
        <v>0</v>
      </c>
      <c r="AX132" s="127">
        <v>0</v>
      </c>
      <c r="AY132" s="127">
        <v>0</v>
      </c>
      <c r="AZ132" s="127">
        <v>0</v>
      </c>
      <c r="BA132" s="127">
        <v>0</v>
      </c>
      <c r="BB132" s="127">
        <v>0</v>
      </c>
      <c r="BC132" s="127">
        <v>0</v>
      </c>
      <c r="BD132" s="127">
        <v>0</v>
      </c>
      <c r="BE132" s="127">
        <v>0</v>
      </c>
      <c r="BF132" s="127">
        <v>0</v>
      </c>
      <c r="BG132" s="127">
        <v>0</v>
      </c>
      <c r="BH132" s="127">
        <v>0</v>
      </c>
      <c r="BI132" s="127">
        <v>0</v>
      </c>
      <c r="BJ132" s="127">
        <v>0</v>
      </c>
      <c r="BK132" s="127">
        <v>0</v>
      </c>
      <c r="BL132" s="127">
        <v>0</v>
      </c>
      <c r="BM132" s="127">
        <v>0</v>
      </c>
      <c r="BN132" s="127">
        <v>0</v>
      </c>
      <c r="BO132" s="127">
        <v>0</v>
      </c>
      <c r="BP132" s="127">
        <v>0</v>
      </c>
      <c r="BQ132" s="127">
        <v>0</v>
      </c>
      <c r="BR132" s="127">
        <v>0</v>
      </c>
      <c r="BS132" s="127">
        <v>0</v>
      </c>
      <c r="BT132" s="127">
        <v>0</v>
      </c>
      <c r="BU132" s="127">
        <v>0</v>
      </c>
      <c r="BV132" s="127">
        <v>0</v>
      </c>
      <c r="BW132" s="127">
        <v>0</v>
      </c>
      <c r="BX132" s="127">
        <v>0</v>
      </c>
      <c r="BY132" s="127">
        <v>0</v>
      </c>
      <c r="BZ132" s="127">
        <v>0</v>
      </c>
      <c r="CA132" s="127">
        <v>0</v>
      </c>
      <c r="CB132" s="127">
        <v>0</v>
      </c>
      <c r="CC132" s="127">
        <v>0</v>
      </c>
      <c r="CD132" s="127">
        <v>0</v>
      </c>
    </row>
    <row r="133" spans="2:82">
      <c r="B133" s="127" t="s">
        <v>295</v>
      </c>
      <c r="C133" s="127">
        <v>108</v>
      </c>
      <c r="D133" s="127" t="s">
        <v>36</v>
      </c>
      <c r="E133" s="127" t="s">
        <v>296</v>
      </c>
      <c r="F133" s="127" t="s">
        <v>297</v>
      </c>
      <c r="G133" s="127">
        <v>2</v>
      </c>
      <c r="H133" s="127">
        <v>60</v>
      </c>
      <c r="I133" s="127">
        <v>60</v>
      </c>
      <c r="J133" s="127">
        <v>60</v>
      </c>
      <c r="K133" s="127">
        <v>60</v>
      </c>
      <c r="L133" s="127">
        <v>3.923079</v>
      </c>
      <c r="M133" s="127">
        <v>18.160781</v>
      </c>
      <c r="N133" s="127">
        <v>3.923079</v>
      </c>
      <c r="O133" s="127">
        <v>17.480585999999999</v>
      </c>
      <c r="P133" s="127">
        <v>3.923079</v>
      </c>
      <c r="Q133" s="127">
        <v>18.942447000000001</v>
      </c>
      <c r="R133" s="127">
        <v>3.923079</v>
      </c>
      <c r="S133" s="127">
        <v>15.819041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>
        <v>0</v>
      </c>
      <c r="AL133" s="127">
        <v>0</v>
      </c>
      <c r="AM133" s="127">
        <v>0</v>
      </c>
      <c r="AN133" s="127">
        <v>0</v>
      </c>
      <c r="AO133" s="127">
        <v>0</v>
      </c>
      <c r="AP133" s="127">
        <v>0</v>
      </c>
      <c r="AQ133" s="127">
        <v>0</v>
      </c>
      <c r="AR133" s="127">
        <v>0</v>
      </c>
      <c r="AS133" s="127">
        <v>0</v>
      </c>
      <c r="AT133" s="127">
        <v>0</v>
      </c>
      <c r="AU133" s="127">
        <v>0</v>
      </c>
      <c r="AV133" s="127">
        <v>0</v>
      </c>
      <c r="AW133" s="127">
        <v>0</v>
      </c>
      <c r="AX133" s="127">
        <v>0</v>
      </c>
      <c r="AY133" s="127">
        <v>0</v>
      </c>
      <c r="AZ133" s="127">
        <v>0</v>
      </c>
      <c r="BA133" s="127">
        <v>0</v>
      </c>
      <c r="BB133" s="127">
        <v>0</v>
      </c>
      <c r="BC133" s="127">
        <v>0</v>
      </c>
      <c r="BD133" s="127">
        <v>0</v>
      </c>
      <c r="BE133" s="127">
        <v>0</v>
      </c>
      <c r="BF133" s="127">
        <v>0</v>
      </c>
      <c r="BG133" s="127">
        <v>0</v>
      </c>
      <c r="BH133" s="127">
        <v>0</v>
      </c>
      <c r="BI133" s="127">
        <v>0</v>
      </c>
      <c r="BJ133" s="127">
        <v>0</v>
      </c>
      <c r="BK133" s="127">
        <v>0</v>
      </c>
      <c r="BL133" s="127">
        <v>0</v>
      </c>
      <c r="BM133" s="127">
        <v>0</v>
      </c>
      <c r="BN133" s="127">
        <v>0</v>
      </c>
      <c r="BO133" s="127">
        <v>0</v>
      </c>
      <c r="BP133" s="127">
        <v>0</v>
      </c>
      <c r="BQ133" s="127">
        <v>0</v>
      </c>
      <c r="BR133" s="127">
        <v>0</v>
      </c>
      <c r="BS133" s="127">
        <v>0</v>
      </c>
      <c r="BT133" s="127">
        <v>0</v>
      </c>
      <c r="BU133" s="127">
        <v>0</v>
      </c>
      <c r="BV133" s="127">
        <v>0</v>
      </c>
      <c r="BW133" s="127">
        <v>0</v>
      </c>
      <c r="BX133" s="127">
        <v>0</v>
      </c>
      <c r="BY133" s="127">
        <v>0</v>
      </c>
      <c r="BZ133" s="127">
        <v>0</v>
      </c>
      <c r="CA133" s="127">
        <v>0</v>
      </c>
      <c r="CB133" s="127">
        <v>0</v>
      </c>
      <c r="CC133" s="127">
        <v>0</v>
      </c>
      <c r="CD133" s="127">
        <v>0</v>
      </c>
    </row>
    <row r="134" spans="2:82">
      <c r="B134" s="127" t="s">
        <v>298</v>
      </c>
      <c r="C134" s="127">
        <v>102</v>
      </c>
      <c r="D134" s="127" t="s">
        <v>36</v>
      </c>
      <c r="E134" s="127" t="s">
        <v>249</v>
      </c>
      <c r="F134" s="127" t="s">
        <v>299</v>
      </c>
      <c r="G134" s="127">
        <v>2</v>
      </c>
      <c r="H134" s="127">
        <v>60</v>
      </c>
      <c r="I134" s="127">
        <v>60</v>
      </c>
      <c r="J134" s="127">
        <v>60</v>
      </c>
      <c r="K134" s="127">
        <v>60</v>
      </c>
      <c r="L134" s="127">
        <v>7.1080940000000004</v>
      </c>
      <c r="M134" s="127">
        <v>31.819057999999998</v>
      </c>
      <c r="N134" s="127">
        <v>7.1080940000000004</v>
      </c>
      <c r="O134" s="127">
        <v>29.442188000000002</v>
      </c>
      <c r="P134" s="127">
        <v>7.1080940000000004</v>
      </c>
      <c r="Q134" s="127">
        <v>32.455888999999999</v>
      </c>
      <c r="R134" s="127">
        <v>7.1080940000000004</v>
      </c>
      <c r="S134" s="127">
        <v>26.203751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>
        <v>0</v>
      </c>
      <c r="AL134" s="127">
        <v>0</v>
      </c>
      <c r="AM134" s="127">
        <v>0</v>
      </c>
      <c r="AN134" s="127">
        <v>0</v>
      </c>
      <c r="AO134" s="127">
        <v>0</v>
      </c>
      <c r="AP134" s="127">
        <v>0</v>
      </c>
      <c r="AQ134" s="127">
        <v>0</v>
      </c>
      <c r="AR134" s="127">
        <v>0</v>
      </c>
      <c r="AS134" s="127">
        <v>0</v>
      </c>
      <c r="AT134" s="127">
        <v>0</v>
      </c>
      <c r="AU134" s="127">
        <v>0</v>
      </c>
      <c r="AV134" s="127">
        <v>0</v>
      </c>
      <c r="AW134" s="127">
        <v>0</v>
      </c>
      <c r="AX134" s="127">
        <v>0</v>
      </c>
      <c r="AY134" s="127">
        <v>0</v>
      </c>
      <c r="AZ134" s="127">
        <v>0</v>
      </c>
      <c r="BA134" s="127">
        <v>0</v>
      </c>
      <c r="BB134" s="127">
        <v>0</v>
      </c>
      <c r="BC134" s="127">
        <v>0</v>
      </c>
      <c r="BD134" s="127">
        <v>0</v>
      </c>
      <c r="BE134" s="127">
        <v>0</v>
      </c>
      <c r="BF134" s="127">
        <v>0</v>
      </c>
      <c r="BG134" s="127">
        <v>0</v>
      </c>
      <c r="BH134" s="127">
        <v>0</v>
      </c>
      <c r="BI134" s="127">
        <v>0</v>
      </c>
      <c r="BJ134" s="127">
        <v>0</v>
      </c>
      <c r="BK134" s="127">
        <v>0</v>
      </c>
      <c r="BL134" s="127">
        <v>0</v>
      </c>
      <c r="BM134" s="127">
        <v>0</v>
      </c>
      <c r="BN134" s="127">
        <v>0</v>
      </c>
      <c r="BO134" s="127">
        <v>0</v>
      </c>
      <c r="BP134" s="127">
        <v>0</v>
      </c>
      <c r="BQ134" s="127">
        <v>0</v>
      </c>
      <c r="BR134" s="127">
        <v>0</v>
      </c>
      <c r="BS134" s="127">
        <v>0</v>
      </c>
      <c r="BT134" s="127">
        <v>0</v>
      </c>
      <c r="BU134" s="127">
        <v>0</v>
      </c>
      <c r="BV134" s="127">
        <v>0</v>
      </c>
      <c r="BW134" s="127">
        <v>0</v>
      </c>
      <c r="BX134" s="127">
        <v>0</v>
      </c>
      <c r="BY134" s="127">
        <v>0</v>
      </c>
      <c r="BZ134" s="127">
        <v>0</v>
      </c>
      <c r="CA134" s="127">
        <v>0</v>
      </c>
      <c r="CB134" s="127">
        <v>0</v>
      </c>
      <c r="CC134" s="127">
        <v>0</v>
      </c>
      <c r="CD134" s="127">
        <v>0</v>
      </c>
    </row>
    <row r="135" spans="2:82">
      <c r="B135" s="127" t="s">
        <v>300</v>
      </c>
      <c r="C135" s="127">
        <v>23</v>
      </c>
      <c r="D135" s="127" t="s">
        <v>256</v>
      </c>
      <c r="E135" s="127" t="s">
        <v>242</v>
      </c>
      <c r="F135" s="127" t="s">
        <v>301</v>
      </c>
      <c r="G135" s="127">
        <v>1</v>
      </c>
      <c r="H135" s="127">
        <v>60</v>
      </c>
      <c r="I135" s="127">
        <v>90</v>
      </c>
      <c r="J135" s="127">
        <v>60</v>
      </c>
      <c r="K135" s="127">
        <v>23</v>
      </c>
      <c r="L135" s="127">
        <v>7.0893709999999999</v>
      </c>
      <c r="M135" s="127">
        <v>25.908885000000001</v>
      </c>
      <c r="N135" s="127">
        <v>7.0893709999999999</v>
      </c>
      <c r="O135" s="127">
        <v>26.780497</v>
      </c>
      <c r="P135" s="127">
        <v>7.0893709999999999</v>
      </c>
      <c r="Q135" s="127">
        <v>30.485592</v>
      </c>
      <c r="R135" s="127">
        <v>0</v>
      </c>
      <c r="S135" s="127">
        <v>0</v>
      </c>
      <c r="T135" s="127" t="s">
        <v>866</v>
      </c>
      <c r="U135" s="127" t="s">
        <v>867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 t="s">
        <v>868</v>
      </c>
      <c r="AC135" s="127">
        <v>0</v>
      </c>
      <c r="AD135" s="127" t="s">
        <v>869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 t="s">
        <v>870</v>
      </c>
      <c r="AL135" s="127" t="s">
        <v>871</v>
      </c>
      <c r="AM135" s="127">
        <v>0</v>
      </c>
      <c r="AN135" s="127">
        <v>0</v>
      </c>
      <c r="AO135" s="127">
        <v>0</v>
      </c>
      <c r="AP135" s="127">
        <v>0</v>
      </c>
      <c r="AQ135" s="127">
        <v>0</v>
      </c>
      <c r="AR135" s="127">
        <v>0</v>
      </c>
      <c r="AS135" s="127">
        <v>0</v>
      </c>
      <c r="AT135" s="127">
        <v>0</v>
      </c>
      <c r="AU135" s="127">
        <v>0</v>
      </c>
      <c r="AV135" s="127">
        <v>0</v>
      </c>
      <c r="AW135" s="127">
        <v>0</v>
      </c>
      <c r="AX135" s="127">
        <v>0</v>
      </c>
      <c r="AY135" s="127">
        <v>0</v>
      </c>
      <c r="AZ135" s="127">
        <v>0</v>
      </c>
      <c r="BA135" s="127">
        <v>0</v>
      </c>
      <c r="BB135" s="127">
        <v>0</v>
      </c>
      <c r="BC135" s="127">
        <v>0</v>
      </c>
      <c r="BD135" s="127">
        <v>0</v>
      </c>
      <c r="BE135" s="127">
        <v>0</v>
      </c>
      <c r="BF135" s="127">
        <v>0</v>
      </c>
      <c r="BG135" s="127">
        <v>0</v>
      </c>
      <c r="BH135" s="127">
        <v>0</v>
      </c>
      <c r="BI135" s="127">
        <v>38</v>
      </c>
      <c r="BJ135" s="127">
        <v>530</v>
      </c>
    </row>
    <row r="136" spans="2:82">
      <c r="B136" s="127" t="s">
        <v>302</v>
      </c>
      <c r="C136" s="127">
        <v>23</v>
      </c>
      <c r="D136" s="127" t="s">
        <v>256</v>
      </c>
      <c r="E136" s="127" t="s">
        <v>242</v>
      </c>
      <c r="F136" s="127" t="s">
        <v>301</v>
      </c>
      <c r="G136" s="127">
        <v>1</v>
      </c>
      <c r="H136" s="127">
        <v>60</v>
      </c>
      <c r="I136" s="127">
        <v>70</v>
      </c>
      <c r="J136" s="127">
        <v>80</v>
      </c>
      <c r="K136" s="127">
        <v>23</v>
      </c>
      <c r="L136" s="127">
        <v>7.4262160000000002</v>
      </c>
      <c r="M136" s="127">
        <v>31.653181</v>
      </c>
      <c r="N136" s="127">
        <v>7.4262160000000002</v>
      </c>
      <c r="O136" s="127">
        <v>28.426223</v>
      </c>
      <c r="P136" s="127">
        <v>7.4262160000000002</v>
      </c>
      <c r="Q136" s="127">
        <v>28.164871000000002</v>
      </c>
      <c r="R136" s="127">
        <v>0</v>
      </c>
      <c r="S136" s="127">
        <v>0</v>
      </c>
      <c r="T136" s="127" t="s">
        <v>872</v>
      </c>
      <c r="U136" s="127">
        <v>0</v>
      </c>
      <c r="V136" s="127">
        <v>0</v>
      </c>
      <c r="W136" s="127">
        <v>0.66600000000000004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 t="s">
        <v>873</v>
      </c>
      <c r="AG136" s="127">
        <v>0</v>
      </c>
      <c r="AH136" s="127">
        <v>0</v>
      </c>
      <c r="AI136" s="127">
        <v>0</v>
      </c>
      <c r="AJ136" s="127">
        <v>0</v>
      </c>
      <c r="AK136" s="127">
        <v>0</v>
      </c>
      <c r="AL136" s="127">
        <v>0</v>
      </c>
      <c r="AM136" s="127">
        <v>0</v>
      </c>
      <c r="AN136" s="127">
        <v>0</v>
      </c>
      <c r="AO136" s="127">
        <v>0</v>
      </c>
      <c r="AP136" s="127">
        <v>0</v>
      </c>
      <c r="AQ136" s="127">
        <v>0</v>
      </c>
      <c r="AR136" s="127" t="s">
        <v>874</v>
      </c>
      <c r="AS136" s="127">
        <v>0</v>
      </c>
      <c r="AT136" s="127" t="s">
        <v>875</v>
      </c>
      <c r="AU136" s="127">
        <v>0</v>
      </c>
      <c r="AV136" s="127">
        <v>0</v>
      </c>
      <c r="AW136" s="127">
        <v>0</v>
      </c>
      <c r="AX136" s="127">
        <v>0</v>
      </c>
      <c r="AY136" s="127">
        <v>0</v>
      </c>
      <c r="AZ136" s="127">
        <v>0</v>
      </c>
      <c r="BA136" s="127">
        <v>0</v>
      </c>
      <c r="BB136" s="127">
        <v>0</v>
      </c>
      <c r="BC136" s="127">
        <v>0</v>
      </c>
      <c r="BD136" s="127">
        <v>0</v>
      </c>
      <c r="BE136" s="127">
        <v>0</v>
      </c>
      <c r="BF136" s="127">
        <v>0</v>
      </c>
      <c r="BG136" s="127">
        <v>0</v>
      </c>
      <c r="BH136" s="127">
        <v>0</v>
      </c>
      <c r="BI136" s="127">
        <v>0</v>
      </c>
      <c r="BJ136" s="127">
        <v>0</v>
      </c>
      <c r="BK136" s="127">
        <v>0</v>
      </c>
      <c r="BL136" s="127">
        <v>0</v>
      </c>
      <c r="BM136" s="127">
        <v>0</v>
      </c>
      <c r="BN136" s="127">
        <v>0</v>
      </c>
      <c r="BO136" s="127">
        <v>0</v>
      </c>
      <c r="BP136" s="127">
        <v>0</v>
      </c>
      <c r="BQ136" s="127">
        <v>38</v>
      </c>
      <c r="BR136" s="127">
        <v>524</v>
      </c>
    </row>
    <row r="137" spans="2:82">
      <c r="B137" s="127" t="s">
        <v>303</v>
      </c>
      <c r="C137" s="127">
        <v>12</v>
      </c>
      <c r="D137" s="127" t="s">
        <v>241</v>
      </c>
      <c r="E137" s="127" t="s">
        <v>242</v>
      </c>
      <c r="F137" s="127" t="s">
        <v>304</v>
      </c>
      <c r="G137" s="127">
        <v>1</v>
      </c>
      <c r="H137" s="127">
        <v>45</v>
      </c>
      <c r="I137" s="127">
        <v>120</v>
      </c>
      <c r="J137" s="127">
        <v>60</v>
      </c>
      <c r="K137" s="127">
        <v>52</v>
      </c>
      <c r="L137" s="127">
        <v>9.4614700000000003</v>
      </c>
      <c r="M137" s="127">
        <v>48.378185000000002</v>
      </c>
      <c r="N137" s="127">
        <v>9.4614700000000003</v>
      </c>
      <c r="O137" s="127">
        <v>41.069217999999999</v>
      </c>
      <c r="P137" s="127">
        <v>0</v>
      </c>
      <c r="Q137" s="127">
        <v>0</v>
      </c>
      <c r="R137" s="127">
        <v>9.4614700000000003</v>
      </c>
      <c r="S137" s="127">
        <v>36.386127000000002</v>
      </c>
      <c r="T137" s="127" t="s">
        <v>876</v>
      </c>
      <c r="U137" s="127">
        <v>0.435</v>
      </c>
      <c r="V137" s="127">
        <v>0</v>
      </c>
      <c r="W137" s="127">
        <v>0.38200000000000001</v>
      </c>
      <c r="X137" s="127">
        <v>1.4279999999999999</v>
      </c>
      <c r="Y137" s="127">
        <v>0</v>
      </c>
      <c r="Z137" s="127">
        <v>0</v>
      </c>
      <c r="AA137" s="127">
        <v>0</v>
      </c>
      <c r="AB137" s="127">
        <v>0</v>
      </c>
      <c r="AC137" s="127" t="s">
        <v>877</v>
      </c>
      <c r="AD137" s="127">
        <v>0</v>
      </c>
      <c r="AE137" s="127">
        <v>0</v>
      </c>
      <c r="AF137" s="127">
        <v>0</v>
      </c>
      <c r="AG137" s="127">
        <v>0.19</v>
      </c>
      <c r="AH137" s="127">
        <v>0</v>
      </c>
      <c r="AI137" s="127">
        <v>0</v>
      </c>
      <c r="AJ137" s="127">
        <v>0</v>
      </c>
      <c r="AK137" s="127">
        <v>0</v>
      </c>
      <c r="AL137" s="127">
        <v>0</v>
      </c>
      <c r="AM137" s="127">
        <v>0</v>
      </c>
      <c r="AN137" s="127">
        <v>0</v>
      </c>
      <c r="AO137" s="127">
        <v>0</v>
      </c>
      <c r="AP137" s="127">
        <v>0</v>
      </c>
      <c r="AQ137" s="127">
        <v>0</v>
      </c>
      <c r="AR137" s="127">
        <v>0</v>
      </c>
      <c r="AS137" s="127">
        <v>0</v>
      </c>
      <c r="AT137" s="127">
        <v>0</v>
      </c>
      <c r="AU137" s="127">
        <v>0</v>
      </c>
      <c r="AV137" s="127">
        <v>0</v>
      </c>
      <c r="AW137" s="127">
        <v>0</v>
      </c>
      <c r="AX137" s="127">
        <v>0</v>
      </c>
      <c r="AY137" s="127">
        <v>0</v>
      </c>
      <c r="AZ137" s="127">
        <v>0</v>
      </c>
      <c r="BA137" s="127">
        <v>0</v>
      </c>
      <c r="BB137" s="127">
        <v>0</v>
      </c>
      <c r="BC137" s="127" t="s">
        <v>878</v>
      </c>
      <c r="BD137" s="127">
        <v>0</v>
      </c>
      <c r="BE137" s="127">
        <v>0</v>
      </c>
      <c r="BF137" s="127" t="s">
        <v>847</v>
      </c>
      <c r="BG137" s="127">
        <v>0</v>
      </c>
      <c r="BH137" s="127">
        <v>0</v>
      </c>
      <c r="BI137" s="127">
        <v>0</v>
      </c>
      <c r="BJ137" s="127">
        <v>0</v>
      </c>
      <c r="BK137" s="127">
        <v>0</v>
      </c>
      <c r="BL137" s="127">
        <v>0</v>
      </c>
      <c r="BM137" s="127">
        <v>0</v>
      </c>
      <c r="BN137" s="127">
        <v>0</v>
      </c>
      <c r="BO137" s="127">
        <v>63</v>
      </c>
      <c r="BP137" s="127">
        <v>797</v>
      </c>
    </row>
    <row r="138" spans="2:82">
      <c r="B138" s="127" t="s">
        <v>305</v>
      </c>
      <c r="C138" s="127">
        <v>17</v>
      </c>
      <c r="D138" s="127" t="s">
        <v>247</v>
      </c>
      <c r="E138" s="127" t="s">
        <v>248</v>
      </c>
      <c r="F138" s="127" t="s">
        <v>249</v>
      </c>
      <c r="G138" s="127" t="s">
        <v>250</v>
      </c>
      <c r="H138" s="127">
        <v>1</v>
      </c>
      <c r="I138" s="127">
        <v>45</v>
      </c>
      <c r="J138" s="127">
        <v>60</v>
      </c>
      <c r="K138" s="127">
        <v>80</v>
      </c>
      <c r="L138" s="127">
        <v>17</v>
      </c>
      <c r="M138" s="127">
        <v>5.9912140000000003</v>
      </c>
      <c r="N138" s="127">
        <v>25.531624999999998</v>
      </c>
      <c r="O138" s="127">
        <v>5.9912140000000003</v>
      </c>
      <c r="P138" s="127">
        <v>24.923255000000001</v>
      </c>
      <c r="Q138" s="127">
        <v>5.9912140000000003</v>
      </c>
      <c r="R138" s="127">
        <v>27.385625999999998</v>
      </c>
      <c r="S138" s="127">
        <v>0</v>
      </c>
      <c r="T138" s="127">
        <v>0</v>
      </c>
      <c r="U138" s="127" t="s">
        <v>879</v>
      </c>
      <c r="V138" s="127" t="s">
        <v>880</v>
      </c>
      <c r="W138" s="127">
        <v>1.3140000000000001</v>
      </c>
      <c r="X138" s="127">
        <v>0</v>
      </c>
      <c r="Y138" s="127">
        <v>0</v>
      </c>
      <c r="Z138" s="127">
        <v>0</v>
      </c>
      <c r="AA138" s="127">
        <v>0</v>
      </c>
      <c r="AB138" s="127" t="s">
        <v>881</v>
      </c>
      <c r="AC138" s="127">
        <v>0</v>
      </c>
      <c r="AD138" s="127" t="s">
        <v>882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 t="s">
        <v>883</v>
      </c>
      <c r="AL138" s="127" t="s">
        <v>884</v>
      </c>
      <c r="AM138" s="127">
        <v>0</v>
      </c>
      <c r="AN138" s="127">
        <v>0</v>
      </c>
      <c r="AO138" s="127">
        <v>0</v>
      </c>
      <c r="AP138" s="127">
        <v>0</v>
      </c>
      <c r="AQ138" s="127">
        <v>0</v>
      </c>
      <c r="AR138" s="127">
        <v>0</v>
      </c>
      <c r="AS138" s="127">
        <v>0</v>
      </c>
      <c r="AT138" s="127">
        <v>0</v>
      </c>
      <c r="AU138" s="127">
        <v>0</v>
      </c>
      <c r="AV138" s="127">
        <v>0</v>
      </c>
      <c r="AW138" s="127">
        <v>0</v>
      </c>
      <c r="AX138" s="127">
        <v>0</v>
      </c>
      <c r="AY138" s="127">
        <v>0</v>
      </c>
      <c r="AZ138" s="127">
        <v>0</v>
      </c>
      <c r="BA138" s="127">
        <v>0</v>
      </c>
      <c r="BB138" s="127">
        <v>0</v>
      </c>
      <c r="BC138" s="127">
        <v>0</v>
      </c>
      <c r="BD138" s="127">
        <v>0</v>
      </c>
      <c r="BE138" s="127">
        <v>0</v>
      </c>
      <c r="BF138" s="127">
        <v>0</v>
      </c>
      <c r="BG138" s="127">
        <v>0</v>
      </c>
      <c r="BH138" s="127">
        <v>0</v>
      </c>
      <c r="BI138" s="127">
        <v>0</v>
      </c>
      <c r="BJ138" s="127">
        <v>0</v>
      </c>
      <c r="BK138" s="127">
        <v>33</v>
      </c>
      <c r="BL138" s="127">
        <v>439</v>
      </c>
    </row>
    <row r="139" spans="2:82">
      <c r="B139" s="127" t="s">
        <v>306</v>
      </c>
      <c r="C139" s="127">
        <v>4</v>
      </c>
      <c r="D139" s="127" t="s">
        <v>307</v>
      </c>
      <c r="E139" s="127" t="s">
        <v>261</v>
      </c>
      <c r="F139" s="127">
        <v>1</v>
      </c>
      <c r="G139" s="127">
        <v>20</v>
      </c>
      <c r="H139" s="127">
        <v>30</v>
      </c>
      <c r="I139" s="127">
        <v>30</v>
      </c>
      <c r="J139" s="127">
        <v>60</v>
      </c>
      <c r="K139" s="127">
        <v>4</v>
      </c>
      <c r="L139" s="127">
        <v>8.4705080000000006</v>
      </c>
      <c r="M139" s="127">
        <v>37.692428</v>
      </c>
      <c r="N139" s="127">
        <v>8.4705080000000006</v>
      </c>
      <c r="O139" s="127">
        <v>34.971908999999997</v>
      </c>
      <c r="P139" s="127">
        <v>8.4705080000000006</v>
      </c>
      <c r="Q139" s="127">
        <v>34.672209000000002</v>
      </c>
      <c r="R139" s="127">
        <v>8.4705080000000006</v>
      </c>
      <c r="S139" s="127">
        <v>33.213152999999998</v>
      </c>
      <c r="T139" s="127" t="s">
        <v>885</v>
      </c>
      <c r="U139" s="127">
        <v>1</v>
      </c>
      <c r="V139" s="127">
        <v>0</v>
      </c>
      <c r="W139" s="127">
        <v>0</v>
      </c>
      <c r="X139" s="127">
        <v>0</v>
      </c>
      <c r="Y139" s="127">
        <v>4.2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 t="s">
        <v>886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7">
        <v>0</v>
      </c>
      <c r="AM139" s="127">
        <v>0</v>
      </c>
      <c r="AN139" s="127">
        <v>0</v>
      </c>
      <c r="AO139" s="127">
        <v>0</v>
      </c>
      <c r="AP139" s="127">
        <v>0</v>
      </c>
      <c r="AQ139" s="127">
        <v>0</v>
      </c>
      <c r="AR139" s="127">
        <v>0</v>
      </c>
      <c r="AS139" s="127" t="s">
        <v>887</v>
      </c>
      <c r="AT139" s="127">
        <v>1</v>
      </c>
      <c r="AU139" s="127">
        <v>0</v>
      </c>
      <c r="AV139" s="127" t="s">
        <v>888</v>
      </c>
      <c r="AW139" s="127">
        <v>0</v>
      </c>
      <c r="AX139" s="127">
        <v>0</v>
      </c>
      <c r="AY139" s="127">
        <v>0</v>
      </c>
      <c r="AZ139" s="127">
        <v>0</v>
      </c>
      <c r="BA139" s="127">
        <v>0</v>
      </c>
      <c r="BB139" s="127">
        <v>0</v>
      </c>
      <c r="BC139" s="127">
        <v>4.577</v>
      </c>
      <c r="BD139" s="127">
        <v>1</v>
      </c>
      <c r="BE139" s="127">
        <v>0</v>
      </c>
      <c r="BF139" s="127">
        <v>0</v>
      </c>
      <c r="BG139" s="127">
        <v>0.5</v>
      </c>
      <c r="BH139" s="127">
        <v>0</v>
      </c>
      <c r="BI139" s="127">
        <v>0</v>
      </c>
      <c r="BJ139" s="127">
        <v>0</v>
      </c>
      <c r="BK139" s="127">
        <v>0</v>
      </c>
      <c r="BL139" s="127">
        <v>0</v>
      </c>
      <c r="BM139" s="127">
        <v>0</v>
      </c>
      <c r="BN139" s="127">
        <v>0</v>
      </c>
      <c r="BO139" s="127">
        <v>0</v>
      </c>
      <c r="BP139" s="127">
        <v>0</v>
      </c>
      <c r="BQ139" s="127">
        <v>108</v>
      </c>
      <c r="BR139" s="127">
        <v>1365</v>
      </c>
    </row>
    <row r="140" spans="2:82">
      <c r="B140" s="127" t="s">
        <v>308</v>
      </c>
      <c r="C140" s="127">
        <v>4</v>
      </c>
      <c r="D140" s="127" t="s">
        <v>307</v>
      </c>
      <c r="E140" s="127" t="s">
        <v>254</v>
      </c>
      <c r="F140" s="127">
        <v>1</v>
      </c>
      <c r="G140" s="127">
        <v>26</v>
      </c>
      <c r="H140" s="127">
        <v>30</v>
      </c>
      <c r="I140" s="127">
        <v>30</v>
      </c>
      <c r="J140" s="127">
        <v>60</v>
      </c>
      <c r="K140" s="127">
        <v>4</v>
      </c>
      <c r="L140" s="127">
        <v>7.7373960000000004</v>
      </c>
      <c r="M140" s="127">
        <v>31.259172</v>
      </c>
      <c r="N140" s="127">
        <v>7.7373960000000004</v>
      </c>
      <c r="O140" s="127">
        <v>31.941123999999999</v>
      </c>
      <c r="P140" s="127">
        <v>7.7373960000000004</v>
      </c>
      <c r="Q140" s="127">
        <v>34.748280000000001</v>
      </c>
      <c r="R140" s="127">
        <v>7.7373960000000004</v>
      </c>
      <c r="S140" s="127">
        <v>30.972996999999999</v>
      </c>
      <c r="T140" s="127" t="s">
        <v>889</v>
      </c>
      <c r="U140" s="127" t="s">
        <v>890</v>
      </c>
      <c r="V140" s="127">
        <v>1.2350000000000001</v>
      </c>
      <c r="W140" s="127">
        <v>0</v>
      </c>
      <c r="X140" s="127">
        <v>0</v>
      </c>
      <c r="Y140" s="127">
        <v>0</v>
      </c>
      <c r="Z140" s="127">
        <v>0</v>
      </c>
      <c r="AA140" s="127" t="s">
        <v>891</v>
      </c>
      <c r="AB140" s="127">
        <v>0</v>
      </c>
      <c r="AC140" s="127">
        <v>0</v>
      </c>
      <c r="AD140" s="127" t="s">
        <v>892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 t="s">
        <v>893</v>
      </c>
      <c r="AL140" s="127">
        <v>2.476</v>
      </c>
      <c r="AM140" s="127">
        <v>0</v>
      </c>
      <c r="AN140" s="127">
        <v>0</v>
      </c>
      <c r="AO140" s="127">
        <v>0</v>
      </c>
      <c r="AP140" s="127">
        <v>0</v>
      </c>
      <c r="AQ140" s="127">
        <v>0</v>
      </c>
      <c r="AR140" s="127">
        <v>0</v>
      </c>
      <c r="AS140" s="127">
        <v>0</v>
      </c>
      <c r="AT140" s="127">
        <v>0</v>
      </c>
      <c r="AU140" s="127">
        <v>0</v>
      </c>
      <c r="AV140" s="127">
        <v>45.18</v>
      </c>
      <c r="AW140" s="127">
        <v>10.25</v>
      </c>
      <c r="AX140" s="127">
        <v>0</v>
      </c>
      <c r="AY140" s="127">
        <v>0.66600000000000004</v>
      </c>
      <c r="AZ140" s="127">
        <v>0</v>
      </c>
      <c r="BA140" s="127">
        <v>0</v>
      </c>
      <c r="BB140" s="127">
        <v>0</v>
      </c>
      <c r="BC140" s="127">
        <v>0</v>
      </c>
      <c r="BD140" s="127">
        <v>0</v>
      </c>
      <c r="BE140" s="127">
        <v>0</v>
      </c>
      <c r="BF140" s="127">
        <v>0</v>
      </c>
      <c r="BG140" s="127">
        <v>0</v>
      </c>
      <c r="BH140" s="127">
        <v>0</v>
      </c>
      <c r="BI140" s="127">
        <v>96</v>
      </c>
      <c r="BJ140" s="127">
        <v>1260</v>
      </c>
    </row>
    <row r="141" spans="2:82">
      <c r="B141" s="127" t="s">
        <v>309</v>
      </c>
      <c r="C141" s="127">
        <v>12</v>
      </c>
      <c r="D141" s="127" t="s">
        <v>241</v>
      </c>
      <c r="E141" s="127" t="s">
        <v>242</v>
      </c>
      <c r="F141" s="127" t="s">
        <v>304</v>
      </c>
      <c r="G141" s="127">
        <v>1</v>
      </c>
      <c r="H141" s="127">
        <v>60</v>
      </c>
      <c r="I141" s="127">
        <v>120</v>
      </c>
      <c r="J141" s="127">
        <v>48</v>
      </c>
      <c r="K141" s="127">
        <v>60</v>
      </c>
      <c r="L141" s="127">
        <v>52</v>
      </c>
      <c r="M141" s="127">
        <v>8.2445629999999994</v>
      </c>
      <c r="N141" s="127">
        <v>35.226185000000001</v>
      </c>
      <c r="O141" s="127">
        <v>8.2445629999999994</v>
      </c>
      <c r="P141" s="127">
        <v>34.656174</v>
      </c>
      <c r="Q141" s="127">
        <v>8.2445629999999994</v>
      </c>
      <c r="R141" s="127">
        <v>42.157634999999999</v>
      </c>
      <c r="S141" s="127">
        <v>8.2445629999999994</v>
      </c>
      <c r="T141" s="127">
        <v>31.715916</v>
      </c>
      <c r="U141" s="127" t="s">
        <v>894</v>
      </c>
      <c r="V141" s="127" t="s">
        <v>895</v>
      </c>
      <c r="W141" s="127">
        <v>1.0900000000000001</v>
      </c>
      <c r="X141" s="127">
        <v>0</v>
      </c>
      <c r="Y141" s="127">
        <v>0</v>
      </c>
      <c r="Z141" s="127">
        <v>0</v>
      </c>
      <c r="AA141" s="127">
        <v>0</v>
      </c>
      <c r="AB141" s="127" t="s">
        <v>896</v>
      </c>
      <c r="AC141" s="127">
        <v>0</v>
      </c>
      <c r="AD141" s="127" t="s">
        <v>897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 t="s">
        <v>898</v>
      </c>
      <c r="AL141" s="127" t="s">
        <v>899</v>
      </c>
      <c r="AM141" s="127">
        <v>0</v>
      </c>
      <c r="AN141" s="127">
        <v>0</v>
      </c>
      <c r="AO141" s="127">
        <v>0</v>
      </c>
      <c r="AP141" s="127">
        <v>0</v>
      </c>
      <c r="AQ141" s="127">
        <v>0</v>
      </c>
      <c r="AR141" s="127">
        <v>0</v>
      </c>
      <c r="AS141" s="127">
        <v>0</v>
      </c>
      <c r="AT141" s="127">
        <v>0</v>
      </c>
      <c r="AU141" s="127" t="s">
        <v>900</v>
      </c>
      <c r="AV141" s="127">
        <v>0</v>
      </c>
      <c r="AW141" s="127">
        <v>0</v>
      </c>
      <c r="AX141" s="127">
        <v>0</v>
      </c>
      <c r="AY141" s="127">
        <v>0</v>
      </c>
      <c r="AZ141" s="127">
        <v>0</v>
      </c>
      <c r="BA141" s="127">
        <v>0</v>
      </c>
      <c r="BB141" s="127">
        <v>0</v>
      </c>
      <c r="BC141" s="127">
        <v>0</v>
      </c>
      <c r="BD141" s="127">
        <v>0</v>
      </c>
      <c r="BE141" s="127">
        <v>0</v>
      </c>
      <c r="BF141" s="127">
        <v>0</v>
      </c>
      <c r="BG141" s="127">
        <v>0</v>
      </c>
      <c r="BH141" s="127">
        <v>93</v>
      </c>
      <c r="BI141" s="127">
        <v>1216</v>
      </c>
    </row>
    <row r="142" spans="2:82">
      <c r="B142" s="127" t="s">
        <v>310</v>
      </c>
      <c r="C142" s="127">
        <v>22</v>
      </c>
      <c r="D142" s="127" t="s">
        <v>265</v>
      </c>
      <c r="E142" s="127" t="s">
        <v>269</v>
      </c>
      <c r="F142" s="127">
        <v>1</v>
      </c>
      <c r="G142" s="127">
        <v>30</v>
      </c>
      <c r="H142" s="127">
        <v>45</v>
      </c>
      <c r="I142" s="127">
        <v>30</v>
      </c>
      <c r="J142" s="127">
        <v>60</v>
      </c>
      <c r="K142" s="127">
        <v>22</v>
      </c>
      <c r="L142" s="127">
        <v>5.3885509999999996</v>
      </c>
      <c r="M142" s="127">
        <v>21.414518000000001</v>
      </c>
      <c r="N142" s="127">
        <v>5.3885509999999996</v>
      </c>
      <c r="O142" s="127">
        <v>21.690670000000001</v>
      </c>
      <c r="P142" s="127">
        <v>5.3885509999999996</v>
      </c>
      <c r="Q142" s="127">
        <v>23.459766999999999</v>
      </c>
      <c r="R142" s="127">
        <v>5.3885509999999996</v>
      </c>
      <c r="S142" s="127">
        <v>20.724048</v>
      </c>
      <c r="T142" s="127" t="s">
        <v>901</v>
      </c>
      <c r="U142" s="127" t="s">
        <v>902</v>
      </c>
      <c r="V142" s="127">
        <v>0.54500000000000004</v>
      </c>
      <c r="W142" s="127">
        <v>1.2989999999999999</v>
      </c>
      <c r="X142" s="127">
        <v>0</v>
      </c>
      <c r="Y142" s="127">
        <v>0</v>
      </c>
      <c r="Z142" s="127">
        <v>0</v>
      </c>
      <c r="AA142" s="127">
        <v>0</v>
      </c>
      <c r="AB142" s="127" t="s">
        <v>903</v>
      </c>
      <c r="AC142" s="127">
        <v>0</v>
      </c>
      <c r="AD142" s="127">
        <v>0</v>
      </c>
      <c r="AE142" s="127">
        <v>0.5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>
        <v>0</v>
      </c>
      <c r="AL142" s="127">
        <v>0</v>
      </c>
      <c r="AM142" s="127">
        <v>0</v>
      </c>
      <c r="AN142" s="127" t="s">
        <v>904</v>
      </c>
      <c r="AO142" s="127" t="s">
        <v>905</v>
      </c>
      <c r="AP142" s="127">
        <v>0</v>
      </c>
      <c r="AQ142" s="127">
        <v>0.45400000000000001</v>
      </c>
      <c r="AR142" s="127">
        <v>0</v>
      </c>
      <c r="AS142" s="127">
        <v>0</v>
      </c>
      <c r="AT142" s="127">
        <v>0</v>
      </c>
      <c r="AU142" s="127">
        <v>0</v>
      </c>
      <c r="AV142" s="127" t="s">
        <v>906</v>
      </c>
      <c r="AW142" s="127">
        <v>0</v>
      </c>
      <c r="AX142" s="127">
        <v>0</v>
      </c>
      <c r="AY142" s="127">
        <v>5.9859999999999998</v>
      </c>
      <c r="AZ142" s="127">
        <v>0</v>
      </c>
      <c r="BA142" s="127">
        <v>0</v>
      </c>
      <c r="BB142" s="127">
        <v>0</v>
      </c>
      <c r="BC142" s="127">
        <v>0</v>
      </c>
      <c r="BD142" s="127">
        <v>0</v>
      </c>
      <c r="BE142" s="127">
        <v>0</v>
      </c>
      <c r="BF142" s="127">
        <v>0</v>
      </c>
      <c r="BG142" s="127">
        <v>0</v>
      </c>
      <c r="BH142" s="127">
        <v>0</v>
      </c>
      <c r="BI142" s="127">
        <v>58</v>
      </c>
      <c r="BJ142" s="127">
        <v>808</v>
      </c>
    </row>
    <row r="143" spans="2:82">
      <c r="B143" s="127" t="s">
        <v>311</v>
      </c>
      <c r="C143" s="127">
        <v>28</v>
      </c>
      <c r="D143" s="127" t="s">
        <v>273</v>
      </c>
      <c r="E143" s="127" t="s">
        <v>261</v>
      </c>
      <c r="F143" s="127">
        <v>1</v>
      </c>
      <c r="G143" s="127">
        <v>30</v>
      </c>
      <c r="H143" s="127">
        <v>50</v>
      </c>
      <c r="I143" s="127">
        <v>35</v>
      </c>
      <c r="J143" s="127">
        <v>28</v>
      </c>
      <c r="K143" s="127">
        <v>4.5241629999999997</v>
      </c>
      <c r="L143" s="127">
        <v>19.859722999999999</v>
      </c>
      <c r="M143" s="127">
        <v>4.5241629999999997</v>
      </c>
      <c r="N143" s="127">
        <v>18.540168000000001</v>
      </c>
      <c r="O143" s="127">
        <v>4.5241629999999997</v>
      </c>
      <c r="P143" s="127">
        <v>18.420698999999999</v>
      </c>
      <c r="Q143" s="127">
        <v>0</v>
      </c>
      <c r="R143" s="127">
        <v>0</v>
      </c>
      <c r="S143" s="127">
        <v>7446.25</v>
      </c>
      <c r="T143" s="127">
        <v>1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0.5</v>
      </c>
      <c r="AH143" s="127">
        <v>0</v>
      </c>
      <c r="AI143" s="127">
        <v>0</v>
      </c>
      <c r="AJ143" s="127">
        <v>0</v>
      </c>
      <c r="AK143" s="127">
        <v>0</v>
      </c>
      <c r="AL143" s="127">
        <v>0</v>
      </c>
      <c r="AM143" s="127">
        <v>0</v>
      </c>
      <c r="AN143" s="127">
        <v>0</v>
      </c>
      <c r="AO143" s="127">
        <v>0</v>
      </c>
      <c r="AP143" s="127">
        <v>0</v>
      </c>
      <c r="AQ143" s="127">
        <v>0</v>
      </c>
      <c r="AR143" s="127">
        <v>0</v>
      </c>
      <c r="AS143" s="127">
        <v>0</v>
      </c>
      <c r="AT143" s="127">
        <v>0</v>
      </c>
      <c r="AU143" s="127">
        <v>22.5</v>
      </c>
      <c r="AV143" s="127">
        <v>1</v>
      </c>
      <c r="AW143" s="127">
        <v>1</v>
      </c>
      <c r="AX143" s="127">
        <v>0</v>
      </c>
      <c r="AY143" s="127">
        <v>1.5</v>
      </c>
      <c r="AZ143" s="127">
        <v>0</v>
      </c>
      <c r="BA143" s="127">
        <v>0</v>
      </c>
      <c r="BB143" s="127">
        <v>0</v>
      </c>
      <c r="BC143" s="127">
        <v>0</v>
      </c>
      <c r="BD143" s="127">
        <v>0</v>
      </c>
      <c r="BE143" s="127">
        <v>0</v>
      </c>
      <c r="BF143" s="127">
        <v>0</v>
      </c>
      <c r="BG143" s="127">
        <v>0</v>
      </c>
      <c r="BH143" s="127">
        <v>0</v>
      </c>
      <c r="BI143" s="127">
        <v>0</v>
      </c>
      <c r="BJ143" s="127">
        <v>0</v>
      </c>
      <c r="BK143" s="127">
        <v>0</v>
      </c>
      <c r="BL143" s="127">
        <v>0</v>
      </c>
      <c r="BM143" s="127">
        <v>0</v>
      </c>
      <c r="BN143" s="127">
        <v>0</v>
      </c>
      <c r="BO143" s="127">
        <v>0</v>
      </c>
      <c r="BP143" s="127">
        <v>0</v>
      </c>
      <c r="BQ143" s="127">
        <v>0</v>
      </c>
      <c r="BR143" s="127">
        <v>0</v>
      </c>
      <c r="BS143" s="127">
        <v>0</v>
      </c>
      <c r="BT143" s="127">
        <v>0</v>
      </c>
      <c r="BU143" s="127">
        <v>0</v>
      </c>
      <c r="BV143" s="127">
        <v>0</v>
      </c>
      <c r="BW143" s="127">
        <v>0</v>
      </c>
      <c r="BX143" s="127">
        <v>15</v>
      </c>
      <c r="BY143" s="127">
        <v>210</v>
      </c>
    </row>
    <row r="144" spans="2:82">
      <c r="B144" s="127" t="s">
        <v>312</v>
      </c>
      <c r="C144" s="127">
        <v>25</v>
      </c>
      <c r="D144" s="127" t="s">
        <v>313</v>
      </c>
      <c r="E144" s="127" t="s">
        <v>314</v>
      </c>
      <c r="F144" s="127" t="s">
        <v>315</v>
      </c>
      <c r="G144" s="127">
        <v>1</v>
      </c>
      <c r="H144" s="127">
        <v>35</v>
      </c>
      <c r="I144" s="127">
        <v>52</v>
      </c>
      <c r="J144" s="127">
        <v>40</v>
      </c>
      <c r="K144" s="127">
        <v>80</v>
      </c>
      <c r="L144" s="127">
        <v>25</v>
      </c>
      <c r="M144" s="127">
        <v>11.640777999999999</v>
      </c>
      <c r="N144" s="127">
        <v>53.836485000000003</v>
      </c>
      <c r="O144" s="127">
        <v>11.640777999999999</v>
      </c>
      <c r="P144" s="127">
        <v>52.135159999999999</v>
      </c>
      <c r="Q144" s="127">
        <v>11.640777999999999</v>
      </c>
      <c r="R144" s="127">
        <v>56.081862000000001</v>
      </c>
      <c r="S144" s="127">
        <v>11.640777999999999</v>
      </c>
      <c r="T144" s="127">
        <v>47.787408999999997</v>
      </c>
      <c r="U144" s="127" t="s">
        <v>907</v>
      </c>
      <c r="V144" s="127" t="s">
        <v>908</v>
      </c>
      <c r="W144" s="127">
        <v>0.92700000000000005</v>
      </c>
      <c r="X144" s="127">
        <v>0</v>
      </c>
      <c r="Y144" s="127">
        <v>0</v>
      </c>
      <c r="Z144" s="127">
        <v>0</v>
      </c>
      <c r="AA144" s="127">
        <v>0</v>
      </c>
      <c r="AB144" s="127" t="s">
        <v>909</v>
      </c>
      <c r="AC144" s="127">
        <v>0</v>
      </c>
      <c r="AD144" s="127">
        <v>0</v>
      </c>
      <c r="AE144" s="127" t="s">
        <v>910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>
        <v>0</v>
      </c>
      <c r="AL144" s="127" t="s">
        <v>911</v>
      </c>
      <c r="AM144" s="127" t="s">
        <v>912</v>
      </c>
      <c r="AN144" s="127">
        <v>0</v>
      </c>
      <c r="AO144" s="127">
        <v>2</v>
      </c>
      <c r="AP144" s="127">
        <v>0</v>
      </c>
      <c r="AQ144" s="127">
        <v>0</v>
      </c>
      <c r="AR144" s="127">
        <v>0</v>
      </c>
      <c r="AS144" s="127">
        <v>0</v>
      </c>
      <c r="AT144" s="127" t="s">
        <v>913</v>
      </c>
      <c r="AU144" s="127">
        <v>0</v>
      </c>
      <c r="AV144" s="127" t="s">
        <v>914</v>
      </c>
      <c r="AW144" s="127">
        <v>0</v>
      </c>
      <c r="AX144" s="127">
        <v>0</v>
      </c>
      <c r="AY144" s="127">
        <v>0</v>
      </c>
      <c r="AZ144" s="127">
        <v>0</v>
      </c>
      <c r="BA144" s="127">
        <v>0</v>
      </c>
      <c r="BB144" s="127">
        <v>0</v>
      </c>
      <c r="BC144" s="127">
        <v>0</v>
      </c>
      <c r="BD144" s="127">
        <v>85</v>
      </c>
      <c r="BE144" s="127">
        <v>1125</v>
      </c>
    </row>
    <row r="145" spans="2:82">
      <c r="B145" s="127" t="s">
        <v>316</v>
      </c>
      <c r="C145" s="127">
        <v>25</v>
      </c>
      <c r="D145" s="127" t="s">
        <v>317</v>
      </c>
      <c r="E145" s="127" t="s">
        <v>318</v>
      </c>
      <c r="F145" s="127" t="s">
        <v>315</v>
      </c>
      <c r="G145" s="127">
        <v>1</v>
      </c>
      <c r="H145" s="127">
        <v>35</v>
      </c>
      <c r="I145" s="127">
        <v>60</v>
      </c>
      <c r="J145" s="127">
        <v>40</v>
      </c>
      <c r="K145" s="127">
        <v>25</v>
      </c>
      <c r="L145" s="127">
        <v>11.377637999999999</v>
      </c>
      <c r="M145" s="127">
        <v>53.404187</v>
      </c>
      <c r="N145" s="127">
        <v>11.377637999999999</v>
      </c>
      <c r="O145" s="127">
        <v>50.893079999999998</v>
      </c>
      <c r="P145" s="127">
        <v>11.377637999999999</v>
      </c>
      <c r="Q145" s="127">
        <v>54.543633999999997</v>
      </c>
      <c r="R145" s="127">
        <v>0</v>
      </c>
      <c r="S145" s="127">
        <v>0</v>
      </c>
      <c r="T145" s="127" t="s">
        <v>915</v>
      </c>
      <c r="U145" s="127" t="s">
        <v>916</v>
      </c>
      <c r="V145" s="127">
        <v>23.46</v>
      </c>
      <c r="W145" s="127">
        <v>0</v>
      </c>
      <c r="X145" s="127">
        <v>0</v>
      </c>
      <c r="Y145" s="127">
        <v>0</v>
      </c>
      <c r="Z145" s="127">
        <v>0</v>
      </c>
      <c r="AA145" s="127" t="s">
        <v>917</v>
      </c>
      <c r="AB145" s="127">
        <v>0</v>
      </c>
      <c r="AC145" s="127" t="s">
        <v>918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0</v>
      </c>
      <c r="AJ145" s="127" t="s">
        <v>919</v>
      </c>
      <c r="AK145" s="127" t="s">
        <v>920</v>
      </c>
      <c r="AL145" s="127">
        <v>2.57</v>
      </c>
      <c r="AM145" s="127">
        <v>0</v>
      </c>
      <c r="AN145" s="127">
        <v>0</v>
      </c>
      <c r="AO145" s="127">
        <v>0</v>
      </c>
      <c r="AP145" s="127">
        <v>0</v>
      </c>
      <c r="AQ145" s="127">
        <v>0</v>
      </c>
      <c r="AR145" s="127">
        <v>0</v>
      </c>
      <c r="AS145" s="127">
        <v>0</v>
      </c>
      <c r="AT145" s="127">
        <v>0</v>
      </c>
      <c r="AU145" s="127">
        <v>0</v>
      </c>
      <c r="AV145" s="127">
        <v>0</v>
      </c>
      <c r="AW145" s="127">
        <v>0</v>
      </c>
      <c r="AX145" s="127">
        <v>0</v>
      </c>
      <c r="AY145" s="127">
        <v>0</v>
      </c>
      <c r="AZ145" s="127">
        <v>0</v>
      </c>
      <c r="BA145" s="127">
        <v>0</v>
      </c>
      <c r="BB145" s="127">
        <v>0</v>
      </c>
      <c r="BC145" s="127">
        <v>0</v>
      </c>
      <c r="BD145" s="127">
        <v>0</v>
      </c>
      <c r="BE145" s="127">
        <v>0</v>
      </c>
      <c r="BF145" s="127">
        <v>0</v>
      </c>
      <c r="BG145" s="127">
        <v>77</v>
      </c>
      <c r="BH145" s="127">
        <v>977</v>
      </c>
    </row>
    <row r="146" spans="2:82">
      <c r="B146" s="127" t="s">
        <v>319</v>
      </c>
      <c r="C146" s="127">
        <v>42</v>
      </c>
      <c r="D146" s="127" t="s">
        <v>320</v>
      </c>
      <c r="E146" s="127">
        <v>1</v>
      </c>
      <c r="F146" s="127">
        <v>30</v>
      </c>
      <c r="G146" s="127">
        <v>60</v>
      </c>
      <c r="H146" s="127">
        <v>30</v>
      </c>
      <c r="I146" s="127">
        <v>240</v>
      </c>
      <c r="J146" s="127">
        <v>42</v>
      </c>
      <c r="K146" s="127">
        <v>3.8619460000000001</v>
      </c>
      <c r="L146" s="127">
        <v>16.883362000000002</v>
      </c>
      <c r="M146" s="127">
        <v>3.8619460000000001</v>
      </c>
      <c r="N146" s="127">
        <v>16.125753</v>
      </c>
      <c r="O146" s="127">
        <v>3.8619460000000001</v>
      </c>
      <c r="P146" s="127">
        <v>16.459513000000001</v>
      </c>
      <c r="Q146" s="127">
        <v>3.8619460000000001</v>
      </c>
      <c r="R146" s="127">
        <v>14.836703999999999</v>
      </c>
      <c r="S146" s="127" t="s">
        <v>921</v>
      </c>
      <c r="T146" s="127">
        <v>0</v>
      </c>
      <c r="U146" s="127">
        <v>1.3779999999999999</v>
      </c>
      <c r="V146" s="127">
        <v>0</v>
      </c>
      <c r="W146" s="127">
        <v>0</v>
      </c>
      <c r="X146" s="127">
        <v>0.10100000000000001</v>
      </c>
      <c r="Y146" s="127">
        <v>0</v>
      </c>
      <c r="Z146" s="127">
        <v>0</v>
      </c>
      <c r="AA146" s="127">
        <v>0</v>
      </c>
      <c r="AB146" s="127">
        <v>0</v>
      </c>
      <c r="AC146" s="127" t="s">
        <v>922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>
        <v>0</v>
      </c>
      <c r="AL146" s="127">
        <v>0</v>
      </c>
      <c r="AM146" s="127">
        <v>0</v>
      </c>
      <c r="AN146" s="127">
        <v>0</v>
      </c>
      <c r="AO146" s="127">
        <v>0</v>
      </c>
      <c r="AP146" s="127" t="s">
        <v>923</v>
      </c>
      <c r="AQ146" s="127">
        <v>0</v>
      </c>
      <c r="AR146" s="127" t="s">
        <v>924</v>
      </c>
      <c r="AS146" s="127">
        <v>0.27900000000000003</v>
      </c>
      <c r="AT146" s="127">
        <v>0</v>
      </c>
      <c r="AU146" s="127">
        <v>0</v>
      </c>
      <c r="AV146" s="127">
        <v>0</v>
      </c>
      <c r="AW146" s="127">
        <v>0</v>
      </c>
      <c r="AX146" s="127" t="s">
        <v>925</v>
      </c>
      <c r="AY146" s="127">
        <v>0</v>
      </c>
      <c r="AZ146" s="127">
        <v>0</v>
      </c>
      <c r="BA146" s="127">
        <v>0</v>
      </c>
      <c r="BB146" s="127">
        <v>0</v>
      </c>
      <c r="BC146" s="127">
        <v>0</v>
      </c>
      <c r="BD146" s="127">
        <v>0</v>
      </c>
      <c r="BE146" s="127">
        <v>0</v>
      </c>
      <c r="BF146" s="127">
        <v>0</v>
      </c>
      <c r="BG146" s="127">
        <v>0</v>
      </c>
      <c r="BH146" s="127">
        <v>0</v>
      </c>
      <c r="BI146" s="127">
        <v>0</v>
      </c>
      <c r="BJ146" s="127">
        <v>0</v>
      </c>
      <c r="BK146" s="127">
        <v>0</v>
      </c>
      <c r="BL146" s="127">
        <v>19</v>
      </c>
      <c r="BM146" s="127">
        <v>240</v>
      </c>
    </row>
    <row r="147" spans="2:82">
      <c r="B147" s="127" t="s">
        <v>321</v>
      </c>
      <c r="C147" s="127">
        <v>42</v>
      </c>
      <c r="D147" s="127" t="s">
        <v>320</v>
      </c>
      <c r="E147" s="127">
        <v>1</v>
      </c>
      <c r="F147" s="127">
        <v>30</v>
      </c>
      <c r="G147" s="127">
        <v>60</v>
      </c>
      <c r="H147" s="127">
        <v>30</v>
      </c>
      <c r="I147" s="127">
        <v>240</v>
      </c>
      <c r="J147" s="127">
        <v>42</v>
      </c>
      <c r="K147" s="127">
        <v>5.2028590000000001</v>
      </c>
      <c r="L147" s="127">
        <v>19.948229000000001</v>
      </c>
      <c r="M147" s="127">
        <v>5.2028590000000001</v>
      </c>
      <c r="N147" s="127">
        <v>19.784884000000002</v>
      </c>
      <c r="O147" s="127">
        <v>5.2028590000000001</v>
      </c>
      <c r="P147" s="127">
        <v>21.053927000000002</v>
      </c>
      <c r="Q147" s="127">
        <v>5.2028590000000001</v>
      </c>
      <c r="R147" s="127">
        <v>18.503710999999999</v>
      </c>
      <c r="S147" s="127" t="s">
        <v>926</v>
      </c>
      <c r="T147" s="127" t="s">
        <v>927</v>
      </c>
      <c r="U147" s="127">
        <v>0.77400000000000002</v>
      </c>
      <c r="V147" s="127">
        <v>0</v>
      </c>
      <c r="W147" s="127">
        <v>0</v>
      </c>
      <c r="X147" s="127">
        <v>0</v>
      </c>
      <c r="Y147" s="127">
        <v>0</v>
      </c>
      <c r="Z147" s="127" t="s">
        <v>928</v>
      </c>
      <c r="AA147" s="127">
        <v>0</v>
      </c>
      <c r="AB147" s="127">
        <v>0</v>
      </c>
      <c r="AC147" s="127">
        <v>0</v>
      </c>
      <c r="AD147" s="127">
        <v>0</v>
      </c>
      <c r="AE147" s="127">
        <v>9.2999999999999999E-2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>
        <v>0</v>
      </c>
      <c r="AL147" s="127" t="s">
        <v>929</v>
      </c>
      <c r="AM147" s="127" t="s">
        <v>930</v>
      </c>
      <c r="AN147" s="127">
        <v>0</v>
      </c>
      <c r="AO147" s="127">
        <v>0</v>
      </c>
      <c r="AP147" s="127">
        <v>0</v>
      </c>
      <c r="AQ147" s="127">
        <v>0</v>
      </c>
      <c r="AR147" s="127">
        <v>0</v>
      </c>
      <c r="AS147" s="127">
        <v>0</v>
      </c>
      <c r="AT147" s="127" t="s">
        <v>931</v>
      </c>
      <c r="AU147" s="127">
        <v>0</v>
      </c>
      <c r="AV147" s="127">
        <v>0</v>
      </c>
      <c r="AW147" s="127">
        <v>0</v>
      </c>
      <c r="AX147" s="127">
        <v>1</v>
      </c>
      <c r="AY147" s="127">
        <v>0</v>
      </c>
      <c r="AZ147" s="127">
        <v>0</v>
      </c>
      <c r="BA147" s="127">
        <v>0</v>
      </c>
      <c r="BB147" s="127">
        <v>0</v>
      </c>
      <c r="BC147" s="127">
        <v>0</v>
      </c>
      <c r="BD147" s="127">
        <v>0</v>
      </c>
      <c r="BE147" s="127">
        <v>0</v>
      </c>
      <c r="BF147" s="127">
        <v>0</v>
      </c>
      <c r="BG147" s="127">
        <v>0</v>
      </c>
      <c r="BH147" s="127">
        <v>37</v>
      </c>
      <c r="BI147" s="127">
        <v>524</v>
      </c>
    </row>
    <row r="148" spans="2:82">
      <c r="B148" s="127" t="s">
        <v>322</v>
      </c>
      <c r="C148" s="127">
        <v>26</v>
      </c>
      <c r="D148" s="127" t="s">
        <v>271</v>
      </c>
      <c r="E148" s="127" t="s">
        <v>242</v>
      </c>
      <c r="F148" s="127" t="s">
        <v>254</v>
      </c>
      <c r="G148" s="127">
        <v>1</v>
      </c>
      <c r="H148" s="127">
        <v>40</v>
      </c>
      <c r="I148" s="127">
        <v>40</v>
      </c>
      <c r="J148" s="127">
        <v>40</v>
      </c>
      <c r="K148" s="127">
        <v>60</v>
      </c>
      <c r="L148" s="127">
        <v>26</v>
      </c>
      <c r="M148" s="127">
        <v>12.002694999999999</v>
      </c>
      <c r="N148" s="127">
        <v>48.025039</v>
      </c>
      <c r="O148" s="127">
        <v>12.002694999999999</v>
      </c>
      <c r="P148" s="127">
        <v>48.237644000000003</v>
      </c>
      <c r="Q148" s="127">
        <v>12.002694999999999</v>
      </c>
      <c r="R148" s="127">
        <v>56.900289999999998</v>
      </c>
      <c r="S148" s="127">
        <v>12.002694999999999</v>
      </c>
      <c r="T148" s="127">
        <v>44.391114000000002</v>
      </c>
      <c r="U148" s="127" t="s">
        <v>932</v>
      </c>
      <c r="V148" s="127">
        <v>0</v>
      </c>
      <c r="W148" s="127">
        <v>3.5329999999999999</v>
      </c>
      <c r="X148" s="127">
        <v>0.20200000000000001</v>
      </c>
      <c r="Y148" s="127">
        <v>0.185</v>
      </c>
      <c r="Z148" s="127">
        <v>0</v>
      </c>
      <c r="AA148" s="127">
        <v>0</v>
      </c>
      <c r="AB148" s="127">
        <v>0</v>
      </c>
      <c r="AC148" s="127">
        <v>0</v>
      </c>
      <c r="AD148" s="127" t="s">
        <v>933</v>
      </c>
      <c r="AE148" s="127">
        <v>0</v>
      </c>
      <c r="AF148" s="127">
        <v>0</v>
      </c>
      <c r="AG148" s="127">
        <v>1.9279999999999999</v>
      </c>
      <c r="AH148" s="127">
        <v>2</v>
      </c>
      <c r="AI148" s="127">
        <v>0</v>
      </c>
      <c r="AJ148" s="127">
        <v>0</v>
      </c>
      <c r="AK148" s="127">
        <v>0</v>
      </c>
      <c r="AL148" s="127">
        <v>0</v>
      </c>
      <c r="AM148" s="127">
        <v>0</v>
      </c>
      <c r="AN148" s="127">
        <v>0</v>
      </c>
      <c r="AO148" s="127">
        <v>0</v>
      </c>
      <c r="AP148" s="127" t="s">
        <v>934</v>
      </c>
      <c r="AQ148" s="127">
        <v>0</v>
      </c>
      <c r="AR148" s="127" t="s">
        <v>935</v>
      </c>
      <c r="AS148" s="127">
        <v>0</v>
      </c>
      <c r="AT148" s="127">
        <v>0</v>
      </c>
      <c r="AU148" s="127">
        <v>0</v>
      </c>
      <c r="AV148" s="127">
        <v>0</v>
      </c>
      <c r="AW148" s="127">
        <v>0</v>
      </c>
      <c r="AX148" s="127">
        <v>0</v>
      </c>
      <c r="AY148" s="127" t="s">
        <v>936</v>
      </c>
      <c r="AZ148" s="127">
        <v>0</v>
      </c>
      <c r="BA148" s="127">
        <v>0</v>
      </c>
      <c r="BB148" s="127">
        <v>1.333</v>
      </c>
      <c r="BC148" s="127">
        <v>1</v>
      </c>
      <c r="BD148" s="127">
        <v>1</v>
      </c>
      <c r="BE148" s="127">
        <v>0</v>
      </c>
      <c r="BF148" s="127">
        <v>0</v>
      </c>
      <c r="BG148" s="127">
        <v>0</v>
      </c>
      <c r="BH148" s="127">
        <v>0</v>
      </c>
      <c r="BI148" s="127">
        <v>0</v>
      </c>
      <c r="BJ148" s="127">
        <v>0</v>
      </c>
      <c r="BK148" s="127">
        <v>0</v>
      </c>
      <c r="BL148" s="127">
        <v>100</v>
      </c>
      <c r="BM148" s="127">
        <v>1358</v>
      </c>
    </row>
    <row r="149" spans="2:82">
      <c r="B149" s="127" t="s">
        <v>323</v>
      </c>
      <c r="C149" s="127">
        <v>38</v>
      </c>
      <c r="D149" s="127" t="s">
        <v>324</v>
      </c>
      <c r="E149" s="127" t="s">
        <v>253</v>
      </c>
      <c r="F149" s="127" t="s">
        <v>261</v>
      </c>
      <c r="G149" s="127">
        <v>6</v>
      </c>
      <c r="H149" s="127">
        <v>90</v>
      </c>
      <c r="I149" s="127">
        <v>38</v>
      </c>
      <c r="J149" s="127">
        <v>26.990593000000001</v>
      </c>
      <c r="K149" s="127">
        <v>96.128426000000005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55</v>
      </c>
      <c r="S149" s="127">
        <v>0</v>
      </c>
      <c r="T149" s="127">
        <v>50.25</v>
      </c>
      <c r="U149" s="127">
        <v>0</v>
      </c>
      <c r="V149" s="127">
        <v>0</v>
      </c>
      <c r="W149" s="127">
        <v>0</v>
      </c>
      <c r="X149" s="127">
        <v>0</v>
      </c>
      <c r="Y149" s="127">
        <v>5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>
        <v>0</v>
      </c>
      <c r="AL149" s="127">
        <v>0</v>
      </c>
      <c r="AM149" s="127">
        <v>0</v>
      </c>
      <c r="AN149" s="127">
        <v>0</v>
      </c>
      <c r="AO149" s="127">
        <v>0</v>
      </c>
      <c r="AP149" s="127">
        <v>0</v>
      </c>
      <c r="AQ149" s="127">
        <v>0</v>
      </c>
      <c r="AR149" s="127">
        <v>0</v>
      </c>
      <c r="AS149" s="127">
        <v>0</v>
      </c>
      <c r="AT149" s="127">
        <v>0</v>
      </c>
      <c r="AU149" s="127">
        <v>0</v>
      </c>
      <c r="AV149" s="127">
        <v>0</v>
      </c>
      <c r="AW149" s="127">
        <v>0</v>
      </c>
      <c r="AX149" s="127">
        <v>0</v>
      </c>
      <c r="AY149" s="127">
        <v>0</v>
      </c>
      <c r="AZ149" s="127">
        <v>0</v>
      </c>
      <c r="BA149" s="127">
        <v>0</v>
      </c>
      <c r="BB149" s="127">
        <v>0</v>
      </c>
      <c r="BC149" s="127">
        <v>0</v>
      </c>
      <c r="BD149" s="127">
        <v>0</v>
      </c>
      <c r="BE149" s="127">
        <v>0</v>
      </c>
      <c r="BF149" s="127">
        <v>0</v>
      </c>
      <c r="BG149" s="127">
        <v>0</v>
      </c>
      <c r="BH149" s="127">
        <v>0</v>
      </c>
      <c r="BI149" s="127">
        <v>0</v>
      </c>
      <c r="BJ149" s="127">
        <v>0</v>
      </c>
      <c r="BK149" s="127">
        <v>0</v>
      </c>
      <c r="BL149" s="127">
        <v>0</v>
      </c>
      <c r="BM149" s="127">
        <v>0</v>
      </c>
      <c r="BN149" s="127">
        <v>0</v>
      </c>
      <c r="BO149" s="127">
        <v>0</v>
      </c>
      <c r="BP149" s="127">
        <v>0</v>
      </c>
      <c r="BQ149" s="127">
        <v>0</v>
      </c>
      <c r="BR149" s="127">
        <v>0</v>
      </c>
      <c r="BS149" s="127">
        <v>0</v>
      </c>
      <c r="BT149" s="127">
        <v>0</v>
      </c>
      <c r="BU149" s="127">
        <v>0</v>
      </c>
      <c r="BV149" s="127">
        <v>0</v>
      </c>
      <c r="BW149" s="127">
        <v>0</v>
      </c>
      <c r="BX149" s="127">
        <v>0</v>
      </c>
      <c r="BY149" s="127">
        <v>0</v>
      </c>
      <c r="BZ149" s="127">
        <v>37</v>
      </c>
      <c r="CA149" s="127">
        <v>598</v>
      </c>
    </row>
    <row r="150" spans="2:82">
      <c r="B150" s="127" t="s">
        <v>326</v>
      </c>
      <c r="C150" s="127">
        <v>18</v>
      </c>
      <c r="D150" s="127" t="s">
        <v>252</v>
      </c>
      <c r="E150" s="127" t="s">
        <v>253</v>
      </c>
      <c r="F150" s="127" t="s">
        <v>261</v>
      </c>
      <c r="G150" s="127">
        <v>6</v>
      </c>
      <c r="H150" s="127">
        <v>90</v>
      </c>
      <c r="I150" s="127">
        <v>60</v>
      </c>
      <c r="J150" s="127">
        <v>48</v>
      </c>
      <c r="K150" s="127">
        <v>18</v>
      </c>
      <c r="L150" s="127">
        <v>8.5541850000000004</v>
      </c>
      <c r="M150" s="127">
        <v>30.049506000000001</v>
      </c>
      <c r="N150" s="127">
        <v>8.5541850000000004</v>
      </c>
      <c r="O150" s="127">
        <v>26.801368</v>
      </c>
      <c r="P150" s="127">
        <v>0</v>
      </c>
      <c r="Q150" s="127">
        <v>0</v>
      </c>
      <c r="R150" s="127">
        <v>8.5541850000000004</v>
      </c>
      <c r="S150" s="127">
        <v>23.862411000000002</v>
      </c>
      <c r="T150" s="127">
        <v>8</v>
      </c>
      <c r="U150" s="127">
        <v>0</v>
      </c>
      <c r="V150" s="127">
        <v>0</v>
      </c>
      <c r="W150" s="127">
        <v>5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>
        <v>0</v>
      </c>
      <c r="AL150" s="127">
        <v>0</v>
      </c>
      <c r="AM150" s="127">
        <v>0</v>
      </c>
      <c r="AN150" s="127">
        <v>0</v>
      </c>
      <c r="AO150" s="127">
        <v>0</v>
      </c>
      <c r="AP150" s="127">
        <v>0</v>
      </c>
      <c r="AQ150" s="127">
        <v>0</v>
      </c>
      <c r="AR150" s="127">
        <v>0</v>
      </c>
      <c r="AS150" s="127">
        <v>0</v>
      </c>
      <c r="AT150" s="127">
        <v>0</v>
      </c>
      <c r="AU150" s="127">
        <v>0</v>
      </c>
      <c r="AV150" s="127">
        <v>0</v>
      </c>
      <c r="AW150" s="127">
        <v>0</v>
      </c>
      <c r="AX150" s="127">
        <v>0</v>
      </c>
      <c r="AY150" s="127">
        <v>0</v>
      </c>
      <c r="AZ150" s="127">
        <v>0</v>
      </c>
      <c r="BA150" s="127">
        <v>0</v>
      </c>
      <c r="BB150" s="127">
        <v>0</v>
      </c>
      <c r="BC150" s="127">
        <v>0</v>
      </c>
      <c r="BD150" s="127">
        <v>0</v>
      </c>
      <c r="BE150" s="127">
        <v>0</v>
      </c>
      <c r="BF150" s="127">
        <v>0</v>
      </c>
      <c r="BG150" s="127">
        <v>0</v>
      </c>
      <c r="BH150" s="127">
        <v>0</v>
      </c>
      <c r="BI150" s="127">
        <v>0</v>
      </c>
      <c r="BJ150" s="127">
        <v>0</v>
      </c>
      <c r="BK150" s="127">
        <v>0</v>
      </c>
      <c r="BL150" s="127">
        <v>0</v>
      </c>
      <c r="BM150" s="127">
        <v>0</v>
      </c>
      <c r="BN150" s="127">
        <v>0</v>
      </c>
      <c r="BO150" s="127">
        <v>0</v>
      </c>
      <c r="BP150" s="127">
        <v>3</v>
      </c>
      <c r="BQ150" s="127">
        <v>0</v>
      </c>
      <c r="BR150" s="127">
        <v>0</v>
      </c>
      <c r="BS150" s="127">
        <v>0</v>
      </c>
      <c r="BT150" s="127">
        <v>0</v>
      </c>
      <c r="BU150" s="127">
        <v>0</v>
      </c>
      <c r="BV150" s="127">
        <v>0</v>
      </c>
      <c r="BW150" s="127">
        <v>0</v>
      </c>
      <c r="BX150" s="127">
        <v>0</v>
      </c>
      <c r="BY150" s="127">
        <v>0</v>
      </c>
      <c r="BZ150" s="127">
        <v>0</v>
      </c>
      <c r="CA150" s="127">
        <v>0</v>
      </c>
      <c r="CB150" s="127">
        <v>0</v>
      </c>
      <c r="CC150" s="127">
        <v>3</v>
      </c>
      <c r="CD150" s="127">
        <v>50</v>
      </c>
    </row>
    <row r="151" spans="2:82">
      <c r="B151" s="127" t="s">
        <v>327</v>
      </c>
      <c r="C151" s="127">
        <v>8</v>
      </c>
      <c r="D151" s="127" t="s">
        <v>328</v>
      </c>
      <c r="E151" s="127" t="s">
        <v>329</v>
      </c>
      <c r="F151" s="127" t="s">
        <v>249</v>
      </c>
      <c r="G151" s="127" t="s">
        <v>254</v>
      </c>
      <c r="H151" s="127">
        <v>1</v>
      </c>
      <c r="I151" s="127">
        <v>35</v>
      </c>
      <c r="J151" s="127">
        <v>40</v>
      </c>
      <c r="K151" s="127">
        <v>60</v>
      </c>
      <c r="L151" s="127">
        <v>120</v>
      </c>
      <c r="M151" s="127">
        <v>8</v>
      </c>
      <c r="N151" s="127">
        <v>5.328068</v>
      </c>
      <c r="O151" s="127">
        <v>22.726514999999999</v>
      </c>
      <c r="P151" s="127">
        <v>5.328068</v>
      </c>
      <c r="Q151" s="127">
        <v>22.024415999999999</v>
      </c>
      <c r="R151" s="127">
        <v>5.328068</v>
      </c>
      <c r="S151" s="127">
        <v>24.768093</v>
      </c>
      <c r="T151" s="127">
        <v>5.328068</v>
      </c>
      <c r="U151" s="127">
        <v>20.428958999999999</v>
      </c>
      <c r="V151" s="127" t="s">
        <v>937</v>
      </c>
      <c r="W151" s="127">
        <v>0</v>
      </c>
      <c r="X151" s="127" t="s">
        <v>938</v>
      </c>
      <c r="Y151" s="127">
        <v>0.38700000000000001</v>
      </c>
      <c r="Z151" s="127">
        <v>0</v>
      </c>
      <c r="AA151" s="127">
        <v>0</v>
      </c>
      <c r="AB151" s="127">
        <v>0</v>
      </c>
      <c r="AC151" s="127">
        <v>0</v>
      </c>
      <c r="AD151" s="127" t="s">
        <v>939</v>
      </c>
      <c r="AE151" s="127">
        <v>0</v>
      </c>
      <c r="AF151" s="127" t="s">
        <v>940</v>
      </c>
      <c r="AG151" s="127">
        <v>0</v>
      </c>
      <c r="AH151" s="127">
        <v>0</v>
      </c>
      <c r="AI151" s="127">
        <v>0</v>
      </c>
      <c r="AJ151" s="127">
        <v>0</v>
      </c>
      <c r="AK151" s="127">
        <v>0</v>
      </c>
      <c r="AL151" s="127">
        <v>0</v>
      </c>
      <c r="AM151" s="127" t="s">
        <v>941</v>
      </c>
      <c r="AN151" s="127" t="s">
        <v>942</v>
      </c>
      <c r="AO151" s="127">
        <v>0</v>
      </c>
      <c r="AP151" s="127">
        <v>0</v>
      </c>
      <c r="AQ151" s="127">
        <v>0</v>
      </c>
      <c r="AR151" s="127">
        <v>0</v>
      </c>
      <c r="AS151" s="127">
        <v>0</v>
      </c>
      <c r="AT151" s="127">
        <v>0</v>
      </c>
      <c r="AU151" s="127">
        <v>0</v>
      </c>
      <c r="AV151" s="127">
        <v>0</v>
      </c>
      <c r="AW151" s="127" t="s">
        <v>943</v>
      </c>
      <c r="AX151" s="127">
        <v>0</v>
      </c>
      <c r="AY151" s="127">
        <v>8.3879999999999999</v>
      </c>
      <c r="AZ151" s="127">
        <v>0.222</v>
      </c>
      <c r="BA151" s="127">
        <v>0</v>
      </c>
      <c r="BB151" s="127">
        <v>0</v>
      </c>
      <c r="BC151" s="127">
        <v>0</v>
      </c>
      <c r="BD151" s="127">
        <v>0</v>
      </c>
      <c r="BE151" s="127">
        <v>0</v>
      </c>
      <c r="BF151" s="127">
        <v>0</v>
      </c>
      <c r="BG151" s="127">
        <v>0</v>
      </c>
      <c r="BH151" s="127">
        <v>45</v>
      </c>
      <c r="BI151" s="127">
        <v>614</v>
      </c>
    </row>
    <row r="152" spans="2:82">
      <c r="B152" s="127" t="s">
        <v>330</v>
      </c>
      <c r="C152" s="127">
        <v>8</v>
      </c>
      <c r="D152" s="127" t="s">
        <v>328</v>
      </c>
      <c r="E152" s="127" t="s">
        <v>329</v>
      </c>
      <c r="F152" s="127" t="s">
        <v>249</v>
      </c>
      <c r="G152" s="127" t="s">
        <v>261</v>
      </c>
      <c r="H152" s="127">
        <v>1</v>
      </c>
      <c r="I152" s="127">
        <v>35</v>
      </c>
      <c r="J152" s="127">
        <v>40</v>
      </c>
      <c r="K152" s="127">
        <v>60</v>
      </c>
      <c r="L152" s="127">
        <v>120</v>
      </c>
      <c r="M152" s="127">
        <v>8</v>
      </c>
      <c r="N152" s="127">
        <v>6.0009629999999996</v>
      </c>
      <c r="O152" s="127">
        <v>27.962610000000002</v>
      </c>
      <c r="P152" s="127">
        <v>6.0009629999999996</v>
      </c>
      <c r="Q152" s="127">
        <v>25.556221000000001</v>
      </c>
      <c r="R152" s="127">
        <v>6.0009629999999996</v>
      </c>
      <c r="S152" s="127">
        <v>27.065799999999999</v>
      </c>
      <c r="T152" s="127">
        <v>6.0009629999999996</v>
      </c>
      <c r="U152" s="127">
        <v>23.040533</v>
      </c>
      <c r="V152" s="127" t="s">
        <v>944</v>
      </c>
      <c r="W152" s="127">
        <v>0</v>
      </c>
      <c r="X152" s="127">
        <v>65.47</v>
      </c>
      <c r="Y152" s="127">
        <v>8.1000000000000003E-2</v>
      </c>
      <c r="Z152" s="127">
        <v>0.65900000000000003</v>
      </c>
      <c r="AA152" s="127">
        <v>0</v>
      </c>
      <c r="AB152" s="127">
        <v>0</v>
      </c>
      <c r="AC152" s="127">
        <v>0</v>
      </c>
      <c r="AD152" s="127">
        <v>0</v>
      </c>
      <c r="AE152" s="127" t="s">
        <v>945</v>
      </c>
      <c r="AF152" s="127">
        <v>0</v>
      </c>
      <c r="AG152" s="127">
        <v>2.5</v>
      </c>
      <c r="AH152" s="127">
        <v>0</v>
      </c>
      <c r="AI152" s="127">
        <v>0</v>
      </c>
      <c r="AJ152" s="127">
        <v>0</v>
      </c>
      <c r="AK152" s="127">
        <v>0</v>
      </c>
      <c r="AL152" s="127">
        <v>0</v>
      </c>
      <c r="AM152" s="127">
        <v>0</v>
      </c>
      <c r="AN152" s="127">
        <v>0</v>
      </c>
      <c r="AO152" s="127">
        <v>0</v>
      </c>
      <c r="AP152" s="127" t="s">
        <v>946</v>
      </c>
      <c r="AQ152" s="127" t="s">
        <v>947</v>
      </c>
      <c r="AR152" s="127">
        <v>4.2000000000000003E-2</v>
      </c>
      <c r="AS152" s="127">
        <v>0</v>
      </c>
      <c r="AT152" s="127">
        <v>0</v>
      </c>
      <c r="AU152" s="127">
        <v>0</v>
      </c>
      <c r="AV152" s="127">
        <v>0</v>
      </c>
      <c r="AW152" s="127" t="s">
        <v>948</v>
      </c>
      <c r="AX152" s="127">
        <v>0</v>
      </c>
      <c r="AY152" s="127" t="s">
        <v>949</v>
      </c>
      <c r="AZ152" s="127">
        <v>1</v>
      </c>
      <c r="BA152" s="127">
        <v>0</v>
      </c>
      <c r="BB152" s="127">
        <v>0</v>
      </c>
      <c r="BC152" s="127">
        <v>0</v>
      </c>
      <c r="BD152" s="127">
        <v>0</v>
      </c>
      <c r="BE152" s="127">
        <v>0</v>
      </c>
      <c r="BF152" s="127">
        <v>0</v>
      </c>
      <c r="BG152" s="127">
        <v>0</v>
      </c>
      <c r="BH152" s="127">
        <v>58</v>
      </c>
      <c r="BI152" s="127">
        <v>723</v>
      </c>
    </row>
    <row r="153" spans="2:82">
      <c r="B153" s="127" t="s">
        <v>331</v>
      </c>
      <c r="C153" s="127">
        <v>14</v>
      </c>
      <c r="D153" s="127" t="s">
        <v>332</v>
      </c>
      <c r="E153" s="127" t="s">
        <v>333</v>
      </c>
      <c r="F153" s="127" t="s">
        <v>254</v>
      </c>
      <c r="G153" s="127">
        <v>1</v>
      </c>
      <c r="H153" s="127">
        <v>30</v>
      </c>
      <c r="I153" s="127">
        <v>60</v>
      </c>
      <c r="J153" s="127">
        <v>40</v>
      </c>
      <c r="K153" s="127">
        <v>60</v>
      </c>
      <c r="L153" s="127">
        <v>14</v>
      </c>
      <c r="M153" s="127">
        <v>7.846292</v>
      </c>
      <c r="N153" s="127">
        <v>28.644231999999999</v>
      </c>
      <c r="O153" s="127">
        <v>7.846292</v>
      </c>
      <c r="P153" s="127">
        <v>29.480359</v>
      </c>
      <c r="Q153" s="127">
        <v>7.846292</v>
      </c>
      <c r="R153" s="127">
        <v>32.599908999999997</v>
      </c>
      <c r="S153" s="127">
        <v>7.846292</v>
      </c>
      <c r="T153" s="127">
        <v>28.279751000000001</v>
      </c>
      <c r="U153" s="127" t="s">
        <v>950</v>
      </c>
      <c r="V153" s="127" t="s">
        <v>833</v>
      </c>
      <c r="W153" s="127">
        <v>0.30399999999999999</v>
      </c>
      <c r="X153" s="127">
        <v>0</v>
      </c>
      <c r="Y153" s="127">
        <v>0</v>
      </c>
      <c r="Z153" s="127">
        <v>0</v>
      </c>
      <c r="AA153" s="127">
        <v>0</v>
      </c>
      <c r="AB153" s="127" t="s">
        <v>951</v>
      </c>
      <c r="AC153" s="127">
        <v>0</v>
      </c>
      <c r="AD153" s="127">
        <v>0</v>
      </c>
      <c r="AE153" s="127" t="s">
        <v>952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>
        <v>0</v>
      </c>
      <c r="AL153" s="127" t="s">
        <v>953</v>
      </c>
      <c r="AM153" s="127">
        <v>0</v>
      </c>
      <c r="AN153" s="127">
        <v>0.97199999999999998</v>
      </c>
      <c r="AO153" s="127">
        <v>0</v>
      </c>
      <c r="AP153" s="127">
        <v>0</v>
      </c>
      <c r="AQ153" s="127">
        <v>0</v>
      </c>
      <c r="AR153" s="127">
        <v>0</v>
      </c>
      <c r="AS153" s="127">
        <v>0</v>
      </c>
      <c r="AT153" s="127">
        <v>0</v>
      </c>
      <c r="AU153" s="127">
        <v>0</v>
      </c>
      <c r="AV153" s="127">
        <v>0</v>
      </c>
      <c r="AW153" s="127">
        <v>0</v>
      </c>
      <c r="AX153" s="127">
        <v>31.63</v>
      </c>
      <c r="AY153" s="127">
        <v>0.25</v>
      </c>
      <c r="AZ153" s="127">
        <v>0</v>
      </c>
      <c r="BA153" s="127">
        <v>0.66600000000000004</v>
      </c>
      <c r="BB153" s="127">
        <v>0</v>
      </c>
      <c r="BC153" s="127">
        <v>0</v>
      </c>
      <c r="BD153" s="127">
        <v>0</v>
      </c>
      <c r="BE153" s="127">
        <v>0</v>
      </c>
      <c r="BF153" s="127">
        <v>0</v>
      </c>
      <c r="BG153" s="127">
        <v>0</v>
      </c>
      <c r="BH153" s="127">
        <v>0</v>
      </c>
      <c r="BI153" s="127">
        <v>0</v>
      </c>
      <c r="BJ153" s="127">
        <v>0</v>
      </c>
      <c r="BK153" s="127">
        <v>41</v>
      </c>
      <c r="BL153" s="127">
        <v>570</v>
      </c>
    </row>
    <row r="154" spans="2:82">
      <c r="B154" s="127" t="s">
        <v>334</v>
      </c>
      <c r="C154" s="127">
        <v>14</v>
      </c>
      <c r="D154" s="127" t="s">
        <v>332</v>
      </c>
      <c r="E154" s="127" t="s">
        <v>333</v>
      </c>
      <c r="F154" s="127" t="s">
        <v>261</v>
      </c>
      <c r="G154" s="127">
        <v>1</v>
      </c>
      <c r="H154" s="127">
        <v>30</v>
      </c>
      <c r="I154" s="127">
        <v>60</v>
      </c>
      <c r="J154" s="127">
        <v>40</v>
      </c>
      <c r="K154" s="127">
        <v>60</v>
      </c>
      <c r="L154" s="127">
        <v>14</v>
      </c>
      <c r="M154" s="127">
        <v>7.8642750000000001</v>
      </c>
      <c r="N154" s="127">
        <v>33.747566999999997</v>
      </c>
      <c r="O154" s="127">
        <v>7.8642750000000001</v>
      </c>
      <c r="P154" s="127">
        <v>31.073262</v>
      </c>
      <c r="Q154" s="127">
        <v>7.8642750000000001</v>
      </c>
      <c r="R154" s="127">
        <v>30.946515999999999</v>
      </c>
      <c r="S154" s="127">
        <v>7.8642750000000001</v>
      </c>
      <c r="T154" s="127">
        <v>29.089601999999999</v>
      </c>
      <c r="U154" s="127" t="s">
        <v>954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 t="s">
        <v>955</v>
      </c>
      <c r="AI154" s="127">
        <v>0</v>
      </c>
      <c r="AJ154" s="127">
        <v>0</v>
      </c>
      <c r="AK154" s="127">
        <v>0</v>
      </c>
      <c r="AL154" s="127">
        <v>0</v>
      </c>
      <c r="AM154" s="127">
        <v>0</v>
      </c>
      <c r="AN154" s="127">
        <v>0</v>
      </c>
      <c r="AO154" s="127">
        <v>0</v>
      </c>
      <c r="AP154" s="127">
        <v>0</v>
      </c>
      <c r="AQ154" s="127">
        <v>0</v>
      </c>
      <c r="AR154" s="127">
        <v>0</v>
      </c>
      <c r="AS154" s="127">
        <v>0</v>
      </c>
      <c r="AT154" s="127">
        <v>0</v>
      </c>
      <c r="AU154" s="127" t="s">
        <v>956</v>
      </c>
      <c r="AV154" s="127">
        <v>0</v>
      </c>
      <c r="AW154" s="127" t="s">
        <v>957</v>
      </c>
      <c r="AX154" s="127">
        <v>0</v>
      </c>
      <c r="AY154" s="127">
        <v>0</v>
      </c>
      <c r="AZ154" s="127">
        <v>0</v>
      </c>
      <c r="BA154" s="127">
        <v>0</v>
      </c>
      <c r="BB154" s="127">
        <v>0</v>
      </c>
      <c r="BC154" s="127">
        <v>0</v>
      </c>
      <c r="BD154" s="127">
        <v>12.66</v>
      </c>
      <c r="BE154" s="127">
        <v>0.5</v>
      </c>
      <c r="BF154" s="127">
        <v>0</v>
      </c>
      <c r="BG154" s="127">
        <v>0.5</v>
      </c>
      <c r="BH154" s="127">
        <v>0</v>
      </c>
      <c r="BI154" s="127">
        <v>0</v>
      </c>
      <c r="BJ154" s="127">
        <v>0</v>
      </c>
      <c r="BK154" s="127">
        <v>0</v>
      </c>
      <c r="BL154" s="127">
        <v>0</v>
      </c>
      <c r="BM154" s="127">
        <v>0</v>
      </c>
      <c r="BN154" s="127">
        <v>0</v>
      </c>
      <c r="BO154" s="127">
        <v>0</v>
      </c>
      <c r="BP154" s="127">
        <v>0</v>
      </c>
      <c r="BQ154" s="127">
        <v>58</v>
      </c>
      <c r="BR154" s="127">
        <v>712</v>
      </c>
    </row>
    <row r="155" spans="2:82">
      <c r="B155" s="127" t="s">
        <v>335</v>
      </c>
      <c r="C155" s="127">
        <v>17</v>
      </c>
      <c r="D155" s="127" t="s">
        <v>247</v>
      </c>
      <c r="E155" s="127" t="s">
        <v>248</v>
      </c>
      <c r="F155" s="127" t="s">
        <v>249</v>
      </c>
      <c r="G155" s="127" t="s">
        <v>250</v>
      </c>
      <c r="H155" s="127">
        <v>1</v>
      </c>
      <c r="I155" s="127">
        <v>45</v>
      </c>
      <c r="J155" s="127">
        <v>60</v>
      </c>
      <c r="K155" s="127">
        <v>48</v>
      </c>
      <c r="L155" s="127">
        <v>60</v>
      </c>
      <c r="M155" s="127">
        <v>17</v>
      </c>
      <c r="N155" s="127">
        <v>7.5731820000000001</v>
      </c>
      <c r="O155" s="127">
        <v>34.594836000000001</v>
      </c>
      <c r="P155" s="127">
        <v>7.5731820000000001</v>
      </c>
      <c r="Q155" s="127">
        <v>32.486815</v>
      </c>
      <c r="R155" s="127">
        <v>7.5731820000000001</v>
      </c>
      <c r="S155" s="127">
        <v>34.294811000000003</v>
      </c>
      <c r="T155" s="127">
        <v>7.5731820000000001</v>
      </c>
      <c r="U155" s="127">
        <v>29.636490999999999</v>
      </c>
      <c r="V155" s="127" t="s">
        <v>958</v>
      </c>
      <c r="W155" s="127" t="s">
        <v>828</v>
      </c>
      <c r="X155" s="127">
        <v>6.3E-2</v>
      </c>
      <c r="Y155" s="127">
        <v>7.4999999999999997E-2</v>
      </c>
      <c r="Z155" s="127">
        <v>0</v>
      </c>
      <c r="AA155" s="127">
        <v>0</v>
      </c>
      <c r="AB155" s="127">
        <v>0</v>
      </c>
      <c r="AC155" s="127">
        <v>0</v>
      </c>
      <c r="AD155" s="127" t="s">
        <v>959</v>
      </c>
      <c r="AE155" s="127">
        <v>0</v>
      </c>
      <c r="AF155" s="127">
        <v>0</v>
      </c>
      <c r="AG155" s="127">
        <v>0.5</v>
      </c>
      <c r="AH155" s="127">
        <v>0</v>
      </c>
      <c r="AI155" s="127">
        <v>0</v>
      </c>
      <c r="AJ155" s="127">
        <v>0</v>
      </c>
      <c r="AK155" s="127">
        <v>0</v>
      </c>
      <c r="AL155" s="127">
        <v>0</v>
      </c>
      <c r="AM155" s="127">
        <v>0</v>
      </c>
      <c r="AN155" s="127">
        <v>0</v>
      </c>
      <c r="AO155" s="127">
        <v>0</v>
      </c>
      <c r="AP155" s="127" t="s">
        <v>960</v>
      </c>
      <c r="AQ155" s="127" t="s">
        <v>961</v>
      </c>
      <c r="AR155" s="127">
        <v>1.008</v>
      </c>
      <c r="AS155" s="127">
        <v>0</v>
      </c>
      <c r="AT155" s="127">
        <v>0</v>
      </c>
      <c r="AU155" s="127">
        <v>0</v>
      </c>
      <c r="AV155" s="127">
        <v>0</v>
      </c>
      <c r="AW155" s="127" t="s">
        <v>962</v>
      </c>
      <c r="AX155" s="127">
        <v>0</v>
      </c>
      <c r="AY155" s="127">
        <v>0</v>
      </c>
      <c r="AZ155" s="127" t="s">
        <v>963</v>
      </c>
      <c r="BA155" s="127">
        <v>0</v>
      </c>
      <c r="BB155" s="127">
        <v>0</v>
      </c>
      <c r="BC155" s="127">
        <v>0</v>
      </c>
      <c r="BD155" s="127">
        <v>0</v>
      </c>
      <c r="BE155" s="127">
        <v>0</v>
      </c>
      <c r="BF155" s="127">
        <v>0</v>
      </c>
      <c r="BG155" s="127">
        <v>0</v>
      </c>
      <c r="BH155" s="127">
        <v>52</v>
      </c>
      <c r="BI155" s="127">
        <v>689</v>
      </c>
    </row>
    <row r="156" spans="2:82">
      <c r="B156" s="127" t="s">
        <v>338</v>
      </c>
      <c r="C156" s="127">
        <v>9</v>
      </c>
      <c r="D156" s="127" t="s">
        <v>339</v>
      </c>
      <c r="E156" s="127" t="s">
        <v>254</v>
      </c>
      <c r="F156" s="127">
        <v>1</v>
      </c>
      <c r="G156" s="127">
        <v>30</v>
      </c>
      <c r="H156" s="127">
        <v>35</v>
      </c>
      <c r="I156" s="127">
        <v>40</v>
      </c>
      <c r="J156" s="127">
        <v>9</v>
      </c>
      <c r="K156" s="127">
        <v>8.5337440000000004</v>
      </c>
      <c r="L156" s="127">
        <v>37.165061000000001</v>
      </c>
      <c r="M156" s="127">
        <v>8.5337440000000004</v>
      </c>
      <c r="N156" s="127">
        <v>36.072825000000002</v>
      </c>
      <c r="O156" s="127">
        <v>8.5337440000000004</v>
      </c>
      <c r="P156" s="127">
        <v>37.051242999999999</v>
      </c>
      <c r="Q156" s="127">
        <v>0</v>
      </c>
      <c r="R156" s="127">
        <v>0</v>
      </c>
      <c r="S156" s="127" t="s">
        <v>964</v>
      </c>
      <c r="T156" s="127">
        <v>2</v>
      </c>
      <c r="U156" s="127">
        <v>0</v>
      </c>
      <c r="V156" s="127">
        <v>7.7240000000000002</v>
      </c>
      <c r="W156" s="127">
        <v>11.305</v>
      </c>
      <c r="X156" s="127">
        <v>1.4239999999999999</v>
      </c>
      <c r="Y156" s="127">
        <v>0</v>
      </c>
      <c r="Z156" s="127">
        <v>0</v>
      </c>
      <c r="AA156" s="127">
        <v>0</v>
      </c>
      <c r="AB156" s="127">
        <v>0</v>
      </c>
      <c r="AC156" s="127" t="s">
        <v>965</v>
      </c>
      <c r="AD156" s="127">
        <v>0</v>
      </c>
      <c r="AE156" s="127">
        <v>0</v>
      </c>
      <c r="AF156" s="127">
        <v>4</v>
      </c>
      <c r="AG156" s="127">
        <v>10.16</v>
      </c>
      <c r="AH156" s="127">
        <v>0</v>
      </c>
      <c r="AI156" s="127">
        <v>0</v>
      </c>
      <c r="AJ156" s="127">
        <v>0</v>
      </c>
      <c r="AK156" s="127">
        <v>0</v>
      </c>
      <c r="AL156" s="127">
        <v>0</v>
      </c>
      <c r="AM156" s="127">
        <v>0</v>
      </c>
      <c r="AN156" s="127" t="s">
        <v>966</v>
      </c>
      <c r="AO156" s="127" t="s">
        <v>967</v>
      </c>
      <c r="AP156" s="127">
        <v>0</v>
      </c>
      <c r="AQ156" s="127">
        <v>0.83299999999999996</v>
      </c>
      <c r="AR156" s="127">
        <v>0</v>
      </c>
      <c r="AS156" s="127">
        <v>0</v>
      </c>
      <c r="AT156" s="127">
        <v>0</v>
      </c>
      <c r="AU156" s="127">
        <v>0</v>
      </c>
      <c r="AV156" s="127">
        <v>0</v>
      </c>
      <c r="AW156" s="127">
        <v>0</v>
      </c>
      <c r="AX156" s="127">
        <v>0</v>
      </c>
      <c r="AY156" s="127">
        <v>0</v>
      </c>
      <c r="AZ156" s="127">
        <v>0</v>
      </c>
      <c r="BA156" s="127">
        <v>0</v>
      </c>
      <c r="BB156" s="127">
        <v>0</v>
      </c>
      <c r="BC156" s="127">
        <v>0</v>
      </c>
      <c r="BD156" s="127">
        <v>0</v>
      </c>
      <c r="BE156" s="127">
        <v>0</v>
      </c>
      <c r="BF156" s="127">
        <v>0</v>
      </c>
      <c r="BG156" s="127">
        <v>0</v>
      </c>
      <c r="BH156" s="127">
        <v>0</v>
      </c>
      <c r="BI156" s="127">
        <v>0</v>
      </c>
      <c r="BJ156" s="127">
        <v>0</v>
      </c>
      <c r="BK156" s="127">
        <v>0</v>
      </c>
      <c r="BL156" s="127">
        <v>65</v>
      </c>
      <c r="BM156" s="127">
        <v>901</v>
      </c>
    </row>
    <row r="157" spans="2:82">
      <c r="B157" s="127" t="s">
        <v>341</v>
      </c>
      <c r="C157" s="127">
        <v>33</v>
      </c>
      <c r="D157" s="127" t="s">
        <v>296</v>
      </c>
      <c r="E157" s="127" t="s">
        <v>342</v>
      </c>
      <c r="F157" s="127" t="s">
        <v>253</v>
      </c>
      <c r="G157" s="127" t="s">
        <v>261</v>
      </c>
      <c r="H157" s="127">
        <v>6</v>
      </c>
      <c r="I157" s="127">
        <v>90</v>
      </c>
      <c r="J157" s="127">
        <v>360</v>
      </c>
      <c r="K157" s="127">
        <v>240</v>
      </c>
      <c r="L157" s="127">
        <v>33</v>
      </c>
      <c r="M157" s="127">
        <v>17.457546000000001</v>
      </c>
      <c r="N157" s="127">
        <v>65.201693000000006</v>
      </c>
      <c r="O157" s="127">
        <v>17.457546000000001</v>
      </c>
      <c r="P157" s="127">
        <v>50.137929999999997</v>
      </c>
      <c r="Q157" s="127">
        <v>17.457546000000001</v>
      </c>
      <c r="R157" s="127">
        <v>58.032716999999998</v>
      </c>
      <c r="S157" s="127">
        <v>0</v>
      </c>
      <c r="T157" s="127">
        <v>0</v>
      </c>
      <c r="U157" s="127">
        <v>124</v>
      </c>
      <c r="V157" s="127">
        <v>0</v>
      </c>
      <c r="W157" s="127">
        <v>54.6</v>
      </c>
      <c r="X157" s="127">
        <v>0</v>
      </c>
      <c r="Y157" s="127">
        <v>0</v>
      </c>
      <c r="Z157" s="127">
        <v>0</v>
      </c>
      <c r="AA157" s="127">
        <v>0</v>
      </c>
      <c r="AB157" s="127">
        <v>16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>
        <v>32.25</v>
      </c>
      <c r="AL157" s="127">
        <v>0</v>
      </c>
      <c r="AM157" s="127">
        <v>0</v>
      </c>
      <c r="AN157" s="127">
        <v>0</v>
      </c>
      <c r="AO157" s="127">
        <v>0</v>
      </c>
      <c r="AP157" s="127">
        <v>3</v>
      </c>
      <c r="AQ157" s="127">
        <v>0</v>
      </c>
      <c r="AR157" s="127">
        <v>0</v>
      </c>
      <c r="AS157" s="127">
        <v>0</v>
      </c>
      <c r="AT157" s="127">
        <v>0</v>
      </c>
      <c r="AU157" s="127">
        <v>0</v>
      </c>
      <c r="AV157" s="127">
        <v>0</v>
      </c>
      <c r="AW157" s="127">
        <v>0</v>
      </c>
      <c r="AX157" s="127">
        <v>0</v>
      </c>
      <c r="AY157" s="127">
        <v>14.08</v>
      </c>
      <c r="AZ157" s="127">
        <v>0</v>
      </c>
      <c r="BA157" s="127">
        <v>0</v>
      </c>
      <c r="BB157" s="127">
        <v>0</v>
      </c>
      <c r="BC157" s="127">
        <v>0</v>
      </c>
      <c r="BD157" s="127">
        <v>4</v>
      </c>
      <c r="BE157" s="127">
        <v>0</v>
      </c>
      <c r="BF157" s="127">
        <v>0</v>
      </c>
      <c r="BG157" s="127">
        <v>0</v>
      </c>
      <c r="BH157" s="127">
        <v>0</v>
      </c>
      <c r="BI157" s="127">
        <v>0</v>
      </c>
      <c r="BJ157" s="127">
        <v>0</v>
      </c>
      <c r="BK157" s="127">
        <v>0</v>
      </c>
      <c r="BL157" s="127">
        <v>0</v>
      </c>
      <c r="BM157" s="127">
        <v>0</v>
      </c>
      <c r="BN157" s="127">
        <v>0</v>
      </c>
      <c r="BO157" s="127">
        <v>0</v>
      </c>
      <c r="BP157" s="127">
        <v>0</v>
      </c>
      <c r="BQ157" s="127">
        <v>0</v>
      </c>
      <c r="BR157" s="127">
        <v>0</v>
      </c>
      <c r="BS157" s="127">
        <v>0</v>
      </c>
      <c r="BT157" s="127">
        <v>0</v>
      </c>
      <c r="BU157" s="127">
        <v>0</v>
      </c>
      <c r="BV157" s="127">
        <v>0</v>
      </c>
      <c r="BW157" s="127">
        <v>0</v>
      </c>
      <c r="BX157" s="127">
        <v>0</v>
      </c>
      <c r="BY157" s="127">
        <v>0</v>
      </c>
      <c r="BZ157" s="127">
        <v>0</v>
      </c>
      <c r="CA157" s="127">
        <v>71</v>
      </c>
      <c r="CB157" s="127">
        <v>1249</v>
      </c>
    </row>
    <row r="158" spans="2:82">
      <c r="B158" s="127" t="s">
        <v>343</v>
      </c>
      <c r="C158" s="127">
        <v>33</v>
      </c>
      <c r="D158" s="127" t="s">
        <v>296</v>
      </c>
      <c r="E158" s="127" t="s">
        <v>342</v>
      </c>
      <c r="F158" s="127" t="s">
        <v>253</v>
      </c>
      <c r="G158" s="127" t="s">
        <v>254</v>
      </c>
      <c r="H158" s="127">
        <v>6</v>
      </c>
      <c r="I158" s="127">
        <v>360</v>
      </c>
      <c r="J158" s="127">
        <v>80</v>
      </c>
      <c r="K158" s="127">
        <v>33</v>
      </c>
      <c r="L158" s="127">
        <v>0</v>
      </c>
      <c r="M158" s="127">
        <v>0</v>
      </c>
      <c r="N158" s="127">
        <v>17.620951000000002</v>
      </c>
      <c r="O158" s="127">
        <v>48.498784999999998</v>
      </c>
      <c r="P158" s="127">
        <v>17.620951000000002</v>
      </c>
      <c r="Q158" s="127">
        <v>64.254863</v>
      </c>
      <c r="R158" s="127">
        <v>0</v>
      </c>
      <c r="S158" s="127">
        <v>0</v>
      </c>
      <c r="T158" s="127">
        <v>119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>
        <v>41.75</v>
      </c>
      <c r="AL158" s="127">
        <v>0</v>
      </c>
      <c r="AM158" s="127">
        <v>0</v>
      </c>
      <c r="AN158" s="127">
        <v>0</v>
      </c>
      <c r="AO158" s="127">
        <v>0</v>
      </c>
      <c r="AP158" s="127">
        <v>0</v>
      </c>
      <c r="AQ158" s="127">
        <v>0</v>
      </c>
      <c r="AR158" s="127">
        <v>0</v>
      </c>
      <c r="AS158" s="127">
        <v>0</v>
      </c>
      <c r="AT158" s="127">
        <v>0</v>
      </c>
      <c r="AU158" s="127">
        <v>0</v>
      </c>
      <c r="AV158" s="127">
        <v>0</v>
      </c>
      <c r="AW158" s="127">
        <v>0</v>
      </c>
      <c r="AX158" s="127">
        <v>0</v>
      </c>
      <c r="AY158" s="127">
        <v>60.16</v>
      </c>
      <c r="AZ158" s="127">
        <v>0.5</v>
      </c>
      <c r="BA158" s="127">
        <v>0</v>
      </c>
      <c r="BB158" s="127">
        <v>6.1660000000000004</v>
      </c>
      <c r="BC158" s="127">
        <v>9.9309999999999992</v>
      </c>
      <c r="BD158" s="127">
        <v>0</v>
      </c>
      <c r="BE158" s="127">
        <v>0</v>
      </c>
      <c r="BF158" s="127">
        <v>0</v>
      </c>
      <c r="BG158" s="127">
        <v>0</v>
      </c>
      <c r="BH158" s="127">
        <v>0</v>
      </c>
      <c r="BI158" s="127">
        <v>0</v>
      </c>
      <c r="BJ158" s="127">
        <v>0</v>
      </c>
      <c r="BK158" s="127">
        <v>0</v>
      </c>
      <c r="BL158" s="127">
        <v>0</v>
      </c>
      <c r="BM158" s="127">
        <v>0</v>
      </c>
      <c r="BN158" s="127">
        <v>0</v>
      </c>
      <c r="BO158" s="127">
        <v>0</v>
      </c>
      <c r="BP158" s="127">
        <v>0</v>
      </c>
      <c r="BQ158" s="127">
        <v>0</v>
      </c>
      <c r="BR158" s="127">
        <v>0</v>
      </c>
      <c r="BS158" s="127">
        <v>0</v>
      </c>
      <c r="BT158" s="127">
        <v>0</v>
      </c>
      <c r="BU158" s="127">
        <v>0</v>
      </c>
      <c r="BV158" s="127">
        <v>0</v>
      </c>
      <c r="BW158" s="127">
        <v>0</v>
      </c>
      <c r="BX158" s="127">
        <v>67</v>
      </c>
      <c r="BY158" s="127">
        <v>1244</v>
      </c>
    </row>
    <row r="159" spans="2:82">
      <c r="B159" s="127" t="s">
        <v>344</v>
      </c>
      <c r="C159" s="127">
        <v>39</v>
      </c>
      <c r="D159" s="127" t="s">
        <v>345</v>
      </c>
      <c r="E159" s="127" t="s">
        <v>346</v>
      </c>
      <c r="F159" s="127" t="s">
        <v>253</v>
      </c>
      <c r="G159" s="127" t="s">
        <v>261</v>
      </c>
      <c r="H159" s="127">
        <v>6</v>
      </c>
      <c r="I159" s="127">
        <v>39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>
        <v>0</v>
      </c>
      <c r="AL159" s="127">
        <v>0</v>
      </c>
      <c r="AM159" s="127">
        <v>0</v>
      </c>
      <c r="AN159" s="127">
        <v>0</v>
      </c>
      <c r="AO159" s="127">
        <v>0</v>
      </c>
      <c r="AP159" s="127">
        <v>0</v>
      </c>
      <c r="AQ159" s="127">
        <v>0</v>
      </c>
      <c r="AR159" s="127">
        <v>0</v>
      </c>
      <c r="AS159" s="127">
        <v>0</v>
      </c>
      <c r="AT159" s="127">
        <v>0</v>
      </c>
      <c r="AU159" s="127">
        <v>0</v>
      </c>
      <c r="AV159" s="127">
        <v>0</v>
      </c>
      <c r="AW159" s="127">
        <v>0</v>
      </c>
      <c r="AX159" s="127">
        <v>0</v>
      </c>
      <c r="AY159" s="127">
        <v>0</v>
      </c>
      <c r="AZ159" s="127">
        <v>0</v>
      </c>
      <c r="BA159" s="127">
        <v>0</v>
      </c>
      <c r="BB159" s="127">
        <v>0</v>
      </c>
      <c r="BC159" s="127">
        <v>0</v>
      </c>
      <c r="BD159" s="127">
        <v>0</v>
      </c>
      <c r="BE159" s="127">
        <v>0</v>
      </c>
      <c r="BF159" s="127">
        <v>0</v>
      </c>
      <c r="BG159" s="127">
        <v>0</v>
      </c>
      <c r="BH159" s="127">
        <v>0</v>
      </c>
      <c r="BI159" s="127">
        <v>0</v>
      </c>
      <c r="BJ159" s="127">
        <v>0</v>
      </c>
      <c r="BK159" s="127">
        <v>0</v>
      </c>
      <c r="BL159" s="127">
        <v>0</v>
      </c>
      <c r="BM159" s="127">
        <v>0</v>
      </c>
      <c r="BN159" s="127">
        <v>0</v>
      </c>
      <c r="BO159" s="127">
        <v>0</v>
      </c>
      <c r="BP159" s="127">
        <v>0</v>
      </c>
      <c r="BQ159" s="127">
        <v>0</v>
      </c>
      <c r="BR159" s="127">
        <v>0</v>
      </c>
      <c r="BS159" s="127">
        <v>0</v>
      </c>
      <c r="BT159" s="127">
        <v>0</v>
      </c>
      <c r="BU159" s="127">
        <v>0</v>
      </c>
      <c r="BV159" s="127">
        <v>0</v>
      </c>
      <c r="BW159" s="127">
        <v>0</v>
      </c>
      <c r="BX159" s="127">
        <v>0</v>
      </c>
      <c r="BY159" s="127">
        <v>0</v>
      </c>
      <c r="BZ159" s="127">
        <v>0</v>
      </c>
      <c r="CA159" s="127">
        <v>0</v>
      </c>
      <c r="CB159" s="127">
        <v>0</v>
      </c>
    </row>
    <row r="160" spans="2:82">
      <c r="B160" s="127" t="s">
        <v>347</v>
      </c>
      <c r="C160" s="127">
        <v>39</v>
      </c>
      <c r="D160" s="127" t="s">
        <v>345</v>
      </c>
      <c r="E160" s="127" t="s">
        <v>346</v>
      </c>
      <c r="F160" s="127" t="s">
        <v>253</v>
      </c>
      <c r="G160" s="127" t="s">
        <v>254</v>
      </c>
      <c r="H160" s="127">
        <v>6</v>
      </c>
      <c r="I160" s="127">
        <v>39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>
        <v>0</v>
      </c>
      <c r="AL160" s="127">
        <v>0</v>
      </c>
      <c r="AM160" s="127">
        <v>0</v>
      </c>
      <c r="AN160" s="127">
        <v>0</v>
      </c>
      <c r="AO160" s="127">
        <v>0</v>
      </c>
      <c r="AP160" s="127">
        <v>0</v>
      </c>
      <c r="AQ160" s="127">
        <v>0</v>
      </c>
      <c r="AR160" s="127">
        <v>0</v>
      </c>
      <c r="AS160" s="127">
        <v>0</v>
      </c>
      <c r="AT160" s="127">
        <v>0</v>
      </c>
      <c r="AU160" s="127">
        <v>0</v>
      </c>
      <c r="AV160" s="127">
        <v>0</v>
      </c>
      <c r="AW160" s="127">
        <v>0</v>
      </c>
      <c r="AX160" s="127">
        <v>0</v>
      </c>
      <c r="AY160" s="127">
        <v>0</v>
      </c>
      <c r="AZ160" s="127">
        <v>0</v>
      </c>
      <c r="BA160" s="127">
        <v>0</v>
      </c>
      <c r="BB160" s="127">
        <v>0</v>
      </c>
      <c r="BC160" s="127">
        <v>0</v>
      </c>
      <c r="BD160" s="127">
        <v>0</v>
      </c>
      <c r="BE160" s="127">
        <v>0</v>
      </c>
      <c r="BF160" s="127">
        <v>0</v>
      </c>
      <c r="BG160" s="127">
        <v>0</v>
      </c>
      <c r="BH160" s="127">
        <v>0</v>
      </c>
      <c r="BI160" s="127">
        <v>0</v>
      </c>
      <c r="BJ160" s="127">
        <v>0</v>
      </c>
      <c r="BK160" s="127">
        <v>0</v>
      </c>
      <c r="BL160" s="127">
        <v>0</v>
      </c>
      <c r="BM160" s="127">
        <v>0</v>
      </c>
      <c r="BN160" s="127">
        <v>0</v>
      </c>
      <c r="BO160" s="127">
        <v>0</v>
      </c>
      <c r="BP160" s="127">
        <v>0</v>
      </c>
      <c r="BQ160" s="127">
        <v>0</v>
      </c>
      <c r="BR160" s="127">
        <v>0</v>
      </c>
      <c r="BS160" s="127">
        <v>0</v>
      </c>
      <c r="BT160" s="127">
        <v>0</v>
      </c>
      <c r="BU160" s="127">
        <v>0</v>
      </c>
      <c r="BV160" s="127">
        <v>0</v>
      </c>
      <c r="BW160" s="127">
        <v>0</v>
      </c>
      <c r="BX160" s="127">
        <v>0</v>
      </c>
      <c r="BY160" s="127">
        <v>0</v>
      </c>
      <c r="BZ160" s="127">
        <v>0</v>
      </c>
      <c r="CA160" s="127">
        <v>0</v>
      </c>
      <c r="CB160" s="127">
        <v>0</v>
      </c>
    </row>
    <row r="161" spans="2:80">
      <c r="B161" s="127" t="s">
        <v>348</v>
      </c>
      <c r="C161" s="127">
        <v>60</v>
      </c>
      <c r="D161" s="127" t="s">
        <v>349</v>
      </c>
      <c r="E161" s="127" t="s">
        <v>350</v>
      </c>
      <c r="F161" s="127" t="s">
        <v>325</v>
      </c>
      <c r="G161" s="127" t="s">
        <v>351</v>
      </c>
      <c r="H161" s="127">
        <v>1</v>
      </c>
      <c r="I161" s="127">
        <v>30</v>
      </c>
      <c r="J161" s="127">
        <v>10</v>
      </c>
      <c r="K161" s="127">
        <v>15</v>
      </c>
      <c r="L161" s="127">
        <v>60</v>
      </c>
      <c r="M161" s="127">
        <v>3.6607289999999999</v>
      </c>
      <c r="N161" s="127">
        <v>15.679605</v>
      </c>
      <c r="O161" s="127">
        <v>3.6607289999999999</v>
      </c>
      <c r="P161" s="127">
        <v>15.875893</v>
      </c>
      <c r="Q161" s="127">
        <v>3.6607289999999999</v>
      </c>
      <c r="R161" s="127">
        <v>16.879951999999999</v>
      </c>
      <c r="S161" s="127">
        <v>0</v>
      </c>
      <c r="T161" s="127">
        <v>0</v>
      </c>
      <c r="U161" s="127" t="s">
        <v>968</v>
      </c>
      <c r="V161" s="127" t="s">
        <v>969</v>
      </c>
      <c r="W161" s="127">
        <v>24.86</v>
      </c>
      <c r="X161" s="127">
        <v>0</v>
      </c>
      <c r="Y161" s="127">
        <v>0</v>
      </c>
      <c r="Z161" s="127">
        <v>0</v>
      </c>
      <c r="AA161" s="127">
        <v>0</v>
      </c>
      <c r="AB161" s="127" t="s">
        <v>970</v>
      </c>
      <c r="AC161" s="127">
        <v>0</v>
      </c>
      <c r="AD161" s="127" t="s">
        <v>971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 t="s">
        <v>972</v>
      </c>
      <c r="AL161" s="127" t="s">
        <v>973</v>
      </c>
      <c r="AM161" s="127">
        <v>4.1639999999999997</v>
      </c>
      <c r="AN161" s="127">
        <v>0</v>
      </c>
      <c r="AO161" s="127">
        <v>0</v>
      </c>
      <c r="AP161" s="127">
        <v>0</v>
      </c>
      <c r="AQ161" s="127">
        <v>0</v>
      </c>
      <c r="AR161" s="127">
        <v>0</v>
      </c>
      <c r="AS161" s="127">
        <v>0</v>
      </c>
      <c r="AT161" s="127">
        <v>0</v>
      </c>
      <c r="AU161" s="127">
        <v>0</v>
      </c>
      <c r="AV161" s="127">
        <v>0</v>
      </c>
      <c r="AW161" s="127">
        <v>0</v>
      </c>
      <c r="AX161" s="127">
        <v>0</v>
      </c>
      <c r="AY161" s="127">
        <v>0</v>
      </c>
      <c r="AZ161" s="127">
        <v>0</v>
      </c>
      <c r="BA161" s="127">
        <v>0</v>
      </c>
      <c r="BB161" s="127">
        <v>0</v>
      </c>
      <c r="BC161" s="127">
        <v>0</v>
      </c>
      <c r="BD161" s="127">
        <v>0</v>
      </c>
      <c r="BE161" s="127">
        <v>0</v>
      </c>
      <c r="BF161" s="127">
        <v>0</v>
      </c>
      <c r="BG161" s="127">
        <v>0</v>
      </c>
      <c r="BH161" s="127">
        <v>57</v>
      </c>
      <c r="BI161" s="127">
        <v>761</v>
      </c>
    </row>
    <row r="162" spans="2:80">
      <c r="B162" s="127" t="s">
        <v>352</v>
      </c>
      <c r="C162" s="127">
        <v>61</v>
      </c>
      <c r="D162" s="127" t="s">
        <v>349</v>
      </c>
      <c r="E162" s="127" t="s">
        <v>350</v>
      </c>
      <c r="F162" s="127" t="s">
        <v>279</v>
      </c>
      <c r="G162" s="127" t="s">
        <v>353</v>
      </c>
      <c r="H162" s="127">
        <v>1</v>
      </c>
      <c r="I162" s="127">
        <v>30</v>
      </c>
      <c r="J162" s="127">
        <v>10</v>
      </c>
      <c r="K162" s="127">
        <v>15</v>
      </c>
      <c r="L162" s="127">
        <v>15</v>
      </c>
      <c r="M162" s="127">
        <v>61</v>
      </c>
      <c r="N162" s="127">
        <v>2.8746230000000002</v>
      </c>
      <c r="O162" s="127">
        <v>13.544639</v>
      </c>
      <c r="P162" s="127">
        <v>2.8746230000000002</v>
      </c>
      <c r="Q162" s="127">
        <v>13.470611999999999</v>
      </c>
      <c r="R162" s="127">
        <v>2.8746230000000002</v>
      </c>
      <c r="S162" s="127">
        <v>14.441151</v>
      </c>
      <c r="T162" s="127">
        <v>2.8746230000000002</v>
      </c>
      <c r="U162" s="127">
        <v>11.788183999999999</v>
      </c>
      <c r="V162" s="127">
        <v>4455.5290000000005</v>
      </c>
      <c r="W162" s="127">
        <v>0</v>
      </c>
      <c r="X162" s="127">
        <v>0</v>
      </c>
      <c r="Y162" s="127" t="s">
        <v>974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 t="s">
        <v>975</v>
      </c>
      <c r="AI162" s="127">
        <v>0</v>
      </c>
      <c r="AJ162" s="127">
        <v>0</v>
      </c>
      <c r="AK162" s="127">
        <v>3</v>
      </c>
      <c r="AL162" s="127">
        <v>0</v>
      </c>
      <c r="AM162" s="127">
        <v>2</v>
      </c>
      <c r="AN162" s="127">
        <v>0</v>
      </c>
      <c r="AO162" s="127">
        <v>0</v>
      </c>
      <c r="AP162" s="127">
        <v>0</v>
      </c>
      <c r="AQ162" s="127">
        <v>0</v>
      </c>
      <c r="AR162" s="127">
        <v>0</v>
      </c>
      <c r="AS162" s="127">
        <v>0</v>
      </c>
      <c r="AT162" s="127" t="s">
        <v>976</v>
      </c>
      <c r="AU162" s="127">
        <v>0</v>
      </c>
      <c r="AV162" s="127" t="s">
        <v>977</v>
      </c>
      <c r="AW162" s="127">
        <v>1.28</v>
      </c>
      <c r="AX162" s="127">
        <v>0</v>
      </c>
      <c r="AY162" s="127">
        <v>0</v>
      </c>
      <c r="AZ162" s="127">
        <v>0</v>
      </c>
      <c r="BA162" s="127">
        <v>0</v>
      </c>
      <c r="BB162" s="127">
        <v>88.28</v>
      </c>
      <c r="BC162" s="127">
        <v>0</v>
      </c>
      <c r="BD162" s="127">
        <v>0</v>
      </c>
      <c r="BE162" s="127">
        <v>0</v>
      </c>
      <c r="BF162" s="127" t="s">
        <v>978</v>
      </c>
      <c r="BG162" s="127">
        <v>0</v>
      </c>
      <c r="BH162" s="127">
        <v>0</v>
      </c>
      <c r="BI162" s="127">
        <v>0</v>
      </c>
      <c r="BJ162" s="127">
        <v>0</v>
      </c>
      <c r="BK162" s="127">
        <v>0</v>
      </c>
      <c r="BL162" s="127">
        <v>0</v>
      </c>
      <c r="BM162" s="127">
        <v>0</v>
      </c>
      <c r="BN162" s="127">
        <v>31</v>
      </c>
      <c r="BO162" s="127">
        <v>448</v>
      </c>
    </row>
    <row r="163" spans="2:80">
      <c r="B163" s="127" t="s">
        <v>354</v>
      </c>
      <c r="C163" s="127">
        <v>62</v>
      </c>
      <c r="D163" s="127" t="s">
        <v>349</v>
      </c>
      <c r="E163" s="127" t="s">
        <v>350</v>
      </c>
      <c r="F163" s="127" t="s">
        <v>355</v>
      </c>
      <c r="G163" s="127">
        <v>1</v>
      </c>
      <c r="H163" s="127">
        <v>62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>
        <v>0</v>
      </c>
      <c r="AL163" s="127">
        <v>0</v>
      </c>
      <c r="AM163" s="127">
        <v>0</v>
      </c>
      <c r="AN163" s="127">
        <v>0</v>
      </c>
      <c r="AO163" s="127">
        <v>0</v>
      </c>
      <c r="AP163" s="127">
        <v>0</v>
      </c>
      <c r="AQ163" s="127">
        <v>0</v>
      </c>
      <c r="AR163" s="127">
        <v>0</v>
      </c>
      <c r="AS163" s="127">
        <v>0</v>
      </c>
      <c r="AT163" s="127">
        <v>0</v>
      </c>
      <c r="AU163" s="127">
        <v>0</v>
      </c>
      <c r="AV163" s="127">
        <v>0</v>
      </c>
      <c r="AW163" s="127">
        <v>0</v>
      </c>
      <c r="AX163" s="127">
        <v>0</v>
      </c>
      <c r="AY163" s="127">
        <v>0</v>
      </c>
      <c r="AZ163" s="127">
        <v>0</v>
      </c>
      <c r="BA163" s="127">
        <v>0</v>
      </c>
      <c r="BB163" s="127">
        <v>0</v>
      </c>
      <c r="BC163" s="127">
        <v>0</v>
      </c>
      <c r="BD163" s="127">
        <v>0</v>
      </c>
      <c r="BE163" s="127">
        <v>0</v>
      </c>
      <c r="BF163" s="127">
        <v>0</v>
      </c>
      <c r="BG163" s="127">
        <v>0</v>
      </c>
      <c r="BH163" s="127">
        <v>0</v>
      </c>
      <c r="BI163" s="127">
        <v>0</v>
      </c>
      <c r="BJ163" s="127">
        <v>0</v>
      </c>
      <c r="BK163" s="127">
        <v>0</v>
      </c>
      <c r="BL163" s="127">
        <v>0</v>
      </c>
      <c r="BM163" s="127">
        <v>0</v>
      </c>
      <c r="BN163" s="127">
        <v>0</v>
      </c>
      <c r="BO163" s="127">
        <v>0</v>
      </c>
      <c r="BP163" s="127">
        <v>0</v>
      </c>
      <c r="BQ163" s="127">
        <v>0</v>
      </c>
      <c r="BR163" s="127">
        <v>0</v>
      </c>
      <c r="BS163" s="127">
        <v>0</v>
      </c>
      <c r="BT163" s="127">
        <v>0</v>
      </c>
      <c r="BU163" s="127">
        <v>0</v>
      </c>
      <c r="BV163" s="127">
        <v>0</v>
      </c>
      <c r="BW163" s="127">
        <v>0</v>
      </c>
      <c r="BX163" s="127">
        <v>0</v>
      </c>
      <c r="BY163" s="127">
        <v>0</v>
      </c>
      <c r="BZ163" s="127">
        <v>0</v>
      </c>
      <c r="CA163" s="127">
        <v>0</v>
      </c>
    </row>
    <row r="164" spans="2:80">
      <c r="B164" s="127" t="s">
        <v>356</v>
      </c>
      <c r="C164" s="127">
        <v>1</v>
      </c>
      <c r="D164" s="127">
        <v>100</v>
      </c>
      <c r="E164" s="127" t="s">
        <v>357</v>
      </c>
      <c r="F164" s="127" t="s">
        <v>261</v>
      </c>
      <c r="G164" s="127">
        <v>1</v>
      </c>
      <c r="H164" s="127">
        <v>45</v>
      </c>
      <c r="I164" s="127">
        <v>60</v>
      </c>
      <c r="J164" s="127">
        <v>1</v>
      </c>
      <c r="K164" s="127">
        <v>5.7609139999999996</v>
      </c>
      <c r="L164" s="127">
        <v>25.953724999999999</v>
      </c>
      <c r="M164" s="127">
        <v>0</v>
      </c>
      <c r="N164" s="127">
        <v>0</v>
      </c>
      <c r="O164" s="127">
        <v>5.7609139999999996</v>
      </c>
      <c r="P164" s="127">
        <v>25.91094</v>
      </c>
      <c r="Q164" s="127">
        <v>0</v>
      </c>
      <c r="R164" s="127">
        <v>0</v>
      </c>
      <c r="S164" s="127">
        <v>12327.52</v>
      </c>
      <c r="T164" s="127">
        <v>0</v>
      </c>
      <c r="U164" s="127">
        <v>0</v>
      </c>
      <c r="V164" s="127">
        <v>0</v>
      </c>
      <c r="W164" s="127">
        <v>52.63</v>
      </c>
      <c r="X164" s="127">
        <v>6.3E-2</v>
      </c>
      <c r="Y164" s="127">
        <v>0.437</v>
      </c>
      <c r="Z164" s="127">
        <v>0</v>
      </c>
      <c r="AA164" s="127">
        <v>0</v>
      </c>
      <c r="AB164" s="127">
        <v>0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0</v>
      </c>
      <c r="AK164" s="127">
        <v>0</v>
      </c>
      <c r="AL164" s="127">
        <v>0</v>
      </c>
      <c r="AM164" s="127">
        <v>0</v>
      </c>
      <c r="AN164" s="127">
        <v>0</v>
      </c>
      <c r="AO164" s="127">
        <v>0</v>
      </c>
      <c r="AP164" s="127">
        <v>0</v>
      </c>
      <c r="AQ164" s="127">
        <v>0</v>
      </c>
      <c r="AR164" s="127">
        <v>0</v>
      </c>
      <c r="AS164" s="127" t="s">
        <v>979</v>
      </c>
      <c r="AT164" s="127">
        <v>0</v>
      </c>
      <c r="AU164" s="127" t="s">
        <v>980</v>
      </c>
      <c r="AV164" s="127">
        <v>0.44400000000000001</v>
      </c>
      <c r="AW164" s="127">
        <v>0</v>
      </c>
      <c r="AX164" s="127">
        <v>0</v>
      </c>
      <c r="AY164" s="127">
        <v>0</v>
      </c>
      <c r="AZ164" s="127">
        <v>0</v>
      </c>
      <c r="BA164" s="127">
        <v>0</v>
      </c>
      <c r="BB164" s="127">
        <v>0</v>
      </c>
      <c r="BC164" s="127">
        <v>0</v>
      </c>
      <c r="BD164" s="127">
        <v>0</v>
      </c>
      <c r="BE164" s="127">
        <v>0</v>
      </c>
      <c r="BF164" s="127">
        <v>0</v>
      </c>
      <c r="BG164" s="127">
        <v>0</v>
      </c>
      <c r="BH164" s="127">
        <v>0</v>
      </c>
      <c r="BI164" s="127">
        <v>0</v>
      </c>
      <c r="BJ164" s="127">
        <v>0</v>
      </c>
      <c r="BK164" s="127">
        <v>0</v>
      </c>
      <c r="BL164" s="127">
        <v>0</v>
      </c>
      <c r="BM164" s="127">
        <v>0</v>
      </c>
      <c r="BN164" s="127">
        <v>0</v>
      </c>
      <c r="BO164" s="127">
        <v>0</v>
      </c>
      <c r="BP164" s="127">
        <v>0</v>
      </c>
      <c r="BQ164" s="127">
        <v>20</v>
      </c>
      <c r="BR164" s="127">
        <v>235</v>
      </c>
    </row>
    <row r="165" spans="2:80">
      <c r="B165" s="127" t="s">
        <v>358</v>
      </c>
      <c r="C165" s="127">
        <v>1</v>
      </c>
      <c r="D165" s="127">
        <v>100</v>
      </c>
      <c r="E165" s="127" t="s">
        <v>357</v>
      </c>
      <c r="F165" s="127" t="s">
        <v>254</v>
      </c>
      <c r="G165" s="127">
        <v>1</v>
      </c>
      <c r="H165" s="127">
        <v>60</v>
      </c>
      <c r="I165" s="127">
        <v>60</v>
      </c>
      <c r="J165" s="127">
        <v>1</v>
      </c>
      <c r="K165" s="127">
        <v>5.4536049999999996</v>
      </c>
      <c r="L165" s="127">
        <v>24.305443</v>
      </c>
      <c r="M165" s="127">
        <v>0</v>
      </c>
      <c r="N165" s="127">
        <v>0</v>
      </c>
      <c r="O165" s="127">
        <v>5.4536049999999996</v>
      </c>
      <c r="P165" s="127">
        <v>25.869247000000001</v>
      </c>
      <c r="Q165" s="127">
        <v>0</v>
      </c>
      <c r="R165" s="127">
        <v>0</v>
      </c>
      <c r="S165" s="127" t="s">
        <v>981</v>
      </c>
      <c r="T165" s="127">
        <v>0</v>
      </c>
      <c r="U165" s="127" t="s">
        <v>982</v>
      </c>
      <c r="V165" s="127">
        <v>0.498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>
        <v>0</v>
      </c>
      <c r="AL165" s="127">
        <v>0</v>
      </c>
      <c r="AM165" s="127">
        <v>0</v>
      </c>
      <c r="AN165" s="127">
        <v>0</v>
      </c>
      <c r="AO165" s="127">
        <v>0</v>
      </c>
      <c r="AP165" s="127" t="s">
        <v>983</v>
      </c>
      <c r="AQ165" s="127" t="s">
        <v>984</v>
      </c>
      <c r="AR165" s="127">
        <v>0</v>
      </c>
      <c r="AS165" s="127">
        <v>0</v>
      </c>
      <c r="AT165" s="127">
        <v>0</v>
      </c>
      <c r="AU165" s="127">
        <v>0</v>
      </c>
      <c r="AV165" s="127">
        <v>0</v>
      </c>
      <c r="AW165" s="127">
        <v>0</v>
      </c>
      <c r="AX165" s="127">
        <v>0</v>
      </c>
      <c r="AY165" s="127">
        <v>0</v>
      </c>
      <c r="AZ165" s="127">
        <v>0</v>
      </c>
      <c r="BA165" s="127">
        <v>0</v>
      </c>
      <c r="BB165" s="127">
        <v>0</v>
      </c>
      <c r="BC165" s="127">
        <v>0</v>
      </c>
      <c r="BD165" s="127">
        <v>0</v>
      </c>
      <c r="BE165" s="127">
        <v>0</v>
      </c>
      <c r="BF165" s="127">
        <v>0</v>
      </c>
      <c r="BG165" s="127">
        <v>0</v>
      </c>
      <c r="BH165" s="127">
        <v>0</v>
      </c>
      <c r="BI165" s="127">
        <v>0</v>
      </c>
      <c r="BJ165" s="127">
        <v>0</v>
      </c>
      <c r="BK165" s="127">
        <v>0</v>
      </c>
      <c r="BL165" s="127">
        <v>0</v>
      </c>
      <c r="BM165" s="127">
        <v>0</v>
      </c>
      <c r="BN165" s="127">
        <v>0</v>
      </c>
      <c r="BO165" s="127">
        <v>0</v>
      </c>
      <c r="BP165" s="127">
        <v>14</v>
      </c>
      <c r="BQ165" s="127">
        <v>179</v>
      </c>
    </row>
    <row r="166" spans="2:80">
      <c r="B166" s="127" t="s">
        <v>359</v>
      </c>
      <c r="C166" s="127">
        <v>20</v>
      </c>
      <c r="D166" s="127" t="s">
        <v>360</v>
      </c>
      <c r="E166" s="127" t="s">
        <v>254</v>
      </c>
      <c r="F166" s="127">
        <v>1</v>
      </c>
      <c r="G166" s="127">
        <v>30</v>
      </c>
      <c r="H166" s="127">
        <v>60</v>
      </c>
      <c r="I166" s="127">
        <v>40</v>
      </c>
      <c r="J166" s="127">
        <v>20</v>
      </c>
      <c r="K166" s="127">
        <v>8.5162569999999995</v>
      </c>
      <c r="L166" s="127">
        <v>35.033906000000002</v>
      </c>
      <c r="M166" s="127">
        <v>8.5162569999999995</v>
      </c>
      <c r="N166" s="127">
        <v>35.958032000000003</v>
      </c>
      <c r="O166" s="127">
        <v>8.5162569999999995</v>
      </c>
      <c r="P166" s="127">
        <v>38.734853000000001</v>
      </c>
      <c r="Q166" s="127">
        <v>0</v>
      </c>
      <c r="R166" s="127">
        <v>0</v>
      </c>
      <c r="S166" s="127" t="s">
        <v>985</v>
      </c>
      <c r="T166" s="127" t="s">
        <v>986</v>
      </c>
      <c r="U166" s="127">
        <v>0.247</v>
      </c>
      <c r="V166" s="127">
        <v>0</v>
      </c>
      <c r="W166" s="127">
        <v>0</v>
      </c>
      <c r="X166" s="127">
        <v>0</v>
      </c>
      <c r="Y166" s="127">
        <v>0</v>
      </c>
      <c r="Z166" s="127" t="s">
        <v>987</v>
      </c>
      <c r="AA166" s="127">
        <v>0</v>
      </c>
      <c r="AB166" s="127" t="s">
        <v>988</v>
      </c>
      <c r="AC166" s="127">
        <v>0</v>
      </c>
      <c r="AD166" s="127">
        <v>0</v>
      </c>
      <c r="AE166" s="127">
        <v>0</v>
      </c>
      <c r="AF166" s="127">
        <v>0</v>
      </c>
      <c r="AG166" s="127">
        <v>0</v>
      </c>
      <c r="AH166" s="127">
        <v>0</v>
      </c>
      <c r="AI166" s="127" t="s">
        <v>989</v>
      </c>
      <c r="AJ166" s="127">
        <v>1.607</v>
      </c>
      <c r="AK166" s="127" t="s">
        <v>990</v>
      </c>
      <c r="AL166" s="127">
        <v>0</v>
      </c>
      <c r="AM166" s="127">
        <v>0</v>
      </c>
      <c r="AN166" s="127">
        <v>0</v>
      </c>
      <c r="AO166" s="127">
        <v>0</v>
      </c>
      <c r="AP166" s="127">
        <v>0</v>
      </c>
      <c r="AQ166" s="127">
        <v>0</v>
      </c>
      <c r="AR166" s="127">
        <v>0</v>
      </c>
      <c r="AS166" s="127">
        <v>0</v>
      </c>
      <c r="AT166" s="127">
        <v>0</v>
      </c>
      <c r="AU166" s="127">
        <v>0</v>
      </c>
      <c r="AV166" s="127">
        <v>0</v>
      </c>
      <c r="AW166" s="127">
        <v>0</v>
      </c>
      <c r="AX166" s="127">
        <v>0</v>
      </c>
      <c r="AY166" s="127">
        <v>0</v>
      </c>
      <c r="AZ166" s="127">
        <v>0</v>
      </c>
      <c r="BA166" s="127">
        <v>0</v>
      </c>
      <c r="BB166" s="127">
        <v>0</v>
      </c>
      <c r="BC166" s="127">
        <v>0</v>
      </c>
      <c r="BD166" s="127">
        <v>0</v>
      </c>
      <c r="BE166" s="127">
        <v>0</v>
      </c>
      <c r="BF166" s="127">
        <v>0</v>
      </c>
      <c r="BG166" s="127">
        <v>0</v>
      </c>
      <c r="BH166" s="127">
        <v>66</v>
      </c>
      <c r="BI166" s="127">
        <v>840</v>
      </c>
    </row>
    <row r="167" spans="2:80">
      <c r="B167" s="127" t="s">
        <v>361</v>
      </c>
      <c r="C167" s="127">
        <v>20</v>
      </c>
      <c r="D167" s="127" t="s">
        <v>360</v>
      </c>
      <c r="E167" s="127" t="s">
        <v>261</v>
      </c>
      <c r="F167" s="127">
        <v>1</v>
      </c>
      <c r="G167" s="127">
        <v>30</v>
      </c>
      <c r="H167" s="127">
        <v>60</v>
      </c>
      <c r="I167" s="127">
        <v>40</v>
      </c>
      <c r="J167" s="127">
        <v>20</v>
      </c>
      <c r="K167" s="127">
        <v>8.5899920000000005</v>
      </c>
      <c r="L167" s="127">
        <v>37.789737000000002</v>
      </c>
      <c r="M167" s="127">
        <v>8.5899920000000005</v>
      </c>
      <c r="N167" s="127">
        <v>35.039755</v>
      </c>
      <c r="O167" s="127">
        <v>8.5899920000000005</v>
      </c>
      <c r="P167" s="127">
        <v>34.703339</v>
      </c>
      <c r="Q167" s="127">
        <v>0</v>
      </c>
      <c r="R167" s="127">
        <v>0</v>
      </c>
      <c r="S167" s="127" t="s">
        <v>991</v>
      </c>
      <c r="T167" s="127">
        <v>0</v>
      </c>
      <c r="U167" s="127">
        <v>0</v>
      </c>
      <c r="V167" s="127">
        <v>0</v>
      </c>
      <c r="W167" s="127">
        <v>1</v>
      </c>
      <c r="X167" s="127">
        <v>2.8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 t="s">
        <v>992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>
        <v>0</v>
      </c>
      <c r="AL167" s="127">
        <v>0</v>
      </c>
      <c r="AM167" s="127">
        <v>0</v>
      </c>
      <c r="AN167" s="127">
        <v>0</v>
      </c>
      <c r="AO167" s="127">
        <v>0</v>
      </c>
      <c r="AP167" s="127">
        <v>0</v>
      </c>
      <c r="AQ167" s="127">
        <v>0</v>
      </c>
      <c r="AR167" s="127" t="s">
        <v>993</v>
      </c>
      <c r="AS167" s="127">
        <v>0</v>
      </c>
      <c r="AT167" s="127">
        <v>0</v>
      </c>
      <c r="AU167" s="127" t="s">
        <v>994</v>
      </c>
      <c r="AV167" s="127">
        <v>0</v>
      </c>
      <c r="AW167" s="127">
        <v>0</v>
      </c>
      <c r="AX167" s="127">
        <v>0</v>
      </c>
      <c r="AY167" s="127">
        <v>0</v>
      </c>
      <c r="AZ167" s="127">
        <v>0</v>
      </c>
      <c r="BA167" s="127">
        <v>0</v>
      </c>
      <c r="BB167" s="127">
        <v>0</v>
      </c>
      <c r="BC167" s="127">
        <v>0</v>
      </c>
      <c r="BD167" s="127">
        <v>0</v>
      </c>
      <c r="BE167" s="127">
        <v>0</v>
      </c>
      <c r="BF167" s="127">
        <v>0</v>
      </c>
      <c r="BG167" s="127">
        <v>0</v>
      </c>
      <c r="BH167" s="127">
        <v>0</v>
      </c>
      <c r="BI167" s="127">
        <v>0</v>
      </c>
      <c r="BJ167" s="127">
        <v>0</v>
      </c>
      <c r="BK167" s="127">
        <v>0</v>
      </c>
      <c r="BL167" s="127">
        <v>0</v>
      </c>
      <c r="BM167" s="127">
        <v>0</v>
      </c>
      <c r="BN167" s="127">
        <v>0</v>
      </c>
      <c r="BO167" s="127">
        <v>0</v>
      </c>
      <c r="BP167" s="127">
        <v>0</v>
      </c>
      <c r="BQ167" s="127">
        <v>0</v>
      </c>
      <c r="BR167" s="127">
        <v>42</v>
      </c>
      <c r="BS167" s="127">
        <v>535</v>
      </c>
    </row>
    <row r="168" spans="2:80">
      <c r="B168" s="127" t="s">
        <v>362</v>
      </c>
      <c r="C168" s="127">
        <v>34</v>
      </c>
      <c r="D168" s="127" t="s">
        <v>363</v>
      </c>
      <c r="E168" s="127" t="s">
        <v>364</v>
      </c>
      <c r="F168" s="127" t="s">
        <v>315</v>
      </c>
      <c r="G168" s="127">
        <v>1</v>
      </c>
      <c r="H168" s="127">
        <v>90</v>
      </c>
      <c r="I168" s="127">
        <v>90</v>
      </c>
      <c r="J168" s="127">
        <v>90</v>
      </c>
      <c r="K168" s="127">
        <v>90</v>
      </c>
      <c r="L168" s="127">
        <v>34</v>
      </c>
      <c r="M168" s="127" t="s">
        <v>995</v>
      </c>
      <c r="N168" s="127" t="s">
        <v>996</v>
      </c>
      <c r="O168" s="127" t="s">
        <v>997</v>
      </c>
      <c r="P168" s="127">
        <v>25.998000999999999</v>
      </c>
      <c r="Q168" s="127">
        <v>95.110331000000002</v>
      </c>
      <c r="R168" s="127" t="s">
        <v>998</v>
      </c>
      <c r="S168" s="127">
        <v>0</v>
      </c>
      <c r="T168" s="127" t="s">
        <v>999</v>
      </c>
      <c r="U168" s="127">
        <v>0</v>
      </c>
      <c r="V168" s="127">
        <v>6.0999999999999999E-2</v>
      </c>
      <c r="W168" s="127">
        <v>0</v>
      </c>
      <c r="X168" s="127">
        <v>0</v>
      </c>
      <c r="Y168" s="127">
        <v>0</v>
      </c>
      <c r="Z168" s="127">
        <v>0</v>
      </c>
      <c r="AA168" s="127" t="s">
        <v>1000</v>
      </c>
      <c r="AB168" s="127">
        <v>0</v>
      </c>
      <c r="AC168" s="127">
        <v>0</v>
      </c>
      <c r="AD168" s="127" t="s">
        <v>1001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>
        <v>0</v>
      </c>
      <c r="AL168" s="127" t="s">
        <v>1002</v>
      </c>
      <c r="AM168" s="127" t="s">
        <v>1003</v>
      </c>
      <c r="AN168" s="127">
        <v>0</v>
      </c>
      <c r="AO168" s="127">
        <v>0</v>
      </c>
      <c r="AP168" s="127">
        <v>10.83</v>
      </c>
      <c r="AQ168" s="127">
        <v>0</v>
      </c>
      <c r="AR168" s="127">
        <v>0</v>
      </c>
      <c r="AS168" s="127">
        <v>0</v>
      </c>
      <c r="AT168" s="127">
        <v>0</v>
      </c>
      <c r="AU168" s="127" t="s">
        <v>1004</v>
      </c>
      <c r="AV168" s="127">
        <v>1</v>
      </c>
      <c r="AW168" s="127">
        <v>0</v>
      </c>
      <c r="AX168" s="127" t="s">
        <v>1005</v>
      </c>
      <c r="AY168" s="127">
        <v>0</v>
      </c>
      <c r="AZ168" s="127">
        <v>0</v>
      </c>
      <c r="BA168" s="127">
        <v>0</v>
      </c>
      <c r="BB168" s="127">
        <v>0</v>
      </c>
      <c r="BC168" s="127">
        <v>0</v>
      </c>
      <c r="BD168" s="127">
        <v>0</v>
      </c>
      <c r="BE168" s="127">
        <v>0</v>
      </c>
      <c r="BF168" s="127">
        <v>0</v>
      </c>
      <c r="BG168" s="127">
        <v>51</v>
      </c>
      <c r="BH168" s="127">
        <v>797</v>
      </c>
    </row>
    <row r="169" spans="2:80">
      <c r="B169" s="127" t="s">
        <v>365</v>
      </c>
      <c r="C169" s="127">
        <v>56</v>
      </c>
      <c r="D169" s="127" t="s">
        <v>271</v>
      </c>
      <c r="E169" s="127" t="s">
        <v>242</v>
      </c>
      <c r="F169" s="127" t="s">
        <v>6</v>
      </c>
      <c r="G169" s="127" t="s">
        <v>254</v>
      </c>
      <c r="H169" s="127">
        <v>8</v>
      </c>
      <c r="I169" s="127">
        <v>15</v>
      </c>
      <c r="J169" s="127">
        <v>15</v>
      </c>
      <c r="K169" s="127">
        <v>15</v>
      </c>
      <c r="L169" s="127">
        <v>15</v>
      </c>
      <c r="M169" s="127">
        <v>56</v>
      </c>
      <c r="N169" s="127">
        <v>11.535923</v>
      </c>
      <c r="O169" s="127">
        <v>39.392586999999999</v>
      </c>
      <c r="P169" s="127">
        <v>11.535923</v>
      </c>
      <c r="Q169" s="127">
        <v>39.854292999999998</v>
      </c>
      <c r="R169" s="127">
        <v>11.535923</v>
      </c>
      <c r="S169" s="127">
        <v>47.630146000000003</v>
      </c>
      <c r="T169" s="127">
        <v>11.535923</v>
      </c>
      <c r="U169" s="127">
        <v>36.259531000000003</v>
      </c>
      <c r="V169" s="127">
        <v>1129</v>
      </c>
      <c r="W169" s="127" t="s">
        <v>1006</v>
      </c>
      <c r="X169" s="127">
        <v>0</v>
      </c>
      <c r="Y169" s="127">
        <v>0</v>
      </c>
      <c r="Z169" s="127">
        <v>0</v>
      </c>
      <c r="AA169" s="127">
        <v>3</v>
      </c>
      <c r="AB169" s="127">
        <v>1</v>
      </c>
      <c r="AC169" s="127">
        <v>0.92300000000000004</v>
      </c>
      <c r="AD169" s="127">
        <v>0</v>
      </c>
      <c r="AE169" s="127">
        <v>0</v>
      </c>
      <c r="AF169" s="127">
        <v>0</v>
      </c>
      <c r="AG169" s="127">
        <v>0</v>
      </c>
      <c r="AH169" s="127">
        <v>0</v>
      </c>
      <c r="AI169" s="127">
        <v>245</v>
      </c>
      <c r="AJ169" s="127">
        <v>2</v>
      </c>
      <c r="AK169" s="127">
        <v>0</v>
      </c>
      <c r="AL169" s="127">
        <v>0</v>
      </c>
      <c r="AM169" s="127">
        <v>0</v>
      </c>
      <c r="AN169" s="127">
        <v>3</v>
      </c>
      <c r="AO169" s="127">
        <v>1</v>
      </c>
      <c r="AP169" s="127">
        <v>0</v>
      </c>
      <c r="AQ169" s="127">
        <v>0</v>
      </c>
      <c r="AR169" s="127">
        <v>0</v>
      </c>
      <c r="AS169" s="127">
        <v>0</v>
      </c>
      <c r="AT169" s="127">
        <v>0</v>
      </c>
      <c r="AU169" s="127">
        <v>0</v>
      </c>
      <c r="AV169" s="127">
        <v>0</v>
      </c>
      <c r="AW169" s="127">
        <v>332.9</v>
      </c>
      <c r="AX169" s="127">
        <v>1</v>
      </c>
      <c r="AY169" s="127">
        <v>5</v>
      </c>
      <c r="AZ169" s="127" t="s">
        <v>1007</v>
      </c>
      <c r="BA169" s="127">
        <v>0</v>
      </c>
      <c r="BB169" s="127">
        <v>0</v>
      </c>
      <c r="BC169" s="127">
        <v>0</v>
      </c>
      <c r="BD169" s="127">
        <v>0</v>
      </c>
      <c r="BE169" s="127">
        <v>0</v>
      </c>
      <c r="BF169" s="127">
        <v>0</v>
      </c>
      <c r="BG169" s="127">
        <v>0</v>
      </c>
      <c r="BH169" s="127">
        <v>122.6</v>
      </c>
      <c r="BI169" s="127">
        <v>0</v>
      </c>
      <c r="BJ169" s="127">
        <v>0</v>
      </c>
      <c r="BK169" s="127">
        <v>0</v>
      </c>
      <c r="BL169" s="127" t="s">
        <v>1008</v>
      </c>
      <c r="BM169" s="127">
        <v>0</v>
      </c>
      <c r="BN169" s="127">
        <v>0</v>
      </c>
      <c r="BO169" s="127">
        <v>0</v>
      </c>
      <c r="BP169" s="127">
        <v>0</v>
      </c>
      <c r="BQ169" s="127">
        <v>0</v>
      </c>
      <c r="BR169" s="127">
        <v>0</v>
      </c>
      <c r="BS169" s="127">
        <v>0</v>
      </c>
      <c r="BT169" s="127">
        <v>404</v>
      </c>
      <c r="BU169" s="127">
        <v>6583</v>
      </c>
    </row>
    <row r="170" spans="2:80">
      <c r="B170" s="127" t="s">
        <v>366</v>
      </c>
      <c r="C170" s="127">
        <v>56</v>
      </c>
      <c r="D170" s="127" t="s">
        <v>271</v>
      </c>
      <c r="E170" s="127" t="s">
        <v>242</v>
      </c>
      <c r="F170" s="127" t="s">
        <v>6</v>
      </c>
      <c r="G170" s="127" t="s">
        <v>261</v>
      </c>
      <c r="H170" s="127">
        <v>8</v>
      </c>
      <c r="I170" s="127">
        <v>15</v>
      </c>
      <c r="J170" s="127">
        <v>15</v>
      </c>
      <c r="K170" s="127">
        <v>15</v>
      </c>
      <c r="L170" s="127">
        <v>15</v>
      </c>
      <c r="M170" s="127">
        <v>56</v>
      </c>
      <c r="N170" s="127">
        <v>11.242756999999999</v>
      </c>
      <c r="O170" s="127">
        <v>43.86365</v>
      </c>
      <c r="P170" s="127">
        <v>11.242756999999999</v>
      </c>
      <c r="Q170" s="127">
        <v>38.149365000000003</v>
      </c>
      <c r="R170" s="127">
        <v>11.242756999999999</v>
      </c>
      <c r="S170" s="127">
        <v>39.691357000000004</v>
      </c>
      <c r="T170" s="127">
        <v>11.242756999999999</v>
      </c>
      <c r="U170" s="127">
        <v>32.138508999999999</v>
      </c>
      <c r="V170" s="127">
        <v>1462</v>
      </c>
      <c r="W170" s="127">
        <v>386.5</v>
      </c>
      <c r="X170" s="127">
        <v>0</v>
      </c>
      <c r="Y170" s="127">
        <v>0</v>
      </c>
      <c r="Z170" s="127">
        <v>0</v>
      </c>
      <c r="AA170" s="127">
        <v>0</v>
      </c>
      <c r="AB170" s="127">
        <v>187</v>
      </c>
      <c r="AC170" s="127">
        <v>159</v>
      </c>
      <c r="AD170" s="127">
        <v>0</v>
      </c>
      <c r="AE170" s="127">
        <v>6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326.60000000000002</v>
      </c>
      <c r="AL170" s="127">
        <v>0</v>
      </c>
      <c r="AM170" s="127">
        <v>0</v>
      </c>
      <c r="AN170" s="127">
        <v>0</v>
      </c>
      <c r="AO170" s="127">
        <v>0</v>
      </c>
      <c r="AP170" s="127">
        <v>60</v>
      </c>
      <c r="AQ170" s="127">
        <v>37</v>
      </c>
      <c r="AR170" s="127">
        <v>0</v>
      </c>
      <c r="AS170" s="127">
        <v>0</v>
      </c>
      <c r="AT170" s="127">
        <v>0</v>
      </c>
      <c r="AU170" s="127">
        <v>0</v>
      </c>
      <c r="AV170" s="127">
        <v>0</v>
      </c>
      <c r="AW170" s="127">
        <v>0</v>
      </c>
      <c r="AX170" s="127">
        <v>0</v>
      </c>
      <c r="AY170" s="127">
        <v>0</v>
      </c>
      <c r="AZ170" s="127">
        <v>205</v>
      </c>
      <c r="BA170" s="127">
        <v>4</v>
      </c>
      <c r="BB170" s="127">
        <v>0</v>
      </c>
      <c r="BC170" s="127">
        <v>0</v>
      </c>
      <c r="BD170" s="127">
        <v>3.5</v>
      </c>
      <c r="BE170" s="127">
        <v>0</v>
      </c>
      <c r="BF170" s="127">
        <v>0</v>
      </c>
      <c r="BG170" s="127">
        <v>1</v>
      </c>
      <c r="BH170" s="127">
        <v>0</v>
      </c>
      <c r="BI170" s="127">
        <v>0</v>
      </c>
      <c r="BJ170" s="127">
        <v>0</v>
      </c>
      <c r="BK170" s="127">
        <v>0</v>
      </c>
      <c r="BL170" s="127">
        <v>0</v>
      </c>
      <c r="BM170" s="127">
        <v>83.5</v>
      </c>
      <c r="BN170" s="127">
        <v>0</v>
      </c>
      <c r="BO170" s="127">
        <v>0</v>
      </c>
      <c r="BP170" s="127">
        <v>0</v>
      </c>
      <c r="BQ170" s="127">
        <v>2.5</v>
      </c>
      <c r="BR170" s="127">
        <v>0</v>
      </c>
      <c r="BS170" s="127">
        <v>0</v>
      </c>
      <c r="BT170" s="127">
        <v>0</v>
      </c>
      <c r="BU170" s="127">
        <v>0</v>
      </c>
      <c r="BV170" s="127">
        <v>0</v>
      </c>
      <c r="BW170" s="127">
        <v>0</v>
      </c>
      <c r="BX170" s="127">
        <v>0</v>
      </c>
      <c r="BY170" s="127">
        <v>0</v>
      </c>
      <c r="BZ170" s="127">
        <v>481</v>
      </c>
      <c r="CA170" s="127">
        <v>7480</v>
      </c>
    </row>
    <row r="171" spans="2:80">
      <c r="B171" s="127" t="s">
        <v>371</v>
      </c>
      <c r="C171" s="127">
        <v>3</v>
      </c>
      <c r="D171" s="127" t="s">
        <v>372</v>
      </c>
      <c r="E171" s="127" t="s">
        <v>373</v>
      </c>
      <c r="F171" s="127" t="s">
        <v>374</v>
      </c>
      <c r="G171" s="127" t="s">
        <v>375</v>
      </c>
      <c r="H171" s="127">
        <v>1</v>
      </c>
      <c r="I171" s="127">
        <v>36</v>
      </c>
      <c r="J171" s="127">
        <v>36</v>
      </c>
      <c r="K171" s="127">
        <v>48</v>
      </c>
      <c r="L171" s="127">
        <v>60</v>
      </c>
      <c r="M171" s="127">
        <v>3</v>
      </c>
      <c r="N171" s="127">
        <v>7.1026730000000002</v>
      </c>
      <c r="O171" s="127">
        <v>34.393877000000003</v>
      </c>
      <c r="P171" s="127">
        <v>7.1026730000000002</v>
      </c>
      <c r="Q171" s="127">
        <v>30.931194000000001</v>
      </c>
      <c r="R171" s="127">
        <v>7.1026730000000002</v>
      </c>
      <c r="S171" s="127">
        <v>33.146059999999999</v>
      </c>
      <c r="T171" s="127">
        <v>7.1026730000000002</v>
      </c>
      <c r="U171" s="127">
        <v>27.314958000000001</v>
      </c>
      <c r="V171" s="127" t="s">
        <v>1009</v>
      </c>
      <c r="W171" s="127">
        <v>0</v>
      </c>
      <c r="X171" s="127">
        <v>3.7290000000000001</v>
      </c>
      <c r="Y171" s="127">
        <v>0</v>
      </c>
      <c r="Z171" s="127">
        <v>0</v>
      </c>
      <c r="AA171" s="127">
        <v>0</v>
      </c>
      <c r="AB171" s="127">
        <v>0</v>
      </c>
      <c r="AC171" s="127">
        <v>0</v>
      </c>
      <c r="AD171" s="127">
        <v>0</v>
      </c>
      <c r="AE171" s="127">
        <v>0</v>
      </c>
      <c r="AF171" s="127">
        <v>0</v>
      </c>
      <c r="AG171" s="127">
        <v>0</v>
      </c>
      <c r="AH171" s="127" t="s">
        <v>1010</v>
      </c>
      <c r="AI171" s="127">
        <v>0</v>
      </c>
      <c r="AJ171" s="127">
        <v>0</v>
      </c>
      <c r="AK171" s="127">
        <v>0</v>
      </c>
      <c r="AL171" s="127">
        <v>0</v>
      </c>
      <c r="AM171" s="127">
        <v>0</v>
      </c>
      <c r="AN171" s="127">
        <v>0</v>
      </c>
      <c r="AO171" s="127">
        <v>0</v>
      </c>
      <c r="AP171" s="127">
        <v>0</v>
      </c>
      <c r="AQ171" s="127">
        <v>0</v>
      </c>
      <c r="AR171" s="127">
        <v>0</v>
      </c>
      <c r="AS171" s="127">
        <v>0</v>
      </c>
      <c r="AT171" s="127" t="s">
        <v>1011</v>
      </c>
      <c r="AU171" s="127" t="s">
        <v>1012</v>
      </c>
      <c r="AV171" s="127">
        <v>17.059999999999999</v>
      </c>
      <c r="AW171" s="127">
        <v>0</v>
      </c>
      <c r="AX171" s="127">
        <v>0</v>
      </c>
      <c r="AY171" s="127">
        <v>0</v>
      </c>
      <c r="AZ171" s="127">
        <v>0</v>
      </c>
      <c r="BA171" s="127">
        <v>30.91</v>
      </c>
      <c r="BB171" s="127">
        <v>10.5</v>
      </c>
      <c r="BC171" s="127">
        <v>0</v>
      </c>
      <c r="BD171" s="127">
        <v>0</v>
      </c>
      <c r="BE171" s="127">
        <v>0</v>
      </c>
      <c r="BF171" s="127">
        <v>0</v>
      </c>
      <c r="BG171" s="127">
        <v>0</v>
      </c>
      <c r="BH171" s="127">
        <v>0</v>
      </c>
      <c r="BI171" s="127">
        <v>0</v>
      </c>
      <c r="BJ171" s="127">
        <v>0</v>
      </c>
      <c r="BK171" s="127">
        <v>0</v>
      </c>
      <c r="BL171" s="127">
        <v>0</v>
      </c>
      <c r="BM171" s="127">
        <v>0</v>
      </c>
      <c r="BN171" s="127">
        <v>0</v>
      </c>
      <c r="BO171" s="127">
        <v>217</v>
      </c>
      <c r="BP171" s="127">
        <v>2547</v>
      </c>
    </row>
    <row r="172" spans="2:80">
      <c r="B172" s="127" t="s">
        <v>376</v>
      </c>
      <c r="C172" s="127">
        <v>5</v>
      </c>
      <c r="D172" s="127" t="s">
        <v>372</v>
      </c>
      <c r="E172" s="127" t="s">
        <v>373</v>
      </c>
      <c r="F172" s="127" t="s">
        <v>377</v>
      </c>
      <c r="G172" s="127">
        <v>1</v>
      </c>
      <c r="H172" s="127">
        <v>30</v>
      </c>
      <c r="I172" s="127">
        <v>40</v>
      </c>
      <c r="J172" s="127">
        <v>40</v>
      </c>
      <c r="K172" s="127">
        <v>5</v>
      </c>
      <c r="L172" s="127">
        <v>12.704903</v>
      </c>
      <c r="M172" s="127">
        <v>62.37585</v>
      </c>
      <c r="N172" s="127">
        <v>12.704903</v>
      </c>
      <c r="O172" s="127">
        <v>54.398403000000002</v>
      </c>
      <c r="P172" s="127">
        <v>12.704903</v>
      </c>
      <c r="Q172" s="127">
        <v>56.501913999999999</v>
      </c>
      <c r="R172" s="127">
        <v>0</v>
      </c>
      <c r="S172" s="127">
        <v>0</v>
      </c>
      <c r="T172" s="127" t="s">
        <v>1013</v>
      </c>
      <c r="U172" s="127">
        <v>1</v>
      </c>
      <c r="V172" s="127">
        <v>0.875</v>
      </c>
      <c r="W172" s="127">
        <v>2</v>
      </c>
      <c r="X172" s="127">
        <v>0</v>
      </c>
      <c r="Y172" s="127">
        <v>1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 t="s">
        <v>1014</v>
      </c>
      <c r="AG172" s="127">
        <v>0</v>
      </c>
      <c r="AH172" s="127">
        <v>0</v>
      </c>
      <c r="AI172" s="127">
        <v>1</v>
      </c>
      <c r="AJ172" s="127">
        <v>0</v>
      </c>
      <c r="AK172" s="127">
        <v>0</v>
      </c>
      <c r="AL172" s="127">
        <v>0</v>
      </c>
      <c r="AM172" s="127">
        <v>0</v>
      </c>
      <c r="AN172" s="127">
        <v>0</v>
      </c>
      <c r="AO172" s="127">
        <v>0</v>
      </c>
      <c r="AP172" s="127">
        <v>0</v>
      </c>
      <c r="AQ172" s="127">
        <v>0</v>
      </c>
      <c r="AR172" s="127" t="s">
        <v>1015</v>
      </c>
      <c r="AS172" s="127" t="s">
        <v>1016</v>
      </c>
      <c r="AT172" s="127">
        <v>20.47</v>
      </c>
      <c r="AU172" s="127">
        <v>0</v>
      </c>
      <c r="AV172" s="127">
        <v>0</v>
      </c>
      <c r="AW172" s="127">
        <v>0</v>
      </c>
      <c r="AX172" s="127">
        <v>0</v>
      </c>
      <c r="AY172" s="127">
        <v>0</v>
      </c>
      <c r="AZ172" s="127">
        <v>0</v>
      </c>
      <c r="BA172" s="127">
        <v>0</v>
      </c>
      <c r="BB172" s="127">
        <v>0</v>
      </c>
      <c r="BC172" s="127">
        <v>0</v>
      </c>
      <c r="BD172" s="127">
        <v>0</v>
      </c>
      <c r="BE172" s="127">
        <v>0</v>
      </c>
      <c r="BF172" s="127">
        <v>0</v>
      </c>
      <c r="BG172" s="127">
        <v>0</v>
      </c>
      <c r="BH172" s="127">
        <v>0</v>
      </c>
      <c r="BI172" s="127">
        <v>0</v>
      </c>
      <c r="BJ172" s="127">
        <v>0</v>
      </c>
      <c r="BK172" s="127">
        <v>0</v>
      </c>
      <c r="BL172" s="127">
        <v>0</v>
      </c>
      <c r="BM172" s="127">
        <v>0</v>
      </c>
      <c r="BN172" s="127">
        <v>0</v>
      </c>
      <c r="BO172" s="127">
        <v>237</v>
      </c>
      <c r="BP172" s="127">
        <v>2737</v>
      </c>
    </row>
    <row r="173" spans="2:80">
      <c r="B173" s="127" t="s">
        <v>378</v>
      </c>
      <c r="C173" s="127">
        <v>201</v>
      </c>
      <c r="D173" s="127" t="s">
        <v>379</v>
      </c>
      <c r="E173" s="127" t="s">
        <v>372</v>
      </c>
      <c r="F173" s="127" t="s">
        <v>373</v>
      </c>
      <c r="G173" s="127" t="s">
        <v>380</v>
      </c>
      <c r="H173" s="127">
        <v>11</v>
      </c>
      <c r="I173" s="127">
        <v>60</v>
      </c>
      <c r="J173" s="127">
        <v>80</v>
      </c>
      <c r="K173" s="127">
        <v>93</v>
      </c>
      <c r="L173" s="127">
        <v>5.6298560000000002</v>
      </c>
      <c r="M173" s="127">
        <v>27.425208999999999</v>
      </c>
      <c r="N173" s="127">
        <v>0</v>
      </c>
      <c r="O173" s="127">
        <v>0</v>
      </c>
      <c r="P173" s="127">
        <v>5.6298560000000002</v>
      </c>
      <c r="Q173" s="127">
        <v>28.332773</v>
      </c>
      <c r="R173" s="127">
        <v>0</v>
      </c>
      <c r="S173" s="127">
        <v>0</v>
      </c>
      <c r="T173" s="127">
        <v>826</v>
      </c>
      <c r="U173" s="127">
        <v>0</v>
      </c>
      <c r="V173" s="127">
        <v>0</v>
      </c>
      <c r="W173" s="127">
        <v>0</v>
      </c>
      <c r="X173" s="127">
        <v>210.4</v>
      </c>
      <c r="Y173" s="127">
        <v>0</v>
      </c>
      <c r="Z173" s="127">
        <v>0</v>
      </c>
      <c r="AA173" s="127">
        <v>0</v>
      </c>
      <c r="AB173" s="127">
        <v>0</v>
      </c>
      <c r="AC173" s="127">
        <v>32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>
        <v>0</v>
      </c>
      <c r="AL173" s="127">
        <v>0</v>
      </c>
      <c r="AM173" s="127">
        <v>0</v>
      </c>
      <c r="AN173" s="127">
        <v>0</v>
      </c>
      <c r="AO173" s="127">
        <v>0</v>
      </c>
      <c r="AP173" s="127">
        <v>0</v>
      </c>
      <c r="AQ173" s="127">
        <v>0</v>
      </c>
      <c r="AR173" s="127">
        <v>0</v>
      </c>
      <c r="AS173" s="127">
        <v>0</v>
      </c>
      <c r="AT173" s="127">
        <v>0</v>
      </c>
      <c r="AU173" s="127">
        <v>0</v>
      </c>
      <c r="AV173" s="127">
        <v>0</v>
      </c>
      <c r="AW173" s="127">
        <v>0</v>
      </c>
      <c r="AX173" s="127">
        <v>0</v>
      </c>
      <c r="AY173" s="127">
        <v>0</v>
      </c>
      <c r="AZ173" s="127">
        <v>0</v>
      </c>
      <c r="BA173" s="127">
        <v>567.20000000000005</v>
      </c>
      <c r="BB173" s="127">
        <v>0</v>
      </c>
      <c r="BC173" s="127">
        <v>0</v>
      </c>
      <c r="BD173" s="127">
        <v>0</v>
      </c>
      <c r="BE173" s="127">
        <v>0</v>
      </c>
      <c r="BF173" s="127">
        <v>16</v>
      </c>
      <c r="BG173" s="127">
        <v>0</v>
      </c>
      <c r="BH173" s="127">
        <v>0</v>
      </c>
      <c r="BI173" s="127">
        <v>0</v>
      </c>
      <c r="BJ173" s="127">
        <v>0</v>
      </c>
      <c r="BK173" s="127">
        <v>0</v>
      </c>
      <c r="BL173" s="127">
        <v>0</v>
      </c>
      <c r="BM173" s="127">
        <v>0</v>
      </c>
      <c r="BN173" s="127">
        <v>0</v>
      </c>
      <c r="BO173" s="127">
        <v>0</v>
      </c>
      <c r="BP173" s="127">
        <v>0</v>
      </c>
      <c r="BQ173" s="127">
        <v>0</v>
      </c>
      <c r="BR173" s="127">
        <v>0</v>
      </c>
      <c r="BS173" s="127">
        <v>0</v>
      </c>
      <c r="BT173" s="127">
        <v>0</v>
      </c>
      <c r="BU173" s="127">
        <v>0</v>
      </c>
      <c r="BV173" s="127">
        <v>0</v>
      </c>
      <c r="BW173" s="127">
        <v>0</v>
      </c>
      <c r="BX173" s="127">
        <v>0</v>
      </c>
      <c r="BY173" s="127">
        <v>0</v>
      </c>
      <c r="BZ173" s="127">
        <v>0</v>
      </c>
      <c r="CA173" s="127">
        <v>132</v>
      </c>
      <c r="CB173" s="127">
        <v>1583</v>
      </c>
    </row>
    <row r="174" spans="2:80">
      <c r="B174" s="127" t="s">
        <v>381</v>
      </c>
      <c r="C174" s="127">
        <v>7</v>
      </c>
      <c r="D174" s="127" t="s">
        <v>382</v>
      </c>
      <c r="E174" s="127" t="s">
        <v>261</v>
      </c>
      <c r="F174" s="127">
        <v>1</v>
      </c>
      <c r="G174" s="127">
        <v>25</v>
      </c>
      <c r="H174" s="127">
        <v>25</v>
      </c>
      <c r="I174" s="127">
        <v>25</v>
      </c>
      <c r="J174" s="127">
        <v>60</v>
      </c>
      <c r="K174" s="127">
        <v>7</v>
      </c>
      <c r="L174" s="127">
        <v>4.8875320000000002</v>
      </c>
      <c r="M174" s="127">
        <v>23.995863</v>
      </c>
      <c r="N174" s="127">
        <v>4.8875320000000002</v>
      </c>
      <c r="O174" s="127">
        <v>22.489221000000001</v>
      </c>
      <c r="P174" s="127">
        <v>4.8875320000000002</v>
      </c>
      <c r="Q174" s="127">
        <v>24.031628999999999</v>
      </c>
      <c r="R174" s="127">
        <v>4.8875320000000002</v>
      </c>
      <c r="S174" s="127">
        <v>19.935020999999999</v>
      </c>
      <c r="T174" s="127">
        <v>653124.69999999995</v>
      </c>
      <c r="U174" s="127">
        <v>0.17699999999999999</v>
      </c>
      <c r="V174" s="127">
        <v>0.39500000000000002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 t="s">
        <v>1017</v>
      </c>
      <c r="AG174" s="127">
        <v>2</v>
      </c>
      <c r="AH174" s="127">
        <v>0</v>
      </c>
      <c r="AI174" s="127">
        <v>0</v>
      </c>
      <c r="AJ174" s="127">
        <v>0</v>
      </c>
      <c r="AK174" s="127">
        <v>0</v>
      </c>
      <c r="AL174" s="127">
        <v>0</v>
      </c>
      <c r="AM174" s="127">
        <v>0</v>
      </c>
      <c r="AN174" s="127">
        <v>0</v>
      </c>
      <c r="AO174" s="127">
        <v>0</v>
      </c>
      <c r="AP174" s="127">
        <v>0</v>
      </c>
      <c r="AQ174" s="127">
        <v>0</v>
      </c>
      <c r="AR174" s="127">
        <v>0</v>
      </c>
      <c r="AS174" s="127" t="s">
        <v>1018</v>
      </c>
      <c r="AT174" s="127">
        <v>1</v>
      </c>
      <c r="AU174" s="127" t="s">
        <v>1019</v>
      </c>
      <c r="AV174" s="127">
        <v>0.46600000000000003</v>
      </c>
      <c r="AW174" s="127">
        <v>0</v>
      </c>
      <c r="AX174" s="127">
        <v>0</v>
      </c>
      <c r="AY174" s="127">
        <v>0</v>
      </c>
      <c r="AZ174" s="127">
        <v>0</v>
      </c>
      <c r="BA174" s="127">
        <v>24.25</v>
      </c>
      <c r="BB174" s="127">
        <v>20.5</v>
      </c>
      <c r="BC174" s="127">
        <v>0</v>
      </c>
      <c r="BD174" s="127">
        <v>0.25</v>
      </c>
      <c r="BE174" s="127">
        <v>0</v>
      </c>
      <c r="BF174" s="127">
        <v>0</v>
      </c>
      <c r="BG174" s="127">
        <v>0</v>
      </c>
      <c r="BH174" s="127">
        <v>0</v>
      </c>
      <c r="BI174" s="127">
        <v>0</v>
      </c>
      <c r="BJ174" s="127">
        <v>0</v>
      </c>
      <c r="BK174" s="127">
        <v>0</v>
      </c>
      <c r="BL174" s="127">
        <v>0</v>
      </c>
      <c r="BM174" s="127">
        <v>0</v>
      </c>
      <c r="BN174" s="127">
        <v>114</v>
      </c>
      <c r="BO174" s="127">
        <v>1393</v>
      </c>
    </row>
    <row r="175" spans="2:80">
      <c r="B175" s="127" t="s">
        <v>383</v>
      </c>
      <c r="C175" s="127">
        <v>5</v>
      </c>
      <c r="D175" s="127" t="s">
        <v>372</v>
      </c>
      <c r="E175" s="127" t="s">
        <v>373</v>
      </c>
      <c r="F175" s="127" t="s">
        <v>377</v>
      </c>
      <c r="G175" s="127">
        <v>1</v>
      </c>
      <c r="H175" s="127">
        <v>30</v>
      </c>
      <c r="I175" s="127">
        <v>40</v>
      </c>
      <c r="J175" s="127">
        <v>40</v>
      </c>
      <c r="K175" s="127">
        <v>5</v>
      </c>
      <c r="L175" s="127">
        <v>12.537606</v>
      </c>
      <c r="M175" s="127">
        <v>55.189337999999999</v>
      </c>
      <c r="N175" s="127">
        <v>12.537606</v>
      </c>
      <c r="O175" s="127">
        <v>54.502043999999998</v>
      </c>
      <c r="P175" s="127">
        <v>12.537606</v>
      </c>
      <c r="Q175" s="127">
        <v>62.815237000000003</v>
      </c>
      <c r="R175" s="127">
        <v>0</v>
      </c>
      <c r="S175" s="127">
        <v>0</v>
      </c>
      <c r="T175" s="127" t="s">
        <v>1020</v>
      </c>
      <c r="U175" s="127" t="s">
        <v>1021</v>
      </c>
      <c r="V175" s="127">
        <v>32.76</v>
      </c>
      <c r="W175" s="127">
        <v>0</v>
      </c>
      <c r="X175" s="127">
        <v>0</v>
      </c>
      <c r="Y175" s="127">
        <v>0</v>
      </c>
      <c r="Z175" s="127">
        <v>0</v>
      </c>
      <c r="AA175" s="127" t="s">
        <v>1022</v>
      </c>
      <c r="AB175" s="127">
        <v>0</v>
      </c>
      <c r="AC175" s="127" t="s">
        <v>1023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 t="s">
        <v>1024</v>
      </c>
      <c r="AK175" s="127" t="s">
        <v>1025</v>
      </c>
      <c r="AL175" s="127">
        <v>1.9650000000000001</v>
      </c>
      <c r="AM175" s="127">
        <v>0</v>
      </c>
      <c r="AN175" s="127">
        <v>0</v>
      </c>
      <c r="AO175" s="127">
        <v>0</v>
      </c>
      <c r="AP175" s="127">
        <v>0</v>
      </c>
      <c r="AQ175" s="127">
        <v>0</v>
      </c>
      <c r="AR175" s="127">
        <v>0</v>
      </c>
      <c r="AS175" s="127">
        <v>0</v>
      </c>
      <c r="AT175" s="127">
        <v>0</v>
      </c>
      <c r="AU175" s="127">
        <v>0</v>
      </c>
      <c r="AV175" s="127">
        <v>0</v>
      </c>
      <c r="AW175" s="127">
        <v>0</v>
      </c>
      <c r="AX175" s="127">
        <v>0</v>
      </c>
      <c r="AY175" s="127">
        <v>0</v>
      </c>
      <c r="AZ175" s="127">
        <v>0</v>
      </c>
      <c r="BA175" s="127">
        <v>0</v>
      </c>
      <c r="BB175" s="127">
        <v>0</v>
      </c>
      <c r="BC175" s="127">
        <v>0</v>
      </c>
      <c r="BD175" s="127">
        <v>0</v>
      </c>
      <c r="BE175" s="127">
        <v>0</v>
      </c>
      <c r="BF175" s="127">
        <v>0</v>
      </c>
      <c r="BG175" s="127">
        <v>0</v>
      </c>
      <c r="BH175" s="127">
        <v>0</v>
      </c>
      <c r="BI175" s="127">
        <v>256</v>
      </c>
      <c r="BJ175" s="127">
        <v>3083</v>
      </c>
    </row>
    <row r="176" spans="2:80">
      <c r="B176" s="127" t="s">
        <v>384</v>
      </c>
      <c r="C176" s="127">
        <v>7</v>
      </c>
      <c r="D176" s="127" t="s">
        <v>382</v>
      </c>
      <c r="E176" s="127" t="s">
        <v>254</v>
      </c>
      <c r="F176" s="127">
        <v>1</v>
      </c>
      <c r="G176" s="127">
        <v>25</v>
      </c>
      <c r="H176" s="127">
        <v>25</v>
      </c>
      <c r="I176" s="127">
        <v>25</v>
      </c>
      <c r="J176" s="127">
        <v>60</v>
      </c>
      <c r="K176" s="127">
        <v>7</v>
      </c>
      <c r="L176" s="127">
        <v>4.7859639999999999</v>
      </c>
      <c r="M176" s="127">
        <v>22.539415999999999</v>
      </c>
      <c r="N176" s="127">
        <v>4.7859639999999999</v>
      </c>
      <c r="O176" s="127">
        <v>21.966207000000001</v>
      </c>
      <c r="P176" s="127">
        <v>4.7859639999999999</v>
      </c>
      <c r="Q176" s="127">
        <v>24.262255</v>
      </c>
      <c r="R176" s="127">
        <v>4.7859639999999999</v>
      </c>
      <c r="S176" s="127">
        <v>19.812971999999998</v>
      </c>
      <c r="T176" s="127" t="s">
        <v>1026</v>
      </c>
      <c r="U176" s="127" t="s">
        <v>1027</v>
      </c>
      <c r="V176" s="127">
        <v>5.7039999999999997</v>
      </c>
      <c r="W176" s="127">
        <v>0</v>
      </c>
      <c r="X176" s="127">
        <v>0</v>
      </c>
      <c r="Y176" s="127">
        <v>0</v>
      </c>
      <c r="Z176" s="127">
        <v>0</v>
      </c>
      <c r="AA176" s="127" t="s">
        <v>1028</v>
      </c>
      <c r="AB176" s="127">
        <v>0</v>
      </c>
      <c r="AC176" s="127" t="s">
        <v>1029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 t="s">
        <v>1030</v>
      </c>
      <c r="AK176" s="127" t="s">
        <v>1031</v>
      </c>
      <c r="AL176" s="127">
        <v>0</v>
      </c>
      <c r="AM176" s="127">
        <v>0</v>
      </c>
      <c r="AN176" s="127">
        <v>0</v>
      </c>
      <c r="AO176" s="127">
        <v>0</v>
      </c>
      <c r="AP176" s="127">
        <v>0</v>
      </c>
      <c r="AQ176" s="127">
        <v>0</v>
      </c>
      <c r="AR176" s="127">
        <v>0</v>
      </c>
      <c r="AS176" s="127">
        <v>0</v>
      </c>
      <c r="AT176" s="127" t="s">
        <v>1032</v>
      </c>
      <c r="AU176" s="127">
        <v>0</v>
      </c>
      <c r="AV176" s="127">
        <v>0</v>
      </c>
      <c r="AW176" s="127">
        <v>0</v>
      </c>
      <c r="AX176" s="127">
        <v>0</v>
      </c>
      <c r="AY176" s="127">
        <v>0</v>
      </c>
      <c r="AZ176" s="127">
        <v>0</v>
      </c>
      <c r="BA176" s="127">
        <v>0</v>
      </c>
      <c r="BB176" s="127">
        <v>0</v>
      </c>
      <c r="BC176" s="127">
        <v>0</v>
      </c>
      <c r="BD176" s="127">
        <v>0</v>
      </c>
      <c r="BE176" s="127">
        <v>0</v>
      </c>
      <c r="BF176" s="127">
        <v>0</v>
      </c>
      <c r="BG176" s="127">
        <v>131</v>
      </c>
      <c r="BH176" s="127">
        <v>1665</v>
      </c>
    </row>
    <row r="177" spans="2:82">
      <c r="B177" s="127" t="s">
        <v>385</v>
      </c>
      <c r="C177" s="127">
        <v>89</v>
      </c>
      <c r="D177" s="127" t="s">
        <v>386</v>
      </c>
      <c r="E177" s="127">
        <v>6</v>
      </c>
      <c r="F177" s="127">
        <v>90</v>
      </c>
      <c r="G177" s="127">
        <v>89</v>
      </c>
      <c r="H177" s="127" t="s">
        <v>1033</v>
      </c>
      <c r="I177" s="127">
        <v>0</v>
      </c>
      <c r="J177" s="127">
        <v>0</v>
      </c>
      <c r="K177" s="127">
        <v>0</v>
      </c>
      <c r="L177" s="127">
        <v>0</v>
      </c>
      <c r="M177" s="127">
        <v>0</v>
      </c>
      <c r="N177" s="127">
        <v>0</v>
      </c>
      <c r="O177" s="127">
        <v>17</v>
      </c>
      <c r="P177" s="127">
        <v>0</v>
      </c>
      <c r="Q177" s="127">
        <v>3.5</v>
      </c>
      <c r="R177" s="127">
        <v>0</v>
      </c>
      <c r="S177" s="127">
        <v>0</v>
      </c>
      <c r="T177" s="127">
        <v>0</v>
      </c>
      <c r="U177" s="127">
        <v>0</v>
      </c>
      <c r="V177" s="127">
        <v>13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>
        <v>0</v>
      </c>
      <c r="AL177" s="127">
        <v>0</v>
      </c>
      <c r="AM177" s="127">
        <v>0</v>
      </c>
      <c r="AN177" s="127">
        <v>0</v>
      </c>
      <c r="AO177" s="127">
        <v>0</v>
      </c>
      <c r="AP177" s="127">
        <v>0</v>
      </c>
      <c r="AQ177" s="127">
        <v>0</v>
      </c>
      <c r="AR177" s="127">
        <v>0</v>
      </c>
      <c r="AS177" s="127">
        <v>0</v>
      </c>
      <c r="AT177" s="127">
        <v>0</v>
      </c>
      <c r="AU177" s="127">
        <v>0</v>
      </c>
      <c r="AV177" s="127">
        <v>0</v>
      </c>
      <c r="AW177" s="127">
        <v>0</v>
      </c>
      <c r="AX177" s="127">
        <v>0</v>
      </c>
      <c r="AY177" s="127">
        <v>0</v>
      </c>
      <c r="AZ177" s="127">
        <v>0</v>
      </c>
      <c r="BA177" s="127">
        <v>0</v>
      </c>
      <c r="BB177" s="127">
        <v>0</v>
      </c>
      <c r="BC177" s="127">
        <v>0</v>
      </c>
      <c r="BD177" s="127">
        <v>0</v>
      </c>
      <c r="BE177" s="127">
        <v>0</v>
      </c>
      <c r="BF177" s="127">
        <v>0</v>
      </c>
      <c r="BG177" s="127">
        <v>0</v>
      </c>
      <c r="BH177" s="127">
        <v>0</v>
      </c>
      <c r="BI177" s="127">
        <v>0</v>
      </c>
      <c r="BJ177" s="127">
        <v>0</v>
      </c>
      <c r="BK177" s="127">
        <v>0</v>
      </c>
      <c r="BL177" s="127">
        <v>0</v>
      </c>
      <c r="BM177" s="127">
        <v>0</v>
      </c>
      <c r="BN177" s="127">
        <v>0</v>
      </c>
      <c r="BO177" s="127">
        <v>0</v>
      </c>
      <c r="BP177" s="127">
        <v>0</v>
      </c>
      <c r="BQ177" s="127">
        <v>0</v>
      </c>
      <c r="BR177" s="127">
        <v>0</v>
      </c>
      <c r="BS177" s="127">
        <v>0</v>
      </c>
      <c r="BT177" s="127">
        <v>0</v>
      </c>
      <c r="BU177" s="127">
        <v>0</v>
      </c>
      <c r="BV177" s="127">
        <v>0</v>
      </c>
      <c r="BW177" s="127">
        <v>16</v>
      </c>
      <c r="BX177" s="127">
        <v>338</v>
      </c>
    </row>
    <row r="178" spans="2:82">
      <c r="B178" s="127" t="s">
        <v>388</v>
      </c>
      <c r="C178" s="127">
        <v>10</v>
      </c>
      <c r="D178" s="127" t="s">
        <v>389</v>
      </c>
      <c r="E178" s="127" t="s">
        <v>254</v>
      </c>
      <c r="F178" s="127">
        <v>1</v>
      </c>
      <c r="G178" s="127">
        <v>20</v>
      </c>
      <c r="H178" s="127">
        <v>20</v>
      </c>
      <c r="I178" s="127">
        <v>24</v>
      </c>
      <c r="J178" s="127">
        <v>40</v>
      </c>
      <c r="K178" s="127">
        <v>10</v>
      </c>
      <c r="L178" s="127">
        <v>8.5916840000000008</v>
      </c>
      <c r="M178" s="127">
        <v>35.225859999999997</v>
      </c>
      <c r="N178" s="127">
        <v>8.5916840000000008</v>
      </c>
      <c r="O178" s="127">
        <v>35.422725999999997</v>
      </c>
      <c r="P178" s="127">
        <v>8.5916840000000008</v>
      </c>
      <c r="Q178" s="127">
        <v>39.618437</v>
      </c>
      <c r="R178" s="127">
        <v>8.5916840000000008</v>
      </c>
      <c r="S178" s="127">
        <v>32.246371000000003</v>
      </c>
      <c r="T178" s="127" t="s">
        <v>1034</v>
      </c>
      <c r="U178" s="127" t="s">
        <v>1035</v>
      </c>
      <c r="V178" s="127">
        <v>2.3650000000000002</v>
      </c>
      <c r="W178" s="127">
        <v>0</v>
      </c>
      <c r="X178" s="127">
        <v>0</v>
      </c>
      <c r="Y178" s="127">
        <v>0</v>
      </c>
      <c r="Z178" s="127">
        <v>0</v>
      </c>
      <c r="AA178" s="127" t="s">
        <v>1036</v>
      </c>
      <c r="AB178" s="127">
        <v>0</v>
      </c>
      <c r="AC178" s="127" t="s">
        <v>1037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 t="s">
        <v>1038</v>
      </c>
      <c r="AK178" s="127" t="s">
        <v>1039</v>
      </c>
      <c r="AL178" s="127">
        <v>3.9980000000000002</v>
      </c>
      <c r="AM178" s="127">
        <v>0</v>
      </c>
      <c r="AN178" s="127">
        <v>0</v>
      </c>
      <c r="AO178" s="127">
        <v>0</v>
      </c>
      <c r="AP178" s="127">
        <v>0</v>
      </c>
      <c r="AQ178" s="127">
        <v>0</v>
      </c>
      <c r="AR178" s="127">
        <v>0</v>
      </c>
      <c r="AS178" s="127" t="s">
        <v>1040</v>
      </c>
      <c r="AT178" s="127">
        <v>0</v>
      </c>
      <c r="AU178" s="127">
        <v>32.020000000000003</v>
      </c>
      <c r="AV178" s="127">
        <v>2.3330000000000002</v>
      </c>
      <c r="AW178" s="127">
        <v>0</v>
      </c>
      <c r="AX178" s="127">
        <v>0</v>
      </c>
      <c r="AY178" s="127">
        <v>0</v>
      </c>
      <c r="AZ178" s="127">
        <v>0</v>
      </c>
      <c r="BA178" s="127">
        <v>0</v>
      </c>
      <c r="BB178" s="127">
        <v>0</v>
      </c>
      <c r="BC178" s="127">
        <v>0</v>
      </c>
      <c r="BD178" s="127">
        <v>246</v>
      </c>
      <c r="BE178" s="127">
        <v>3260</v>
      </c>
    </row>
    <row r="179" spans="2:82">
      <c r="B179" s="127" t="s">
        <v>390</v>
      </c>
      <c r="C179" s="127">
        <v>10</v>
      </c>
      <c r="D179" s="127" t="s">
        <v>389</v>
      </c>
      <c r="E179" s="127" t="s">
        <v>261</v>
      </c>
      <c r="F179" s="127">
        <v>1</v>
      </c>
      <c r="G179" s="127">
        <v>20</v>
      </c>
      <c r="H179" s="127">
        <v>20</v>
      </c>
      <c r="I179" s="127">
        <v>24</v>
      </c>
      <c r="J179" s="127">
        <v>40</v>
      </c>
      <c r="K179" s="127">
        <v>10</v>
      </c>
      <c r="L179" s="127">
        <v>8.787763</v>
      </c>
      <c r="M179" s="127">
        <v>39.993448000000001</v>
      </c>
      <c r="N179" s="127">
        <v>8.787763</v>
      </c>
      <c r="O179" s="127">
        <v>35.843820999999998</v>
      </c>
      <c r="P179" s="127">
        <v>8.787763</v>
      </c>
      <c r="Q179" s="127">
        <v>36.763792000000002</v>
      </c>
      <c r="R179" s="127">
        <v>8.787763</v>
      </c>
      <c r="S179" s="127">
        <v>32.132178000000003</v>
      </c>
      <c r="T179" s="127" t="s">
        <v>1041</v>
      </c>
      <c r="U179" s="127">
        <v>0</v>
      </c>
      <c r="V179" s="127">
        <v>1187.5</v>
      </c>
      <c r="W179" s="127">
        <v>0</v>
      </c>
      <c r="X179" s="127">
        <v>26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 t="s">
        <v>1042</v>
      </c>
      <c r="AF179" s="127">
        <v>3</v>
      </c>
      <c r="AG179" s="127">
        <v>0</v>
      </c>
      <c r="AH179" s="127">
        <v>0</v>
      </c>
      <c r="AI179" s="127">
        <v>70</v>
      </c>
      <c r="AJ179" s="127">
        <v>0</v>
      </c>
      <c r="AK179" s="127">
        <v>16</v>
      </c>
      <c r="AL179" s="127">
        <v>0</v>
      </c>
      <c r="AM179" s="127">
        <v>0</v>
      </c>
      <c r="AN179" s="127">
        <v>0</v>
      </c>
      <c r="AO179" s="127">
        <v>0</v>
      </c>
      <c r="AP179" s="127">
        <v>0</v>
      </c>
      <c r="AQ179" s="127">
        <v>0</v>
      </c>
      <c r="AR179" s="127" t="s">
        <v>1043</v>
      </c>
      <c r="AS179" s="127" t="s">
        <v>1044</v>
      </c>
      <c r="AT179" s="127">
        <v>31.25</v>
      </c>
      <c r="AU179" s="127">
        <v>0</v>
      </c>
      <c r="AV179" s="127">
        <v>0</v>
      </c>
      <c r="AW179" s="127">
        <v>0</v>
      </c>
      <c r="AX179" s="127">
        <v>0</v>
      </c>
      <c r="AY179" s="127">
        <v>0</v>
      </c>
      <c r="AZ179" s="127">
        <v>0</v>
      </c>
      <c r="BA179" s="127" t="s">
        <v>1045</v>
      </c>
      <c r="BB179" s="127">
        <v>0</v>
      </c>
      <c r="BC179" s="127" t="s">
        <v>1046</v>
      </c>
      <c r="BD179" s="127">
        <v>0</v>
      </c>
      <c r="BE179" s="127">
        <v>0</v>
      </c>
      <c r="BF179" s="127">
        <v>0</v>
      </c>
      <c r="BG179" s="127">
        <v>0</v>
      </c>
      <c r="BH179" s="127">
        <v>0</v>
      </c>
      <c r="BI179" s="127">
        <v>0</v>
      </c>
      <c r="BJ179" s="127">
        <v>0</v>
      </c>
      <c r="BK179" s="127">
        <v>289</v>
      </c>
      <c r="BL179" s="127">
        <v>3753</v>
      </c>
    </row>
    <row r="180" spans="2:82">
      <c r="B180" s="127" t="s">
        <v>391</v>
      </c>
      <c r="C180" s="127">
        <v>24</v>
      </c>
      <c r="D180" s="127" t="s">
        <v>392</v>
      </c>
      <c r="E180" s="127" t="s">
        <v>253</v>
      </c>
      <c r="F180" s="127" t="s">
        <v>37</v>
      </c>
      <c r="G180" s="127">
        <v>6</v>
      </c>
      <c r="H180" s="127">
        <v>45</v>
      </c>
      <c r="I180" s="127">
        <v>24</v>
      </c>
      <c r="J180" s="127">
        <v>17.949964999999999</v>
      </c>
      <c r="K180" s="127">
        <v>41.121654999999997</v>
      </c>
      <c r="L180" s="127">
        <v>0</v>
      </c>
      <c r="M180" s="127">
        <v>0</v>
      </c>
      <c r="N180" s="127">
        <v>0</v>
      </c>
      <c r="O180" s="127">
        <v>0</v>
      </c>
      <c r="P180" s="127">
        <v>0</v>
      </c>
      <c r="Q180" s="127">
        <v>0</v>
      </c>
      <c r="R180" s="127">
        <v>43</v>
      </c>
      <c r="S180" s="127">
        <v>0</v>
      </c>
      <c r="T180" s="127">
        <v>0</v>
      </c>
      <c r="U180" s="127">
        <v>30</v>
      </c>
      <c r="V180" s="127">
        <v>0</v>
      </c>
      <c r="W180" s="127">
        <v>0</v>
      </c>
      <c r="X180" s="127">
        <v>0</v>
      </c>
      <c r="Y180" s="127">
        <v>0</v>
      </c>
      <c r="Z180" s="127">
        <v>13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>
        <v>0</v>
      </c>
      <c r="AL180" s="127">
        <v>0</v>
      </c>
      <c r="AM180" s="127">
        <v>0</v>
      </c>
      <c r="AN180" s="127">
        <v>0</v>
      </c>
      <c r="AO180" s="127">
        <v>0</v>
      </c>
      <c r="AP180" s="127">
        <v>0</v>
      </c>
      <c r="AQ180" s="127">
        <v>0</v>
      </c>
      <c r="AR180" s="127">
        <v>0</v>
      </c>
      <c r="AS180" s="127">
        <v>0</v>
      </c>
      <c r="AT180" s="127">
        <v>0</v>
      </c>
      <c r="AU180" s="127">
        <v>0</v>
      </c>
      <c r="AV180" s="127">
        <v>0</v>
      </c>
      <c r="AW180" s="127">
        <v>0</v>
      </c>
      <c r="AX180" s="127">
        <v>0</v>
      </c>
      <c r="AY180" s="127">
        <v>0</v>
      </c>
      <c r="AZ180" s="127">
        <v>0</v>
      </c>
      <c r="BA180" s="127">
        <v>0</v>
      </c>
      <c r="BB180" s="127">
        <v>0</v>
      </c>
      <c r="BC180" s="127">
        <v>0</v>
      </c>
      <c r="BD180" s="127">
        <v>0</v>
      </c>
      <c r="BE180" s="127">
        <v>0</v>
      </c>
      <c r="BF180" s="127">
        <v>0</v>
      </c>
      <c r="BG180" s="127">
        <v>0</v>
      </c>
      <c r="BH180" s="127">
        <v>0</v>
      </c>
      <c r="BI180" s="127">
        <v>0</v>
      </c>
      <c r="BJ180" s="127">
        <v>0</v>
      </c>
      <c r="BK180" s="127">
        <v>0</v>
      </c>
      <c r="BL180" s="127">
        <v>0</v>
      </c>
      <c r="BM180" s="127">
        <v>0</v>
      </c>
      <c r="BN180" s="127">
        <v>0</v>
      </c>
      <c r="BO180" s="127">
        <v>0</v>
      </c>
      <c r="BP180" s="127">
        <v>0</v>
      </c>
      <c r="BQ180" s="127">
        <v>0</v>
      </c>
      <c r="BR180" s="127">
        <v>0</v>
      </c>
      <c r="BS180" s="127">
        <v>0</v>
      </c>
      <c r="BT180" s="127">
        <v>0</v>
      </c>
      <c r="BU180" s="127">
        <v>0</v>
      </c>
      <c r="BV180" s="127">
        <v>0</v>
      </c>
      <c r="BW180" s="127">
        <v>0</v>
      </c>
      <c r="BX180" s="127">
        <v>0</v>
      </c>
      <c r="BY180" s="127">
        <v>0</v>
      </c>
      <c r="BZ180" s="127">
        <v>0</v>
      </c>
      <c r="CA180" s="127">
        <v>20</v>
      </c>
      <c r="CB180" s="127">
        <v>586</v>
      </c>
    </row>
    <row r="181" spans="2:82">
      <c r="B181" s="127" t="s">
        <v>394</v>
      </c>
      <c r="C181" s="127">
        <v>72</v>
      </c>
      <c r="D181" s="127" t="s">
        <v>395</v>
      </c>
      <c r="E181" s="127" t="s">
        <v>396</v>
      </c>
      <c r="F181" s="127" t="s">
        <v>397</v>
      </c>
      <c r="G181" s="127">
        <v>1</v>
      </c>
      <c r="H181" s="127">
        <v>90</v>
      </c>
      <c r="I181" s="127">
        <v>90</v>
      </c>
      <c r="J181" s="127">
        <v>80</v>
      </c>
      <c r="K181" s="127">
        <v>72</v>
      </c>
      <c r="L181" s="127">
        <v>6.0846790000000004</v>
      </c>
      <c r="M181" s="127">
        <v>26.647033</v>
      </c>
      <c r="N181" s="127">
        <v>6.0846790000000004</v>
      </c>
      <c r="O181" s="127">
        <v>24.512598000000001</v>
      </c>
      <c r="P181" s="127">
        <v>6.0846790000000004</v>
      </c>
      <c r="Q181" s="127">
        <v>28.902608000000001</v>
      </c>
      <c r="R181" s="127">
        <v>0</v>
      </c>
      <c r="S181" s="127">
        <v>0</v>
      </c>
      <c r="T181" s="127" t="s">
        <v>1047</v>
      </c>
      <c r="U181" s="127">
        <v>0</v>
      </c>
      <c r="V181" s="127">
        <v>0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8.5</v>
      </c>
      <c r="AH181" s="127">
        <v>0</v>
      </c>
      <c r="AI181" s="127">
        <v>0</v>
      </c>
      <c r="AJ181" s="127">
        <v>0</v>
      </c>
      <c r="AK181" s="127">
        <v>0</v>
      </c>
      <c r="AL181" s="127">
        <v>0</v>
      </c>
      <c r="AM181" s="127">
        <v>0</v>
      </c>
      <c r="AN181" s="127">
        <v>0</v>
      </c>
      <c r="AO181" s="127">
        <v>0</v>
      </c>
      <c r="AP181" s="127">
        <v>0</v>
      </c>
      <c r="AQ181" s="127">
        <v>0</v>
      </c>
      <c r="AR181" s="127">
        <v>0</v>
      </c>
      <c r="AS181" s="127">
        <v>0</v>
      </c>
      <c r="AT181" s="127">
        <v>0</v>
      </c>
      <c r="AU181" s="127">
        <v>2.2959999999999998</v>
      </c>
      <c r="AV181" s="127">
        <v>1.444</v>
      </c>
      <c r="AW181" s="127">
        <v>0</v>
      </c>
      <c r="AX181" s="127">
        <v>0</v>
      </c>
      <c r="AY181" s="127">
        <v>0</v>
      </c>
      <c r="AZ181" s="127">
        <v>0</v>
      </c>
      <c r="BA181" s="127">
        <v>0</v>
      </c>
      <c r="BB181" s="127">
        <v>0</v>
      </c>
      <c r="BC181" s="127">
        <v>0</v>
      </c>
      <c r="BD181" s="127">
        <v>0</v>
      </c>
      <c r="BE181" s="127">
        <v>0</v>
      </c>
      <c r="BF181" s="127">
        <v>0</v>
      </c>
      <c r="BG181" s="127">
        <v>0</v>
      </c>
      <c r="BH181" s="127">
        <v>0</v>
      </c>
      <c r="BI181" s="127">
        <v>0</v>
      </c>
      <c r="BJ181" s="127">
        <v>0</v>
      </c>
      <c r="BK181" s="127">
        <v>0</v>
      </c>
      <c r="BL181" s="127">
        <v>0</v>
      </c>
      <c r="BM181" s="127">
        <v>0</v>
      </c>
      <c r="BN181" s="127">
        <v>0</v>
      </c>
      <c r="BO181" s="127">
        <v>0</v>
      </c>
      <c r="BP181" s="127">
        <v>0</v>
      </c>
      <c r="BQ181" s="127">
        <v>0</v>
      </c>
      <c r="BR181" s="127">
        <v>0</v>
      </c>
      <c r="BS181" s="127">
        <v>0</v>
      </c>
      <c r="BT181" s="127">
        <v>0</v>
      </c>
      <c r="BU181" s="127">
        <v>0</v>
      </c>
      <c r="BV181" s="127">
        <v>0</v>
      </c>
      <c r="BW181" s="127">
        <v>0</v>
      </c>
      <c r="BX181" s="127">
        <v>2</v>
      </c>
      <c r="BY181" s="127">
        <v>32</v>
      </c>
    </row>
    <row r="182" spans="2:82">
      <c r="B182" s="127" t="s">
        <v>400</v>
      </c>
      <c r="C182" s="127" t="s">
        <v>9</v>
      </c>
      <c r="D182" s="127" t="s">
        <v>401</v>
      </c>
      <c r="E182" s="127">
        <v>6</v>
      </c>
      <c r="F182" s="127">
        <v>37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>
        <v>0</v>
      </c>
      <c r="AL182" s="127">
        <v>0</v>
      </c>
      <c r="AM182" s="127">
        <v>0</v>
      </c>
      <c r="AN182" s="127">
        <v>0</v>
      </c>
      <c r="AO182" s="127">
        <v>0</v>
      </c>
      <c r="AP182" s="127">
        <v>0</v>
      </c>
      <c r="AQ182" s="127">
        <v>0</v>
      </c>
      <c r="AR182" s="127">
        <v>0</v>
      </c>
      <c r="AS182" s="127">
        <v>0</v>
      </c>
      <c r="AT182" s="127">
        <v>0</v>
      </c>
      <c r="AU182" s="127">
        <v>0</v>
      </c>
      <c r="AV182" s="127">
        <v>0</v>
      </c>
      <c r="AW182" s="127">
        <v>0</v>
      </c>
      <c r="AX182" s="127">
        <v>0</v>
      </c>
      <c r="AY182" s="127">
        <v>0</v>
      </c>
      <c r="AZ182" s="127">
        <v>0</v>
      </c>
      <c r="BA182" s="127">
        <v>0</v>
      </c>
      <c r="BB182" s="127">
        <v>0</v>
      </c>
      <c r="BC182" s="127">
        <v>0</v>
      </c>
      <c r="BD182" s="127">
        <v>0</v>
      </c>
      <c r="BE182" s="127">
        <v>0</v>
      </c>
      <c r="BF182" s="127">
        <v>0</v>
      </c>
      <c r="BG182" s="127">
        <v>0</v>
      </c>
      <c r="BH182" s="127">
        <v>0</v>
      </c>
      <c r="BI182" s="127">
        <v>0</v>
      </c>
      <c r="BJ182" s="127">
        <v>0</v>
      </c>
      <c r="BK182" s="127">
        <v>0</v>
      </c>
      <c r="BL182" s="127">
        <v>0</v>
      </c>
      <c r="BM182" s="127">
        <v>0</v>
      </c>
      <c r="BN182" s="127">
        <v>0</v>
      </c>
      <c r="BO182" s="127">
        <v>0</v>
      </c>
      <c r="BP182" s="127">
        <v>0</v>
      </c>
      <c r="BQ182" s="127">
        <v>0</v>
      </c>
      <c r="BR182" s="127">
        <v>0</v>
      </c>
      <c r="BS182" s="127">
        <v>0</v>
      </c>
      <c r="BT182" s="127">
        <v>0</v>
      </c>
      <c r="BU182" s="127">
        <v>0</v>
      </c>
      <c r="BV182" s="127">
        <v>0</v>
      </c>
      <c r="BW182" s="127">
        <v>0</v>
      </c>
      <c r="BX182" s="127">
        <v>0</v>
      </c>
      <c r="BY182" s="127">
        <v>0</v>
      </c>
    </row>
    <row r="183" spans="2:82">
      <c r="B183" s="127" t="s">
        <v>404</v>
      </c>
      <c r="C183" s="127">
        <v>17</v>
      </c>
      <c r="D183" s="127" t="s">
        <v>247</v>
      </c>
      <c r="E183" s="127" t="s">
        <v>248</v>
      </c>
      <c r="F183" s="127" t="s">
        <v>249</v>
      </c>
      <c r="G183" s="127" t="s">
        <v>250</v>
      </c>
      <c r="H183" s="127">
        <v>1</v>
      </c>
      <c r="I183" s="127">
        <v>45</v>
      </c>
      <c r="J183" s="127">
        <v>72</v>
      </c>
      <c r="K183" s="127">
        <v>48</v>
      </c>
      <c r="L183" s="127">
        <v>60</v>
      </c>
      <c r="M183" s="127">
        <v>17</v>
      </c>
      <c r="N183" s="127">
        <v>7.8303479999999999</v>
      </c>
      <c r="O183" s="127">
        <v>31.832823000000001</v>
      </c>
      <c r="P183" s="127">
        <v>7.8303479999999999</v>
      </c>
      <c r="Q183" s="127">
        <v>30.800761999999999</v>
      </c>
      <c r="R183" s="127">
        <v>7.8303479999999999</v>
      </c>
      <c r="S183" s="127">
        <v>33.670031000000002</v>
      </c>
      <c r="T183" s="127">
        <v>7.8303479999999999</v>
      </c>
      <c r="U183" s="127">
        <v>28.327252999999999</v>
      </c>
      <c r="V183" s="127" t="s">
        <v>1048</v>
      </c>
      <c r="W183" s="127" t="s">
        <v>1049</v>
      </c>
      <c r="X183" s="127">
        <v>1.3140000000000001</v>
      </c>
      <c r="Y183" s="127">
        <v>0</v>
      </c>
      <c r="Z183" s="127">
        <v>0</v>
      </c>
      <c r="AA183" s="127">
        <v>0</v>
      </c>
      <c r="AB183" s="127">
        <v>0</v>
      </c>
      <c r="AC183" s="127" t="s">
        <v>1050</v>
      </c>
      <c r="AD183" s="127">
        <v>0</v>
      </c>
      <c r="AE183" s="127" t="s">
        <v>1051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>
        <v>0</v>
      </c>
      <c r="AL183" s="127" t="s">
        <v>1052</v>
      </c>
      <c r="AM183" s="127" t="s">
        <v>1053</v>
      </c>
      <c r="AN183" s="127">
        <v>0</v>
      </c>
      <c r="AO183" s="127">
        <v>0</v>
      </c>
      <c r="AP183" s="127">
        <v>0</v>
      </c>
      <c r="AQ183" s="127">
        <v>0</v>
      </c>
      <c r="AR183" s="127">
        <v>0</v>
      </c>
      <c r="AS183" s="127">
        <v>0</v>
      </c>
      <c r="AT183" s="127">
        <v>0</v>
      </c>
      <c r="AU183" s="127">
        <v>0</v>
      </c>
      <c r="AV183" s="127" t="s">
        <v>1054</v>
      </c>
      <c r="AW183" s="127">
        <v>0</v>
      </c>
      <c r="AX183" s="127">
        <v>0</v>
      </c>
      <c r="AY183" s="127">
        <v>0</v>
      </c>
      <c r="AZ183" s="127">
        <v>0.222</v>
      </c>
      <c r="BA183" s="127">
        <v>0</v>
      </c>
      <c r="BB183" s="127">
        <v>0</v>
      </c>
      <c r="BC183" s="127">
        <v>0</v>
      </c>
      <c r="BD183" s="127">
        <v>0</v>
      </c>
      <c r="BE183" s="127">
        <v>0</v>
      </c>
      <c r="BF183" s="127">
        <v>0</v>
      </c>
      <c r="BG183" s="127">
        <v>0</v>
      </c>
      <c r="BH183" s="127">
        <v>50</v>
      </c>
      <c r="BI183" s="127">
        <v>687</v>
      </c>
    </row>
    <row r="184" spans="2:82">
      <c r="B184" s="127" t="s">
        <v>405</v>
      </c>
      <c r="C184" s="127">
        <v>301</v>
      </c>
      <c r="D184" s="127" t="s">
        <v>349</v>
      </c>
      <c r="E184" s="127" t="s">
        <v>350</v>
      </c>
      <c r="F184" s="127" t="s">
        <v>406</v>
      </c>
      <c r="G184" s="127" t="s">
        <v>407</v>
      </c>
      <c r="H184" s="127">
        <v>12</v>
      </c>
      <c r="I184" s="127">
        <v>60</v>
      </c>
      <c r="J184" s="127">
        <v>60</v>
      </c>
      <c r="K184" s="127">
        <v>301</v>
      </c>
      <c r="L184" s="127">
        <v>31.111464999999999</v>
      </c>
      <c r="M184" s="127">
        <v>61.517828000000002</v>
      </c>
      <c r="N184" s="127">
        <v>0</v>
      </c>
      <c r="O184" s="127">
        <v>0</v>
      </c>
      <c r="P184" s="127">
        <v>31.111464999999999</v>
      </c>
      <c r="Q184" s="127">
        <v>61.517828000000002</v>
      </c>
      <c r="R184" s="127">
        <v>0</v>
      </c>
      <c r="S184" s="127">
        <v>0</v>
      </c>
      <c r="T184" s="127">
        <v>220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11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>
        <v>0</v>
      </c>
      <c r="AL184" s="127">
        <v>0</v>
      </c>
      <c r="AM184" s="127">
        <v>0</v>
      </c>
      <c r="AN184" s="127">
        <v>0</v>
      </c>
      <c r="AO184" s="127">
        <v>0</v>
      </c>
      <c r="AP184" s="127">
        <v>0</v>
      </c>
      <c r="AQ184" s="127">
        <v>0</v>
      </c>
      <c r="AR184" s="127">
        <v>0</v>
      </c>
      <c r="AS184" s="127">
        <v>0</v>
      </c>
      <c r="AT184" s="127">
        <v>0</v>
      </c>
      <c r="AU184" s="127">
        <v>0</v>
      </c>
      <c r="AV184" s="127">
        <v>0</v>
      </c>
      <c r="AW184" s="127">
        <v>0</v>
      </c>
      <c r="AX184" s="127">
        <v>0</v>
      </c>
      <c r="AY184" s="127">
        <v>0</v>
      </c>
      <c r="AZ184" s="127">
        <v>0</v>
      </c>
      <c r="BA184" s="127">
        <v>0</v>
      </c>
      <c r="BB184" s="127">
        <v>23</v>
      </c>
      <c r="BC184" s="127">
        <v>0</v>
      </c>
      <c r="BD184" s="127">
        <v>0</v>
      </c>
      <c r="BE184" s="127">
        <v>0</v>
      </c>
      <c r="BF184" s="127">
        <v>186</v>
      </c>
      <c r="BG184" s="127">
        <v>0</v>
      </c>
      <c r="BH184" s="127">
        <v>0</v>
      </c>
      <c r="BI184" s="127">
        <v>0</v>
      </c>
      <c r="BJ184" s="127">
        <v>0</v>
      </c>
      <c r="BK184" s="127">
        <v>0</v>
      </c>
      <c r="BL184" s="127">
        <v>0</v>
      </c>
      <c r="BM184" s="127">
        <v>0</v>
      </c>
      <c r="BN184" s="127">
        <v>0</v>
      </c>
      <c r="BO184" s="127">
        <v>0</v>
      </c>
      <c r="BP184" s="127">
        <v>0</v>
      </c>
      <c r="BQ184" s="127">
        <v>0</v>
      </c>
      <c r="BR184" s="127">
        <v>0</v>
      </c>
      <c r="BS184" s="127">
        <v>0</v>
      </c>
      <c r="BT184" s="127">
        <v>0</v>
      </c>
      <c r="BU184" s="127">
        <v>0</v>
      </c>
      <c r="BV184" s="127">
        <v>0</v>
      </c>
      <c r="BW184" s="127">
        <v>0</v>
      </c>
      <c r="BX184" s="127">
        <v>0</v>
      </c>
      <c r="BY184" s="127">
        <v>0</v>
      </c>
      <c r="BZ184" s="127">
        <v>0</v>
      </c>
      <c r="CA184" s="127">
        <v>132</v>
      </c>
      <c r="CB184" s="127">
        <v>3720</v>
      </c>
    </row>
    <row r="185" spans="2:82">
      <c r="B185" s="127" t="s">
        <v>408</v>
      </c>
      <c r="C185" s="127">
        <v>301</v>
      </c>
      <c r="D185" s="127" t="s">
        <v>349</v>
      </c>
      <c r="E185" s="127" t="s">
        <v>350</v>
      </c>
      <c r="F185" s="127" t="s">
        <v>406</v>
      </c>
      <c r="G185" s="127" t="s">
        <v>409</v>
      </c>
      <c r="H185" s="127">
        <v>12</v>
      </c>
      <c r="I185" s="127">
        <v>60</v>
      </c>
      <c r="J185" s="127">
        <v>60</v>
      </c>
      <c r="K185" s="127">
        <v>301</v>
      </c>
      <c r="L185" s="127">
        <v>31.110112999999998</v>
      </c>
      <c r="M185" s="127">
        <v>61.935043999999998</v>
      </c>
      <c r="N185" s="127">
        <v>0</v>
      </c>
      <c r="O185" s="127">
        <v>0</v>
      </c>
      <c r="P185" s="127">
        <v>31.110112999999998</v>
      </c>
      <c r="Q185" s="127">
        <v>61.935043999999998</v>
      </c>
      <c r="R185" s="127">
        <v>0</v>
      </c>
      <c r="S185" s="127">
        <v>0</v>
      </c>
      <c r="T185" s="127">
        <v>339</v>
      </c>
      <c r="U185" s="127">
        <v>0</v>
      </c>
      <c r="V185" s="127">
        <v>0</v>
      </c>
      <c r="W185" s="127">
        <v>0</v>
      </c>
      <c r="X185" s="127">
        <v>0</v>
      </c>
      <c r="Y185" s="127">
        <v>21</v>
      </c>
      <c r="Z185" s="127">
        <v>0</v>
      </c>
      <c r="AA185" s="127">
        <v>0</v>
      </c>
      <c r="AB185" s="127">
        <v>0</v>
      </c>
      <c r="AC185" s="127">
        <v>0</v>
      </c>
      <c r="AD185" s="127">
        <v>309</v>
      </c>
      <c r="AE185" s="127">
        <v>0</v>
      </c>
      <c r="AF185" s="127">
        <v>0</v>
      </c>
      <c r="AG185" s="127">
        <v>0</v>
      </c>
      <c r="AH185" s="127">
        <v>0</v>
      </c>
      <c r="AI185" s="127">
        <v>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>
        <v>0</v>
      </c>
      <c r="AP185" s="127">
        <v>0</v>
      </c>
      <c r="AQ185" s="127">
        <v>0</v>
      </c>
      <c r="AR185" s="127">
        <v>0</v>
      </c>
      <c r="AS185" s="127">
        <v>0</v>
      </c>
      <c r="AT185" s="127">
        <v>0</v>
      </c>
      <c r="AU185" s="127">
        <v>0</v>
      </c>
      <c r="AV185" s="127">
        <v>0</v>
      </c>
      <c r="AW185" s="127">
        <v>0</v>
      </c>
      <c r="AX185" s="127">
        <v>0</v>
      </c>
      <c r="AY185" s="127">
        <v>0</v>
      </c>
      <c r="AZ185" s="127">
        <v>0</v>
      </c>
      <c r="BA185" s="127">
        <v>0</v>
      </c>
      <c r="BB185" s="127">
        <v>0</v>
      </c>
      <c r="BC185" s="127">
        <v>5</v>
      </c>
      <c r="BD185" s="127">
        <v>0</v>
      </c>
      <c r="BE185" s="127">
        <v>0</v>
      </c>
      <c r="BF185" s="127">
        <v>0</v>
      </c>
      <c r="BG185" s="127">
        <v>0</v>
      </c>
      <c r="BH185" s="127">
        <v>4</v>
      </c>
      <c r="BI185" s="127">
        <v>0</v>
      </c>
      <c r="BJ185" s="127">
        <v>0</v>
      </c>
      <c r="BK185" s="127">
        <v>0</v>
      </c>
      <c r="BL185" s="127">
        <v>0</v>
      </c>
      <c r="BM185" s="127">
        <v>0</v>
      </c>
      <c r="BN185" s="127">
        <v>0</v>
      </c>
      <c r="BO185" s="127">
        <v>0</v>
      </c>
      <c r="BP185" s="127">
        <v>0</v>
      </c>
      <c r="BQ185" s="127">
        <v>0</v>
      </c>
      <c r="BR185" s="127">
        <v>0</v>
      </c>
      <c r="BS185" s="127">
        <v>0</v>
      </c>
      <c r="BT185" s="127">
        <v>0</v>
      </c>
      <c r="BU185" s="127">
        <v>0</v>
      </c>
      <c r="BV185" s="127">
        <v>0</v>
      </c>
      <c r="BW185" s="127">
        <v>0</v>
      </c>
      <c r="BX185" s="127">
        <v>0</v>
      </c>
      <c r="BY185" s="127">
        <v>0</v>
      </c>
      <c r="BZ185" s="127">
        <v>0</v>
      </c>
      <c r="CA185" s="127">
        <v>0</v>
      </c>
      <c r="CB185" s="127">
        <v>0</v>
      </c>
      <c r="CC185" s="127">
        <v>190</v>
      </c>
      <c r="CD185" s="127">
        <v>4998</v>
      </c>
    </row>
    <row r="186" spans="2:82">
      <c r="B186" s="127" t="s">
        <v>410</v>
      </c>
      <c r="C186" s="127">
        <v>3</v>
      </c>
      <c r="D186" s="127" t="s">
        <v>372</v>
      </c>
      <c r="E186" s="127" t="s">
        <v>373</v>
      </c>
      <c r="F186" s="127" t="s">
        <v>374</v>
      </c>
      <c r="G186" s="127" t="s">
        <v>375</v>
      </c>
      <c r="H186" s="127">
        <v>1</v>
      </c>
      <c r="I186" s="127">
        <v>36</v>
      </c>
      <c r="J186" s="127">
        <v>36</v>
      </c>
      <c r="K186" s="127">
        <v>48</v>
      </c>
      <c r="L186" s="127">
        <v>60</v>
      </c>
      <c r="M186" s="127">
        <v>3</v>
      </c>
      <c r="N186" s="127">
        <v>7.0086940000000002</v>
      </c>
      <c r="O186" s="127">
        <v>31.573245</v>
      </c>
      <c r="P186" s="127">
        <v>7.0086940000000002</v>
      </c>
      <c r="Q186" s="127">
        <v>30.205933000000002</v>
      </c>
      <c r="R186" s="127">
        <v>7.0086940000000002</v>
      </c>
      <c r="S186" s="127">
        <v>34.329453000000001</v>
      </c>
      <c r="T186" s="127">
        <v>7.0086940000000002</v>
      </c>
      <c r="U186" s="127">
        <v>27.262803000000002</v>
      </c>
      <c r="V186" s="127" t="s">
        <v>1055</v>
      </c>
      <c r="W186" s="127" t="s">
        <v>1056</v>
      </c>
      <c r="X186" s="127">
        <v>24.42</v>
      </c>
      <c r="Y186" s="127">
        <v>0</v>
      </c>
      <c r="Z186" s="127">
        <v>0</v>
      </c>
      <c r="AA186" s="127">
        <v>0</v>
      </c>
      <c r="AB186" s="127">
        <v>0</v>
      </c>
      <c r="AC186" s="127" t="s">
        <v>1057</v>
      </c>
      <c r="AD186" s="127">
        <v>0</v>
      </c>
      <c r="AE186" s="127" t="s">
        <v>1058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>
        <v>0</v>
      </c>
      <c r="AL186" s="127" t="s">
        <v>1059</v>
      </c>
      <c r="AM186" s="127" t="s">
        <v>1060</v>
      </c>
      <c r="AN186" s="127">
        <v>0</v>
      </c>
      <c r="AO186" s="127">
        <v>0</v>
      </c>
      <c r="AP186" s="127">
        <v>0</v>
      </c>
      <c r="AQ186" s="127">
        <v>0</v>
      </c>
      <c r="AR186" s="127">
        <v>0</v>
      </c>
      <c r="AS186" s="127">
        <v>0</v>
      </c>
      <c r="AT186" s="127">
        <v>0</v>
      </c>
      <c r="AU186" s="127">
        <v>0</v>
      </c>
      <c r="AV186" s="127" t="s">
        <v>1061</v>
      </c>
      <c r="AW186" s="127">
        <v>0</v>
      </c>
      <c r="AX186" s="127">
        <v>0</v>
      </c>
      <c r="AY186" s="127">
        <v>0</v>
      </c>
      <c r="AZ186" s="127">
        <v>0</v>
      </c>
      <c r="BA186" s="127">
        <v>0</v>
      </c>
      <c r="BB186" s="127">
        <v>0</v>
      </c>
      <c r="BC186" s="127">
        <v>0</v>
      </c>
      <c r="BD186" s="127">
        <v>0</v>
      </c>
      <c r="BE186" s="127">
        <v>0</v>
      </c>
      <c r="BF186" s="127">
        <v>0</v>
      </c>
      <c r="BG186" s="127">
        <v>0</v>
      </c>
      <c r="BH186" s="127">
        <v>0</v>
      </c>
      <c r="BI186" s="127">
        <v>212</v>
      </c>
      <c r="BJ186" s="127">
        <v>2589</v>
      </c>
    </row>
    <row r="187" spans="2:82">
      <c r="B187" s="127" t="s">
        <v>411</v>
      </c>
      <c r="C187" s="127">
        <v>38</v>
      </c>
      <c r="D187" s="127" t="s">
        <v>324</v>
      </c>
      <c r="E187" s="127" t="s">
        <v>253</v>
      </c>
      <c r="F187" s="127" t="s">
        <v>254</v>
      </c>
      <c r="G187" s="127">
        <v>6</v>
      </c>
      <c r="H187" s="127">
        <v>80</v>
      </c>
      <c r="I187" s="127">
        <v>38</v>
      </c>
      <c r="J187" s="127">
        <v>0</v>
      </c>
      <c r="K187" s="127">
        <v>0</v>
      </c>
      <c r="L187" s="127">
        <v>0</v>
      </c>
      <c r="M187" s="127">
        <v>0</v>
      </c>
      <c r="N187" s="127">
        <v>27.444299999999998</v>
      </c>
      <c r="O187" s="127">
        <v>93.884888000000004</v>
      </c>
      <c r="P187" s="127">
        <v>0</v>
      </c>
      <c r="Q187" s="127">
        <v>0</v>
      </c>
      <c r="R187" s="127">
        <v>71</v>
      </c>
      <c r="S187" s="127">
        <v>0</v>
      </c>
      <c r="T187" s="127">
        <v>0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>
        <v>0</v>
      </c>
      <c r="AL187" s="127">
        <v>0</v>
      </c>
      <c r="AM187" s="127">
        <v>0</v>
      </c>
      <c r="AN187" s="127">
        <v>0</v>
      </c>
      <c r="AO187" s="127">
        <v>0</v>
      </c>
      <c r="AP187" s="127">
        <v>0</v>
      </c>
      <c r="AQ187" s="127">
        <v>0</v>
      </c>
      <c r="AR187" s="127">
        <v>0</v>
      </c>
      <c r="AS187" s="127">
        <v>0</v>
      </c>
      <c r="AT187" s="127">
        <v>0</v>
      </c>
      <c r="AU187" s="127">
        <v>0</v>
      </c>
      <c r="AV187" s="127">
        <v>0</v>
      </c>
      <c r="AW187" s="127">
        <v>0</v>
      </c>
      <c r="AX187" s="127">
        <v>60.44</v>
      </c>
      <c r="AY187" s="127">
        <v>0.5</v>
      </c>
      <c r="AZ187" s="127">
        <v>0</v>
      </c>
      <c r="BA187" s="127">
        <v>0</v>
      </c>
      <c r="BB187" s="127">
        <v>0</v>
      </c>
      <c r="BC187" s="127">
        <v>9.9309999999999992</v>
      </c>
      <c r="BD187" s="127">
        <v>0</v>
      </c>
      <c r="BE187" s="127">
        <v>0</v>
      </c>
      <c r="BF187" s="127">
        <v>0</v>
      </c>
      <c r="BG187" s="127">
        <v>0</v>
      </c>
      <c r="BH187" s="127">
        <v>0</v>
      </c>
      <c r="BI187" s="127">
        <v>0</v>
      </c>
      <c r="BJ187" s="127">
        <v>0</v>
      </c>
      <c r="BK187" s="127">
        <v>0</v>
      </c>
      <c r="BL187" s="127">
        <v>0</v>
      </c>
      <c r="BM187" s="127">
        <v>0</v>
      </c>
      <c r="BN187" s="127">
        <v>0</v>
      </c>
      <c r="BO187" s="127">
        <v>0</v>
      </c>
      <c r="BP187" s="127">
        <v>0</v>
      </c>
      <c r="BQ187" s="127">
        <v>0</v>
      </c>
      <c r="BR187" s="127">
        <v>0</v>
      </c>
      <c r="BS187" s="127">
        <v>0</v>
      </c>
      <c r="BT187" s="127">
        <v>0</v>
      </c>
      <c r="BU187" s="127">
        <v>0</v>
      </c>
      <c r="BV187" s="127">
        <v>0</v>
      </c>
      <c r="BW187" s="127">
        <v>0</v>
      </c>
      <c r="BX187" s="127">
        <v>43</v>
      </c>
      <c r="BY187" s="127">
        <v>756</v>
      </c>
    </row>
    <row r="188" spans="2:82">
      <c r="B188" s="127" t="s">
        <v>412</v>
      </c>
      <c r="C188" s="127">
        <v>41</v>
      </c>
      <c r="D188" s="127" t="s">
        <v>413</v>
      </c>
      <c r="E188" s="127" t="s">
        <v>414</v>
      </c>
      <c r="F188" s="127" t="s">
        <v>254</v>
      </c>
      <c r="G188" s="127" t="s">
        <v>415</v>
      </c>
      <c r="H188" s="127">
        <v>1</v>
      </c>
      <c r="I188" s="127">
        <v>80</v>
      </c>
      <c r="J188" s="127">
        <v>41</v>
      </c>
      <c r="K188" s="127">
        <v>0</v>
      </c>
      <c r="L188" s="127">
        <v>0</v>
      </c>
      <c r="M188" s="127">
        <v>0</v>
      </c>
      <c r="N188" s="127">
        <v>0</v>
      </c>
      <c r="O188" s="127">
        <v>8.5885649999999991</v>
      </c>
      <c r="P188" s="127">
        <v>34.780974999999998</v>
      </c>
      <c r="Q188" s="127">
        <v>0</v>
      </c>
      <c r="R188" s="127">
        <v>0</v>
      </c>
      <c r="S188" s="127">
        <v>2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>
        <v>0</v>
      </c>
      <c r="AL188" s="127">
        <v>0</v>
      </c>
      <c r="AM188" s="127">
        <v>0</v>
      </c>
      <c r="AN188" s="127">
        <v>0</v>
      </c>
      <c r="AO188" s="127">
        <v>0</v>
      </c>
      <c r="AP188" s="127">
        <v>0</v>
      </c>
      <c r="AQ188" s="127">
        <v>0</v>
      </c>
      <c r="AR188" s="127">
        <v>0</v>
      </c>
      <c r="AS188" s="127">
        <v>0</v>
      </c>
      <c r="AT188" s="127">
        <v>0</v>
      </c>
      <c r="AU188" s="127">
        <v>0</v>
      </c>
      <c r="AV188" s="127">
        <v>0</v>
      </c>
      <c r="AW188" s="127">
        <v>1.8660000000000001</v>
      </c>
      <c r="AX188" s="127">
        <v>0</v>
      </c>
      <c r="AY188" s="127">
        <v>0</v>
      </c>
      <c r="AZ188" s="127">
        <v>0</v>
      </c>
      <c r="BA188" s="127">
        <v>0</v>
      </c>
      <c r="BB188" s="127">
        <v>0</v>
      </c>
      <c r="BC188" s="127">
        <v>0</v>
      </c>
      <c r="BD188" s="127">
        <v>0</v>
      </c>
      <c r="BE188" s="127">
        <v>0</v>
      </c>
      <c r="BF188" s="127">
        <v>0</v>
      </c>
      <c r="BG188" s="127">
        <v>0</v>
      </c>
      <c r="BH188" s="127">
        <v>0</v>
      </c>
      <c r="BI188" s="127">
        <v>0</v>
      </c>
      <c r="BJ188" s="127">
        <v>0</v>
      </c>
      <c r="BK188" s="127">
        <v>0</v>
      </c>
      <c r="BL188" s="127">
        <v>0</v>
      </c>
      <c r="BM188" s="127">
        <v>0</v>
      </c>
      <c r="BN188" s="127">
        <v>0</v>
      </c>
      <c r="BO188" s="127">
        <v>0</v>
      </c>
      <c r="BP188" s="127">
        <v>0</v>
      </c>
      <c r="BQ188" s="127">
        <v>0</v>
      </c>
      <c r="BR188" s="127">
        <v>0</v>
      </c>
      <c r="BS188" s="127">
        <v>0</v>
      </c>
      <c r="BT188" s="127">
        <v>0</v>
      </c>
      <c r="BU188" s="127">
        <v>0</v>
      </c>
      <c r="BV188" s="127">
        <v>0</v>
      </c>
      <c r="BW188" s="127">
        <v>0</v>
      </c>
      <c r="BX188" s="127">
        <v>0</v>
      </c>
      <c r="BY188" s="127">
        <v>0</v>
      </c>
      <c r="BZ188" s="127">
        <v>0</v>
      </c>
      <c r="CA188" s="127">
        <v>0</v>
      </c>
      <c r="CB188" s="127">
        <v>4</v>
      </c>
    </row>
    <row r="189" spans="2:82">
      <c r="B189" s="127" t="s">
        <v>416</v>
      </c>
      <c r="C189" s="127">
        <v>41</v>
      </c>
      <c r="D189" s="127" t="s">
        <v>413</v>
      </c>
      <c r="E189" s="127" t="s">
        <v>414</v>
      </c>
      <c r="F189" s="127" t="s">
        <v>261</v>
      </c>
      <c r="G189" s="127" t="s">
        <v>415</v>
      </c>
      <c r="H189" s="127">
        <v>1</v>
      </c>
      <c r="I189" s="127">
        <v>120</v>
      </c>
      <c r="J189" s="127">
        <v>41</v>
      </c>
      <c r="K189" s="127">
        <v>0</v>
      </c>
      <c r="L189" s="127">
        <v>0</v>
      </c>
      <c r="M189" s="127">
        <v>0</v>
      </c>
      <c r="N189" s="127">
        <v>0</v>
      </c>
      <c r="O189" s="127">
        <v>12.187821</v>
      </c>
      <c r="P189" s="127">
        <v>40.228214000000001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>
        <v>0</v>
      </c>
      <c r="AN189" s="127">
        <v>0</v>
      </c>
      <c r="AO189" s="127">
        <v>0</v>
      </c>
      <c r="AP189" s="127">
        <v>0</v>
      </c>
      <c r="AQ189" s="127">
        <v>0</v>
      </c>
      <c r="AR189" s="127">
        <v>0</v>
      </c>
      <c r="AS189" s="127">
        <v>0</v>
      </c>
      <c r="AT189" s="127">
        <v>0</v>
      </c>
      <c r="AU189" s="127">
        <v>0</v>
      </c>
      <c r="AV189" s="127">
        <v>0</v>
      </c>
      <c r="AW189" s="127">
        <v>0</v>
      </c>
      <c r="AX189" s="127">
        <v>0</v>
      </c>
      <c r="AY189" s="127">
        <v>0</v>
      </c>
      <c r="AZ189" s="127">
        <v>0</v>
      </c>
      <c r="BA189" s="127">
        <v>0</v>
      </c>
      <c r="BB189" s="127">
        <v>0</v>
      </c>
      <c r="BC189" s="127">
        <v>0</v>
      </c>
      <c r="BD189" s="127">
        <v>0.2</v>
      </c>
      <c r="BE189" s="127">
        <v>0</v>
      </c>
      <c r="BF189" s="127">
        <v>0</v>
      </c>
      <c r="BG189" s="127">
        <v>0</v>
      </c>
      <c r="BH189" s="127">
        <v>0</v>
      </c>
      <c r="BI189" s="127">
        <v>0</v>
      </c>
      <c r="BJ189" s="127">
        <v>0</v>
      </c>
      <c r="BK189" s="127">
        <v>0</v>
      </c>
      <c r="BL189" s="127">
        <v>0</v>
      </c>
      <c r="BM189" s="127">
        <v>0</v>
      </c>
      <c r="BN189" s="127">
        <v>0</v>
      </c>
      <c r="BO189" s="127">
        <v>0</v>
      </c>
      <c r="BP189" s="127">
        <v>0</v>
      </c>
      <c r="BQ189" s="127">
        <v>0</v>
      </c>
      <c r="BR189" s="127">
        <v>0</v>
      </c>
      <c r="BS189" s="127">
        <v>0</v>
      </c>
      <c r="BT189" s="127">
        <v>0</v>
      </c>
      <c r="BU189" s="127">
        <v>0</v>
      </c>
      <c r="BV189" s="127">
        <v>0</v>
      </c>
      <c r="BW189" s="127">
        <v>0</v>
      </c>
      <c r="BX189" s="127">
        <v>0</v>
      </c>
      <c r="BY189" s="127">
        <v>0</v>
      </c>
      <c r="BZ189" s="127">
        <v>0</v>
      </c>
      <c r="CA189" s="127">
        <v>0</v>
      </c>
      <c r="CB189" s="127">
        <v>0</v>
      </c>
    </row>
    <row r="190" spans="2:82">
      <c r="B190" s="127" t="s">
        <v>418</v>
      </c>
      <c r="C190" s="127">
        <v>41</v>
      </c>
      <c r="D190" s="127" t="s">
        <v>413</v>
      </c>
      <c r="E190" s="127" t="s">
        <v>414</v>
      </c>
      <c r="F190" s="127" t="s">
        <v>261</v>
      </c>
      <c r="G190" s="127" t="s">
        <v>417</v>
      </c>
      <c r="H190" s="127">
        <v>1</v>
      </c>
      <c r="I190" s="127">
        <v>60</v>
      </c>
      <c r="J190" s="127">
        <v>41</v>
      </c>
      <c r="K190" s="127">
        <v>8.6145530000000008</v>
      </c>
      <c r="L190" s="127">
        <v>31.059422999999999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 t="s">
        <v>1062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>
        <v>0</v>
      </c>
      <c r="AL190" s="127">
        <v>0</v>
      </c>
      <c r="AM190" s="127">
        <v>0</v>
      </c>
      <c r="AN190" s="127">
        <v>0</v>
      </c>
      <c r="AO190" s="127">
        <v>0</v>
      </c>
      <c r="AP190" s="127">
        <v>0</v>
      </c>
      <c r="AQ190" s="127">
        <v>0</v>
      </c>
      <c r="AR190" s="127">
        <v>0</v>
      </c>
      <c r="AS190" s="127">
        <v>0</v>
      </c>
      <c r="AT190" s="127">
        <v>0</v>
      </c>
      <c r="AU190" s="127">
        <v>0</v>
      </c>
      <c r="AV190" s="127">
        <v>0</v>
      </c>
      <c r="AW190" s="127">
        <v>0</v>
      </c>
      <c r="AX190" s="127">
        <v>0</v>
      </c>
      <c r="AY190" s="127">
        <v>0</v>
      </c>
      <c r="AZ190" s="127">
        <v>0</v>
      </c>
      <c r="BA190" s="127">
        <v>0</v>
      </c>
      <c r="BB190" s="127">
        <v>0</v>
      </c>
      <c r="BC190" s="127">
        <v>0</v>
      </c>
      <c r="BD190" s="127">
        <v>0</v>
      </c>
      <c r="BE190" s="127">
        <v>0</v>
      </c>
      <c r="BF190" s="127">
        <v>0</v>
      </c>
      <c r="BG190" s="127">
        <v>0</v>
      </c>
      <c r="BH190" s="127">
        <v>0</v>
      </c>
      <c r="BI190" s="127">
        <v>0</v>
      </c>
      <c r="BJ190" s="127">
        <v>0</v>
      </c>
      <c r="BK190" s="127">
        <v>0</v>
      </c>
      <c r="BL190" s="127">
        <v>0</v>
      </c>
      <c r="BM190" s="127">
        <v>0</v>
      </c>
      <c r="BN190" s="127">
        <v>0</v>
      </c>
      <c r="BO190" s="127">
        <v>0</v>
      </c>
      <c r="BP190" s="127">
        <v>0</v>
      </c>
      <c r="BQ190" s="127">
        <v>0</v>
      </c>
      <c r="BR190" s="127">
        <v>0</v>
      </c>
      <c r="BS190" s="127">
        <v>0</v>
      </c>
      <c r="BT190" s="127">
        <v>0</v>
      </c>
      <c r="BU190" s="127">
        <v>0</v>
      </c>
      <c r="BV190" s="127">
        <v>0</v>
      </c>
      <c r="BW190" s="127">
        <v>0</v>
      </c>
      <c r="BX190" s="127">
        <v>0</v>
      </c>
      <c r="BY190" s="127">
        <v>0</v>
      </c>
      <c r="BZ190" s="127">
        <v>1</v>
      </c>
      <c r="CA190" s="127">
        <v>16</v>
      </c>
    </row>
    <row r="191" spans="2:82">
      <c r="B191" s="127" t="s">
        <v>419</v>
      </c>
      <c r="C191" s="127">
        <v>41</v>
      </c>
      <c r="D191" s="127" t="s">
        <v>413</v>
      </c>
      <c r="E191" s="127" t="s">
        <v>414</v>
      </c>
      <c r="F191" s="127" t="s">
        <v>254</v>
      </c>
      <c r="G191" s="127" t="s">
        <v>417</v>
      </c>
      <c r="H191" s="127">
        <v>1</v>
      </c>
      <c r="I191" s="127">
        <v>90</v>
      </c>
      <c r="J191" s="127">
        <v>41</v>
      </c>
      <c r="K191" s="127">
        <v>12.588888000000001</v>
      </c>
      <c r="L191" s="127">
        <v>41.312049999999999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 t="s">
        <v>1063</v>
      </c>
      <c r="T191" s="127">
        <v>0</v>
      </c>
      <c r="U191" s="127">
        <v>0</v>
      </c>
      <c r="V191" s="127">
        <v>0</v>
      </c>
      <c r="W191" s="127">
        <v>0</v>
      </c>
      <c r="X191" s="127">
        <v>0.13500000000000001</v>
      </c>
      <c r="Y191" s="127">
        <v>0.10100000000000001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>
        <v>0</v>
      </c>
      <c r="AL191" s="127">
        <v>0</v>
      </c>
      <c r="AM191" s="127">
        <v>0</v>
      </c>
      <c r="AN191" s="127">
        <v>0</v>
      </c>
      <c r="AO191" s="127">
        <v>0</v>
      </c>
      <c r="AP191" s="127">
        <v>0</v>
      </c>
      <c r="AQ191" s="127">
        <v>0</v>
      </c>
      <c r="AR191" s="127">
        <v>0</v>
      </c>
      <c r="AS191" s="127">
        <v>0</v>
      </c>
      <c r="AT191" s="127">
        <v>0</v>
      </c>
      <c r="AU191" s="127">
        <v>0</v>
      </c>
      <c r="AV191" s="127">
        <v>0</v>
      </c>
      <c r="AW191" s="127">
        <v>0</v>
      </c>
      <c r="AX191" s="127">
        <v>0</v>
      </c>
      <c r="AY191" s="127">
        <v>0</v>
      </c>
      <c r="AZ191" s="127">
        <v>0</v>
      </c>
      <c r="BA191" s="127">
        <v>0</v>
      </c>
      <c r="BB191" s="127">
        <v>0</v>
      </c>
      <c r="BC191" s="127">
        <v>0</v>
      </c>
      <c r="BD191" s="127">
        <v>0</v>
      </c>
      <c r="BE191" s="127">
        <v>0</v>
      </c>
      <c r="BF191" s="127">
        <v>0</v>
      </c>
      <c r="BG191" s="127">
        <v>0</v>
      </c>
      <c r="BH191" s="127">
        <v>0</v>
      </c>
      <c r="BI191" s="127">
        <v>0</v>
      </c>
      <c r="BJ191" s="127">
        <v>0</v>
      </c>
      <c r="BK191" s="127">
        <v>0</v>
      </c>
      <c r="BL191" s="127">
        <v>0</v>
      </c>
      <c r="BM191" s="127">
        <v>0</v>
      </c>
      <c r="BN191" s="127">
        <v>0</v>
      </c>
      <c r="BO191" s="127">
        <v>0</v>
      </c>
      <c r="BP191" s="127">
        <v>0</v>
      </c>
      <c r="BQ191" s="127">
        <v>0</v>
      </c>
      <c r="BR191" s="127">
        <v>0</v>
      </c>
      <c r="BS191" s="127">
        <v>0</v>
      </c>
      <c r="BT191" s="127">
        <v>0</v>
      </c>
      <c r="BU191" s="127">
        <v>0</v>
      </c>
      <c r="BV191" s="127">
        <v>0</v>
      </c>
      <c r="BW191" s="127">
        <v>0</v>
      </c>
      <c r="BX191" s="127">
        <v>0</v>
      </c>
      <c r="BY191" s="127">
        <v>9</v>
      </c>
    </row>
    <row r="192" spans="2:82">
      <c r="B192" s="127" t="s">
        <v>420</v>
      </c>
      <c r="C192" s="127">
        <v>29</v>
      </c>
      <c r="D192" s="127" t="s">
        <v>421</v>
      </c>
      <c r="E192" s="127" t="s">
        <v>261</v>
      </c>
      <c r="F192" s="127">
        <v>1</v>
      </c>
      <c r="G192" s="127">
        <v>25</v>
      </c>
      <c r="H192" s="127">
        <v>30</v>
      </c>
      <c r="I192" s="127">
        <v>25</v>
      </c>
      <c r="J192" s="127">
        <v>29</v>
      </c>
      <c r="K192" s="127">
        <v>5.1708920000000003</v>
      </c>
      <c r="L192" s="127">
        <v>22.559805000000001</v>
      </c>
      <c r="M192" s="127">
        <v>5.1708920000000003</v>
      </c>
      <c r="N192" s="127">
        <v>21.908009</v>
      </c>
      <c r="O192" s="127">
        <v>5.1708920000000003</v>
      </c>
      <c r="P192" s="127">
        <v>22.650010000000002</v>
      </c>
      <c r="Q192" s="127">
        <v>0</v>
      </c>
      <c r="R192" s="127">
        <v>0</v>
      </c>
      <c r="S192" s="127">
        <v>21361.33</v>
      </c>
      <c r="T192" s="127">
        <v>0</v>
      </c>
      <c r="U192" s="127">
        <v>0</v>
      </c>
      <c r="V192" s="127">
        <v>0</v>
      </c>
      <c r="W192" s="127">
        <v>16.11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 t="s">
        <v>1064</v>
      </c>
      <c r="AG192" s="127">
        <v>0</v>
      </c>
      <c r="AH192" s="127">
        <v>0</v>
      </c>
      <c r="AI192" s="127">
        <v>12</v>
      </c>
      <c r="AJ192" s="127">
        <v>0</v>
      </c>
      <c r="AK192" s="127">
        <v>1</v>
      </c>
      <c r="AL192" s="127">
        <v>0</v>
      </c>
      <c r="AM192" s="127">
        <v>0</v>
      </c>
      <c r="AN192" s="127">
        <v>0</v>
      </c>
      <c r="AO192" s="127">
        <v>0</v>
      </c>
      <c r="AP192" s="127">
        <v>0</v>
      </c>
      <c r="AQ192" s="127">
        <v>0</v>
      </c>
      <c r="AR192" s="127" t="s">
        <v>1065</v>
      </c>
      <c r="AS192" s="127">
        <v>0</v>
      </c>
      <c r="AT192" s="127">
        <v>3.7050000000000001</v>
      </c>
      <c r="AU192" s="127">
        <v>0</v>
      </c>
      <c r="AV192" s="127">
        <v>0</v>
      </c>
      <c r="AW192" s="127">
        <v>0</v>
      </c>
      <c r="AX192" s="127">
        <v>0</v>
      </c>
      <c r="AY192" s="127">
        <v>0</v>
      </c>
      <c r="AZ192" s="127">
        <v>0</v>
      </c>
      <c r="BA192" s="127">
        <v>0</v>
      </c>
      <c r="BB192" s="127">
        <v>0</v>
      </c>
      <c r="BC192" s="127">
        <v>0</v>
      </c>
      <c r="BD192" s="127">
        <v>0</v>
      </c>
      <c r="BE192" s="127">
        <v>0</v>
      </c>
      <c r="BF192" s="127">
        <v>0</v>
      </c>
      <c r="BG192" s="127">
        <v>0</v>
      </c>
      <c r="BH192" s="127">
        <v>0</v>
      </c>
      <c r="BI192" s="127">
        <v>0</v>
      </c>
      <c r="BJ192" s="127">
        <v>0</v>
      </c>
      <c r="BK192" s="127">
        <v>0</v>
      </c>
      <c r="BL192" s="127">
        <v>0</v>
      </c>
      <c r="BM192" s="127">
        <v>0</v>
      </c>
      <c r="BN192" s="127">
        <v>0</v>
      </c>
      <c r="BO192" s="127">
        <v>0</v>
      </c>
      <c r="BP192" s="127">
        <v>0</v>
      </c>
      <c r="BQ192" s="127">
        <v>0</v>
      </c>
      <c r="BR192" s="127">
        <v>0</v>
      </c>
      <c r="BS192" s="127">
        <v>40</v>
      </c>
      <c r="BT192" s="127">
        <v>527</v>
      </c>
    </row>
    <row r="193" spans="2:81">
      <c r="B193" s="127" t="s">
        <v>422</v>
      </c>
      <c r="C193" s="127">
        <v>29</v>
      </c>
      <c r="D193" s="127" t="s">
        <v>421</v>
      </c>
      <c r="E193" s="127" t="s">
        <v>254</v>
      </c>
      <c r="F193" s="127">
        <v>1</v>
      </c>
      <c r="G193" s="127">
        <v>25</v>
      </c>
      <c r="H193" s="127">
        <v>30</v>
      </c>
      <c r="I193" s="127">
        <v>25</v>
      </c>
      <c r="J193" s="127">
        <v>60</v>
      </c>
      <c r="K193" s="127">
        <v>29</v>
      </c>
      <c r="L193" s="127">
        <v>4.9900390000000003</v>
      </c>
      <c r="M193" s="127">
        <v>19.759160000000001</v>
      </c>
      <c r="N193" s="127">
        <v>4.9900390000000003</v>
      </c>
      <c r="O193" s="127">
        <v>19.986751999999999</v>
      </c>
      <c r="P193" s="127">
        <v>4.9900390000000003</v>
      </c>
      <c r="Q193" s="127">
        <v>20.936083</v>
      </c>
      <c r="R193" s="127">
        <v>4.9900390000000003</v>
      </c>
      <c r="S193" s="127">
        <v>18.590430999999999</v>
      </c>
      <c r="T193" s="127" t="s">
        <v>1066</v>
      </c>
      <c r="U193" s="127">
        <v>0</v>
      </c>
      <c r="V193" s="127">
        <v>2.375</v>
      </c>
      <c r="W193" s="127">
        <v>0.67700000000000005</v>
      </c>
      <c r="X193" s="127">
        <v>0.252</v>
      </c>
      <c r="Y193" s="127">
        <v>0</v>
      </c>
      <c r="Z193" s="127">
        <v>0</v>
      </c>
      <c r="AA193" s="127">
        <v>0</v>
      </c>
      <c r="AB193" s="127">
        <v>0</v>
      </c>
      <c r="AC193" s="127" t="s">
        <v>1067</v>
      </c>
      <c r="AD193" s="127">
        <v>0</v>
      </c>
      <c r="AE193" s="127">
        <v>0</v>
      </c>
      <c r="AF193" s="127">
        <v>4</v>
      </c>
      <c r="AG193" s="127">
        <v>0.4</v>
      </c>
      <c r="AH193" s="127">
        <v>0</v>
      </c>
      <c r="AI193" s="127">
        <v>0</v>
      </c>
      <c r="AJ193" s="127">
        <v>0</v>
      </c>
      <c r="AK193" s="127">
        <v>0</v>
      </c>
      <c r="AL193" s="127">
        <v>0</v>
      </c>
      <c r="AM193" s="127">
        <v>0</v>
      </c>
      <c r="AN193" s="127" t="s">
        <v>1068</v>
      </c>
      <c r="AO193" s="127">
        <v>1</v>
      </c>
      <c r="AP193" s="127" t="s">
        <v>1069</v>
      </c>
      <c r="AQ193" s="127">
        <v>0</v>
      </c>
      <c r="AR193" s="127">
        <v>0.89200000000000002</v>
      </c>
      <c r="AS193" s="127">
        <v>0</v>
      </c>
      <c r="AT193" s="127">
        <v>0</v>
      </c>
      <c r="AU193" s="127">
        <v>0</v>
      </c>
      <c r="AV193" s="127">
        <v>0</v>
      </c>
      <c r="AW193" s="127" t="s">
        <v>1070</v>
      </c>
      <c r="AX193" s="127">
        <v>0</v>
      </c>
      <c r="AY193" s="127">
        <v>0</v>
      </c>
      <c r="AZ193" s="127">
        <v>6.5970000000000004</v>
      </c>
      <c r="BA193" s="127">
        <v>0</v>
      </c>
      <c r="BB193" s="127">
        <v>0</v>
      </c>
      <c r="BC193" s="127">
        <v>0</v>
      </c>
      <c r="BD193" s="127">
        <v>0</v>
      </c>
      <c r="BE193" s="127">
        <v>0</v>
      </c>
      <c r="BF193" s="127">
        <v>0</v>
      </c>
      <c r="BG193" s="127">
        <v>0</v>
      </c>
      <c r="BH193" s="127">
        <v>0</v>
      </c>
      <c r="BI193" s="127">
        <v>0</v>
      </c>
      <c r="BJ193" s="127">
        <v>59</v>
      </c>
      <c r="BK193" s="127">
        <v>808</v>
      </c>
    </row>
    <row r="194" spans="2:81">
      <c r="B194" s="127" t="s">
        <v>423</v>
      </c>
      <c r="C194" s="127">
        <v>19</v>
      </c>
      <c r="D194" s="127" t="s">
        <v>424</v>
      </c>
      <c r="E194" s="127" t="s">
        <v>261</v>
      </c>
      <c r="F194" s="127">
        <v>1</v>
      </c>
      <c r="G194" s="127">
        <v>20</v>
      </c>
      <c r="H194" s="127">
        <v>30</v>
      </c>
      <c r="I194" s="127">
        <v>25</v>
      </c>
      <c r="J194" s="127">
        <v>60</v>
      </c>
      <c r="K194" s="127">
        <v>19</v>
      </c>
      <c r="L194" s="127">
        <v>6.1215929999999998</v>
      </c>
      <c r="M194" s="127">
        <v>28.38137</v>
      </c>
      <c r="N194" s="127">
        <v>6.1215929999999998</v>
      </c>
      <c r="O194" s="127">
        <v>27.449362000000001</v>
      </c>
      <c r="P194" s="127">
        <v>6.1215929999999998</v>
      </c>
      <c r="Q194" s="127">
        <v>28.537936999999999</v>
      </c>
      <c r="R194" s="127">
        <v>6.1215929999999998</v>
      </c>
      <c r="S194" s="127">
        <v>26.012063999999999</v>
      </c>
      <c r="T194" s="127">
        <v>357107.6</v>
      </c>
      <c r="U194" s="127">
        <v>2</v>
      </c>
      <c r="V194" s="127">
        <v>1</v>
      </c>
      <c r="W194" s="127">
        <v>0</v>
      </c>
      <c r="X194" s="127">
        <v>79.540000000000006</v>
      </c>
      <c r="Y194" s="127">
        <v>0</v>
      </c>
      <c r="Z194" s="127">
        <v>0</v>
      </c>
      <c r="AA194" s="127">
        <v>0.63600000000000001</v>
      </c>
      <c r="AB194" s="127">
        <v>0</v>
      </c>
      <c r="AC194" s="127">
        <v>0</v>
      </c>
      <c r="AD194" s="127">
        <v>0</v>
      </c>
      <c r="AE194" s="127">
        <v>0</v>
      </c>
      <c r="AF194" s="127" t="s">
        <v>1071</v>
      </c>
      <c r="AG194" s="127">
        <v>0</v>
      </c>
      <c r="AH194" s="127">
        <v>0</v>
      </c>
      <c r="AI194" s="127">
        <v>8.4949999999999992</v>
      </c>
      <c r="AJ194" s="127">
        <v>0</v>
      </c>
      <c r="AK194" s="127">
        <v>0</v>
      </c>
      <c r="AL194" s="127">
        <v>0</v>
      </c>
      <c r="AM194" s="127">
        <v>0</v>
      </c>
      <c r="AN194" s="127">
        <v>0</v>
      </c>
      <c r="AO194" s="127">
        <v>0</v>
      </c>
      <c r="AP194" s="127">
        <v>0</v>
      </c>
      <c r="AQ194" s="127">
        <v>0</v>
      </c>
      <c r="AR194" s="127" t="s">
        <v>1072</v>
      </c>
      <c r="AS194" s="127">
        <v>0</v>
      </c>
      <c r="AT194" s="127" t="s">
        <v>1073</v>
      </c>
      <c r="AU194" s="127">
        <v>0.33500000000000002</v>
      </c>
      <c r="AV194" s="127">
        <v>0</v>
      </c>
      <c r="AW194" s="127">
        <v>0</v>
      </c>
      <c r="AX194" s="127">
        <v>0</v>
      </c>
      <c r="AY194" s="127">
        <v>0</v>
      </c>
      <c r="AZ194" s="127" t="s">
        <v>1074</v>
      </c>
      <c r="BA194" s="127">
        <v>0</v>
      </c>
      <c r="BB194" s="127">
        <v>0</v>
      </c>
      <c r="BC194" s="127">
        <v>0</v>
      </c>
      <c r="BD194" s="127">
        <v>10.5</v>
      </c>
      <c r="BE194" s="127">
        <v>0</v>
      </c>
      <c r="BF194" s="127">
        <v>0</v>
      </c>
      <c r="BG194" s="127">
        <v>0</v>
      </c>
      <c r="BH194" s="127">
        <v>0</v>
      </c>
      <c r="BI194" s="127">
        <v>0</v>
      </c>
      <c r="BJ194" s="127">
        <v>0</v>
      </c>
      <c r="BK194" s="127">
        <v>0</v>
      </c>
      <c r="BL194" s="127">
        <v>0</v>
      </c>
      <c r="BM194" s="127">
        <v>77</v>
      </c>
      <c r="BN194" s="127">
        <v>991</v>
      </c>
    </row>
    <row r="195" spans="2:81">
      <c r="B195" s="127" t="s">
        <v>425</v>
      </c>
      <c r="C195" s="127">
        <v>19</v>
      </c>
      <c r="D195" s="127" t="s">
        <v>424</v>
      </c>
      <c r="E195" s="127" t="s">
        <v>254</v>
      </c>
      <c r="F195" s="127">
        <v>1</v>
      </c>
      <c r="G195" s="127">
        <v>20</v>
      </c>
      <c r="H195" s="127">
        <v>30</v>
      </c>
      <c r="I195" s="127">
        <v>25</v>
      </c>
      <c r="J195" s="127">
        <v>19</v>
      </c>
      <c r="K195" s="127">
        <v>5.733441</v>
      </c>
      <c r="L195" s="127">
        <v>22.429559000000001</v>
      </c>
      <c r="M195" s="127">
        <v>5.733441</v>
      </c>
      <c r="N195" s="127">
        <v>22.38908</v>
      </c>
      <c r="O195" s="127">
        <v>5.733441</v>
      </c>
      <c r="P195" s="127">
        <v>23.964454</v>
      </c>
      <c r="Q195" s="127">
        <v>0</v>
      </c>
      <c r="R195" s="127">
        <v>0</v>
      </c>
      <c r="S195" s="127" t="s">
        <v>1075</v>
      </c>
      <c r="T195" s="127">
        <v>0</v>
      </c>
      <c r="U195" s="127" t="s">
        <v>1076</v>
      </c>
      <c r="V195" s="127">
        <v>0.38300000000000001</v>
      </c>
      <c r="W195" s="127">
        <v>0</v>
      </c>
      <c r="X195" s="127">
        <v>0</v>
      </c>
      <c r="Y195" s="127">
        <v>0</v>
      </c>
      <c r="Z195" s="127">
        <v>0</v>
      </c>
      <c r="AA195" s="127" t="s">
        <v>1077</v>
      </c>
      <c r="AB195" s="127">
        <v>0</v>
      </c>
      <c r="AC195" s="127">
        <v>0.32500000000000001</v>
      </c>
      <c r="AD195" s="127">
        <v>0.58599999999999997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 t="s">
        <v>1078</v>
      </c>
      <c r="AL195" s="127" t="s">
        <v>1079</v>
      </c>
      <c r="AM195" s="127">
        <v>0.34599999999999997</v>
      </c>
      <c r="AN195" s="127">
        <v>0</v>
      </c>
      <c r="AO195" s="127">
        <v>0</v>
      </c>
      <c r="AP195" s="127">
        <v>0</v>
      </c>
      <c r="AQ195" s="127">
        <v>0</v>
      </c>
      <c r="AR195" s="127">
        <v>0</v>
      </c>
      <c r="AS195" s="127">
        <v>0</v>
      </c>
      <c r="AT195" s="127">
        <v>0</v>
      </c>
      <c r="AU195" s="127">
        <v>0</v>
      </c>
      <c r="AV195" s="127">
        <v>0</v>
      </c>
      <c r="AW195" s="127">
        <v>0</v>
      </c>
      <c r="AX195" s="127">
        <v>0</v>
      </c>
      <c r="AY195" s="127">
        <v>0</v>
      </c>
      <c r="AZ195" s="127">
        <v>0</v>
      </c>
      <c r="BA195" s="127">
        <v>0</v>
      </c>
      <c r="BB195" s="127">
        <v>0</v>
      </c>
      <c r="BC195" s="127">
        <v>0</v>
      </c>
      <c r="BD195" s="127">
        <v>0</v>
      </c>
      <c r="BE195" s="127">
        <v>0</v>
      </c>
      <c r="BF195" s="127">
        <v>0</v>
      </c>
      <c r="BG195" s="127">
        <v>0</v>
      </c>
      <c r="BH195" s="127">
        <v>56</v>
      </c>
      <c r="BI195" s="127">
        <v>787</v>
      </c>
    </row>
    <row r="196" spans="2:81">
      <c r="B196" s="127" t="s">
        <v>432</v>
      </c>
      <c r="C196" s="127">
        <v>9</v>
      </c>
      <c r="D196" s="127" t="s">
        <v>339</v>
      </c>
      <c r="E196" s="127" t="s">
        <v>261</v>
      </c>
      <c r="F196" s="127">
        <v>1</v>
      </c>
      <c r="G196" s="127">
        <v>25</v>
      </c>
      <c r="H196" s="127">
        <v>35</v>
      </c>
      <c r="I196" s="127">
        <v>40</v>
      </c>
      <c r="J196" s="127">
        <v>9</v>
      </c>
      <c r="K196" s="127">
        <v>6.5818209999999997</v>
      </c>
      <c r="L196" s="127">
        <v>27.255493999999999</v>
      </c>
      <c r="M196" s="127">
        <v>6.5818209999999997</v>
      </c>
      <c r="N196" s="127">
        <v>26.437937000000002</v>
      </c>
      <c r="O196" s="127">
        <v>6.5818209999999997</v>
      </c>
      <c r="P196" s="127">
        <v>26.986799999999999</v>
      </c>
      <c r="Q196" s="127">
        <v>0</v>
      </c>
      <c r="R196" s="127">
        <v>0</v>
      </c>
      <c r="S196" s="127">
        <v>14838.62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 t="s">
        <v>1080</v>
      </c>
      <c r="AH196" s="127">
        <v>0</v>
      </c>
      <c r="AI196" s="127">
        <v>0</v>
      </c>
      <c r="AJ196" s="127">
        <v>0</v>
      </c>
      <c r="AK196" s="127">
        <v>0</v>
      </c>
      <c r="AL196" s="127">
        <v>0</v>
      </c>
      <c r="AM196" s="127">
        <v>0</v>
      </c>
      <c r="AN196" s="127">
        <v>0</v>
      </c>
      <c r="AO196" s="127">
        <v>0</v>
      </c>
      <c r="AP196" s="127">
        <v>0</v>
      </c>
      <c r="AQ196" s="127">
        <v>0</v>
      </c>
      <c r="AR196" s="127">
        <v>0</v>
      </c>
      <c r="AS196" s="127">
        <v>0</v>
      </c>
      <c r="AT196" s="127" t="s">
        <v>1081</v>
      </c>
      <c r="AU196" s="127">
        <v>0</v>
      </c>
      <c r="AV196" s="127" t="s">
        <v>1082</v>
      </c>
      <c r="AW196" s="127">
        <v>0</v>
      </c>
      <c r="AX196" s="127">
        <v>1.1659999999999999</v>
      </c>
      <c r="AY196" s="127">
        <v>0</v>
      </c>
      <c r="AZ196" s="127">
        <v>0</v>
      </c>
      <c r="BA196" s="127">
        <v>0</v>
      </c>
      <c r="BB196" s="127">
        <v>0</v>
      </c>
      <c r="BC196" s="127">
        <v>0</v>
      </c>
      <c r="BD196" s="127">
        <v>0</v>
      </c>
      <c r="BE196" s="127">
        <v>0</v>
      </c>
      <c r="BF196" s="127">
        <v>0</v>
      </c>
      <c r="BG196" s="127">
        <v>0</v>
      </c>
      <c r="BH196" s="127">
        <v>0</v>
      </c>
      <c r="BI196" s="127">
        <v>0</v>
      </c>
      <c r="BJ196" s="127">
        <v>0</v>
      </c>
      <c r="BK196" s="127">
        <v>0</v>
      </c>
      <c r="BL196" s="127">
        <v>0</v>
      </c>
      <c r="BM196" s="127">
        <v>0</v>
      </c>
      <c r="BN196" s="127">
        <v>0</v>
      </c>
      <c r="BO196" s="127">
        <v>0</v>
      </c>
      <c r="BP196" s="127">
        <v>0</v>
      </c>
      <c r="BQ196" s="127">
        <v>0</v>
      </c>
      <c r="BR196" s="127">
        <v>0</v>
      </c>
      <c r="BS196" s="127">
        <v>33</v>
      </c>
      <c r="BT196" s="127">
        <v>453</v>
      </c>
    </row>
    <row r="197" spans="2:81">
      <c r="B197" s="127" t="s">
        <v>433</v>
      </c>
      <c r="C197" s="127">
        <v>24</v>
      </c>
      <c r="D197" s="127" t="s">
        <v>392</v>
      </c>
      <c r="E197" s="127" t="s">
        <v>253</v>
      </c>
      <c r="F197" s="127" t="s">
        <v>39</v>
      </c>
      <c r="G197" s="127">
        <v>6</v>
      </c>
      <c r="H197" s="127">
        <v>48</v>
      </c>
      <c r="I197" s="127">
        <v>24</v>
      </c>
      <c r="J197" s="127">
        <v>0</v>
      </c>
      <c r="K197" s="127">
        <v>0</v>
      </c>
      <c r="L197" s="127">
        <v>0</v>
      </c>
      <c r="M197" s="127">
        <v>0</v>
      </c>
      <c r="N197" s="127">
        <v>28.962689999999998</v>
      </c>
      <c r="O197" s="127">
        <v>76.307113000000001</v>
      </c>
      <c r="P197" s="127">
        <v>0</v>
      </c>
      <c r="Q197" s="127">
        <v>0</v>
      </c>
      <c r="R197" s="127">
        <v>75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>
        <v>0</v>
      </c>
      <c r="AL197" s="127">
        <v>0</v>
      </c>
      <c r="AM197" s="127">
        <v>0</v>
      </c>
      <c r="AN197" s="127">
        <v>0</v>
      </c>
      <c r="AO197" s="127">
        <v>0</v>
      </c>
      <c r="AP197" s="127">
        <v>0</v>
      </c>
      <c r="AQ197" s="127">
        <v>0</v>
      </c>
      <c r="AR197" s="127">
        <v>0</v>
      </c>
      <c r="AS197" s="127">
        <v>0</v>
      </c>
      <c r="AT197" s="127">
        <v>0</v>
      </c>
      <c r="AU197" s="127">
        <v>0</v>
      </c>
      <c r="AV197" s="127">
        <v>0</v>
      </c>
      <c r="AW197" s="127">
        <v>0</v>
      </c>
      <c r="AX197" s="127">
        <v>32.19</v>
      </c>
      <c r="AY197" s="127">
        <v>0</v>
      </c>
      <c r="AZ197" s="127">
        <v>0</v>
      </c>
      <c r="BA197" s="127">
        <v>0</v>
      </c>
      <c r="BB197" s="127">
        <v>43.03</v>
      </c>
      <c r="BC197" s="127">
        <v>0</v>
      </c>
      <c r="BD197" s="127">
        <v>0</v>
      </c>
      <c r="BE197" s="127">
        <v>0</v>
      </c>
      <c r="BF197" s="127">
        <v>0</v>
      </c>
      <c r="BG197" s="127">
        <v>0</v>
      </c>
      <c r="BH197" s="127">
        <v>0</v>
      </c>
      <c r="BI197" s="127">
        <v>0</v>
      </c>
      <c r="BJ197" s="127">
        <v>0</v>
      </c>
      <c r="BK197" s="127">
        <v>0</v>
      </c>
      <c r="BL197" s="127">
        <v>0</v>
      </c>
      <c r="BM197" s="127">
        <v>0</v>
      </c>
      <c r="BN197" s="127">
        <v>0</v>
      </c>
      <c r="BO197" s="127">
        <v>0</v>
      </c>
      <c r="BP197" s="127">
        <v>0</v>
      </c>
      <c r="BQ197" s="127">
        <v>0</v>
      </c>
      <c r="BR197" s="127">
        <v>0</v>
      </c>
      <c r="BS197" s="127">
        <v>0</v>
      </c>
      <c r="BT197" s="127">
        <v>0</v>
      </c>
      <c r="BU197" s="127">
        <v>0</v>
      </c>
      <c r="BV197" s="127">
        <v>0</v>
      </c>
      <c r="BW197" s="127">
        <v>0</v>
      </c>
      <c r="BX197" s="127">
        <v>0</v>
      </c>
      <c r="BY197" s="127">
        <v>37</v>
      </c>
      <c r="BZ197" s="127">
        <v>1060</v>
      </c>
    </row>
    <row r="198" spans="2:81">
      <c r="B198" s="127" t="s">
        <v>435</v>
      </c>
      <c r="C198" s="127">
        <v>30</v>
      </c>
      <c r="D198" s="127" t="s">
        <v>336</v>
      </c>
      <c r="E198" s="127" t="s">
        <v>254</v>
      </c>
      <c r="F198" s="127" t="s">
        <v>434</v>
      </c>
      <c r="G198" s="127">
        <v>1</v>
      </c>
      <c r="H198" s="127">
        <v>60</v>
      </c>
      <c r="I198" s="127">
        <v>30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7.2150860000000003</v>
      </c>
      <c r="Q198" s="127">
        <v>28.603611000000001</v>
      </c>
      <c r="R198" s="127">
        <v>2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>
        <v>0</v>
      </c>
      <c r="AL198" s="127">
        <v>0</v>
      </c>
      <c r="AM198" s="127">
        <v>0</v>
      </c>
      <c r="AN198" s="127">
        <v>0</v>
      </c>
      <c r="AO198" s="127">
        <v>0</v>
      </c>
      <c r="AP198" s="127">
        <v>0</v>
      </c>
      <c r="AQ198" s="127">
        <v>0</v>
      </c>
      <c r="AR198" s="127">
        <v>0</v>
      </c>
      <c r="AS198" s="127">
        <v>0</v>
      </c>
      <c r="AT198" s="127">
        <v>0</v>
      </c>
      <c r="AU198" s="127">
        <v>0</v>
      </c>
      <c r="AV198" s="127">
        <v>0</v>
      </c>
      <c r="AW198" s="127">
        <v>0</v>
      </c>
      <c r="AX198" s="127">
        <v>0</v>
      </c>
      <c r="AY198" s="127">
        <v>0</v>
      </c>
      <c r="AZ198" s="127">
        <v>0</v>
      </c>
      <c r="BA198" s="127">
        <v>0</v>
      </c>
      <c r="BB198" s="127">
        <v>0</v>
      </c>
      <c r="BC198" s="127">
        <v>0</v>
      </c>
      <c r="BD198" s="127">
        <v>0</v>
      </c>
      <c r="BE198" s="127">
        <v>0</v>
      </c>
      <c r="BF198" s="127">
        <v>0</v>
      </c>
      <c r="BG198" s="127">
        <v>0</v>
      </c>
      <c r="BH198" s="127">
        <v>0</v>
      </c>
      <c r="BI198" s="127">
        <v>0</v>
      </c>
      <c r="BJ198" s="127">
        <v>0</v>
      </c>
      <c r="BK198" s="127">
        <v>0</v>
      </c>
      <c r="BL198" s="127">
        <v>1</v>
      </c>
      <c r="BM198" s="127">
        <v>0</v>
      </c>
      <c r="BN198" s="127">
        <v>0</v>
      </c>
      <c r="BO198" s="127">
        <v>0</v>
      </c>
      <c r="BP198" s="127">
        <v>1.1659999999999999</v>
      </c>
      <c r="BQ198" s="127">
        <v>0</v>
      </c>
      <c r="BR198" s="127">
        <v>0</v>
      </c>
      <c r="BS198" s="127">
        <v>0</v>
      </c>
      <c r="BT198" s="127">
        <v>0</v>
      </c>
      <c r="BU198" s="127">
        <v>0</v>
      </c>
      <c r="BV198" s="127">
        <v>0</v>
      </c>
      <c r="BW198" s="127">
        <v>0</v>
      </c>
      <c r="BX198" s="127">
        <v>0</v>
      </c>
      <c r="BY198" s="127">
        <v>0</v>
      </c>
      <c r="BZ198" s="127">
        <v>0</v>
      </c>
      <c r="CA198" s="127">
        <v>6</v>
      </c>
    </row>
    <row r="199" spans="2:81">
      <c r="B199" s="127" t="s">
        <v>436</v>
      </c>
      <c r="C199" s="127">
        <v>76</v>
      </c>
      <c r="D199" s="127" t="s">
        <v>367</v>
      </c>
      <c r="E199" s="127" t="s">
        <v>368</v>
      </c>
      <c r="F199" s="127" t="s">
        <v>437</v>
      </c>
      <c r="G199" s="127">
        <v>1</v>
      </c>
      <c r="H199" s="127">
        <v>60</v>
      </c>
      <c r="I199" s="127">
        <v>60</v>
      </c>
      <c r="J199" s="127">
        <v>60</v>
      </c>
      <c r="K199" s="127">
        <v>300</v>
      </c>
      <c r="L199" s="127">
        <v>76</v>
      </c>
      <c r="M199" s="127">
        <v>5.0143120000000003</v>
      </c>
      <c r="N199" s="127">
        <v>20.422798</v>
      </c>
      <c r="O199" s="127">
        <v>5.0143120000000003</v>
      </c>
      <c r="P199" s="127">
        <v>19.660157999999999</v>
      </c>
      <c r="Q199" s="127">
        <v>5.0143120000000003</v>
      </c>
      <c r="R199" s="127">
        <v>21.012131</v>
      </c>
      <c r="S199" s="127">
        <v>5.0143120000000003</v>
      </c>
      <c r="T199" s="127">
        <v>18.953966999999999</v>
      </c>
      <c r="U199" s="127">
        <v>18</v>
      </c>
      <c r="V199" s="127">
        <v>1</v>
      </c>
      <c r="W199" s="127">
        <v>4</v>
      </c>
      <c r="X199" s="127">
        <v>0</v>
      </c>
      <c r="Y199" s="127">
        <v>0</v>
      </c>
      <c r="Z199" s="127">
        <v>0.8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31.8</v>
      </c>
      <c r="AK199" s="127">
        <v>0</v>
      </c>
      <c r="AL199" s="127">
        <v>0</v>
      </c>
      <c r="AM199" s="127">
        <v>0</v>
      </c>
      <c r="AN199" s="127">
        <v>0</v>
      </c>
      <c r="AO199" s="127">
        <v>0</v>
      </c>
      <c r="AP199" s="127">
        <v>0</v>
      </c>
      <c r="AQ199" s="127">
        <v>0</v>
      </c>
      <c r="AR199" s="127">
        <v>0</v>
      </c>
      <c r="AS199" s="127">
        <v>0</v>
      </c>
      <c r="AT199" s="127">
        <v>0</v>
      </c>
      <c r="AU199" s="127">
        <v>0</v>
      </c>
      <c r="AV199" s="127">
        <v>0</v>
      </c>
      <c r="AW199" s="127">
        <v>0</v>
      </c>
      <c r="AX199" s="127">
        <v>33.811999999999998</v>
      </c>
      <c r="AY199" s="127">
        <v>0</v>
      </c>
      <c r="AZ199" s="127">
        <v>0</v>
      </c>
      <c r="BA199" s="127">
        <v>0</v>
      </c>
      <c r="BB199" s="127">
        <v>0</v>
      </c>
      <c r="BC199" s="127">
        <v>0</v>
      </c>
      <c r="BD199" s="127">
        <v>0</v>
      </c>
      <c r="BE199" s="127">
        <v>0</v>
      </c>
      <c r="BF199" s="127">
        <v>0</v>
      </c>
      <c r="BG199" s="127">
        <v>0</v>
      </c>
      <c r="BH199" s="127">
        <v>0</v>
      </c>
      <c r="BI199" s="127">
        <v>0</v>
      </c>
      <c r="BJ199" s="127">
        <v>0</v>
      </c>
      <c r="BK199" s="127">
        <v>0</v>
      </c>
      <c r="BL199" s="127">
        <v>0</v>
      </c>
      <c r="BM199" s="127">
        <v>1</v>
      </c>
      <c r="BN199" s="127">
        <v>0</v>
      </c>
      <c r="BO199" s="127">
        <v>0</v>
      </c>
      <c r="BP199" s="127">
        <v>0</v>
      </c>
      <c r="BQ199" s="127">
        <v>0</v>
      </c>
      <c r="BR199" s="127">
        <v>0</v>
      </c>
      <c r="BS199" s="127">
        <v>0</v>
      </c>
      <c r="BT199" s="127">
        <v>0</v>
      </c>
      <c r="BU199" s="127">
        <v>0</v>
      </c>
      <c r="BV199" s="127">
        <v>0</v>
      </c>
      <c r="BW199" s="127">
        <v>0</v>
      </c>
      <c r="BX199" s="127">
        <v>0</v>
      </c>
      <c r="BY199" s="127">
        <v>0</v>
      </c>
      <c r="BZ199" s="127">
        <v>0</v>
      </c>
      <c r="CA199" s="127">
        <v>3</v>
      </c>
      <c r="CB199" s="127">
        <v>46</v>
      </c>
    </row>
    <row r="200" spans="2:81">
      <c r="B200" s="127" t="s">
        <v>438</v>
      </c>
      <c r="C200" s="127">
        <v>76</v>
      </c>
      <c r="D200" s="127" t="s">
        <v>367</v>
      </c>
      <c r="E200" s="127" t="s">
        <v>368</v>
      </c>
      <c r="F200" s="127" t="s">
        <v>439</v>
      </c>
      <c r="G200" s="127">
        <v>1</v>
      </c>
      <c r="H200" s="127">
        <v>60</v>
      </c>
      <c r="I200" s="127">
        <v>60</v>
      </c>
      <c r="J200" s="127">
        <v>60</v>
      </c>
      <c r="K200" s="127">
        <v>300</v>
      </c>
      <c r="L200" s="127">
        <v>76</v>
      </c>
      <c r="M200" s="127">
        <v>8.8204709999999995</v>
      </c>
      <c r="N200" s="127">
        <v>33.821021000000002</v>
      </c>
      <c r="O200" s="127">
        <v>8.8204709999999995</v>
      </c>
      <c r="P200" s="127">
        <v>33.556361000000003</v>
      </c>
      <c r="Q200" s="127">
        <v>8.8204709999999995</v>
      </c>
      <c r="R200" s="127">
        <v>34.830041999999999</v>
      </c>
      <c r="S200" s="127">
        <v>8.8204709999999995</v>
      </c>
      <c r="T200" s="127">
        <v>32.745254000000003</v>
      </c>
      <c r="U200" s="127">
        <v>31</v>
      </c>
      <c r="V200" s="127">
        <v>3</v>
      </c>
      <c r="W200" s="127">
        <v>3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>
        <v>17</v>
      </c>
      <c r="AL200" s="127">
        <v>0</v>
      </c>
      <c r="AM200" s="127">
        <v>0</v>
      </c>
      <c r="AN200" s="127">
        <v>0</v>
      </c>
      <c r="AO200" s="127">
        <v>0</v>
      </c>
      <c r="AP200" s="127">
        <v>0</v>
      </c>
      <c r="AQ200" s="127">
        <v>0</v>
      </c>
      <c r="AR200" s="127">
        <v>0</v>
      </c>
      <c r="AS200" s="127">
        <v>0</v>
      </c>
      <c r="AT200" s="127">
        <v>0</v>
      </c>
      <c r="AU200" s="127">
        <v>0</v>
      </c>
      <c r="AV200" s="127">
        <v>0</v>
      </c>
      <c r="AW200" s="127">
        <v>0</v>
      </c>
      <c r="AX200" s="127">
        <v>0</v>
      </c>
      <c r="AY200" s="127">
        <v>29</v>
      </c>
      <c r="AZ200" s="127">
        <v>0</v>
      </c>
      <c r="BA200" s="127">
        <v>0</v>
      </c>
      <c r="BB200" s="127">
        <v>0</v>
      </c>
      <c r="BC200" s="127">
        <v>0</v>
      </c>
      <c r="BD200" s="127">
        <v>0</v>
      </c>
      <c r="BE200" s="127">
        <v>0</v>
      </c>
      <c r="BF200" s="127">
        <v>0</v>
      </c>
      <c r="BG200" s="127">
        <v>0</v>
      </c>
      <c r="BH200" s="127">
        <v>0</v>
      </c>
      <c r="BI200" s="127">
        <v>0</v>
      </c>
      <c r="BJ200" s="127">
        <v>0</v>
      </c>
      <c r="BK200" s="127">
        <v>0</v>
      </c>
      <c r="BL200" s="127">
        <v>0</v>
      </c>
      <c r="BM200" s="127">
        <v>2</v>
      </c>
      <c r="BN200" s="127">
        <v>3</v>
      </c>
      <c r="BO200" s="127">
        <v>1</v>
      </c>
      <c r="BP200" s="127">
        <v>0</v>
      </c>
      <c r="BQ200" s="127">
        <v>0</v>
      </c>
      <c r="BR200" s="127">
        <v>0</v>
      </c>
      <c r="BS200" s="127">
        <v>0</v>
      </c>
      <c r="BT200" s="127">
        <v>0</v>
      </c>
      <c r="BU200" s="127">
        <v>0</v>
      </c>
      <c r="BV200" s="127">
        <v>0</v>
      </c>
      <c r="BW200" s="127">
        <v>0</v>
      </c>
      <c r="BX200" s="127">
        <v>0</v>
      </c>
      <c r="BY200" s="127">
        <v>0</v>
      </c>
      <c r="BZ200" s="127">
        <v>0</v>
      </c>
      <c r="CA200" s="127">
        <v>0</v>
      </c>
      <c r="CB200" s="127">
        <v>8</v>
      </c>
      <c r="CC200" s="127">
        <v>128</v>
      </c>
    </row>
    <row r="201" spans="2:81">
      <c r="B201" s="127" t="s">
        <v>442</v>
      </c>
      <c r="C201" s="127">
        <v>2</v>
      </c>
      <c r="D201" s="127" t="s">
        <v>340</v>
      </c>
      <c r="E201" s="127" t="s">
        <v>254</v>
      </c>
      <c r="F201" s="127">
        <v>1</v>
      </c>
      <c r="G201" s="127">
        <v>35</v>
      </c>
      <c r="H201" s="127">
        <v>70</v>
      </c>
      <c r="I201" s="127">
        <v>60</v>
      </c>
      <c r="J201" s="127">
        <v>2</v>
      </c>
      <c r="K201" s="127">
        <v>7.8853039999999996</v>
      </c>
      <c r="L201" s="127">
        <v>34.856949999999998</v>
      </c>
      <c r="M201" s="127">
        <v>7.8853039999999996</v>
      </c>
      <c r="N201" s="127">
        <v>33.886958999999997</v>
      </c>
      <c r="O201" s="127">
        <v>7.8853039999999996</v>
      </c>
      <c r="P201" s="127">
        <v>37.191923000000003</v>
      </c>
      <c r="Q201" s="127">
        <v>0</v>
      </c>
      <c r="R201" s="127">
        <v>0</v>
      </c>
      <c r="S201" s="127" t="s">
        <v>1083</v>
      </c>
      <c r="T201" s="127" t="s">
        <v>1084</v>
      </c>
      <c r="U201" s="127">
        <v>1.9730000000000001</v>
      </c>
      <c r="V201" s="127">
        <v>0</v>
      </c>
      <c r="W201" s="127">
        <v>0</v>
      </c>
      <c r="X201" s="127">
        <v>0</v>
      </c>
      <c r="Y201" s="127">
        <v>0</v>
      </c>
      <c r="Z201" s="127" t="s">
        <v>1085</v>
      </c>
      <c r="AA201" s="127">
        <v>0</v>
      </c>
      <c r="AB201" s="127" t="s">
        <v>1086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 t="s">
        <v>1087</v>
      </c>
      <c r="AJ201" s="127" t="s">
        <v>1088</v>
      </c>
      <c r="AK201" s="127">
        <v>0</v>
      </c>
      <c r="AL201" s="127">
        <v>0</v>
      </c>
      <c r="AM201" s="127">
        <v>0</v>
      </c>
      <c r="AN201" s="127">
        <v>0</v>
      </c>
      <c r="AO201" s="127">
        <v>0</v>
      </c>
      <c r="AP201" s="127">
        <v>0</v>
      </c>
      <c r="AQ201" s="127">
        <v>0</v>
      </c>
      <c r="AR201" s="127">
        <v>0</v>
      </c>
      <c r="AS201" s="127">
        <v>0</v>
      </c>
      <c r="AT201" s="127">
        <v>0</v>
      </c>
      <c r="AU201" s="127">
        <v>0</v>
      </c>
      <c r="AV201" s="127">
        <v>0</v>
      </c>
      <c r="AW201" s="127">
        <v>0</v>
      </c>
      <c r="AX201" s="127">
        <v>0</v>
      </c>
      <c r="AY201" s="127">
        <v>0</v>
      </c>
      <c r="AZ201" s="127">
        <v>0</v>
      </c>
      <c r="BA201" s="127">
        <v>0</v>
      </c>
      <c r="BB201" s="127">
        <v>0</v>
      </c>
      <c r="BC201" s="127">
        <v>0</v>
      </c>
      <c r="BD201" s="127">
        <v>0</v>
      </c>
      <c r="BE201" s="127">
        <v>0</v>
      </c>
      <c r="BF201" s="127">
        <v>0</v>
      </c>
      <c r="BG201" s="127">
        <v>0</v>
      </c>
      <c r="BH201" s="127">
        <v>0</v>
      </c>
      <c r="BI201" s="127">
        <v>52</v>
      </c>
      <c r="BJ201" s="127">
        <v>701</v>
      </c>
    </row>
    <row r="202" spans="2:81">
      <c r="B202" s="127" t="s">
        <v>443</v>
      </c>
      <c r="C202" s="127">
        <v>2</v>
      </c>
      <c r="D202" s="127" t="s">
        <v>340</v>
      </c>
      <c r="E202" s="127" t="s">
        <v>261</v>
      </c>
      <c r="F202" s="127">
        <v>1</v>
      </c>
      <c r="G202" s="127">
        <v>45</v>
      </c>
      <c r="H202" s="127">
        <v>60</v>
      </c>
      <c r="I202" s="127">
        <v>48</v>
      </c>
      <c r="J202" s="127">
        <v>2</v>
      </c>
      <c r="K202" s="127">
        <v>6.958526</v>
      </c>
      <c r="L202" s="127">
        <v>31.472826000000001</v>
      </c>
      <c r="M202" s="127">
        <v>6.958526</v>
      </c>
      <c r="N202" s="127">
        <v>29.399405999999999</v>
      </c>
      <c r="O202" s="127">
        <v>6.958526</v>
      </c>
      <c r="P202" s="127">
        <v>31.101403999999999</v>
      </c>
      <c r="Q202" s="127">
        <v>0</v>
      </c>
      <c r="R202" s="127">
        <v>0</v>
      </c>
      <c r="S202" s="127" t="s">
        <v>1089</v>
      </c>
      <c r="T202" s="127">
        <v>2.6190000000000002</v>
      </c>
      <c r="U202" s="127">
        <v>0</v>
      </c>
      <c r="V202" s="127">
        <v>6.3E-2</v>
      </c>
      <c r="W202" s="127">
        <v>7.4999999999999997E-2</v>
      </c>
      <c r="X202" s="127">
        <v>0</v>
      </c>
      <c r="Y202" s="127">
        <v>0</v>
      </c>
      <c r="Z202" s="127">
        <v>0</v>
      </c>
      <c r="AA202" s="127">
        <v>0</v>
      </c>
      <c r="AB202" s="127" t="s">
        <v>1090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>
        <v>0</v>
      </c>
      <c r="AL202" s="127">
        <v>0</v>
      </c>
      <c r="AM202" s="127">
        <v>0</v>
      </c>
      <c r="AN202" s="127">
        <v>0</v>
      </c>
      <c r="AO202" s="127" t="s">
        <v>1091</v>
      </c>
      <c r="AP202" s="127" t="s">
        <v>1092</v>
      </c>
      <c r="AQ202" s="127">
        <v>5.1999999999999998E-2</v>
      </c>
      <c r="AR202" s="127">
        <v>0</v>
      </c>
      <c r="AS202" s="127">
        <v>0</v>
      </c>
      <c r="AT202" s="127">
        <v>0</v>
      </c>
      <c r="AU202" s="127">
        <v>0</v>
      </c>
      <c r="AV202" s="127">
        <v>0</v>
      </c>
      <c r="AW202" s="127">
        <v>0</v>
      </c>
      <c r="AX202" s="127">
        <v>0</v>
      </c>
      <c r="AY202" s="127">
        <v>0</v>
      </c>
      <c r="AZ202" s="127">
        <v>0</v>
      </c>
      <c r="BA202" s="127">
        <v>0</v>
      </c>
      <c r="BB202" s="127">
        <v>0</v>
      </c>
      <c r="BC202" s="127">
        <v>0</v>
      </c>
      <c r="BD202" s="127">
        <v>0</v>
      </c>
      <c r="BE202" s="127">
        <v>0</v>
      </c>
      <c r="BF202" s="127">
        <v>0</v>
      </c>
      <c r="BG202" s="127">
        <v>0</v>
      </c>
      <c r="BH202" s="127">
        <v>0</v>
      </c>
      <c r="BI202" s="127">
        <v>0</v>
      </c>
      <c r="BJ202" s="127">
        <v>0</v>
      </c>
      <c r="BK202" s="127">
        <v>0</v>
      </c>
      <c r="BL202" s="127">
        <v>29</v>
      </c>
      <c r="BM202" s="127">
        <v>371</v>
      </c>
    </row>
    <row r="203" spans="2:81">
      <c r="B203" s="127" t="s">
        <v>444</v>
      </c>
      <c r="C203" s="127">
        <v>15</v>
      </c>
      <c r="D203" s="127" t="s">
        <v>263</v>
      </c>
      <c r="E203" s="127" t="s">
        <v>242</v>
      </c>
      <c r="F203" s="127" t="s">
        <v>254</v>
      </c>
      <c r="G203" s="127">
        <v>1</v>
      </c>
      <c r="H203" s="127">
        <v>20</v>
      </c>
      <c r="I203" s="127">
        <v>20</v>
      </c>
      <c r="J203" s="127">
        <v>20</v>
      </c>
      <c r="K203" s="127">
        <v>60</v>
      </c>
      <c r="L203" s="127">
        <v>15</v>
      </c>
      <c r="M203" s="127">
        <v>13.097626</v>
      </c>
      <c r="N203" s="127">
        <v>54.063735999999999</v>
      </c>
      <c r="O203" s="127">
        <v>13.097626</v>
      </c>
      <c r="P203" s="127">
        <v>51.777211999999999</v>
      </c>
      <c r="Q203" s="127">
        <v>13.097626</v>
      </c>
      <c r="R203" s="127">
        <v>64.590971999999994</v>
      </c>
      <c r="S203" s="127">
        <v>13.097626</v>
      </c>
      <c r="T203" s="127">
        <v>49.352871</v>
      </c>
      <c r="U203" s="127" t="s">
        <v>1093</v>
      </c>
      <c r="V203" s="127" t="s">
        <v>1094</v>
      </c>
      <c r="W203" s="127">
        <v>1.75</v>
      </c>
      <c r="X203" s="127">
        <v>0</v>
      </c>
      <c r="Y203" s="127">
        <v>0</v>
      </c>
      <c r="Z203" s="127">
        <v>0</v>
      </c>
      <c r="AA203" s="127">
        <v>0</v>
      </c>
      <c r="AB203" s="127" t="s">
        <v>1095</v>
      </c>
      <c r="AC203" s="127">
        <v>0</v>
      </c>
      <c r="AD203" s="127" t="s">
        <v>1096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 t="s">
        <v>1097</v>
      </c>
      <c r="AL203" s="127" t="s">
        <v>1098</v>
      </c>
      <c r="AM203" s="127">
        <v>0.5</v>
      </c>
      <c r="AN203" s="127">
        <v>13.08</v>
      </c>
      <c r="AO203" s="127">
        <v>0</v>
      </c>
      <c r="AP203" s="127">
        <v>0</v>
      </c>
      <c r="AQ203" s="127">
        <v>0</v>
      </c>
      <c r="AR203" s="127">
        <v>0</v>
      </c>
      <c r="AS203" s="127" t="s">
        <v>1099</v>
      </c>
      <c r="AT203" s="127">
        <v>0</v>
      </c>
      <c r="AU203" s="127">
        <v>13.73</v>
      </c>
      <c r="AV203" s="127">
        <v>6.3550000000000004</v>
      </c>
      <c r="AW203" s="127">
        <v>0</v>
      </c>
      <c r="AX203" s="127">
        <v>0</v>
      </c>
      <c r="AY203" s="127">
        <v>0</v>
      </c>
      <c r="AZ203" s="127">
        <v>0</v>
      </c>
      <c r="BA203" s="127">
        <v>0</v>
      </c>
      <c r="BB203" s="127">
        <v>0</v>
      </c>
      <c r="BC203" s="127">
        <v>0</v>
      </c>
      <c r="BD203" s="127">
        <v>395</v>
      </c>
      <c r="BE203" s="127">
        <v>5228</v>
      </c>
    </row>
    <row r="204" spans="2:81">
      <c r="B204" s="127" t="s">
        <v>445</v>
      </c>
      <c r="C204" s="127">
        <v>15</v>
      </c>
      <c r="D204" s="127" t="s">
        <v>263</v>
      </c>
      <c r="E204" s="127" t="s">
        <v>242</v>
      </c>
      <c r="F204" s="127" t="s">
        <v>261</v>
      </c>
      <c r="G204" s="127">
        <v>1</v>
      </c>
      <c r="H204" s="127">
        <v>20</v>
      </c>
      <c r="I204" s="127">
        <v>20</v>
      </c>
      <c r="J204" s="127">
        <v>20</v>
      </c>
      <c r="K204" s="127">
        <v>60</v>
      </c>
      <c r="L204" s="127">
        <v>15</v>
      </c>
      <c r="M204" s="127">
        <v>12.902248999999999</v>
      </c>
      <c r="N204" s="127">
        <v>64.103678000000002</v>
      </c>
      <c r="O204" s="127">
        <v>12.902248999999999</v>
      </c>
      <c r="P204" s="127">
        <v>52.149406999999997</v>
      </c>
      <c r="Q204" s="127">
        <v>12.902248999999999</v>
      </c>
      <c r="R204" s="127">
        <v>56.287920999999997</v>
      </c>
      <c r="S204" s="127">
        <v>12.902248999999999</v>
      </c>
      <c r="T204" s="127">
        <v>47.106316999999997</v>
      </c>
      <c r="U204" s="127" t="s">
        <v>1100</v>
      </c>
      <c r="V204" s="127">
        <v>0</v>
      </c>
      <c r="W204" s="127">
        <v>111.5</v>
      </c>
      <c r="X204" s="127">
        <v>54.64</v>
      </c>
      <c r="Y204" s="127">
        <v>2.17</v>
      </c>
      <c r="Z204" s="127">
        <v>0</v>
      </c>
      <c r="AA204" s="127">
        <v>0</v>
      </c>
      <c r="AB204" s="127">
        <v>0</v>
      </c>
      <c r="AC204" s="127">
        <v>0</v>
      </c>
      <c r="AD204" s="127" t="s">
        <v>1101</v>
      </c>
      <c r="AE204" s="127">
        <v>0</v>
      </c>
      <c r="AF204" s="127">
        <v>0</v>
      </c>
      <c r="AG204" s="127" t="s">
        <v>1102</v>
      </c>
      <c r="AH204" s="127">
        <v>0</v>
      </c>
      <c r="AI204" s="127">
        <v>0</v>
      </c>
      <c r="AJ204" s="127">
        <v>0</v>
      </c>
      <c r="AK204" s="127">
        <v>0</v>
      </c>
      <c r="AL204" s="127">
        <v>0</v>
      </c>
      <c r="AM204" s="127">
        <v>0</v>
      </c>
      <c r="AN204" s="127" t="s">
        <v>1103</v>
      </c>
      <c r="AO204" s="127" t="s">
        <v>1104</v>
      </c>
      <c r="AP204" s="127">
        <v>1.671</v>
      </c>
      <c r="AQ204" s="127">
        <v>0</v>
      </c>
      <c r="AR204" s="127">
        <v>0</v>
      </c>
      <c r="AS204" s="127">
        <v>0</v>
      </c>
      <c r="AT204" s="127">
        <v>0</v>
      </c>
      <c r="AU204" s="127" t="s">
        <v>1105</v>
      </c>
      <c r="AV204" s="127">
        <v>0</v>
      </c>
      <c r="AW204" s="127" t="s">
        <v>1106</v>
      </c>
      <c r="AX204" s="127">
        <v>0</v>
      </c>
      <c r="AY204" s="127">
        <v>0</v>
      </c>
      <c r="AZ204" s="127">
        <v>0</v>
      </c>
      <c r="BA204" s="127">
        <v>0</v>
      </c>
      <c r="BB204" s="127">
        <v>0</v>
      </c>
      <c r="BC204" s="127">
        <v>0</v>
      </c>
      <c r="BD204" s="127">
        <v>0</v>
      </c>
      <c r="BE204" s="127">
        <v>0</v>
      </c>
      <c r="BF204" s="127">
        <v>481</v>
      </c>
      <c r="BG204" s="127">
        <v>6167</v>
      </c>
    </row>
    <row r="205" spans="2:81">
      <c r="B205" s="127" t="s">
        <v>446</v>
      </c>
      <c r="C205" s="127">
        <v>89</v>
      </c>
      <c r="D205" s="127" t="s">
        <v>369</v>
      </c>
      <c r="E205" s="127" t="s">
        <v>370</v>
      </c>
      <c r="F205" s="127">
        <v>6</v>
      </c>
      <c r="G205" s="127">
        <v>120</v>
      </c>
      <c r="H205" s="127">
        <v>89</v>
      </c>
      <c r="I205" s="127">
        <v>0</v>
      </c>
      <c r="J205" s="127">
        <v>0</v>
      </c>
      <c r="K205" s="127">
        <v>0</v>
      </c>
      <c r="L205" s="127">
        <v>0</v>
      </c>
      <c r="M205" s="127" t="s">
        <v>1107</v>
      </c>
      <c r="N205" s="127">
        <v>0</v>
      </c>
      <c r="O205" s="127">
        <v>0</v>
      </c>
      <c r="P205" s="127">
        <v>59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>
        <v>0</v>
      </c>
      <c r="AL205" s="127">
        <v>0</v>
      </c>
      <c r="AM205" s="127">
        <v>0</v>
      </c>
      <c r="AN205" s="127">
        <v>0</v>
      </c>
      <c r="AO205" s="127">
        <v>0</v>
      </c>
      <c r="AP205" s="127">
        <v>0</v>
      </c>
      <c r="AQ205" s="127">
        <v>0</v>
      </c>
      <c r="AR205" s="127">
        <v>0</v>
      </c>
      <c r="AS205" s="127">
        <v>0</v>
      </c>
      <c r="AT205" s="127">
        <v>0</v>
      </c>
      <c r="AU205" s="127">
        <v>0</v>
      </c>
      <c r="AV205" s="127">
        <v>17.25</v>
      </c>
      <c r="AW205" s="127">
        <v>0</v>
      </c>
      <c r="AX205" s="127">
        <v>0</v>
      </c>
      <c r="AY205" s="127">
        <v>0</v>
      </c>
      <c r="AZ205" s="127">
        <v>33.06</v>
      </c>
      <c r="BA205" s="127">
        <v>8.5</v>
      </c>
      <c r="BB205" s="127">
        <v>0</v>
      </c>
      <c r="BC205" s="127">
        <v>0</v>
      </c>
      <c r="BD205" s="127">
        <v>0</v>
      </c>
      <c r="BE205" s="127">
        <v>0</v>
      </c>
      <c r="BF205" s="127">
        <v>0</v>
      </c>
      <c r="BG205" s="127">
        <v>0</v>
      </c>
      <c r="BH205" s="127">
        <v>0</v>
      </c>
      <c r="BI205" s="127">
        <v>0</v>
      </c>
      <c r="BJ205" s="127">
        <v>0</v>
      </c>
      <c r="BK205" s="127">
        <v>0</v>
      </c>
      <c r="BL205" s="127">
        <v>0</v>
      </c>
      <c r="BM205" s="127">
        <v>0</v>
      </c>
      <c r="BN205" s="127">
        <v>0</v>
      </c>
      <c r="BO205" s="127">
        <v>0</v>
      </c>
      <c r="BP205" s="127">
        <v>0</v>
      </c>
      <c r="BQ205" s="127">
        <v>0</v>
      </c>
      <c r="BR205" s="127">
        <v>0</v>
      </c>
      <c r="BS205" s="127">
        <v>0</v>
      </c>
      <c r="BT205" s="127">
        <v>0</v>
      </c>
      <c r="BU205" s="127">
        <v>0</v>
      </c>
      <c r="BV205" s="127">
        <v>25</v>
      </c>
      <c r="BW205" s="127">
        <v>442</v>
      </c>
    </row>
    <row r="206" spans="2:81">
      <c r="B206" s="127" t="s">
        <v>447</v>
      </c>
      <c r="C206" s="127">
        <v>35</v>
      </c>
      <c r="D206" s="127" t="s">
        <v>393</v>
      </c>
      <c r="E206" s="127" t="s">
        <v>253</v>
      </c>
      <c r="F206" s="127" t="s">
        <v>254</v>
      </c>
      <c r="G206" s="127">
        <v>6</v>
      </c>
      <c r="H206" s="127">
        <v>180</v>
      </c>
      <c r="I206" s="127">
        <v>60</v>
      </c>
      <c r="J206" s="127">
        <v>35</v>
      </c>
      <c r="K206" s="127">
        <v>16.221634000000002</v>
      </c>
      <c r="L206" s="127">
        <v>42.794457000000001</v>
      </c>
      <c r="M206" s="127">
        <v>0</v>
      </c>
      <c r="N206" s="127">
        <v>0</v>
      </c>
      <c r="O206" s="127">
        <v>16.221634000000002</v>
      </c>
      <c r="P206" s="127">
        <v>52.559328000000001</v>
      </c>
      <c r="Q206" s="127">
        <v>0</v>
      </c>
      <c r="R206" s="127">
        <v>0</v>
      </c>
      <c r="S206" s="127">
        <v>87</v>
      </c>
      <c r="T206" s="127">
        <v>0</v>
      </c>
      <c r="U206" s="127">
        <v>0</v>
      </c>
      <c r="V206" s="127">
        <v>2</v>
      </c>
      <c r="W206" s="127">
        <v>0</v>
      </c>
      <c r="X206" s="127">
        <v>0</v>
      </c>
      <c r="Y206" s="127">
        <v>0</v>
      </c>
      <c r="Z206" s="127">
        <v>0</v>
      </c>
      <c r="AA206" s="127">
        <v>1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>
        <v>0</v>
      </c>
      <c r="AL206" s="127">
        <v>0</v>
      </c>
      <c r="AM206" s="127">
        <v>0</v>
      </c>
      <c r="AN206" s="127">
        <v>0</v>
      </c>
      <c r="AO206" s="127">
        <v>0</v>
      </c>
      <c r="AP206" s="127">
        <v>0</v>
      </c>
      <c r="AQ206" s="127">
        <v>0</v>
      </c>
      <c r="AR206" s="127">
        <v>0</v>
      </c>
      <c r="AS206" s="127">
        <v>0</v>
      </c>
      <c r="AT206" s="127">
        <v>0</v>
      </c>
      <c r="AU206" s="127">
        <v>0</v>
      </c>
      <c r="AV206" s="127">
        <v>0</v>
      </c>
      <c r="AW206" s="127">
        <v>0</v>
      </c>
      <c r="AX206" s="127">
        <v>0</v>
      </c>
      <c r="AY206" s="127">
        <v>34.75</v>
      </c>
      <c r="AZ206" s="127">
        <v>0</v>
      </c>
      <c r="BA206" s="127">
        <v>0</v>
      </c>
      <c r="BB206" s="127">
        <v>0</v>
      </c>
      <c r="BC206" s="127">
        <v>36.75</v>
      </c>
      <c r="BD206" s="127">
        <v>12.5</v>
      </c>
      <c r="BE206" s="127">
        <v>0</v>
      </c>
      <c r="BF206" s="127">
        <v>0</v>
      </c>
      <c r="BG206" s="127">
        <v>0</v>
      </c>
      <c r="BH206" s="127">
        <v>0</v>
      </c>
      <c r="BI206" s="127">
        <v>0</v>
      </c>
      <c r="BJ206" s="127">
        <v>0</v>
      </c>
      <c r="BK206" s="127">
        <v>0</v>
      </c>
      <c r="BL206" s="127">
        <v>0</v>
      </c>
      <c r="BM206" s="127">
        <v>0</v>
      </c>
      <c r="BN206" s="127">
        <v>0</v>
      </c>
      <c r="BO206" s="127">
        <v>0</v>
      </c>
      <c r="BP206" s="127">
        <v>0</v>
      </c>
      <c r="BQ206" s="127">
        <v>0</v>
      </c>
      <c r="BR206" s="127">
        <v>0</v>
      </c>
      <c r="BS206" s="127">
        <v>0</v>
      </c>
      <c r="BT206" s="127">
        <v>0</v>
      </c>
      <c r="BU206" s="127">
        <v>0</v>
      </c>
      <c r="BV206" s="127">
        <v>0</v>
      </c>
      <c r="BW206" s="127">
        <v>0</v>
      </c>
      <c r="BX206" s="127">
        <v>0</v>
      </c>
      <c r="BY206" s="127">
        <v>27</v>
      </c>
      <c r="BZ206" s="127">
        <v>509</v>
      </c>
    </row>
    <row r="207" spans="2:81">
      <c r="B207" s="127" t="s">
        <v>448</v>
      </c>
      <c r="C207" s="127">
        <v>87</v>
      </c>
      <c r="D207" s="127" t="s">
        <v>271</v>
      </c>
      <c r="E207" s="127" t="s">
        <v>402</v>
      </c>
      <c r="F207" s="127" t="s">
        <v>102</v>
      </c>
      <c r="G207" s="127">
        <v>7</v>
      </c>
      <c r="H207" s="127">
        <v>80</v>
      </c>
      <c r="I207" s="127">
        <v>87</v>
      </c>
      <c r="J207" s="127">
        <v>0</v>
      </c>
      <c r="K207" s="127">
        <v>0</v>
      </c>
      <c r="L207" s="127">
        <v>0</v>
      </c>
      <c r="M207" s="127">
        <v>0</v>
      </c>
      <c r="N207" s="127">
        <v>30.468682999999999</v>
      </c>
      <c r="O207" s="127">
        <v>87.669388999999995</v>
      </c>
      <c r="P207" s="127">
        <v>0</v>
      </c>
      <c r="Q207" s="127">
        <v>0</v>
      </c>
      <c r="R207" s="127">
        <v>28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>
        <v>0</v>
      </c>
      <c r="AL207" s="127">
        <v>0</v>
      </c>
      <c r="AM207" s="127">
        <v>0</v>
      </c>
      <c r="AN207" s="127">
        <v>0</v>
      </c>
      <c r="AO207" s="127">
        <v>0</v>
      </c>
      <c r="AP207" s="127">
        <v>0</v>
      </c>
      <c r="AQ207" s="127">
        <v>0</v>
      </c>
      <c r="AR207" s="127">
        <v>0</v>
      </c>
      <c r="AS207" s="127">
        <v>0</v>
      </c>
      <c r="AT207" s="127">
        <v>0</v>
      </c>
      <c r="AU207" s="127">
        <v>0</v>
      </c>
      <c r="AV207" s="127">
        <v>0</v>
      </c>
      <c r="AW207" s="127">
        <v>0</v>
      </c>
      <c r="AX207" s="127">
        <v>15.19</v>
      </c>
      <c r="AY207" s="127">
        <v>0.5</v>
      </c>
      <c r="AZ207" s="127">
        <v>0</v>
      </c>
      <c r="BA207" s="127">
        <v>0</v>
      </c>
      <c r="BB207" s="127">
        <v>7</v>
      </c>
      <c r="BC207" s="127">
        <v>0</v>
      </c>
      <c r="BD207" s="127">
        <v>5</v>
      </c>
      <c r="BE207" s="127">
        <v>0</v>
      </c>
      <c r="BF207" s="127">
        <v>0</v>
      </c>
      <c r="BG207" s="127">
        <v>0</v>
      </c>
      <c r="BH207" s="127">
        <v>0</v>
      </c>
      <c r="BI207" s="127">
        <v>0</v>
      </c>
      <c r="BJ207" s="127">
        <v>0</v>
      </c>
      <c r="BK207" s="127">
        <v>0</v>
      </c>
      <c r="BL207" s="127">
        <v>0</v>
      </c>
      <c r="BM207" s="127">
        <v>0</v>
      </c>
      <c r="BN207" s="127">
        <v>0</v>
      </c>
      <c r="BO207" s="127">
        <v>0</v>
      </c>
      <c r="BP207" s="127">
        <v>0</v>
      </c>
      <c r="BQ207" s="127">
        <v>0</v>
      </c>
      <c r="BR207" s="127">
        <v>0</v>
      </c>
      <c r="BS207" s="127">
        <v>0</v>
      </c>
      <c r="BT207" s="127">
        <v>0</v>
      </c>
      <c r="BU207" s="127">
        <v>0</v>
      </c>
      <c r="BV207" s="127">
        <v>0</v>
      </c>
      <c r="BW207" s="127">
        <v>0</v>
      </c>
      <c r="BX207" s="127">
        <v>0</v>
      </c>
      <c r="BY207" s="127">
        <v>3</v>
      </c>
      <c r="BZ207" s="127">
        <v>49</v>
      </c>
    </row>
    <row r="208" spans="2:81">
      <c r="B208" s="127" t="s">
        <v>449</v>
      </c>
      <c r="C208" s="127">
        <v>103</v>
      </c>
      <c r="D208" s="127" t="s">
        <v>36</v>
      </c>
      <c r="E208" s="127" t="s">
        <v>289</v>
      </c>
      <c r="F208" s="127">
        <v>2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>
        <v>0</v>
      </c>
      <c r="AL208" s="127">
        <v>0</v>
      </c>
      <c r="AM208" s="127">
        <v>0</v>
      </c>
      <c r="AN208" s="127">
        <v>0</v>
      </c>
      <c r="AO208" s="127">
        <v>0</v>
      </c>
      <c r="AP208" s="127">
        <v>0</v>
      </c>
      <c r="AQ208" s="127">
        <v>0</v>
      </c>
      <c r="AR208" s="127">
        <v>0</v>
      </c>
      <c r="AS208" s="127">
        <v>0</v>
      </c>
      <c r="AT208" s="127">
        <v>0</v>
      </c>
      <c r="AU208" s="127">
        <v>0</v>
      </c>
      <c r="AV208" s="127">
        <v>0</v>
      </c>
      <c r="AW208" s="127">
        <v>0</v>
      </c>
      <c r="AX208" s="127">
        <v>0</v>
      </c>
      <c r="AY208" s="127">
        <v>0</v>
      </c>
      <c r="AZ208" s="127">
        <v>0</v>
      </c>
      <c r="BA208" s="127">
        <v>0</v>
      </c>
      <c r="BB208" s="127">
        <v>0</v>
      </c>
      <c r="BC208" s="127">
        <v>0</v>
      </c>
      <c r="BD208" s="127">
        <v>0</v>
      </c>
      <c r="BE208" s="127">
        <v>0</v>
      </c>
      <c r="BF208" s="127">
        <v>0</v>
      </c>
      <c r="BG208" s="127">
        <v>0</v>
      </c>
      <c r="BH208" s="127">
        <v>0</v>
      </c>
      <c r="BI208" s="127">
        <v>0</v>
      </c>
      <c r="BJ208" s="127">
        <v>0</v>
      </c>
      <c r="BK208" s="127">
        <v>0</v>
      </c>
      <c r="BL208" s="127">
        <v>0</v>
      </c>
      <c r="BM208" s="127">
        <v>0</v>
      </c>
      <c r="BN208" s="127">
        <v>0</v>
      </c>
      <c r="BO208" s="127">
        <v>0</v>
      </c>
      <c r="BP208" s="127">
        <v>0</v>
      </c>
      <c r="BQ208" s="127">
        <v>0</v>
      </c>
      <c r="BR208" s="127">
        <v>0</v>
      </c>
      <c r="BS208" s="127">
        <v>0</v>
      </c>
      <c r="BT208" s="127">
        <v>0</v>
      </c>
      <c r="BU208" s="127">
        <v>0</v>
      </c>
      <c r="BV208" s="127">
        <v>0</v>
      </c>
      <c r="BW208" s="127">
        <v>0</v>
      </c>
      <c r="BX208" s="127">
        <v>0</v>
      </c>
      <c r="BY208" s="127">
        <v>0</v>
      </c>
    </row>
    <row r="209" spans="2:80">
      <c r="B209" s="127" t="s">
        <v>450</v>
      </c>
      <c r="C209" s="127">
        <v>22</v>
      </c>
      <c r="D209" s="127" t="s">
        <v>265</v>
      </c>
      <c r="E209" s="127" t="s">
        <v>266</v>
      </c>
      <c r="F209" s="127" t="s">
        <v>267</v>
      </c>
      <c r="G209" s="127">
        <v>1</v>
      </c>
      <c r="H209" s="127">
        <v>45</v>
      </c>
      <c r="I209" s="127">
        <v>45</v>
      </c>
      <c r="J209" s="127">
        <v>48</v>
      </c>
      <c r="K209" s="127">
        <v>22</v>
      </c>
      <c r="L209" s="127">
        <v>9.6686779999999999</v>
      </c>
      <c r="M209" s="127">
        <v>38.270498000000003</v>
      </c>
      <c r="N209" s="127">
        <v>9.6686779999999999</v>
      </c>
      <c r="O209" s="127">
        <v>38.254114000000001</v>
      </c>
      <c r="P209" s="127">
        <v>9.6686779999999999</v>
      </c>
      <c r="Q209" s="127">
        <v>41.17136</v>
      </c>
      <c r="R209" s="127">
        <v>0</v>
      </c>
      <c r="S209" s="127">
        <v>0</v>
      </c>
      <c r="T209" s="127" t="s">
        <v>1108</v>
      </c>
      <c r="U209" s="127" t="s">
        <v>1109</v>
      </c>
      <c r="V209" s="127">
        <v>0.753</v>
      </c>
      <c r="W209" s="127">
        <v>0</v>
      </c>
      <c r="X209" s="127">
        <v>0</v>
      </c>
      <c r="Y209" s="127">
        <v>0</v>
      </c>
      <c r="Z209" s="127">
        <v>0</v>
      </c>
      <c r="AA209" s="127" t="s">
        <v>1110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>
        <v>0</v>
      </c>
      <c r="AN209" s="127" t="s">
        <v>1111</v>
      </c>
      <c r="AO209" s="127" t="s">
        <v>1112</v>
      </c>
      <c r="AP209" s="127">
        <v>0</v>
      </c>
      <c r="AQ209" s="127">
        <v>0</v>
      </c>
      <c r="AR209" s="127">
        <v>0</v>
      </c>
      <c r="AS209" s="127">
        <v>0</v>
      </c>
      <c r="AT209" s="127">
        <v>0</v>
      </c>
      <c r="AU209" s="127">
        <v>0</v>
      </c>
      <c r="AV209" s="127">
        <v>0</v>
      </c>
      <c r="AW209" s="127">
        <v>0</v>
      </c>
      <c r="AX209" s="127">
        <v>0</v>
      </c>
      <c r="AY209" s="127">
        <v>0</v>
      </c>
      <c r="AZ209" s="127">
        <v>0</v>
      </c>
      <c r="BA209" s="127">
        <v>0</v>
      </c>
      <c r="BB209" s="127">
        <v>0</v>
      </c>
      <c r="BC209" s="127">
        <v>0</v>
      </c>
      <c r="BD209" s="127">
        <v>0</v>
      </c>
      <c r="BE209" s="127">
        <v>0</v>
      </c>
      <c r="BF209" s="127">
        <v>0</v>
      </c>
      <c r="BG209" s="127">
        <v>0</v>
      </c>
      <c r="BH209" s="127">
        <v>0</v>
      </c>
      <c r="BI209" s="127">
        <v>0</v>
      </c>
      <c r="BJ209" s="127">
        <v>0</v>
      </c>
      <c r="BK209" s="127">
        <v>0</v>
      </c>
      <c r="BL209" s="127">
        <v>33</v>
      </c>
      <c r="BM209" s="127">
        <v>462</v>
      </c>
    </row>
    <row r="210" spans="2:80">
      <c r="B210" s="127" t="s">
        <v>451</v>
      </c>
      <c r="C210" s="127">
        <v>22</v>
      </c>
      <c r="D210" s="127" t="s">
        <v>265</v>
      </c>
      <c r="E210" s="127" t="s">
        <v>266</v>
      </c>
      <c r="F210" s="127" t="s">
        <v>267</v>
      </c>
      <c r="G210" s="127">
        <v>1</v>
      </c>
      <c r="H210" s="127">
        <v>35</v>
      </c>
      <c r="I210" s="127">
        <v>45</v>
      </c>
      <c r="J210" s="127">
        <v>48</v>
      </c>
      <c r="K210" s="127">
        <v>22</v>
      </c>
      <c r="L210" s="127">
        <v>10.28675</v>
      </c>
      <c r="M210" s="127">
        <v>43.155487999999998</v>
      </c>
      <c r="N210" s="127">
        <v>10.28675</v>
      </c>
      <c r="O210" s="127">
        <v>40.657462000000002</v>
      </c>
      <c r="P210" s="127">
        <v>10.28675</v>
      </c>
      <c r="Q210" s="127">
        <v>41.914622000000001</v>
      </c>
      <c r="R210" s="127">
        <v>0</v>
      </c>
      <c r="S210" s="127">
        <v>0</v>
      </c>
      <c r="T210" s="127" t="s">
        <v>1113</v>
      </c>
      <c r="U210" s="127">
        <v>0</v>
      </c>
      <c r="V210" s="127">
        <v>1.2390000000000001</v>
      </c>
      <c r="W210" s="127">
        <v>0</v>
      </c>
      <c r="X210" s="127">
        <v>0</v>
      </c>
      <c r="Y210" s="127">
        <v>8.6999999999999994E-2</v>
      </c>
      <c r="Z210" s="127">
        <v>0</v>
      </c>
      <c r="AA210" s="127">
        <v>0</v>
      </c>
      <c r="AB210" s="127">
        <v>0</v>
      </c>
      <c r="AC210" s="127">
        <v>0</v>
      </c>
      <c r="AD210" s="127" t="s">
        <v>1114</v>
      </c>
      <c r="AE210" s="127">
        <v>1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>
        <v>0</v>
      </c>
      <c r="AL210" s="127">
        <v>0</v>
      </c>
      <c r="AM210" s="127">
        <v>0</v>
      </c>
      <c r="AN210" s="127">
        <v>0</v>
      </c>
      <c r="AO210" s="127">
        <v>0</v>
      </c>
      <c r="AP210" s="127">
        <v>0</v>
      </c>
      <c r="AQ210" s="127" t="s">
        <v>1115</v>
      </c>
      <c r="AR210" s="127">
        <v>0</v>
      </c>
      <c r="AS210" s="127">
        <v>1.56</v>
      </c>
      <c r="AT210" s="127">
        <v>0.2</v>
      </c>
      <c r="AU210" s="127">
        <v>0.629</v>
      </c>
      <c r="AV210" s="127">
        <v>0</v>
      </c>
      <c r="AW210" s="127">
        <v>0</v>
      </c>
      <c r="AX210" s="127">
        <v>0</v>
      </c>
      <c r="AY210" s="127">
        <v>0</v>
      </c>
      <c r="AZ210" s="127">
        <v>0</v>
      </c>
      <c r="BA210" s="127">
        <v>0</v>
      </c>
      <c r="BB210" s="127">
        <v>0</v>
      </c>
      <c r="BC210" s="127">
        <v>0</v>
      </c>
      <c r="BD210" s="127">
        <v>0</v>
      </c>
      <c r="BE210" s="127">
        <v>0</v>
      </c>
      <c r="BF210" s="127">
        <v>0</v>
      </c>
      <c r="BG210" s="127">
        <v>0</v>
      </c>
      <c r="BH210" s="127">
        <v>0</v>
      </c>
      <c r="BI210" s="127">
        <v>0</v>
      </c>
      <c r="BJ210" s="127">
        <v>0</v>
      </c>
      <c r="BK210" s="127">
        <v>0</v>
      </c>
      <c r="BL210" s="127">
        <v>0</v>
      </c>
      <c r="BM210" s="127">
        <v>0</v>
      </c>
      <c r="BN210" s="127">
        <v>0</v>
      </c>
      <c r="BO210" s="127">
        <v>0</v>
      </c>
      <c r="BP210" s="127">
        <v>52</v>
      </c>
      <c r="BQ210" s="127">
        <v>712</v>
      </c>
    </row>
    <row r="211" spans="2:80">
      <c r="B211" s="127" t="s">
        <v>452</v>
      </c>
      <c r="C211" s="127">
        <v>30</v>
      </c>
      <c r="D211" s="127" t="s">
        <v>336</v>
      </c>
      <c r="E211" s="127" t="s">
        <v>254</v>
      </c>
      <c r="F211" s="127">
        <v>1</v>
      </c>
      <c r="G211" s="127">
        <v>60</v>
      </c>
      <c r="H211" s="127">
        <v>60</v>
      </c>
      <c r="I211" s="127">
        <v>60</v>
      </c>
      <c r="J211" s="127">
        <v>30</v>
      </c>
      <c r="K211" s="127">
        <v>5.603898</v>
      </c>
      <c r="L211" s="127">
        <v>22.195481000000001</v>
      </c>
      <c r="M211" s="127">
        <v>5.603898</v>
      </c>
      <c r="N211" s="127">
        <v>22.945468000000002</v>
      </c>
      <c r="O211" s="127">
        <v>5.603898</v>
      </c>
      <c r="P211" s="127">
        <v>24.995089</v>
      </c>
      <c r="Q211" s="127">
        <v>0</v>
      </c>
      <c r="R211" s="127">
        <v>0</v>
      </c>
      <c r="S211" s="127" t="s">
        <v>1116</v>
      </c>
      <c r="T211" s="127">
        <v>0</v>
      </c>
      <c r="U211" s="127">
        <v>0.222</v>
      </c>
      <c r="V211" s="127">
        <v>0.13500000000000001</v>
      </c>
      <c r="W211" s="127">
        <v>0.10100000000000001</v>
      </c>
      <c r="X211" s="127">
        <v>0</v>
      </c>
      <c r="Y211" s="127">
        <v>0</v>
      </c>
      <c r="Z211" s="127">
        <v>0</v>
      </c>
      <c r="AA211" s="127">
        <v>0</v>
      </c>
      <c r="AB211" s="127" t="s">
        <v>1117</v>
      </c>
      <c r="AC211" s="127">
        <v>0</v>
      </c>
      <c r="AD211" s="127">
        <v>0</v>
      </c>
      <c r="AE211" s="127">
        <v>0.28499999999999998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>
        <v>0</v>
      </c>
      <c r="AL211" s="127">
        <v>0</v>
      </c>
      <c r="AM211" s="127">
        <v>0</v>
      </c>
      <c r="AN211" s="127" t="s">
        <v>1118</v>
      </c>
      <c r="AO211" s="127">
        <v>0</v>
      </c>
      <c r="AP211" s="127" t="s">
        <v>1119</v>
      </c>
      <c r="AQ211" s="127">
        <v>0</v>
      </c>
      <c r="AR211" s="127">
        <v>0</v>
      </c>
      <c r="AS211" s="127">
        <v>0</v>
      </c>
      <c r="AT211" s="127">
        <v>0</v>
      </c>
      <c r="AU211" s="127">
        <v>0</v>
      </c>
      <c r="AV211" s="127">
        <v>0</v>
      </c>
      <c r="AW211" s="127">
        <v>0</v>
      </c>
      <c r="AX211" s="127">
        <v>0</v>
      </c>
      <c r="AY211" s="127">
        <v>0</v>
      </c>
      <c r="AZ211" s="127">
        <v>0</v>
      </c>
      <c r="BA211" s="127">
        <v>0</v>
      </c>
      <c r="BB211" s="127">
        <v>0</v>
      </c>
      <c r="BC211" s="127">
        <v>0</v>
      </c>
      <c r="BD211" s="127">
        <v>0</v>
      </c>
      <c r="BE211" s="127">
        <v>0</v>
      </c>
      <c r="BF211" s="127">
        <v>0</v>
      </c>
      <c r="BG211" s="127">
        <v>0</v>
      </c>
      <c r="BH211" s="127">
        <v>0</v>
      </c>
      <c r="BI211" s="127">
        <v>0</v>
      </c>
      <c r="BJ211" s="127">
        <v>0</v>
      </c>
      <c r="BK211" s="127">
        <v>0</v>
      </c>
      <c r="BL211" s="127">
        <v>0</v>
      </c>
      <c r="BM211" s="127">
        <v>21</v>
      </c>
      <c r="BN211" s="127">
        <v>275</v>
      </c>
    </row>
    <row r="212" spans="2:80">
      <c r="B212" s="127" t="s">
        <v>453</v>
      </c>
      <c r="C212" s="127">
        <v>30</v>
      </c>
      <c r="D212" s="127" t="s">
        <v>336</v>
      </c>
      <c r="E212" s="127" t="s">
        <v>261</v>
      </c>
      <c r="F212" s="127">
        <v>1</v>
      </c>
      <c r="G212" s="127">
        <v>60</v>
      </c>
      <c r="H212" s="127">
        <v>60</v>
      </c>
      <c r="I212" s="127">
        <v>60</v>
      </c>
      <c r="J212" s="127">
        <v>60</v>
      </c>
      <c r="K212" s="127">
        <v>30</v>
      </c>
      <c r="L212" s="127">
        <v>5.1791260000000001</v>
      </c>
      <c r="M212" s="127">
        <v>24.108072</v>
      </c>
      <c r="N212" s="127">
        <v>5.1791260000000001</v>
      </c>
      <c r="O212" s="127">
        <v>21.925982999999999</v>
      </c>
      <c r="P212" s="127">
        <v>5.1791260000000001</v>
      </c>
      <c r="Q212" s="127">
        <v>21.618704000000001</v>
      </c>
      <c r="R212" s="127">
        <v>5.1791260000000001</v>
      </c>
      <c r="S212" s="127">
        <v>20.491095999999999</v>
      </c>
      <c r="T212" s="127">
        <v>6915.88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20.07</v>
      </c>
      <c r="AI212" s="127">
        <v>0</v>
      </c>
      <c r="AJ212" s="127">
        <v>0</v>
      </c>
      <c r="AK212" s="127">
        <v>0</v>
      </c>
      <c r="AL212" s="127">
        <v>0</v>
      </c>
      <c r="AM212" s="127">
        <v>0</v>
      </c>
      <c r="AN212" s="127">
        <v>0</v>
      </c>
      <c r="AO212" s="127">
        <v>0</v>
      </c>
      <c r="AP212" s="127">
        <v>0</v>
      </c>
      <c r="AQ212" s="127">
        <v>0</v>
      </c>
      <c r="AR212" s="127">
        <v>0</v>
      </c>
      <c r="AS212" s="127">
        <v>0</v>
      </c>
      <c r="AT212" s="127">
        <v>0</v>
      </c>
      <c r="AU212" s="127">
        <v>0</v>
      </c>
      <c r="AV212" s="127">
        <v>14.28</v>
      </c>
      <c r="AW212" s="127">
        <v>0</v>
      </c>
      <c r="AX212" s="127">
        <v>0</v>
      </c>
      <c r="AY212" s="127">
        <v>0</v>
      </c>
      <c r="AZ212" s="127">
        <v>0.28499999999999998</v>
      </c>
      <c r="BA212" s="127">
        <v>0</v>
      </c>
      <c r="BB212" s="127">
        <v>0</v>
      </c>
      <c r="BC212" s="127">
        <v>0</v>
      </c>
      <c r="BD212" s="127">
        <v>0</v>
      </c>
      <c r="BE212" s="127">
        <v>0</v>
      </c>
      <c r="BF212" s="127">
        <v>0</v>
      </c>
      <c r="BG212" s="127">
        <v>0</v>
      </c>
      <c r="BH212" s="127">
        <v>0</v>
      </c>
      <c r="BI212" s="127" t="s">
        <v>1120</v>
      </c>
      <c r="BJ212" s="127">
        <v>0</v>
      </c>
      <c r="BK212" s="127">
        <v>0</v>
      </c>
      <c r="BL212" s="127">
        <v>0</v>
      </c>
      <c r="BM212" s="127">
        <v>0</v>
      </c>
      <c r="BN212" s="127">
        <v>0</v>
      </c>
      <c r="BO212" s="127">
        <v>0</v>
      </c>
      <c r="BP212" s="127">
        <v>0</v>
      </c>
      <c r="BQ212" s="127">
        <v>0</v>
      </c>
      <c r="BR212" s="127">
        <v>0</v>
      </c>
      <c r="BS212" s="127">
        <v>0</v>
      </c>
      <c r="BT212" s="127">
        <v>0</v>
      </c>
      <c r="BU212" s="127">
        <v>0</v>
      </c>
      <c r="BV212" s="127">
        <v>0</v>
      </c>
      <c r="BW212" s="127">
        <v>9</v>
      </c>
      <c r="BX212" s="127">
        <v>116</v>
      </c>
    </row>
    <row r="213" spans="2:80">
      <c r="B213" s="127" t="s">
        <v>454</v>
      </c>
      <c r="C213" s="127">
        <v>28</v>
      </c>
      <c r="D213" s="127" t="s">
        <v>273</v>
      </c>
      <c r="E213" s="127" t="s">
        <v>434</v>
      </c>
      <c r="F213" s="127">
        <v>1</v>
      </c>
      <c r="G213" s="127">
        <v>60</v>
      </c>
      <c r="H213" s="127">
        <v>28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7.0559750000000001</v>
      </c>
      <c r="P213" s="127">
        <v>25.411465</v>
      </c>
      <c r="Q213" s="127">
        <v>22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>
        <v>0</v>
      </c>
      <c r="AL213" s="127">
        <v>0</v>
      </c>
      <c r="AM213" s="127">
        <v>0</v>
      </c>
      <c r="AN213" s="127">
        <v>0</v>
      </c>
      <c r="AO213" s="127">
        <v>0</v>
      </c>
      <c r="AP213" s="127">
        <v>0</v>
      </c>
      <c r="AQ213" s="127">
        <v>0</v>
      </c>
      <c r="AR213" s="127">
        <v>0</v>
      </c>
      <c r="AS213" s="127">
        <v>0</v>
      </c>
      <c r="AT213" s="127">
        <v>0</v>
      </c>
      <c r="AU213" s="127">
        <v>0</v>
      </c>
      <c r="AV213" s="127">
        <v>0</v>
      </c>
      <c r="AW213" s="127">
        <v>0</v>
      </c>
      <c r="AX213" s="127">
        <v>0</v>
      </c>
      <c r="AY213" s="127">
        <v>0</v>
      </c>
      <c r="AZ213" s="127">
        <v>0</v>
      </c>
      <c r="BA213" s="127">
        <v>0</v>
      </c>
      <c r="BB213" s="127">
        <v>0</v>
      </c>
      <c r="BC213" s="127">
        <v>0</v>
      </c>
      <c r="BD213" s="127">
        <v>0</v>
      </c>
      <c r="BE213" s="127">
        <v>0</v>
      </c>
      <c r="BF213" s="127">
        <v>0</v>
      </c>
      <c r="BG213" s="127">
        <v>0</v>
      </c>
      <c r="BH213" s="127">
        <v>0</v>
      </c>
      <c r="BI213" s="127">
        <v>0</v>
      </c>
      <c r="BJ213" s="127" t="s">
        <v>1121</v>
      </c>
      <c r="BK213" s="127">
        <v>0</v>
      </c>
      <c r="BL213" s="127">
        <v>0</v>
      </c>
      <c r="BM213" s="127">
        <v>0</v>
      </c>
      <c r="BN213" s="127">
        <v>0</v>
      </c>
      <c r="BO213" s="127">
        <v>0</v>
      </c>
      <c r="BP213" s="127">
        <v>0</v>
      </c>
      <c r="BQ213" s="127">
        <v>0</v>
      </c>
      <c r="BR213" s="127">
        <v>0</v>
      </c>
      <c r="BS213" s="127">
        <v>0</v>
      </c>
      <c r="BT213" s="127">
        <v>0</v>
      </c>
      <c r="BU213" s="127">
        <v>0</v>
      </c>
      <c r="BV213" s="127">
        <v>0</v>
      </c>
      <c r="BW213" s="127">
        <v>0</v>
      </c>
      <c r="BX213" s="127">
        <v>3</v>
      </c>
      <c r="BY213" s="127">
        <v>52</v>
      </c>
    </row>
    <row r="214" spans="2:80">
      <c r="B214" s="127" t="s">
        <v>455</v>
      </c>
      <c r="C214" s="127" t="s">
        <v>9</v>
      </c>
      <c r="D214" s="127" t="s">
        <v>274</v>
      </c>
      <c r="E214" s="127" t="s">
        <v>275</v>
      </c>
      <c r="F214" s="127">
        <v>6</v>
      </c>
      <c r="G214" s="127">
        <v>80</v>
      </c>
      <c r="H214" s="127">
        <v>37</v>
      </c>
      <c r="I214" s="127">
        <v>0</v>
      </c>
      <c r="J214" s="127">
        <v>0</v>
      </c>
      <c r="K214" s="127">
        <v>0</v>
      </c>
      <c r="L214" s="127">
        <v>0</v>
      </c>
      <c r="M214" s="127">
        <v>19.633527999999998</v>
      </c>
      <c r="N214" s="127">
        <v>66.673981999999995</v>
      </c>
      <c r="O214" s="127">
        <v>0</v>
      </c>
      <c r="P214" s="127">
        <v>0</v>
      </c>
      <c r="Q214" s="127">
        <v>101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>
        <v>0</v>
      </c>
      <c r="AL214" s="127">
        <v>0</v>
      </c>
      <c r="AM214" s="127">
        <v>0</v>
      </c>
      <c r="AN214" s="127">
        <v>0</v>
      </c>
      <c r="AO214" s="127">
        <v>0</v>
      </c>
      <c r="AP214" s="127">
        <v>0</v>
      </c>
      <c r="AQ214" s="127">
        <v>0</v>
      </c>
      <c r="AR214" s="127">
        <v>0</v>
      </c>
      <c r="AS214" s="127">
        <v>0</v>
      </c>
      <c r="AT214" s="127">
        <v>0</v>
      </c>
      <c r="AU214" s="127">
        <v>0</v>
      </c>
      <c r="AV214" s="127">
        <v>0</v>
      </c>
      <c r="AW214" s="127">
        <v>83.31</v>
      </c>
      <c r="AX214" s="127">
        <v>0.5</v>
      </c>
      <c r="AY214" s="127">
        <v>0</v>
      </c>
      <c r="AZ214" s="127">
        <v>7.6660000000000004</v>
      </c>
      <c r="BA214" s="127">
        <v>9.9309999999999992</v>
      </c>
      <c r="BB214" s="127">
        <v>0</v>
      </c>
      <c r="BC214" s="127">
        <v>0</v>
      </c>
      <c r="BD214" s="127">
        <v>0</v>
      </c>
      <c r="BE214" s="127">
        <v>0</v>
      </c>
      <c r="BF214" s="127">
        <v>0</v>
      </c>
      <c r="BG214" s="127">
        <v>0</v>
      </c>
      <c r="BH214" s="127">
        <v>0</v>
      </c>
      <c r="BI214" s="127">
        <v>0</v>
      </c>
      <c r="BJ214" s="127">
        <v>0</v>
      </c>
      <c r="BK214" s="127">
        <v>0</v>
      </c>
      <c r="BL214" s="127">
        <v>0</v>
      </c>
      <c r="BM214" s="127">
        <v>0</v>
      </c>
      <c r="BN214" s="127">
        <v>0</v>
      </c>
      <c r="BO214" s="127">
        <v>0</v>
      </c>
      <c r="BP214" s="127">
        <v>0</v>
      </c>
      <c r="BQ214" s="127">
        <v>0</v>
      </c>
      <c r="BR214" s="127">
        <v>0</v>
      </c>
      <c r="BS214" s="127">
        <v>0</v>
      </c>
      <c r="BT214" s="127">
        <v>0</v>
      </c>
      <c r="BU214" s="127">
        <v>0</v>
      </c>
      <c r="BV214" s="127">
        <v>60</v>
      </c>
      <c r="BW214" s="127">
        <v>1080</v>
      </c>
    </row>
    <row r="215" spans="2:80">
      <c r="B215" s="127" t="s">
        <v>456</v>
      </c>
      <c r="C215" s="127" t="s">
        <v>9</v>
      </c>
      <c r="D215" s="127" t="s">
        <v>274</v>
      </c>
      <c r="E215" s="127" t="s">
        <v>275</v>
      </c>
      <c r="F215" s="127">
        <v>6</v>
      </c>
      <c r="G215" s="127">
        <v>60</v>
      </c>
      <c r="H215" s="127">
        <v>120</v>
      </c>
      <c r="I215" s="127">
        <v>37</v>
      </c>
      <c r="J215" s="127">
        <v>20.003520999999999</v>
      </c>
      <c r="K215" s="127">
        <v>68.292450000000002</v>
      </c>
      <c r="L215" s="127">
        <v>0</v>
      </c>
      <c r="M215" s="127">
        <v>0</v>
      </c>
      <c r="N215" s="127">
        <v>20.003520999999999</v>
      </c>
      <c r="O215" s="127">
        <v>65.499707000000001</v>
      </c>
      <c r="P215" s="127">
        <v>0</v>
      </c>
      <c r="Q215" s="127">
        <v>0</v>
      </c>
      <c r="R215" s="127">
        <v>117</v>
      </c>
      <c r="S215" s="127">
        <v>0</v>
      </c>
      <c r="T215" s="127">
        <v>85.25</v>
      </c>
      <c r="U215" s="127">
        <v>0</v>
      </c>
      <c r="V215" s="127">
        <v>0</v>
      </c>
      <c r="W215" s="127">
        <v>0</v>
      </c>
      <c r="X215" s="127">
        <v>0</v>
      </c>
      <c r="Y215" s="127">
        <v>7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>
        <v>0</v>
      </c>
      <c r="AL215" s="127">
        <v>0</v>
      </c>
      <c r="AM215" s="127">
        <v>0</v>
      </c>
      <c r="AN215" s="127">
        <v>0</v>
      </c>
      <c r="AO215" s="127">
        <v>0</v>
      </c>
      <c r="AP215" s="127">
        <v>0</v>
      </c>
      <c r="AQ215" s="127">
        <v>0</v>
      </c>
      <c r="AR215" s="127">
        <v>0</v>
      </c>
      <c r="AS215" s="127">
        <v>0</v>
      </c>
      <c r="AT215" s="127">
        <v>0</v>
      </c>
      <c r="AU215" s="127">
        <v>0</v>
      </c>
      <c r="AV215" s="127">
        <v>0</v>
      </c>
      <c r="AW215" s="127">
        <v>21.47</v>
      </c>
      <c r="AX215" s="127">
        <v>0</v>
      </c>
      <c r="AY215" s="127">
        <v>0</v>
      </c>
      <c r="AZ215" s="127">
        <v>0</v>
      </c>
      <c r="BA215" s="127">
        <v>3.5</v>
      </c>
      <c r="BB215" s="127">
        <v>0</v>
      </c>
      <c r="BC215" s="127">
        <v>0</v>
      </c>
      <c r="BD215" s="127">
        <v>0</v>
      </c>
      <c r="BE215" s="127">
        <v>0</v>
      </c>
      <c r="BF215" s="127">
        <v>0</v>
      </c>
      <c r="BG215" s="127">
        <v>0</v>
      </c>
      <c r="BH215" s="127">
        <v>0</v>
      </c>
      <c r="BI215" s="127">
        <v>0</v>
      </c>
      <c r="BJ215" s="127">
        <v>0</v>
      </c>
      <c r="BK215" s="127">
        <v>0</v>
      </c>
      <c r="BL215" s="127">
        <v>0</v>
      </c>
      <c r="BM215" s="127">
        <v>0</v>
      </c>
      <c r="BN215" s="127">
        <v>0</v>
      </c>
      <c r="BO215" s="127">
        <v>0</v>
      </c>
      <c r="BP215" s="127">
        <v>0</v>
      </c>
      <c r="BQ215" s="127">
        <v>0</v>
      </c>
      <c r="BR215" s="127">
        <v>0</v>
      </c>
      <c r="BS215" s="127">
        <v>0</v>
      </c>
      <c r="BT215" s="127">
        <v>0</v>
      </c>
      <c r="BU215" s="127">
        <v>0</v>
      </c>
      <c r="BV215" s="127">
        <v>0</v>
      </c>
      <c r="BW215" s="127">
        <v>0</v>
      </c>
      <c r="BX215" s="127">
        <v>70</v>
      </c>
      <c r="BY215" s="127">
        <v>1206</v>
      </c>
    </row>
    <row r="216" spans="2:80">
      <c r="B216" s="127" t="s">
        <v>457</v>
      </c>
      <c r="C216" s="127">
        <v>2</v>
      </c>
      <c r="D216" s="127">
        <v>60</v>
      </c>
      <c r="E216" s="127">
        <v>60</v>
      </c>
      <c r="F216" s="127">
        <v>60</v>
      </c>
      <c r="G216" s="127">
        <v>60</v>
      </c>
      <c r="H216" s="127">
        <v>12.722401</v>
      </c>
      <c r="I216" s="127">
        <v>45.543539000000003</v>
      </c>
      <c r="J216" s="127">
        <v>12.722401</v>
      </c>
      <c r="K216" s="127">
        <v>44.093505</v>
      </c>
      <c r="L216" s="127">
        <v>12.722401</v>
      </c>
      <c r="M216" s="127">
        <v>47.034993</v>
      </c>
      <c r="N216" s="127">
        <v>12.722401</v>
      </c>
      <c r="O216" s="127">
        <v>41.826487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>
        <v>0</v>
      </c>
      <c r="AL216" s="127">
        <v>0</v>
      </c>
      <c r="AM216" s="127">
        <v>0</v>
      </c>
      <c r="AN216" s="127">
        <v>0</v>
      </c>
      <c r="AO216" s="127">
        <v>0</v>
      </c>
      <c r="AP216" s="127">
        <v>0</v>
      </c>
      <c r="AQ216" s="127">
        <v>0</v>
      </c>
      <c r="AR216" s="127">
        <v>0</v>
      </c>
      <c r="AS216" s="127">
        <v>0</v>
      </c>
      <c r="AT216" s="127">
        <v>0</v>
      </c>
      <c r="AU216" s="127">
        <v>0</v>
      </c>
      <c r="AV216" s="127">
        <v>0</v>
      </c>
      <c r="AW216" s="127">
        <v>0</v>
      </c>
      <c r="AX216" s="127">
        <v>0</v>
      </c>
      <c r="AY216" s="127">
        <v>0</v>
      </c>
      <c r="AZ216" s="127">
        <v>0</v>
      </c>
      <c r="BA216" s="127">
        <v>0</v>
      </c>
      <c r="BB216" s="127">
        <v>0</v>
      </c>
      <c r="BC216" s="127">
        <v>0</v>
      </c>
      <c r="BD216" s="127">
        <v>0</v>
      </c>
      <c r="BE216" s="127">
        <v>0</v>
      </c>
      <c r="BF216" s="127">
        <v>0</v>
      </c>
      <c r="BG216" s="127">
        <v>0</v>
      </c>
      <c r="BH216" s="127">
        <v>0</v>
      </c>
      <c r="BI216" s="127">
        <v>0</v>
      </c>
      <c r="BJ216" s="127">
        <v>0</v>
      </c>
      <c r="BK216" s="127">
        <v>0</v>
      </c>
      <c r="BL216" s="127">
        <v>0</v>
      </c>
      <c r="BM216" s="127">
        <v>0</v>
      </c>
      <c r="BN216" s="127">
        <v>0</v>
      </c>
      <c r="BO216" s="127">
        <v>0</v>
      </c>
      <c r="BP216" s="127">
        <v>0</v>
      </c>
      <c r="BQ216" s="127">
        <v>0</v>
      </c>
      <c r="BR216" s="127">
        <v>0</v>
      </c>
      <c r="BS216" s="127">
        <v>0</v>
      </c>
      <c r="BT216" s="127">
        <v>0</v>
      </c>
      <c r="BU216" s="127">
        <v>0</v>
      </c>
      <c r="BV216" s="127">
        <v>0</v>
      </c>
      <c r="BW216" s="127">
        <v>0</v>
      </c>
      <c r="BX216" s="127">
        <v>0</v>
      </c>
      <c r="BY216" s="127">
        <v>0</v>
      </c>
      <c r="BZ216" s="127">
        <v>0</v>
      </c>
    </row>
    <row r="217" spans="2:80">
      <c r="B217" s="127" t="s">
        <v>458</v>
      </c>
      <c r="C217" s="127">
        <v>2</v>
      </c>
      <c r="D217" s="127">
        <v>60</v>
      </c>
      <c r="E217" s="127">
        <v>60</v>
      </c>
      <c r="F217" s="127">
        <v>60</v>
      </c>
      <c r="G217" s="127">
        <v>60</v>
      </c>
      <c r="H217" s="127">
        <v>6.4790830000000001</v>
      </c>
      <c r="I217" s="127">
        <v>19.512995</v>
      </c>
      <c r="J217" s="127">
        <v>6.4790830000000001</v>
      </c>
      <c r="K217" s="127">
        <v>19.429081</v>
      </c>
      <c r="L217" s="127">
        <v>6.4790830000000001</v>
      </c>
      <c r="M217" s="127">
        <v>19.835839</v>
      </c>
      <c r="N217" s="127">
        <v>6.4790830000000001</v>
      </c>
      <c r="O217" s="127">
        <v>18.924368000000001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>
        <v>0</v>
      </c>
      <c r="AL217" s="127">
        <v>0</v>
      </c>
      <c r="AM217" s="127">
        <v>0</v>
      </c>
      <c r="AN217" s="127">
        <v>0</v>
      </c>
      <c r="AO217" s="127">
        <v>0</v>
      </c>
      <c r="AP217" s="127">
        <v>0</v>
      </c>
      <c r="AQ217" s="127">
        <v>0</v>
      </c>
      <c r="AR217" s="127">
        <v>0</v>
      </c>
      <c r="AS217" s="127">
        <v>0</v>
      </c>
      <c r="AT217" s="127">
        <v>0</v>
      </c>
      <c r="AU217" s="127">
        <v>0</v>
      </c>
      <c r="AV217" s="127">
        <v>0</v>
      </c>
      <c r="AW217" s="127">
        <v>0</v>
      </c>
      <c r="AX217" s="127">
        <v>0</v>
      </c>
      <c r="AY217" s="127">
        <v>0</v>
      </c>
      <c r="AZ217" s="127">
        <v>0</v>
      </c>
      <c r="BA217" s="127">
        <v>0</v>
      </c>
      <c r="BB217" s="127">
        <v>0</v>
      </c>
      <c r="BC217" s="127">
        <v>0</v>
      </c>
      <c r="BD217" s="127">
        <v>0</v>
      </c>
      <c r="BE217" s="127">
        <v>0</v>
      </c>
      <c r="BF217" s="127">
        <v>0</v>
      </c>
      <c r="BG217" s="127">
        <v>0</v>
      </c>
      <c r="BH217" s="127">
        <v>0</v>
      </c>
      <c r="BI217" s="127">
        <v>0</v>
      </c>
      <c r="BJ217" s="127">
        <v>0</v>
      </c>
      <c r="BK217" s="127">
        <v>0</v>
      </c>
      <c r="BL217" s="127">
        <v>0</v>
      </c>
      <c r="BM217" s="127">
        <v>0</v>
      </c>
      <c r="BN217" s="127">
        <v>0</v>
      </c>
      <c r="BO217" s="127">
        <v>0</v>
      </c>
      <c r="BP217" s="127">
        <v>0</v>
      </c>
      <c r="BQ217" s="127">
        <v>0</v>
      </c>
      <c r="BR217" s="127">
        <v>0</v>
      </c>
      <c r="BS217" s="127">
        <v>0</v>
      </c>
      <c r="BT217" s="127">
        <v>0</v>
      </c>
      <c r="BU217" s="127">
        <v>0</v>
      </c>
      <c r="BV217" s="127">
        <v>0</v>
      </c>
      <c r="BW217" s="127">
        <v>0</v>
      </c>
      <c r="BX217" s="127">
        <v>0</v>
      </c>
      <c r="BY217" s="127">
        <v>0</v>
      </c>
      <c r="BZ217" s="127">
        <v>0</v>
      </c>
    </row>
    <row r="218" spans="2:80">
      <c r="B218" s="127" t="s">
        <v>459</v>
      </c>
      <c r="C218" s="127">
        <v>2</v>
      </c>
      <c r="D218" s="127">
        <v>60</v>
      </c>
      <c r="E218" s="127">
        <v>60</v>
      </c>
      <c r="F218" s="127">
        <v>60</v>
      </c>
      <c r="G218" s="127">
        <v>60</v>
      </c>
      <c r="H218" s="127">
        <v>23.643363999999998</v>
      </c>
      <c r="I218" s="127">
        <v>86.609274999999997</v>
      </c>
      <c r="J218" s="127">
        <v>23.643363999999998</v>
      </c>
      <c r="K218" s="127">
        <v>82.819879</v>
      </c>
      <c r="L218" s="127">
        <v>23.643363999999998</v>
      </c>
      <c r="M218" s="127">
        <v>87.755509000000004</v>
      </c>
      <c r="N218" s="127">
        <v>23.643363999999998</v>
      </c>
      <c r="O218" s="127">
        <v>78.430605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>
        <v>0</v>
      </c>
      <c r="AL218" s="127">
        <v>0</v>
      </c>
      <c r="AM218" s="127">
        <v>0</v>
      </c>
      <c r="AN218" s="127">
        <v>0</v>
      </c>
      <c r="AO218" s="127">
        <v>0</v>
      </c>
      <c r="AP218" s="127">
        <v>0</v>
      </c>
      <c r="AQ218" s="127">
        <v>0</v>
      </c>
      <c r="AR218" s="127">
        <v>0</v>
      </c>
      <c r="AS218" s="127">
        <v>0</v>
      </c>
      <c r="AT218" s="127">
        <v>0</v>
      </c>
      <c r="AU218" s="127">
        <v>0</v>
      </c>
      <c r="AV218" s="127">
        <v>0</v>
      </c>
      <c r="AW218" s="127">
        <v>0</v>
      </c>
      <c r="AX218" s="127">
        <v>0</v>
      </c>
      <c r="AY218" s="127">
        <v>0</v>
      </c>
      <c r="AZ218" s="127">
        <v>0</v>
      </c>
      <c r="BA218" s="127">
        <v>0</v>
      </c>
      <c r="BB218" s="127">
        <v>0</v>
      </c>
      <c r="BC218" s="127">
        <v>0</v>
      </c>
      <c r="BD218" s="127">
        <v>0</v>
      </c>
      <c r="BE218" s="127">
        <v>0</v>
      </c>
      <c r="BF218" s="127">
        <v>0</v>
      </c>
      <c r="BG218" s="127">
        <v>0</v>
      </c>
      <c r="BH218" s="127">
        <v>0</v>
      </c>
      <c r="BI218" s="127">
        <v>0</v>
      </c>
      <c r="BJ218" s="127">
        <v>0</v>
      </c>
      <c r="BK218" s="127">
        <v>0</v>
      </c>
      <c r="BL218" s="127">
        <v>0</v>
      </c>
      <c r="BM218" s="127">
        <v>0</v>
      </c>
      <c r="BN218" s="127">
        <v>0</v>
      </c>
      <c r="BO218" s="127">
        <v>0</v>
      </c>
      <c r="BP218" s="127">
        <v>0</v>
      </c>
      <c r="BQ218" s="127">
        <v>0</v>
      </c>
      <c r="BR218" s="127">
        <v>0</v>
      </c>
      <c r="BS218" s="127">
        <v>0</v>
      </c>
      <c r="BT218" s="127">
        <v>0</v>
      </c>
      <c r="BU218" s="127">
        <v>0</v>
      </c>
      <c r="BV218" s="127">
        <v>0</v>
      </c>
      <c r="BW218" s="127">
        <v>0</v>
      </c>
      <c r="BX218" s="127">
        <v>0</v>
      </c>
      <c r="BY218" s="127">
        <v>0</v>
      </c>
      <c r="BZ218" s="127">
        <v>0</v>
      </c>
    </row>
    <row r="219" spans="2:80">
      <c r="B219" s="127" t="s">
        <v>460</v>
      </c>
      <c r="C219" s="127">
        <v>2</v>
      </c>
      <c r="D219" s="127">
        <v>30</v>
      </c>
      <c r="E219" s="127">
        <v>30</v>
      </c>
      <c r="F219" s="127">
        <v>30</v>
      </c>
      <c r="G219" s="127">
        <v>60</v>
      </c>
      <c r="H219" s="127">
        <v>8.1493970000000004</v>
      </c>
      <c r="I219" s="127">
        <v>29.444790999999999</v>
      </c>
      <c r="J219" s="127">
        <v>8.1493970000000004</v>
      </c>
      <c r="K219" s="127">
        <v>29.402481000000002</v>
      </c>
      <c r="L219" s="127">
        <v>8.1493970000000004</v>
      </c>
      <c r="M219" s="127">
        <v>30.601326</v>
      </c>
      <c r="N219" s="127">
        <v>8.1493970000000004</v>
      </c>
      <c r="O219" s="127">
        <v>27.597549000000001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>
        <v>0</v>
      </c>
      <c r="AL219" s="127">
        <v>0</v>
      </c>
      <c r="AM219" s="127">
        <v>0</v>
      </c>
      <c r="AN219" s="127">
        <v>0</v>
      </c>
      <c r="AO219" s="127">
        <v>0</v>
      </c>
      <c r="AP219" s="127">
        <v>0</v>
      </c>
      <c r="AQ219" s="127">
        <v>0</v>
      </c>
      <c r="AR219" s="127">
        <v>0</v>
      </c>
      <c r="AS219" s="127">
        <v>0</v>
      </c>
      <c r="AT219" s="127">
        <v>0</v>
      </c>
      <c r="AU219" s="127">
        <v>0</v>
      </c>
      <c r="AV219" s="127">
        <v>0</v>
      </c>
      <c r="AW219" s="127">
        <v>0</v>
      </c>
      <c r="AX219" s="127">
        <v>0</v>
      </c>
      <c r="AY219" s="127">
        <v>0</v>
      </c>
      <c r="AZ219" s="127">
        <v>0</v>
      </c>
      <c r="BA219" s="127">
        <v>0</v>
      </c>
      <c r="BB219" s="127">
        <v>0</v>
      </c>
      <c r="BC219" s="127">
        <v>0</v>
      </c>
      <c r="BD219" s="127">
        <v>0</v>
      </c>
      <c r="BE219" s="127">
        <v>0</v>
      </c>
      <c r="BF219" s="127">
        <v>0</v>
      </c>
      <c r="BG219" s="127">
        <v>0</v>
      </c>
      <c r="BH219" s="127">
        <v>0</v>
      </c>
      <c r="BI219" s="127">
        <v>0</v>
      </c>
      <c r="BJ219" s="127">
        <v>0</v>
      </c>
      <c r="BK219" s="127">
        <v>0</v>
      </c>
      <c r="BL219" s="127">
        <v>0</v>
      </c>
      <c r="BM219" s="127">
        <v>0</v>
      </c>
      <c r="BN219" s="127">
        <v>0</v>
      </c>
      <c r="BO219" s="127">
        <v>0</v>
      </c>
      <c r="BP219" s="127">
        <v>0</v>
      </c>
      <c r="BQ219" s="127">
        <v>0</v>
      </c>
      <c r="BR219" s="127">
        <v>0</v>
      </c>
      <c r="BS219" s="127">
        <v>0</v>
      </c>
      <c r="BT219" s="127">
        <v>0</v>
      </c>
      <c r="BU219" s="127">
        <v>0</v>
      </c>
      <c r="BV219" s="127">
        <v>0</v>
      </c>
      <c r="BW219" s="127">
        <v>0</v>
      </c>
      <c r="BX219" s="127">
        <v>0</v>
      </c>
      <c r="BY219" s="127">
        <v>0</v>
      </c>
      <c r="BZ219" s="127">
        <v>0</v>
      </c>
    </row>
    <row r="220" spans="2:80">
      <c r="B220" s="127" t="s">
        <v>461</v>
      </c>
      <c r="C220" s="127">
        <v>2</v>
      </c>
      <c r="D220" s="127">
        <v>30</v>
      </c>
      <c r="E220" s="127">
        <v>30</v>
      </c>
      <c r="F220" s="127">
        <v>30</v>
      </c>
      <c r="G220" s="127">
        <v>60</v>
      </c>
      <c r="H220" s="127">
        <v>18.762094000000001</v>
      </c>
      <c r="I220" s="127">
        <v>80.977385999999996</v>
      </c>
      <c r="J220" s="127">
        <v>18.762094000000001</v>
      </c>
      <c r="K220" s="127">
        <v>75.147625000000005</v>
      </c>
      <c r="L220" s="127">
        <v>18.762094000000001</v>
      </c>
      <c r="M220" s="127">
        <v>80.948312000000001</v>
      </c>
      <c r="N220" s="127">
        <v>18.762094000000001</v>
      </c>
      <c r="O220" s="127">
        <v>67.497900999999999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>
        <v>0</v>
      </c>
      <c r="AL220" s="127">
        <v>0</v>
      </c>
      <c r="AM220" s="127">
        <v>0</v>
      </c>
      <c r="AN220" s="127">
        <v>0</v>
      </c>
      <c r="AO220" s="127">
        <v>0</v>
      </c>
      <c r="AP220" s="127">
        <v>0</v>
      </c>
      <c r="AQ220" s="127">
        <v>0</v>
      </c>
      <c r="AR220" s="127">
        <v>0</v>
      </c>
      <c r="AS220" s="127">
        <v>0</v>
      </c>
      <c r="AT220" s="127">
        <v>0</v>
      </c>
      <c r="AU220" s="127">
        <v>0</v>
      </c>
      <c r="AV220" s="127">
        <v>0</v>
      </c>
      <c r="AW220" s="127">
        <v>0</v>
      </c>
      <c r="AX220" s="127">
        <v>0</v>
      </c>
      <c r="AY220" s="127">
        <v>0</v>
      </c>
      <c r="AZ220" s="127">
        <v>0</v>
      </c>
      <c r="BA220" s="127">
        <v>0</v>
      </c>
      <c r="BB220" s="127">
        <v>0</v>
      </c>
      <c r="BC220" s="127">
        <v>0</v>
      </c>
      <c r="BD220" s="127">
        <v>0</v>
      </c>
      <c r="BE220" s="127">
        <v>0</v>
      </c>
      <c r="BF220" s="127">
        <v>0</v>
      </c>
      <c r="BG220" s="127">
        <v>0</v>
      </c>
      <c r="BH220" s="127">
        <v>0</v>
      </c>
      <c r="BI220" s="127">
        <v>0</v>
      </c>
      <c r="BJ220" s="127">
        <v>0</v>
      </c>
      <c r="BK220" s="127">
        <v>0</v>
      </c>
      <c r="BL220" s="127">
        <v>0</v>
      </c>
      <c r="BM220" s="127">
        <v>0</v>
      </c>
      <c r="BN220" s="127">
        <v>0</v>
      </c>
      <c r="BO220" s="127">
        <v>0</v>
      </c>
      <c r="BP220" s="127">
        <v>0</v>
      </c>
      <c r="BQ220" s="127">
        <v>0</v>
      </c>
      <c r="BR220" s="127">
        <v>0</v>
      </c>
      <c r="BS220" s="127">
        <v>0</v>
      </c>
      <c r="BT220" s="127">
        <v>0</v>
      </c>
      <c r="BU220" s="127">
        <v>0</v>
      </c>
      <c r="BV220" s="127">
        <v>0</v>
      </c>
      <c r="BW220" s="127">
        <v>0</v>
      </c>
      <c r="BX220" s="127">
        <v>0</v>
      </c>
      <c r="BY220" s="127">
        <v>0</v>
      </c>
      <c r="BZ220" s="127">
        <v>0</v>
      </c>
    </row>
    <row r="221" spans="2:80">
      <c r="B221" s="127" t="s">
        <v>462</v>
      </c>
      <c r="C221" s="127">
        <v>86</v>
      </c>
      <c r="D221" s="127" t="s">
        <v>463</v>
      </c>
      <c r="E221" s="127" t="s">
        <v>464</v>
      </c>
      <c r="F221" s="127" t="s">
        <v>465</v>
      </c>
      <c r="G221" s="127">
        <v>6</v>
      </c>
      <c r="H221" s="127">
        <v>90</v>
      </c>
      <c r="I221" s="127">
        <v>90</v>
      </c>
      <c r="J221" s="127">
        <v>90</v>
      </c>
      <c r="K221" s="127">
        <v>90</v>
      </c>
      <c r="L221" s="127">
        <v>86</v>
      </c>
      <c r="M221" s="127">
        <v>22.233007000000001</v>
      </c>
      <c r="N221" s="127">
        <v>72.765941999999995</v>
      </c>
      <c r="O221" s="127">
        <v>22.233007000000001</v>
      </c>
      <c r="P221" s="127">
        <v>55.156084</v>
      </c>
      <c r="Q221" s="127">
        <v>22.233007000000001</v>
      </c>
      <c r="R221" s="127">
        <v>80.278435999999999</v>
      </c>
      <c r="S221" s="127">
        <v>22.233007000000001</v>
      </c>
      <c r="T221" s="127">
        <v>56.467376999999999</v>
      </c>
      <c r="U221" s="127">
        <v>48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>
        <v>0</v>
      </c>
      <c r="AL221" s="127">
        <v>0</v>
      </c>
      <c r="AM221" s="127">
        <v>0</v>
      </c>
      <c r="AN221" s="127">
        <v>0</v>
      </c>
      <c r="AO221" s="127">
        <v>0</v>
      </c>
      <c r="AP221" s="127">
        <v>0</v>
      </c>
      <c r="AQ221" s="127">
        <v>0</v>
      </c>
      <c r="AR221" s="127">
        <v>0</v>
      </c>
      <c r="AS221" s="127">
        <v>0</v>
      </c>
      <c r="AT221" s="127">
        <v>0</v>
      </c>
      <c r="AU221" s="127">
        <v>0</v>
      </c>
      <c r="AV221" s="127">
        <v>0</v>
      </c>
      <c r="AW221" s="127">
        <v>0</v>
      </c>
      <c r="AX221" s="127">
        <v>0</v>
      </c>
      <c r="AY221" s="127">
        <v>0</v>
      </c>
      <c r="AZ221" s="127">
        <v>0</v>
      </c>
      <c r="BA221" s="127">
        <v>0.75</v>
      </c>
      <c r="BB221" s="127">
        <v>0</v>
      </c>
      <c r="BC221" s="127">
        <v>0</v>
      </c>
      <c r="BD221" s="127">
        <v>0</v>
      </c>
      <c r="BE221" s="127">
        <v>44.34</v>
      </c>
      <c r="BF221" s="127">
        <v>0</v>
      </c>
      <c r="BG221" s="127">
        <v>0</v>
      </c>
      <c r="BH221" s="127">
        <v>0</v>
      </c>
      <c r="BI221" s="127">
        <v>0</v>
      </c>
      <c r="BJ221" s="127">
        <v>0</v>
      </c>
      <c r="BK221" s="127">
        <v>0</v>
      </c>
      <c r="BL221" s="127">
        <v>0</v>
      </c>
      <c r="BM221" s="127">
        <v>0</v>
      </c>
      <c r="BN221" s="127">
        <v>0</v>
      </c>
      <c r="BO221" s="127">
        <v>0</v>
      </c>
      <c r="BP221" s="127">
        <v>0</v>
      </c>
      <c r="BQ221" s="127">
        <v>0</v>
      </c>
      <c r="BR221" s="127">
        <v>0</v>
      </c>
      <c r="BS221" s="127">
        <v>3.2</v>
      </c>
      <c r="BT221" s="127">
        <v>0</v>
      </c>
      <c r="BU221" s="127">
        <v>0</v>
      </c>
      <c r="BV221" s="127">
        <v>0</v>
      </c>
      <c r="BW221" s="127">
        <v>0</v>
      </c>
      <c r="BX221" s="127">
        <v>0</v>
      </c>
      <c r="BY221" s="127">
        <v>0</v>
      </c>
      <c r="BZ221" s="127">
        <v>0</v>
      </c>
      <c r="CA221" s="127">
        <v>57</v>
      </c>
      <c r="CB221" s="127">
        <v>942</v>
      </c>
    </row>
    <row r="222" spans="2:80">
      <c r="B222" s="127" t="s">
        <v>466</v>
      </c>
      <c r="C222" s="127">
        <v>77</v>
      </c>
      <c r="D222" s="127" t="s">
        <v>467</v>
      </c>
      <c r="E222" s="127" t="s">
        <v>468</v>
      </c>
      <c r="F222" s="127">
        <v>1</v>
      </c>
      <c r="G222" s="127">
        <v>45</v>
      </c>
      <c r="H222" s="127">
        <v>45</v>
      </c>
      <c r="I222" s="127">
        <v>45</v>
      </c>
      <c r="J222" s="127">
        <v>45</v>
      </c>
      <c r="K222" s="127">
        <v>77</v>
      </c>
      <c r="L222" s="127">
        <v>5.842168</v>
      </c>
      <c r="M222" s="127">
        <v>21.552869000000001</v>
      </c>
      <c r="N222" s="127">
        <v>5.842168</v>
      </c>
      <c r="O222" s="127">
        <v>20.509649</v>
      </c>
      <c r="P222" s="127">
        <v>5.842168</v>
      </c>
      <c r="Q222" s="127">
        <v>23.353185</v>
      </c>
      <c r="R222" s="127">
        <v>5.842168</v>
      </c>
      <c r="S222" s="127">
        <v>19.607997999999998</v>
      </c>
      <c r="T222" s="127">
        <v>332.8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6.7</v>
      </c>
      <c r="AI222" s="127">
        <v>0</v>
      </c>
      <c r="AJ222" s="127">
        <v>0</v>
      </c>
      <c r="AK222" s="127">
        <v>0</v>
      </c>
      <c r="AL222" s="127">
        <v>0</v>
      </c>
      <c r="AM222" s="127">
        <v>0</v>
      </c>
      <c r="AN222" s="127">
        <v>0</v>
      </c>
      <c r="AO222" s="127">
        <v>0</v>
      </c>
      <c r="AP222" s="127">
        <v>0</v>
      </c>
      <c r="AQ222" s="127">
        <v>0</v>
      </c>
      <c r="AR222" s="127">
        <v>0</v>
      </c>
      <c r="AS222" s="127">
        <v>0</v>
      </c>
      <c r="AT222" s="127">
        <v>0</v>
      </c>
      <c r="AU222" s="127">
        <v>0</v>
      </c>
      <c r="AV222" s="127">
        <v>8.452</v>
      </c>
      <c r="AW222" s="127">
        <v>0</v>
      </c>
      <c r="AX222" s="127">
        <v>0</v>
      </c>
      <c r="AY222" s="127">
        <v>0</v>
      </c>
      <c r="AZ222" s="127">
        <v>0</v>
      </c>
      <c r="BA222" s="127">
        <v>0</v>
      </c>
      <c r="BB222" s="127">
        <v>0</v>
      </c>
      <c r="BC222" s="127">
        <v>0</v>
      </c>
      <c r="BD222" s="127">
        <v>0</v>
      </c>
      <c r="BE222" s="127">
        <v>0</v>
      </c>
      <c r="BF222" s="127">
        <v>0</v>
      </c>
      <c r="BG222" s="127">
        <v>0</v>
      </c>
      <c r="BH222" s="127">
        <v>0</v>
      </c>
      <c r="BI222" s="127">
        <v>0</v>
      </c>
      <c r="BJ222" s="127">
        <v>14.93</v>
      </c>
      <c r="BK222" s="127">
        <v>0</v>
      </c>
      <c r="BL222" s="127">
        <v>0</v>
      </c>
      <c r="BM222" s="127">
        <v>0</v>
      </c>
      <c r="BN222" s="127">
        <v>0</v>
      </c>
      <c r="BO222" s="127">
        <v>0</v>
      </c>
      <c r="BP222" s="127">
        <v>0</v>
      </c>
      <c r="BQ222" s="127">
        <v>0</v>
      </c>
      <c r="BR222" s="127">
        <v>0</v>
      </c>
      <c r="BS222" s="127">
        <v>0</v>
      </c>
      <c r="BT222" s="127">
        <v>0</v>
      </c>
      <c r="BU222" s="127">
        <v>0</v>
      </c>
      <c r="BV222" s="127">
        <v>0</v>
      </c>
      <c r="BW222" s="127">
        <v>0</v>
      </c>
      <c r="BX222" s="127">
        <v>0</v>
      </c>
      <c r="BY222" s="127">
        <v>5</v>
      </c>
      <c r="BZ222" s="127">
        <v>80</v>
      </c>
    </row>
    <row r="223" spans="2:80">
      <c r="B223" s="127" t="s">
        <v>469</v>
      </c>
      <c r="C223" s="127">
        <v>77</v>
      </c>
      <c r="D223" s="127" t="s">
        <v>467</v>
      </c>
      <c r="E223" s="127" t="s">
        <v>468</v>
      </c>
      <c r="F223" s="127">
        <v>1</v>
      </c>
      <c r="G223" s="127">
        <v>45</v>
      </c>
      <c r="H223" s="127">
        <v>45</v>
      </c>
      <c r="I223" s="127">
        <v>45</v>
      </c>
      <c r="J223" s="127">
        <v>45</v>
      </c>
      <c r="K223" s="127">
        <v>77</v>
      </c>
      <c r="L223" s="127">
        <v>5.6899800000000003</v>
      </c>
      <c r="M223" s="127">
        <v>2.7797999999999998</v>
      </c>
      <c r="N223" s="127">
        <v>5.6899800000000003</v>
      </c>
      <c r="O223" s="127">
        <v>2.6895720000000001</v>
      </c>
      <c r="P223" s="127">
        <v>5.6899800000000003</v>
      </c>
      <c r="Q223" s="127">
        <v>2.8351570000000001</v>
      </c>
      <c r="R223" s="127">
        <v>5.6899800000000003</v>
      </c>
      <c r="S223" s="127">
        <v>2.518354</v>
      </c>
      <c r="T223" s="127">
        <v>3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1.1419999999999999</v>
      </c>
      <c r="AJ223" s="127">
        <v>0</v>
      </c>
      <c r="AK223" s="127">
        <v>0</v>
      </c>
      <c r="AL223" s="127">
        <v>0</v>
      </c>
      <c r="AM223" s="127">
        <v>0</v>
      </c>
      <c r="AN223" s="127">
        <v>0</v>
      </c>
      <c r="AO223" s="127">
        <v>0</v>
      </c>
      <c r="AP223" s="127">
        <v>0</v>
      </c>
      <c r="AQ223" s="127">
        <v>0</v>
      </c>
      <c r="AR223" s="127">
        <v>0</v>
      </c>
      <c r="AS223" s="127">
        <v>0</v>
      </c>
      <c r="AT223" s="127">
        <v>0</v>
      </c>
      <c r="AU223" s="127">
        <v>0</v>
      </c>
      <c r="AV223" s="127">
        <v>0</v>
      </c>
      <c r="AW223" s="127">
        <v>0.51600000000000001</v>
      </c>
      <c r="AX223" s="127">
        <v>0</v>
      </c>
      <c r="AY223" s="127">
        <v>0</v>
      </c>
      <c r="AZ223" s="127">
        <v>0</v>
      </c>
      <c r="BA223" s="127">
        <v>0.51600000000000001</v>
      </c>
      <c r="BB223" s="127">
        <v>0</v>
      </c>
      <c r="BC223" s="127">
        <v>0</v>
      </c>
      <c r="BD223" s="127">
        <v>0</v>
      </c>
      <c r="BE223" s="127">
        <v>0</v>
      </c>
      <c r="BF223" s="127">
        <v>0</v>
      </c>
      <c r="BG223" s="127">
        <v>0</v>
      </c>
      <c r="BH223" s="127">
        <v>0</v>
      </c>
      <c r="BI223" s="127">
        <v>0</v>
      </c>
      <c r="BJ223" s="127">
        <v>0</v>
      </c>
      <c r="BK223" s="127">
        <v>0</v>
      </c>
      <c r="BL223" s="127">
        <v>0</v>
      </c>
      <c r="BM223" s="127">
        <v>0</v>
      </c>
      <c r="BN223" s="127">
        <v>0</v>
      </c>
      <c r="BO223" s="127">
        <v>0.57099999999999995</v>
      </c>
      <c r="BP223" s="127">
        <v>0</v>
      </c>
      <c r="BQ223" s="127">
        <v>0</v>
      </c>
      <c r="BR223" s="127">
        <v>0</v>
      </c>
      <c r="BS223" s="127">
        <v>0</v>
      </c>
      <c r="BT223" s="127">
        <v>0</v>
      </c>
      <c r="BU223" s="127">
        <v>0</v>
      </c>
      <c r="BV223" s="127">
        <v>0</v>
      </c>
      <c r="BW223" s="127">
        <v>0</v>
      </c>
      <c r="BX223" s="127">
        <v>0</v>
      </c>
      <c r="BY223" s="127">
        <v>0</v>
      </c>
      <c r="BZ223" s="127">
        <v>2</v>
      </c>
    </row>
    <row r="224" spans="2:80">
      <c r="B224" s="127" t="s">
        <v>470</v>
      </c>
      <c r="C224" s="127">
        <v>36</v>
      </c>
      <c r="D224" s="127" t="s">
        <v>367</v>
      </c>
      <c r="E224" s="127" t="s">
        <v>101</v>
      </c>
      <c r="F224" s="127" t="s">
        <v>261</v>
      </c>
      <c r="G224" s="127">
        <v>6</v>
      </c>
      <c r="H224" s="127">
        <v>90</v>
      </c>
      <c r="I224" s="127">
        <v>90</v>
      </c>
      <c r="J224" s="127">
        <v>90</v>
      </c>
      <c r="K224" s="127">
        <v>90</v>
      </c>
      <c r="L224" s="127">
        <v>36</v>
      </c>
      <c r="M224" s="127">
        <v>11.175176</v>
      </c>
      <c r="N224" s="127">
        <v>35.642741000000001</v>
      </c>
      <c r="O224" s="127">
        <v>11.175176</v>
      </c>
      <c r="P224" s="127">
        <v>29.778165999999999</v>
      </c>
      <c r="Q224" s="127">
        <v>11.175176</v>
      </c>
      <c r="R224" s="127">
        <v>30.287034999999999</v>
      </c>
      <c r="S224" s="127">
        <v>11.175176</v>
      </c>
      <c r="T224" s="127">
        <v>25.580587999999999</v>
      </c>
      <c r="U224" s="127">
        <v>103</v>
      </c>
      <c r="V224" s="127">
        <v>0</v>
      </c>
      <c r="W224" s="127">
        <v>50.5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>
        <v>30.5</v>
      </c>
      <c r="AL224" s="127">
        <v>0</v>
      </c>
      <c r="AM224" s="127">
        <v>0</v>
      </c>
      <c r="AN224" s="127">
        <v>0</v>
      </c>
      <c r="AO224" s="127">
        <v>0</v>
      </c>
      <c r="AP224" s="127">
        <v>0</v>
      </c>
      <c r="AQ224" s="127">
        <v>0</v>
      </c>
      <c r="AR224" s="127">
        <v>0</v>
      </c>
      <c r="AS224" s="127">
        <v>0</v>
      </c>
      <c r="AT224" s="127">
        <v>0</v>
      </c>
      <c r="AU224" s="127">
        <v>0</v>
      </c>
      <c r="AV224" s="127">
        <v>0</v>
      </c>
      <c r="AW224" s="127">
        <v>0</v>
      </c>
      <c r="AX224" s="127">
        <v>0</v>
      </c>
      <c r="AY224" s="127">
        <v>9.5</v>
      </c>
      <c r="AZ224" s="127">
        <v>0</v>
      </c>
      <c r="BA224" s="127">
        <v>0</v>
      </c>
      <c r="BB224" s="127">
        <v>0</v>
      </c>
      <c r="BC224" s="127">
        <v>0</v>
      </c>
      <c r="BD224" s="127">
        <v>0</v>
      </c>
      <c r="BE224" s="127">
        <v>0</v>
      </c>
      <c r="BF224" s="127">
        <v>0</v>
      </c>
      <c r="BG224" s="127">
        <v>0</v>
      </c>
      <c r="BH224" s="127">
        <v>0</v>
      </c>
      <c r="BI224" s="127">
        <v>0</v>
      </c>
      <c r="BJ224" s="127">
        <v>0</v>
      </c>
      <c r="BK224" s="127">
        <v>0</v>
      </c>
      <c r="BL224" s="127">
        <v>0</v>
      </c>
      <c r="BM224" s="127">
        <v>0</v>
      </c>
      <c r="BN224" s="127">
        <v>12</v>
      </c>
      <c r="BO224" s="127">
        <v>0</v>
      </c>
      <c r="BP224" s="127">
        <v>0</v>
      </c>
      <c r="BQ224" s="127">
        <v>0</v>
      </c>
      <c r="BR224" s="127">
        <v>0</v>
      </c>
      <c r="BS224" s="127">
        <v>0</v>
      </c>
      <c r="BT224" s="127">
        <v>0</v>
      </c>
      <c r="BU224" s="127">
        <v>0</v>
      </c>
      <c r="BV224" s="127">
        <v>0</v>
      </c>
      <c r="BW224" s="127">
        <v>0</v>
      </c>
      <c r="BX224" s="127">
        <v>0</v>
      </c>
      <c r="BY224" s="127">
        <v>0</v>
      </c>
      <c r="BZ224" s="127">
        <v>0</v>
      </c>
      <c r="CA224" s="127">
        <v>44</v>
      </c>
      <c r="CB224" s="127">
        <v>923</v>
      </c>
    </row>
    <row r="225" spans="2:82">
      <c r="B225" s="127" t="s">
        <v>471</v>
      </c>
      <c r="C225" s="127">
        <v>36</v>
      </c>
      <c r="D225" s="127" t="s">
        <v>367</v>
      </c>
      <c r="E225" s="127" t="s">
        <v>101</v>
      </c>
      <c r="F225" s="127" t="s">
        <v>254</v>
      </c>
      <c r="G225" s="127">
        <v>6</v>
      </c>
      <c r="H225" s="127">
        <v>90</v>
      </c>
      <c r="I225" s="127">
        <v>90</v>
      </c>
      <c r="J225" s="127">
        <v>90</v>
      </c>
      <c r="K225" s="127">
        <v>90</v>
      </c>
      <c r="L225" s="127">
        <v>36</v>
      </c>
      <c r="M225" s="127">
        <v>11.179099000000001</v>
      </c>
      <c r="N225" s="127">
        <v>27.945454999999999</v>
      </c>
      <c r="O225" s="127">
        <v>11.179099000000001</v>
      </c>
      <c r="P225" s="127">
        <v>28.934992000000001</v>
      </c>
      <c r="Q225" s="127">
        <v>11.179099000000001</v>
      </c>
      <c r="R225" s="127">
        <v>35.376081999999997</v>
      </c>
      <c r="S225" s="127">
        <v>11.179099000000001</v>
      </c>
      <c r="T225" s="127">
        <v>27.031980000000001</v>
      </c>
      <c r="U225" s="127">
        <v>92</v>
      </c>
      <c r="V225" s="127">
        <v>0</v>
      </c>
      <c r="W225" s="127">
        <v>3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>
        <v>24</v>
      </c>
      <c r="AL225" s="127">
        <v>0</v>
      </c>
      <c r="AM225" s="127">
        <v>0</v>
      </c>
      <c r="AN225" s="127">
        <v>0</v>
      </c>
      <c r="AO225" s="127">
        <v>0</v>
      </c>
      <c r="AP225" s="127">
        <v>0</v>
      </c>
      <c r="AQ225" s="127">
        <v>0</v>
      </c>
      <c r="AR225" s="127">
        <v>0</v>
      </c>
      <c r="AS225" s="127">
        <v>0</v>
      </c>
      <c r="AT225" s="127">
        <v>0</v>
      </c>
      <c r="AU225" s="127">
        <v>0</v>
      </c>
      <c r="AV225" s="127">
        <v>0</v>
      </c>
      <c r="AW225" s="127">
        <v>0</v>
      </c>
      <c r="AX225" s="127">
        <v>0</v>
      </c>
      <c r="AY225" s="127">
        <v>45.71</v>
      </c>
      <c r="AZ225" s="127">
        <v>0</v>
      </c>
      <c r="BA225" s="127">
        <v>0</v>
      </c>
      <c r="BB225" s="127">
        <v>0</v>
      </c>
      <c r="BC225" s="127">
        <v>1.5</v>
      </c>
      <c r="BD225" s="127">
        <v>0</v>
      </c>
      <c r="BE225" s="127">
        <v>0</v>
      </c>
      <c r="BF225" s="127">
        <v>0</v>
      </c>
      <c r="BG225" s="127">
        <v>0</v>
      </c>
      <c r="BH225" s="127">
        <v>0</v>
      </c>
      <c r="BI225" s="127">
        <v>0</v>
      </c>
      <c r="BJ225" s="127">
        <v>0</v>
      </c>
      <c r="BK225" s="127">
        <v>0</v>
      </c>
      <c r="BL225" s="127">
        <v>18</v>
      </c>
      <c r="BM225" s="127">
        <v>0</v>
      </c>
      <c r="BN225" s="127">
        <v>0</v>
      </c>
      <c r="BO225" s="127">
        <v>0</v>
      </c>
      <c r="BP225" s="127">
        <v>0</v>
      </c>
      <c r="BQ225" s="127">
        <v>0</v>
      </c>
      <c r="BR225" s="127">
        <v>0</v>
      </c>
      <c r="BS225" s="127">
        <v>0</v>
      </c>
      <c r="BT225" s="127">
        <v>0</v>
      </c>
      <c r="BU225" s="127">
        <v>0</v>
      </c>
      <c r="BV225" s="127">
        <v>0</v>
      </c>
      <c r="BW225" s="127">
        <v>0</v>
      </c>
      <c r="BX225" s="127">
        <v>0</v>
      </c>
      <c r="BY225" s="127">
        <v>36</v>
      </c>
      <c r="BZ225" s="127">
        <v>788</v>
      </c>
    </row>
    <row r="226" spans="2:82">
      <c r="B226" s="127" t="s">
        <v>472</v>
      </c>
      <c r="C226" s="127">
        <v>21</v>
      </c>
      <c r="D226" s="127" t="s">
        <v>473</v>
      </c>
      <c r="E226" s="127" t="s">
        <v>474</v>
      </c>
      <c r="F226" s="127">
        <v>1</v>
      </c>
      <c r="G226" s="127">
        <v>60</v>
      </c>
      <c r="H226" s="127">
        <v>60</v>
      </c>
      <c r="I226" s="127">
        <v>60</v>
      </c>
      <c r="J226" s="127">
        <v>60</v>
      </c>
      <c r="K226" s="127">
        <v>21</v>
      </c>
      <c r="L226" s="127">
        <v>10.772651</v>
      </c>
      <c r="M226" s="127">
        <v>46.794204000000001</v>
      </c>
      <c r="N226" s="127">
        <v>10.772651</v>
      </c>
      <c r="O226" s="127">
        <v>44.231811999999998</v>
      </c>
      <c r="P226" s="127">
        <v>10.772651</v>
      </c>
      <c r="Q226" s="127">
        <v>47.340237999999999</v>
      </c>
      <c r="R226" s="127">
        <v>10.772651</v>
      </c>
      <c r="S226" s="127">
        <v>40.985661</v>
      </c>
      <c r="T226" s="127">
        <v>5510.81</v>
      </c>
      <c r="U226" s="127">
        <v>0</v>
      </c>
      <c r="V226" s="127">
        <v>0</v>
      </c>
      <c r="W226" s="127" t="s">
        <v>1122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11.46</v>
      </c>
      <c r="AG226" s="127">
        <v>0</v>
      </c>
      <c r="AH226" s="127">
        <v>0</v>
      </c>
      <c r="AI226" s="127">
        <v>0</v>
      </c>
      <c r="AJ226" s="127">
        <v>0</v>
      </c>
      <c r="AK226" s="127">
        <v>0</v>
      </c>
      <c r="AL226" s="127">
        <v>0</v>
      </c>
      <c r="AM226" s="127">
        <v>0</v>
      </c>
      <c r="AN226" s="127">
        <v>0</v>
      </c>
      <c r="AO226" s="127">
        <v>0</v>
      </c>
      <c r="AP226" s="127">
        <v>0</v>
      </c>
      <c r="AQ226" s="127">
        <v>0</v>
      </c>
      <c r="AR226" s="127">
        <v>0</v>
      </c>
      <c r="AS226" s="127">
        <v>0</v>
      </c>
      <c r="AT226" s="127">
        <v>9.48</v>
      </c>
      <c r="AU226" s="127">
        <v>0</v>
      </c>
      <c r="AV226" s="127">
        <v>0</v>
      </c>
      <c r="AW226" s="127">
        <v>11.07</v>
      </c>
      <c r="AX226" s="127">
        <v>0</v>
      </c>
      <c r="AY226" s="127">
        <v>0</v>
      </c>
      <c r="AZ226" s="127">
        <v>0</v>
      </c>
      <c r="BA226" s="127">
        <v>0</v>
      </c>
      <c r="BB226" s="127">
        <v>0</v>
      </c>
      <c r="BC226" s="127">
        <v>0</v>
      </c>
      <c r="BD226" s="127">
        <v>0</v>
      </c>
      <c r="BE226" s="127">
        <v>0</v>
      </c>
      <c r="BF226" s="127">
        <v>0</v>
      </c>
      <c r="BG226" s="127">
        <v>7.1</v>
      </c>
      <c r="BH226" s="127">
        <v>0</v>
      </c>
      <c r="BI226" s="127">
        <v>0</v>
      </c>
      <c r="BJ226" s="127">
        <v>0</v>
      </c>
      <c r="BK226" s="127">
        <v>0</v>
      </c>
      <c r="BL226" s="127">
        <v>1</v>
      </c>
      <c r="BM226" s="127">
        <v>0</v>
      </c>
      <c r="BN226" s="127">
        <v>0</v>
      </c>
      <c r="BO226" s="127">
        <v>0</v>
      </c>
      <c r="BP226" s="127">
        <v>0</v>
      </c>
      <c r="BQ226" s="127">
        <v>0</v>
      </c>
      <c r="BR226" s="127">
        <v>0</v>
      </c>
      <c r="BS226" s="127">
        <v>0</v>
      </c>
      <c r="BT226" s="127">
        <v>0</v>
      </c>
      <c r="BU226" s="127">
        <v>0</v>
      </c>
      <c r="BV226" s="127">
        <v>11</v>
      </c>
      <c r="BW226" s="127">
        <v>149</v>
      </c>
    </row>
    <row r="227" spans="2:82">
      <c r="B227" s="127" t="s">
        <v>475</v>
      </c>
      <c r="C227" s="127">
        <v>21</v>
      </c>
      <c r="D227" s="127" t="s">
        <v>473</v>
      </c>
      <c r="E227" s="127" t="s">
        <v>474</v>
      </c>
      <c r="F227" s="127">
        <v>1</v>
      </c>
      <c r="G227" s="127">
        <v>60</v>
      </c>
      <c r="H227" s="127">
        <v>60</v>
      </c>
      <c r="I227" s="127">
        <v>60</v>
      </c>
      <c r="J227" s="127">
        <v>60</v>
      </c>
      <c r="K227" s="127">
        <v>21</v>
      </c>
      <c r="L227" s="127">
        <v>10.660522</v>
      </c>
      <c r="M227" s="127">
        <v>41.678671999999999</v>
      </c>
      <c r="N227" s="127">
        <v>10.660522</v>
      </c>
      <c r="O227" s="127">
        <v>39.790401000000003</v>
      </c>
      <c r="P227" s="127">
        <v>10.660522</v>
      </c>
      <c r="Q227" s="127">
        <v>43.120697</v>
      </c>
      <c r="R227" s="127">
        <v>10.660522</v>
      </c>
      <c r="S227" s="127">
        <v>36.517215</v>
      </c>
      <c r="T227" s="127">
        <v>7816.35</v>
      </c>
      <c r="U227" s="127">
        <v>0</v>
      </c>
      <c r="V227" s="127">
        <v>0</v>
      </c>
      <c r="W227" s="127" t="s">
        <v>1123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22.25</v>
      </c>
      <c r="AG227" s="127">
        <v>0</v>
      </c>
      <c r="AH227" s="127">
        <v>0</v>
      </c>
      <c r="AI227" s="127">
        <v>0</v>
      </c>
      <c r="AJ227" s="127">
        <v>1</v>
      </c>
      <c r="AK227" s="127">
        <v>0</v>
      </c>
      <c r="AL227" s="127">
        <v>0</v>
      </c>
      <c r="AM227" s="127">
        <v>0</v>
      </c>
      <c r="AN227" s="127">
        <v>0</v>
      </c>
      <c r="AO227" s="127">
        <v>0</v>
      </c>
      <c r="AP227" s="127">
        <v>0</v>
      </c>
      <c r="AQ227" s="127">
        <v>0</v>
      </c>
      <c r="AR227" s="127">
        <v>0</v>
      </c>
      <c r="AS227" s="127">
        <v>20.28</v>
      </c>
      <c r="AT227" s="127">
        <v>0.88800000000000001</v>
      </c>
      <c r="AU227" s="127" t="s">
        <v>1124</v>
      </c>
      <c r="AV227" s="127">
        <v>0.44400000000000001</v>
      </c>
      <c r="AW227" s="127">
        <v>0</v>
      </c>
      <c r="AX227" s="127">
        <v>0</v>
      </c>
      <c r="AY227" s="127">
        <v>0</v>
      </c>
      <c r="AZ227" s="127">
        <v>0</v>
      </c>
      <c r="BA227" s="127">
        <v>0</v>
      </c>
      <c r="BB227" s="127">
        <v>0</v>
      </c>
      <c r="BC227" s="127">
        <v>9.15</v>
      </c>
      <c r="BD227" s="127">
        <v>0</v>
      </c>
      <c r="BE227" s="127">
        <v>0</v>
      </c>
      <c r="BF227" s="127">
        <v>0</v>
      </c>
      <c r="BG227" s="127">
        <v>2.4</v>
      </c>
      <c r="BH227" s="127">
        <v>0</v>
      </c>
      <c r="BI227" s="127">
        <v>0</v>
      </c>
      <c r="BJ227" s="127">
        <v>0</v>
      </c>
      <c r="BK227" s="127">
        <v>0</v>
      </c>
      <c r="BL227" s="127">
        <v>0</v>
      </c>
      <c r="BM227" s="127">
        <v>0</v>
      </c>
      <c r="BN227" s="127">
        <v>0</v>
      </c>
      <c r="BO227" s="127">
        <v>0</v>
      </c>
      <c r="BP227" s="127">
        <v>0</v>
      </c>
      <c r="BQ227" s="127">
        <v>18</v>
      </c>
      <c r="BR227" s="127">
        <v>277</v>
      </c>
    </row>
    <row r="228" spans="2:82">
      <c r="B228" s="127" t="s">
        <v>476</v>
      </c>
      <c r="C228" s="127">
        <v>43</v>
      </c>
      <c r="D228" s="127" t="s">
        <v>342</v>
      </c>
      <c r="E228" s="127" t="s">
        <v>477</v>
      </c>
      <c r="F228" s="127" t="s">
        <v>261</v>
      </c>
      <c r="G228" s="127">
        <v>1</v>
      </c>
      <c r="H228" s="127">
        <v>60</v>
      </c>
      <c r="I228" s="127">
        <v>60</v>
      </c>
      <c r="J228" s="127">
        <v>60</v>
      </c>
      <c r="K228" s="127">
        <v>60</v>
      </c>
      <c r="L228" s="127">
        <v>43</v>
      </c>
      <c r="M228" s="127">
        <v>12.500419000000001</v>
      </c>
      <c r="N228" s="127">
        <v>49.312100000000001</v>
      </c>
      <c r="O228" s="127">
        <v>12.500419000000001</v>
      </c>
      <c r="P228" s="127">
        <v>44.038600000000002</v>
      </c>
      <c r="Q228" s="127">
        <v>12.500419000000001</v>
      </c>
      <c r="R228" s="127">
        <v>45.218328999999997</v>
      </c>
      <c r="S228" s="127">
        <v>12.500419000000001</v>
      </c>
      <c r="T228" s="127">
        <v>40.600425000000001</v>
      </c>
      <c r="U228" s="127">
        <v>2610.5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 t="s">
        <v>1125</v>
      </c>
      <c r="AJ228" s="127">
        <v>0</v>
      </c>
      <c r="AK228" s="127">
        <v>0</v>
      </c>
      <c r="AL228" s="127">
        <v>0</v>
      </c>
      <c r="AM228" s="127">
        <v>0</v>
      </c>
      <c r="AN228" s="127">
        <v>0</v>
      </c>
      <c r="AO228" s="127">
        <v>0</v>
      </c>
      <c r="AP228" s="127">
        <v>0</v>
      </c>
      <c r="AQ228" s="127">
        <v>0</v>
      </c>
      <c r="AR228" s="127">
        <v>0</v>
      </c>
      <c r="AS228" s="127">
        <v>0</v>
      </c>
      <c r="AT228" s="127">
        <v>0</v>
      </c>
      <c r="AU228" s="127">
        <v>0</v>
      </c>
      <c r="AV228" s="127">
        <v>6.5</v>
      </c>
      <c r="AW228" s="127">
        <v>10.5</v>
      </c>
      <c r="AX228" s="127">
        <v>0</v>
      </c>
      <c r="AY228" s="127">
        <v>0</v>
      </c>
      <c r="AZ228" s="127">
        <v>0</v>
      </c>
      <c r="BA228" s="127">
        <v>0</v>
      </c>
      <c r="BB228" s="127">
        <v>0</v>
      </c>
      <c r="BC228" s="127">
        <v>0</v>
      </c>
      <c r="BD228" s="127">
        <v>0</v>
      </c>
      <c r="BE228" s="127">
        <v>0</v>
      </c>
      <c r="BF228" s="127">
        <v>0</v>
      </c>
      <c r="BG228" s="127">
        <v>0</v>
      </c>
      <c r="BH228" s="127">
        <v>0</v>
      </c>
      <c r="BI228" s="127">
        <v>2.5</v>
      </c>
      <c r="BJ228" s="127">
        <v>0</v>
      </c>
      <c r="BK228" s="127">
        <v>0</v>
      </c>
      <c r="BL228" s="127">
        <v>0</v>
      </c>
      <c r="BM228" s="127">
        <v>0</v>
      </c>
      <c r="BN228" s="127">
        <v>0</v>
      </c>
      <c r="BO228" s="127">
        <v>0</v>
      </c>
      <c r="BP228" s="127">
        <v>0</v>
      </c>
      <c r="BQ228" s="127">
        <v>0</v>
      </c>
      <c r="BR228" s="127">
        <v>0</v>
      </c>
      <c r="BS228" s="127">
        <v>0</v>
      </c>
      <c r="BT228" s="127">
        <v>0</v>
      </c>
      <c r="BU228" s="127">
        <v>0</v>
      </c>
      <c r="BV228" s="127">
        <v>0</v>
      </c>
      <c r="BW228" s="127">
        <v>0</v>
      </c>
      <c r="BX228" s="127">
        <v>10</v>
      </c>
      <c r="BY228" s="127">
        <v>170</v>
      </c>
    </row>
    <row r="229" spans="2:82">
      <c r="B229" s="127" t="s">
        <v>478</v>
      </c>
      <c r="C229" s="127">
        <v>43</v>
      </c>
      <c r="D229" s="127" t="s">
        <v>342</v>
      </c>
      <c r="E229" s="127" t="s">
        <v>477</v>
      </c>
      <c r="F229" s="127" t="s">
        <v>254</v>
      </c>
      <c r="G229" s="127">
        <v>1</v>
      </c>
      <c r="H229" s="127">
        <v>60</v>
      </c>
      <c r="I229" s="127">
        <v>60</v>
      </c>
      <c r="J229" s="127">
        <v>60</v>
      </c>
      <c r="K229" s="127">
        <v>60</v>
      </c>
      <c r="L229" s="127">
        <v>43</v>
      </c>
      <c r="M229" s="127">
        <v>12.665187</v>
      </c>
      <c r="N229" s="127">
        <v>41.116292999999999</v>
      </c>
      <c r="O229" s="127">
        <v>12.665187</v>
      </c>
      <c r="P229" s="127">
        <v>41.596468999999999</v>
      </c>
      <c r="Q229" s="127">
        <v>12.665187</v>
      </c>
      <c r="R229" s="127">
        <v>47.545602000000002</v>
      </c>
      <c r="S229" s="127">
        <v>12.665187</v>
      </c>
      <c r="T229" s="127">
        <v>40.012179000000003</v>
      </c>
      <c r="U229" s="127" t="s">
        <v>1126</v>
      </c>
      <c r="V229" s="127">
        <v>0</v>
      </c>
      <c r="W229" s="127">
        <v>0</v>
      </c>
      <c r="X229" s="127">
        <v>1.5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 t="s">
        <v>1127</v>
      </c>
      <c r="AH229" s="127">
        <v>0</v>
      </c>
      <c r="AI229" s="127">
        <v>0</v>
      </c>
      <c r="AJ229" s="127">
        <v>0.5</v>
      </c>
      <c r="AK229" s="127">
        <v>0</v>
      </c>
      <c r="AL229" s="127">
        <v>0</v>
      </c>
      <c r="AM229" s="127">
        <v>0</v>
      </c>
      <c r="AN229" s="127">
        <v>0</v>
      </c>
      <c r="AO229" s="127">
        <v>0</v>
      </c>
      <c r="AP229" s="127">
        <v>0</v>
      </c>
      <c r="AQ229" s="127">
        <v>0</v>
      </c>
      <c r="AR229" s="127">
        <v>0</v>
      </c>
      <c r="AS229" s="127" t="s">
        <v>1128</v>
      </c>
      <c r="AT229" s="127">
        <v>0</v>
      </c>
      <c r="AU229" s="127">
        <v>0</v>
      </c>
      <c r="AV229" s="127" t="s">
        <v>1129</v>
      </c>
      <c r="AW229" s="127">
        <v>0</v>
      </c>
      <c r="AX229" s="127">
        <v>0</v>
      </c>
      <c r="AY229" s="127">
        <v>0</v>
      </c>
      <c r="AZ229" s="127">
        <v>0</v>
      </c>
      <c r="BA229" s="127">
        <v>0</v>
      </c>
      <c r="BB229" s="127">
        <v>0</v>
      </c>
      <c r="BC229" s="127">
        <v>3.6659999999999999</v>
      </c>
      <c r="BD229" s="127">
        <v>0</v>
      </c>
      <c r="BE229" s="127">
        <v>0</v>
      </c>
      <c r="BF229" s="127">
        <v>0</v>
      </c>
      <c r="BG229" s="127">
        <v>3.3330000000000002</v>
      </c>
      <c r="BH229" s="127">
        <v>0</v>
      </c>
      <c r="BI229" s="127">
        <v>0</v>
      </c>
      <c r="BJ229" s="127">
        <v>0</v>
      </c>
      <c r="BK229" s="127">
        <v>0</v>
      </c>
      <c r="BL229" s="127">
        <v>0</v>
      </c>
      <c r="BM229" s="127">
        <v>0</v>
      </c>
      <c r="BN229" s="127">
        <v>0</v>
      </c>
      <c r="BO229" s="127">
        <v>0</v>
      </c>
      <c r="BP229" s="127">
        <v>0</v>
      </c>
      <c r="BQ229" s="127">
        <v>14</v>
      </c>
      <c r="BR229" s="127">
        <v>263</v>
      </c>
    </row>
    <row r="230" spans="2:82">
      <c r="B230" s="127" t="s">
        <v>479</v>
      </c>
      <c r="C230" s="127">
        <v>2</v>
      </c>
      <c r="D230" s="127">
        <v>60</v>
      </c>
      <c r="E230" s="127">
        <v>60</v>
      </c>
      <c r="F230" s="127">
        <v>60</v>
      </c>
      <c r="G230" s="127">
        <v>60</v>
      </c>
      <c r="H230" s="127">
        <v>29.200665000000001</v>
      </c>
      <c r="I230" s="127">
        <v>77.140542999999994</v>
      </c>
      <c r="J230" s="127">
        <v>29.200665000000001</v>
      </c>
      <c r="K230" s="127">
        <v>72.350497000000004</v>
      </c>
      <c r="L230" s="127">
        <v>29.200665000000001</v>
      </c>
      <c r="M230" s="127">
        <v>78.146034999999998</v>
      </c>
      <c r="N230" s="127">
        <v>29.200665000000001</v>
      </c>
      <c r="O230" s="127">
        <v>68.374951999999993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>
        <v>0</v>
      </c>
      <c r="AL230" s="127">
        <v>0</v>
      </c>
      <c r="AM230" s="127">
        <v>0</v>
      </c>
      <c r="AN230" s="127">
        <v>0</v>
      </c>
      <c r="AO230" s="127">
        <v>0</v>
      </c>
      <c r="AP230" s="127">
        <v>0</v>
      </c>
      <c r="AQ230" s="127">
        <v>0</v>
      </c>
      <c r="AR230" s="127">
        <v>0</v>
      </c>
      <c r="AS230" s="127">
        <v>0</v>
      </c>
      <c r="AT230" s="127">
        <v>0</v>
      </c>
      <c r="AU230" s="127">
        <v>0</v>
      </c>
      <c r="AV230" s="127">
        <v>0</v>
      </c>
      <c r="AW230" s="127">
        <v>0</v>
      </c>
      <c r="AX230" s="127">
        <v>0</v>
      </c>
      <c r="AY230" s="127">
        <v>0</v>
      </c>
      <c r="AZ230" s="127">
        <v>0</v>
      </c>
      <c r="BA230" s="127">
        <v>0</v>
      </c>
      <c r="BB230" s="127">
        <v>0</v>
      </c>
      <c r="BC230" s="127">
        <v>0</v>
      </c>
      <c r="BD230" s="127">
        <v>0</v>
      </c>
      <c r="BE230" s="127">
        <v>0</v>
      </c>
      <c r="BF230" s="127">
        <v>0</v>
      </c>
      <c r="BG230" s="127">
        <v>0</v>
      </c>
      <c r="BH230" s="127">
        <v>0</v>
      </c>
      <c r="BI230" s="127">
        <v>0</v>
      </c>
      <c r="BJ230" s="127">
        <v>0</v>
      </c>
      <c r="BK230" s="127">
        <v>0</v>
      </c>
      <c r="BL230" s="127">
        <v>0</v>
      </c>
      <c r="BM230" s="127">
        <v>0</v>
      </c>
      <c r="BN230" s="127">
        <v>0</v>
      </c>
      <c r="BO230" s="127">
        <v>0</v>
      </c>
      <c r="BP230" s="127">
        <v>0</v>
      </c>
      <c r="BQ230" s="127">
        <v>0</v>
      </c>
      <c r="BR230" s="127">
        <v>0</v>
      </c>
      <c r="BS230" s="127">
        <v>0</v>
      </c>
      <c r="BT230" s="127">
        <v>0</v>
      </c>
      <c r="BU230" s="127">
        <v>0</v>
      </c>
      <c r="BV230" s="127">
        <v>0</v>
      </c>
      <c r="BW230" s="127">
        <v>0</v>
      </c>
      <c r="BX230" s="127">
        <v>0</v>
      </c>
      <c r="BY230" s="127">
        <v>0</v>
      </c>
      <c r="BZ230" s="127">
        <v>0</v>
      </c>
    </row>
    <row r="231" spans="2:82">
      <c r="B231" s="127" t="s">
        <v>480</v>
      </c>
      <c r="C231" s="127">
        <v>84</v>
      </c>
      <c r="D231" s="127" t="s">
        <v>254</v>
      </c>
      <c r="E231" s="127">
        <v>6</v>
      </c>
      <c r="F231" s="127">
        <v>90</v>
      </c>
      <c r="G231" s="127">
        <v>90</v>
      </c>
      <c r="H231" s="127">
        <v>90</v>
      </c>
      <c r="I231" s="127">
        <v>90</v>
      </c>
      <c r="J231" s="127">
        <v>84</v>
      </c>
      <c r="K231" s="127" t="s">
        <v>1130</v>
      </c>
      <c r="L231" s="127">
        <v>39.791592000000001</v>
      </c>
      <c r="M231" s="127">
        <v>94.185167000000007</v>
      </c>
      <c r="N231" s="127" t="s">
        <v>1131</v>
      </c>
      <c r="O231" s="127">
        <v>39.791592000000001</v>
      </c>
      <c r="P231" s="127">
        <v>92.490063000000006</v>
      </c>
      <c r="Q231" s="127">
        <v>114</v>
      </c>
      <c r="R231" s="127">
        <v>0</v>
      </c>
      <c r="S231" s="127">
        <v>9.5</v>
      </c>
      <c r="T231" s="127">
        <v>0</v>
      </c>
      <c r="U231" s="127">
        <v>0</v>
      </c>
      <c r="V231" s="127">
        <v>0</v>
      </c>
      <c r="W231" s="127">
        <v>0</v>
      </c>
      <c r="X231" s="127">
        <v>15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19</v>
      </c>
      <c r="AI231" s="127">
        <v>0</v>
      </c>
      <c r="AJ231" s="127">
        <v>0</v>
      </c>
      <c r="AK231" s="127">
        <v>0</v>
      </c>
      <c r="AL231" s="127">
        <v>0</v>
      </c>
      <c r="AM231" s="127">
        <v>11</v>
      </c>
      <c r="AN231" s="127">
        <v>0</v>
      </c>
      <c r="AO231" s="127">
        <v>0</v>
      </c>
      <c r="AP231" s="127">
        <v>0</v>
      </c>
      <c r="AQ231" s="127">
        <v>0</v>
      </c>
      <c r="AR231" s="127">
        <v>0</v>
      </c>
      <c r="AS231" s="127">
        <v>0</v>
      </c>
      <c r="AT231" s="127">
        <v>0</v>
      </c>
      <c r="AU231" s="127">
        <v>0</v>
      </c>
      <c r="AV231" s="127">
        <v>0</v>
      </c>
      <c r="AW231" s="127">
        <v>21</v>
      </c>
      <c r="AX231" s="127">
        <v>0</v>
      </c>
      <c r="AY231" s="127">
        <v>0</v>
      </c>
      <c r="AZ231" s="127">
        <v>0</v>
      </c>
      <c r="BA231" s="127">
        <v>24</v>
      </c>
      <c r="BB231" s="127">
        <v>0</v>
      </c>
      <c r="BC231" s="127">
        <v>0</v>
      </c>
      <c r="BD231" s="127">
        <v>0</v>
      </c>
      <c r="BE231" s="127">
        <v>0</v>
      </c>
      <c r="BF231" s="127">
        <v>0</v>
      </c>
      <c r="BG231" s="127">
        <v>0</v>
      </c>
      <c r="BH231" s="127">
        <v>0</v>
      </c>
      <c r="BI231" s="127">
        <v>0</v>
      </c>
      <c r="BJ231" s="127">
        <v>0</v>
      </c>
      <c r="BK231" s="127">
        <v>11</v>
      </c>
      <c r="BL231" s="127">
        <v>0</v>
      </c>
      <c r="BM231" s="127">
        <v>0</v>
      </c>
      <c r="BN231" s="127">
        <v>0</v>
      </c>
      <c r="BO231" s="127">
        <v>3</v>
      </c>
      <c r="BP231" s="127">
        <v>0</v>
      </c>
      <c r="BQ231" s="127">
        <v>0</v>
      </c>
      <c r="BR231" s="127">
        <v>0</v>
      </c>
      <c r="BS231" s="127">
        <v>0</v>
      </c>
      <c r="BT231" s="127">
        <v>0</v>
      </c>
      <c r="BU231" s="127">
        <v>0</v>
      </c>
      <c r="BV231" s="127">
        <v>0</v>
      </c>
      <c r="BW231" s="127">
        <v>78</v>
      </c>
      <c r="BX231" s="127">
        <v>1216</v>
      </c>
    </row>
    <row r="232" spans="2:82">
      <c r="B232" s="127" t="s">
        <v>481</v>
      </c>
      <c r="C232" s="127">
        <v>84</v>
      </c>
      <c r="D232" s="127" t="s">
        <v>261</v>
      </c>
      <c r="E232" s="127">
        <v>6</v>
      </c>
      <c r="F232" s="127">
        <v>90</v>
      </c>
      <c r="G232" s="127">
        <v>90</v>
      </c>
      <c r="H232" s="127">
        <v>90</v>
      </c>
      <c r="I232" s="127">
        <v>90</v>
      </c>
      <c r="J232" s="127">
        <v>84</v>
      </c>
      <c r="K232" s="127" t="s">
        <v>1132</v>
      </c>
      <c r="L232" s="127">
        <v>38.812660000000001</v>
      </c>
      <c r="M232" s="127">
        <v>95.080900999999997</v>
      </c>
      <c r="N232" s="127" t="s">
        <v>1133</v>
      </c>
      <c r="O232" s="127">
        <v>38.812660000000001</v>
      </c>
      <c r="P232" s="127">
        <v>89.759388000000001</v>
      </c>
      <c r="Q232" s="127">
        <v>144</v>
      </c>
      <c r="R232" s="127">
        <v>0</v>
      </c>
      <c r="S232" s="127">
        <v>0</v>
      </c>
      <c r="T232" s="127">
        <v>17</v>
      </c>
      <c r="U232" s="127">
        <v>0</v>
      </c>
      <c r="V232" s="127">
        <v>0</v>
      </c>
      <c r="W232" s="127">
        <v>0</v>
      </c>
      <c r="X232" s="127">
        <v>0</v>
      </c>
      <c r="Y232" s="127">
        <v>29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24</v>
      </c>
      <c r="AJ232" s="127">
        <v>0</v>
      </c>
      <c r="AK232" s="127">
        <v>0</v>
      </c>
      <c r="AL232" s="127">
        <v>0</v>
      </c>
      <c r="AM232" s="127">
        <v>0</v>
      </c>
      <c r="AN232" s="127">
        <v>7</v>
      </c>
      <c r="AO232" s="127">
        <v>0</v>
      </c>
      <c r="AP232" s="127">
        <v>0</v>
      </c>
      <c r="AQ232" s="127">
        <v>0</v>
      </c>
      <c r="AR232" s="127">
        <v>0</v>
      </c>
      <c r="AS232" s="127">
        <v>0</v>
      </c>
      <c r="AT232" s="127">
        <v>0</v>
      </c>
      <c r="AU232" s="127">
        <v>0</v>
      </c>
      <c r="AV232" s="127">
        <v>0</v>
      </c>
      <c r="AW232" s="127">
        <v>0</v>
      </c>
      <c r="AX232" s="127">
        <v>13</v>
      </c>
      <c r="AY232" s="127">
        <v>0</v>
      </c>
      <c r="AZ232" s="127">
        <v>0</v>
      </c>
      <c r="BA232" s="127">
        <v>0</v>
      </c>
      <c r="BB232" s="127">
        <v>43</v>
      </c>
      <c r="BC232" s="127">
        <v>0</v>
      </c>
      <c r="BD232" s="127">
        <v>0</v>
      </c>
      <c r="BE232" s="127">
        <v>0</v>
      </c>
      <c r="BF232" s="127">
        <v>0</v>
      </c>
      <c r="BG232" s="127">
        <v>0</v>
      </c>
      <c r="BH232" s="127">
        <v>0</v>
      </c>
      <c r="BI232" s="127">
        <v>0</v>
      </c>
      <c r="BJ232" s="127">
        <v>0</v>
      </c>
      <c r="BK232" s="127">
        <v>0</v>
      </c>
      <c r="BL232" s="127">
        <v>5</v>
      </c>
      <c r="BM232" s="127">
        <v>0</v>
      </c>
      <c r="BN232" s="127">
        <v>0</v>
      </c>
      <c r="BO232" s="127">
        <v>0</v>
      </c>
      <c r="BP232" s="127">
        <v>6</v>
      </c>
      <c r="BQ232" s="127">
        <v>0</v>
      </c>
      <c r="BR232" s="127">
        <v>0</v>
      </c>
      <c r="BS232" s="127">
        <v>0</v>
      </c>
      <c r="BT232" s="127">
        <v>0</v>
      </c>
      <c r="BU232" s="127">
        <v>0</v>
      </c>
      <c r="BV232" s="127">
        <v>0</v>
      </c>
      <c r="BW232" s="127">
        <v>0</v>
      </c>
      <c r="BX232" s="127">
        <v>56</v>
      </c>
      <c r="BY232" s="127">
        <v>1375</v>
      </c>
    </row>
    <row r="233" spans="2:82">
      <c r="B233" s="127" t="s">
        <v>482</v>
      </c>
      <c r="C233" s="127">
        <v>86</v>
      </c>
      <c r="D233" s="127" t="s">
        <v>463</v>
      </c>
      <c r="E233" s="127" t="s">
        <v>464</v>
      </c>
      <c r="F233" s="127" t="s">
        <v>465</v>
      </c>
      <c r="G233" s="127">
        <v>6</v>
      </c>
      <c r="H233" s="127">
        <v>90</v>
      </c>
      <c r="I233" s="127">
        <v>90</v>
      </c>
      <c r="J233" s="127">
        <v>90</v>
      </c>
      <c r="K233" s="127">
        <v>90</v>
      </c>
      <c r="L233" s="127">
        <v>86</v>
      </c>
      <c r="M233" s="127">
        <v>22.794003</v>
      </c>
      <c r="N233" s="127">
        <v>59.478582000000003</v>
      </c>
      <c r="O233" s="127">
        <v>22.794003</v>
      </c>
      <c r="P233" s="127">
        <v>37.105666999999997</v>
      </c>
      <c r="Q233" s="127">
        <v>22.794003</v>
      </c>
      <c r="R233" s="127">
        <v>54.211965999999997</v>
      </c>
      <c r="S233" s="127">
        <v>22.794003</v>
      </c>
      <c r="T233" s="127">
        <v>34.308875999999998</v>
      </c>
      <c r="U233" s="127">
        <v>57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51.5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>
        <v>0</v>
      </c>
      <c r="AL233" s="127">
        <v>1</v>
      </c>
      <c r="AM233" s="127">
        <v>0</v>
      </c>
      <c r="AN233" s="127">
        <v>0</v>
      </c>
      <c r="AO233" s="127">
        <v>0</v>
      </c>
      <c r="AP233" s="127">
        <v>0</v>
      </c>
      <c r="AQ233" s="127">
        <v>2</v>
      </c>
      <c r="AR233" s="127">
        <v>0</v>
      </c>
      <c r="AS233" s="127">
        <v>0</v>
      </c>
      <c r="AT233" s="127">
        <v>0</v>
      </c>
      <c r="AU233" s="127">
        <v>0</v>
      </c>
      <c r="AV233" s="127">
        <v>0</v>
      </c>
      <c r="AW233" s="127">
        <v>0</v>
      </c>
      <c r="AX233" s="127">
        <v>0</v>
      </c>
      <c r="AY233" s="127">
        <v>0</v>
      </c>
      <c r="AZ233" s="127">
        <v>0</v>
      </c>
      <c r="BA233" s="127">
        <v>1</v>
      </c>
      <c r="BB233" s="127">
        <v>0</v>
      </c>
      <c r="BC233" s="127">
        <v>0</v>
      </c>
      <c r="BD233" s="127">
        <v>0</v>
      </c>
      <c r="BE233" s="127">
        <v>0</v>
      </c>
      <c r="BF233" s="127">
        <v>0</v>
      </c>
      <c r="BG233" s="127">
        <v>0</v>
      </c>
      <c r="BH233" s="127">
        <v>0</v>
      </c>
      <c r="BI233" s="127">
        <v>0</v>
      </c>
      <c r="BJ233" s="127">
        <v>0</v>
      </c>
      <c r="BK233" s="127">
        <v>0</v>
      </c>
      <c r="BL233" s="127">
        <v>0</v>
      </c>
      <c r="BM233" s="127">
        <v>0</v>
      </c>
      <c r="BN233" s="127">
        <v>0</v>
      </c>
      <c r="BO233" s="127">
        <v>0</v>
      </c>
      <c r="BP233" s="127">
        <v>0</v>
      </c>
      <c r="BQ233" s="127">
        <v>0</v>
      </c>
      <c r="BR233" s="127">
        <v>0</v>
      </c>
      <c r="BS233" s="127">
        <v>0</v>
      </c>
      <c r="BT233" s="127">
        <v>0</v>
      </c>
      <c r="BU233" s="127">
        <v>1</v>
      </c>
      <c r="BV233" s="127">
        <v>0</v>
      </c>
      <c r="BW233" s="127">
        <v>0</v>
      </c>
      <c r="BX233" s="127">
        <v>0</v>
      </c>
      <c r="BY233" s="127">
        <v>0</v>
      </c>
      <c r="BZ233" s="127">
        <v>0</v>
      </c>
      <c r="CA233" s="127">
        <v>0</v>
      </c>
      <c r="CB233" s="127">
        <v>0</v>
      </c>
      <c r="CC233" s="127">
        <v>49</v>
      </c>
      <c r="CD233" s="127">
        <v>1062</v>
      </c>
    </row>
    <row r="234" spans="2:82">
      <c r="B234" s="127" t="s">
        <v>483</v>
      </c>
      <c r="C234" s="127">
        <v>92</v>
      </c>
      <c r="D234" s="127" t="s">
        <v>102</v>
      </c>
      <c r="E234" s="127" t="s">
        <v>254</v>
      </c>
      <c r="F234" s="127">
        <v>7</v>
      </c>
      <c r="G234" s="127">
        <v>80</v>
      </c>
      <c r="H234" s="127">
        <v>92</v>
      </c>
      <c r="I234" s="127">
        <v>0</v>
      </c>
      <c r="J234" s="127">
        <v>0</v>
      </c>
      <c r="K234" s="127">
        <v>0</v>
      </c>
      <c r="L234" s="127">
        <v>0</v>
      </c>
      <c r="M234" s="127">
        <v>26.056865999999999</v>
      </c>
      <c r="N234" s="127">
        <v>82.449490999999995</v>
      </c>
      <c r="O234" s="127">
        <v>0</v>
      </c>
      <c r="P234" s="127">
        <v>0</v>
      </c>
      <c r="Q234" s="127">
        <v>31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>
        <v>0</v>
      </c>
      <c r="AL234" s="127">
        <v>0</v>
      </c>
      <c r="AM234" s="127">
        <v>0</v>
      </c>
      <c r="AN234" s="127">
        <v>0</v>
      </c>
      <c r="AO234" s="127">
        <v>0</v>
      </c>
      <c r="AP234" s="127">
        <v>0</v>
      </c>
      <c r="AQ234" s="127">
        <v>0</v>
      </c>
      <c r="AR234" s="127">
        <v>0</v>
      </c>
      <c r="AS234" s="127">
        <v>0</v>
      </c>
      <c r="AT234" s="127">
        <v>0</v>
      </c>
      <c r="AU234" s="127">
        <v>0</v>
      </c>
      <c r="AV234" s="127">
        <v>0</v>
      </c>
      <c r="AW234" s="127">
        <v>18.190000000000001</v>
      </c>
      <c r="AX234" s="127">
        <v>0.5</v>
      </c>
      <c r="AY234" s="127">
        <v>0</v>
      </c>
      <c r="AZ234" s="127">
        <v>0</v>
      </c>
      <c r="BA234" s="127">
        <v>7</v>
      </c>
      <c r="BB234" s="127">
        <v>0</v>
      </c>
      <c r="BC234" s="127">
        <v>5</v>
      </c>
      <c r="BD234" s="127">
        <v>0</v>
      </c>
      <c r="BE234" s="127">
        <v>0</v>
      </c>
      <c r="BF234" s="127">
        <v>0</v>
      </c>
      <c r="BG234" s="127">
        <v>0</v>
      </c>
      <c r="BH234" s="127">
        <v>0</v>
      </c>
      <c r="BI234" s="127">
        <v>0</v>
      </c>
      <c r="BJ234" s="127">
        <v>0</v>
      </c>
      <c r="BK234" s="127">
        <v>0</v>
      </c>
      <c r="BL234" s="127">
        <v>0</v>
      </c>
      <c r="BM234" s="127">
        <v>0</v>
      </c>
      <c r="BN234" s="127">
        <v>0</v>
      </c>
      <c r="BO234" s="127">
        <v>0</v>
      </c>
      <c r="BP234" s="127">
        <v>0</v>
      </c>
      <c r="BQ234" s="127">
        <v>0</v>
      </c>
      <c r="BR234" s="127">
        <v>0</v>
      </c>
      <c r="BS234" s="127">
        <v>0</v>
      </c>
      <c r="BT234" s="127">
        <v>0</v>
      </c>
      <c r="BU234" s="127">
        <v>0</v>
      </c>
      <c r="BV234" s="127">
        <v>0</v>
      </c>
      <c r="BW234" s="127">
        <v>0</v>
      </c>
      <c r="BX234" s="127">
        <v>8</v>
      </c>
      <c r="BY234" s="127">
        <v>138</v>
      </c>
    </row>
    <row r="235" spans="2:82">
      <c r="B235" s="127" t="s">
        <v>484</v>
      </c>
      <c r="C235" s="127">
        <v>96</v>
      </c>
      <c r="D235" s="127" t="s">
        <v>263</v>
      </c>
      <c r="E235" s="127" t="s">
        <v>402</v>
      </c>
      <c r="F235" s="127">
        <v>7</v>
      </c>
      <c r="G235" s="127">
        <v>180</v>
      </c>
      <c r="H235" s="127">
        <v>360</v>
      </c>
      <c r="I235" s="127">
        <v>60</v>
      </c>
      <c r="J235" s="127">
        <v>96</v>
      </c>
      <c r="K235" s="127" t="s">
        <v>1134</v>
      </c>
      <c r="L235" s="127" t="s">
        <v>1135</v>
      </c>
      <c r="M235" s="127" t="s">
        <v>1136</v>
      </c>
      <c r="N235" s="127">
        <v>0</v>
      </c>
      <c r="O235" s="127">
        <v>0</v>
      </c>
      <c r="P235" s="127">
        <v>68</v>
      </c>
      <c r="Q235" s="127">
        <v>0</v>
      </c>
      <c r="R235" s="127">
        <v>0</v>
      </c>
      <c r="S235" s="127">
        <v>9</v>
      </c>
      <c r="T235" s="127">
        <v>0</v>
      </c>
      <c r="U235" s="127">
        <v>0</v>
      </c>
      <c r="V235" s="127">
        <v>0</v>
      </c>
      <c r="W235" s="127">
        <v>0</v>
      </c>
      <c r="X235" s="127">
        <v>13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13</v>
      </c>
      <c r="AI235" s="127">
        <v>0</v>
      </c>
      <c r="AJ235" s="127">
        <v>0</v>
      </c>
      <c r="AK235" s="127">
        <v>0</v>
      </c>
      <c r="AL235" s="127">
        <v>0</v>
      </c>
      <c r="AM235" s="127">
        <v>9</v>
      </c>
      <c r="AN235" s="127">
        <v>0</v>
      </c>
      <c r="AO235" s="127">
        <v>0</v>
      </c>
      <c r="AP235" s="127">
        <v>0</v>
      </c>
      <c r="AQ235" s="127">
        <v>0</v>
      </c>
      <c r="AR235" s="127">
        <v>0</v>
      </c>
      <c r="AS235" s="127">
        <v>0</v>
      </c>
      <c r="AT235" s="127">
        <v>0</v>
      </c>
      <c r="AU235" s="127">
        <v>0</v>
      </c>
      <c r="AV235" s="127">
        <v>0</v>
      </c>
      <c r="AW235" s="127">
        <v>19</v>
      </c>
      <c r="AX235" s="127">
        <v>0</v>
      </c>
      <c r="AY235" s="127">
        <v>0</v>
      </c>
      <c r="AZ235" s="127">
        <v>0</v>
      </c>
      <c r="BA235" s="127">
        <v>0</v>
      </c>
      <c r="BB235" s="127">
        <v>5</v>
      </c>
      <c r="BC235" s="127">
        <v>0</v>
      </c>
      <c r="BD235" s="127">
        <v>0</v>
      </c>
      <c r="BE235" s="127">
        <v>0</v>
      </c>
      <c r="BF235" s="127">
        <v>0</v>
      </c>
      <c r="BG235" s="127">
        <v>0</v>
      </c>
      <c r="BH235" s="127">
        <v>0</v>
      </c>
      <c r="BI235" s="127">
        <v>0</v>
      </c>
      <c r="BJ235" s="127">
        <v>0</v>
      </c>
      <c r="BK235" s="127">
        <v>0</v>
      </c>
      <c r="BL235" s="127">
        <v>0</v>
      </c>
      <c r="BM235" s="127">
        <v>0</v>
      </c>
      <c r="BN235" s="127">
        <v>0</v>
      </c>
      <c r="BO235" s="127">
        <v>0</v>
      </c>
      <c r="BP235" s="127">
        <v>0</v>
      </c>
      <c r="BQ235" s="127">
        <v>0</v>
      </c>
      <c r="BR235" s="127">
        <v>0</v>
      </c>
      <c r="BS235" s="127">
        <v>0</v>
      </c>
      <c r="BT235" s="127">
        <v>0</v>
      </c>
      <c r="BU235" s="127">
        <v>0</v>
      </c>
      <c r="BV235" s="127">
        <v>0</v>
      </c>
      <c r="BW235" s="127">
        <v>0</v>
      </c>
      <c r="BX235" s="127">
        <v>0</v>
      </c>
      <c r="BY235" s="127">
        <v>37</v>
      </c>
      <c r="BZ235" s="127">
        <v>685</v>
      </c>
    </row>
    <row r="236" spans="2:82">
      <c r="B236" s="127" t="s">
        <v>485</v>
      </c>
      <c r="C236" s="127">
        <v>96</v>
      </c>
      <c r="D236" s="127" t="s">
        <v>263</v>
      </c>
      <c r="E236" s="127" t="s">
        <v>402</v>
      </c>
      <c r="F236" s="127">
        <v>7</v>
      </c>
      <c r="G236" s="127">
        <v>60</v>
      </c>
      <c r="H236" s="127">
        <v>120</v>
      </c>
      <c r="I236" s="127">
        <v>96</v>
      </c>
      <c r="J236" s="127" t="s">
        <v>1137</v>
      </c>
      <c r="K236" s="127">
        <v>0</v>
      </c>
      <c r="L236" s="127">
        <v>0</v>
      </c>
      <c r="M236" s="127" t="s">
        <v>1138</v>
      </c>
      <c r="N236" s="127">
        <v>0</v>
      </c>
      <c r="O236" s="127">
        <v>0</v>
      </c>
      <c r="P236" s="127">
        <v>45</v>
      </c>
      <c r="Q236" s="127">
        <v>0</v>
      </c>
      <c r="R236" s="127">
        <v>0</v>
      </c>
      <c r="S236" s="127">
        <v>17</v>
      </c>
      <c r="T236" s="127">
        <v>0</v>
      </c>
      <c r="U236" s="127">
        <v>0</v>
      </c>
      <c r="V236" s="127">
        <v>0</v>
      </c>
      <c r="W236" s="127">
        <v>0</v>
      </c>
      <c r="X236" s="127">
        <v>3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>
        <v>0</v>
      </c>
      <c r="AL236" s="127">
        <v>0</v>
      </c>
      <c r="AM236" s="127">
        <v>0</v>
      </c>
      <c r="AN236" s="127">
        <v>0</v>
      </c>
      <c r="AO236" s="127">
        <v>0</v>
      </c>
      <c r="AP236" s="127">
        <v>0</v>
      </c>
      <c r="AQ236" s="127">
        <v>0</v>
      </c>
      <c r="AR236" s="127">
        <v>0</v>
      </c>
      <c r="AS236" s="127">
        <v>0</v>
      </c>
      <c r="AT236" s="127">
        <v>0</v>
      </c>
      <c r="AU236" s="127">
        <v>0</v>
      </c>
      <c r="AV236" s="127">
        <v>0</v>
      </c>
      <c r="AW236" s="127">
        <v>12</v>
      </c>
      <c r="AX236" s="127">
        <v>0</v>
      </c>
      <c r="AY236" s="127">
        <v>0</v>
      </c>
      <c r="AZ236" s="127">
        <v>0</v>
      </c>
      <c r="BA236" s="127">
        <v>0</v>
      </c>
      <c r="BB236" s="127">
        <v>13</v>
      </c>
      <c r="BC236" s="127">
        <v>0</v>
      </c>
      <c r="BD236" s="127">
        <v>0</v>
      </c>
      <c r="BE236" s="127">
        <v>0</v>
      </c>
      <c r="BF236" s="127">
        <v>0</v>
      </c>
      <c r="BG236" s="127">
        <v>0</v>
      </c>
      <c r="BH236" s="127">
        <v>0</v>
      </c>
      <c r="BI236" s="127">
        <v>0</v>
      </c>
      <c r="BJ236" s="127">
        <v>0</v>
      </c>
      <c r="BK236" s="127">
        <v>0</v>
      </c>
      <c r="BL236" s="127">
        <v>0</v>
      </c>
      <c r="BM236" s="127">
        <v>0</v>
      </c>
      <c r="BN236" s="127">
        <v>0</v>
      </c>
      <c r="BO236" s="127">
        <v>0</v>
      </c>
      <c r="BP236" s="127">
        <v>0</v>
      </c>
      <c r="BQ236" s="127">
        <v>0</v>
      </c>
      <c r="BR236" s="127">
        <v>0</v>
      </c>
      <c r="BS236" s="127">
        <v>0</v>
      </c>
      <c r="BT236" s="127">
        <v>0</v>
      </c>
      <c r="BU236" s="127">
        <v>0</v>
      </c>
      <c r="BV236" s="127">
        <v>0</v>
      </c>
      <c r="BW236" s="127">
        <v>0</v>
      </c>
      <c r="BX236" s="127">
        <v>0</v>
      </c>
      <c r="BY236" s="127">
        <v>27</v>
      </c>
      <c r="BZ236" s="127">
        <v>459</v>
      </c>
    </row>
    <row r="237" spans="2:82">
      <c r="B237" s="127" t="s">
        <v>486</v>
      </c>
      <c r="C237" s="127">
        <v>96</v>
      </c>
      <c r="D237" s="127" t="s">
        <v>263</v>
      </c>
      <c r="E237" s="127" t="s">
        <v>403</v>
      </c>
      <c r="F237" s="127" t="s">
        <v>370</v>
      </c>
      <c r="G237" s="127">
        <v>6</v>
      </c>
      <c r="H237" s="127">
        <v>80</v>
      </c>
      <c r="I237" s="127">
        <v>96</v>
      </c>
      <c r="J237" s="127">
        <v>0</v>
      </c>
      <c r="K237" s="127">
        <v>0</v>
      </c>
      <c r="L237" s="127">
        <v>0</v>
      </c>
      <c r="M237" s="127">
        <v>0</v>
      </c>
      <c r="N237" s="127" t="s">
        <v>1139</v>
      </c>
      <c r="O237" s="127">
        <v>0</v>
      </c>
      <c r="P237" s="127">
        <v>0</v>
      </c>
      <c r="Q237" s="127">
        <v>72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>
        <v>0</v>
      </c>
      <c r="AL237" s="127">
        <v>0</v>
      </c>
      <c r="AM237" s="127">
        <v>0</v>
      </c>
      <c r="AN237" s="127">
        <v>0</v>
      </c>
      <c r="AO237" s="127">
        <v>0</v>
      </c>
      <c r="AP237" s="127">
        <v>0</v>
      </c>
      <c r="AQ237" s="127">
        <v>0</v>
      </c>
      <c r="AR237" s="127">
        <v>0</v>
      </c>
      <c r="AS237" s="127">
        <v>0</v>
      </c>
      <c r="AT237" s="127">
        <v>0</v>
      </c>
      <c r="AU237" s="127">
        <v>0</v>
      </c>
      <c r="AV237" s="127">
        <v>0</v>
      </c>
      <c r="AW237" s="127">
        <v>19.329999999999998</v>
      </c>
      <c r="AX237" s="127">
        <v>0</v>
      </c>
      <c r="AY237" s="127">
        <v>0</v>
      </c>
      <c r="AZ237" s="127">
        <v>0</v>
      </c>
      <c r="BA237" s="127">
        <v>52.65</v>
      </c>
      <c r="BB237" s="127">
        <v>0</v>
      </c>
      <c r="BC237" s="127">
        <v>0</v>
      </c>
      <c r="BD237" s="127">
        <v>0</v>
      </c>
      <c r="BE237" s="127">
        <v>0</v>
      </c>
      <c r="BF237" s="127">
        <v>0</v>
      </c>
      <c r="BG237" s="127">
        <v>0</v>
      </c>
      <c r="BH237" s="127">
        <v>0</v>
      </c>
      <c r="BI237" s="127">
        <v>0</v>
      </c>
      <c r="BJ237" s="127">
        <v>0</v>
      </c>
      <c r="BK237" s="127">
        <v>0</v>
      </c>
      <c r="BL237" s="127">
        <v>0</v>
      </c>
      <c r="BM237" s="127">
        <v>0</v>
      </c>
      <c r="BN237" s="127">
        <v>0</v>
      </c>
      <c r="BO237" s="127">
        <v>0</v>
      </c>
      <c r="BP237" s="127">
        <v>0</v>
      </c>
      <c r="BQ237" s="127">
        <v>0</v>
      </c>
      <c r="BR237" s="127">
        <v>0</v>
      </c>
      <c r="BS237" s="127">
        <v>0</v>
      </c>
      <c r="BT237" s="127">
        <v>0</v>
      </c>
      <c r="BU237" s="127">
        <v>0</v>
      </c>
      <c r="BV237" s="127">
        <v>0</v>
      </c>
      <c r="BW237" s="127">
        <v>0</v>
      </c>
      <c r="BX237" s="127">
        <v>71</v>
      </c>
      <c r="BY237" s="127">
        <v>1121</v>
      </c>
    </row>
    <row r="238" spans="2:82">
      <c r="B238" s="127" t="s">
        <v>487</v>
      </c>
      <c r="C238" s="127">
        <v>96</v>
      </c>
      <c r="D238" s="127" t="s">
        <v>263</v>
      </c>
      <c r="E238" s="127" t="s">
        <v>403</v>
      </c>
      <c r="F238" s="127" t="s">
        <v>370</v>
      </c>
      <c r="G238" s="127">
        <v>6</v>
      </c>
      <c r="H238" s="127">
        <v>90</v>
      </c>
      <c r="I238" s="127">
        <v>96</v>
      </c>
      <c r="J238" s="127" t="s">
        <v>1140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65</v>
      </c>
      <c r="R238" s="127">
        <v>0</v>
      </c>
      <c r="S238" s="127">
        <v>7.75</v>
      </c>
      <c r="T238" s="127">
        <v>0</v>
      </c>
      <c r="U238" s="127">
        <v>0</v>
      </c>
      <c r="V238" s="127">
        <v>0</v>
      </c>
      <c r="W238" s="127">
        <v>56.5</v>
      </c>
      <c r="X238" s="127">
        <v>0</v>
      </c>
      <c r="Y238" s="127">
        <v>1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>
        <v>0</v>
      </c>
      <c r="AL238" s="127">
        <v>0</v>
      </c>
      <c r="AM238" s="127">
        <v>0</v>
      </c>
      <c r="AN238" s="127">
        <v>0</v>
      </c>
      <c r="AO238" s="127">
        <v>0</v>
      </c>
      <c r="AP238" s="127">
        <v>0</v>
      </c>
      <c r="AQ238" s="127">
        <v>0</v>
      </c>
      <c r="AR238" s="127">
        <v>0</v>
      </c>
      <c r="AS238" s="127">
        <v>0</v>
      </c>
      <c r="AT238" s="127">
        <v>0</v>
      </c>
      <c r="AU238" s="127">
        <v>0</v>
      </c>
      <c r="AV238" s="127">
        <v>0</v>
      </c>
      <c r="AW238" s="127">
        <v>0</v>
      </c>
      <c r="AX238" s="127">
        <v>0</v>
      </c>
      <c r="AY238" s="127">
        <v>0</v>
      </c>
      <c r="AZ238" s="127">
        <v>0</v>
      </c>
      <c r="BA238" s="127">
        <v>0</v>
      </c>
      <c r="BB238" s="127">
        <v>0</v>
      </c>
      <c r="BC238" s="127">
        <v>0</v>
      </c>
      <c r="BD238" s="127">
        <v>0</v>
      </c>
      <c r="BE238" s="127">
        <v>0</v>
      </c>
      <c r="BF238" s="127">
        <v>0</v>
      </c>
      <c r="BG238" s="127">
        <v>0</v>
      </c>
      <c r="BH238" s="127">
        <v>0</v>
      </c>
      <c r="BI238" s="127">
        <v>0</v>
      </c>
      <c r="BJ238" s="127">
        <v>0</v>
      </c>
      <c r="BK238" s="127">
        <v>0</v>
      </c>
      <c r="BL238" s="127">
        <v>0</v>
      </c>
      <c r="BM238" s="127">
        <v>0</v>
      </c>
      <c r="BN238" s="127">
        <v>0</v>
      </c>
      <c r="BO238" s="127">
        <v>0</v>
      </c>
      <c r="BP238" s="127">
        <v>0</v>
      </c>
      <c r="BQ238" s="127">
        <v>0</v>
      </c>
      <c r="BR238" s="127">
        <v>0</v>
      </c>
      <c r="BS238" s="127">
        <v>0</v>
      </c>
      <c r="BT238" s="127">
        <v>0</v>
      </c>
      <c r="BU238" s="127">
        <v>0</v>
      </c>
      <c r="BV238" s="127">
        <v>0</v>
      </c>
      <c r="BW238" s="127">
        <v>0</v>
      </c>
      <c r="BX238" s="127">
        <v>66</v>
      </c>
      <c r="BY238" s="127">
        <v>981</v>
      </c>
    </row>
    <row r="239" spans="2:82">
      <c r="B239" s="127" t="s">
        <v>488</v>
      </c>
      <c r="C239" s="127">
        <v>91</v>
      </c>
      <c r="D239" s="127" t="s">
        <v>387</v>
      </c>
      <c r="E239" s="127">
        <v>6</v>
      </c>
      <c r="F239" s="127">
        <v>80</v>
      </c>
      <c r="G239" s="127">
        <v>91</v>
      </c>
      <c r="H239" s="127">
        <v>0</v>
      </c>
      <c r="I239" s="127">
        <v>0</v>
      </c>
      <c r="J239" s="127">
        <v>0</v>
      </c>
      <c r="K239" s="127">
        <v>0</v>
      </c>
      <c r="L239" s="127">
        <v>28.722698000000001</v>
      </c>
      <c r="M239" s="127">
        <v>76.657842000000002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>
        <v>0</v>
      </c>
      <c r="AL239" s="127">
        <v>0</v>
      </c>
      <c r="AM239" s="127">
        <v>0</v>
      </c>
      <c r="AN239" s="127">
        <v>0</v>
      </c>
      <c r="AO239" s="127">
        <v>0</v>
      </c>
      <c r="AP239" s="127">
        <v>0</v>
      </c>
      <c r="AQ239" s="127">
        <v>0</v>
      </c>
      <c r="AR239" s="127">
        <v>0</v>
      </c>
      <c r="AS239" s="127">
        <v>0</v>
      </c>
      <c r="AT239" s="127">
        <v>0</v>
      </c>
      <c r="AU239" s="127">
        <v>0</v>
      </c>
      <c r="AV239" s="127">
        <v>0</v>
      </c>
      <c r="AW239" s="127">
        <v>0</v>
      </c>
      <c r="AX239" s="127">
        <v>0</v>
      </c>
      <c r="AY239" s="127">
        <v>0</v>
      </c>
      <c r="AZ239" s="127">
        <v>0</v>
      </c>
      <c r="BA239" s="127">
        <v>0</v>
      </c>
      <c r="BB239" s="127">
        <v>0</v>
      </c>
      <c r="BC239" s="127">
        <v>0</v>
      </c>
      <c r="BD239" s="127">
        <v>0</v>
      </c>
      <c r="BE239" s="127">
        <v>0</v>
      </c>
      <c r="BF239" s="127">
        <v>0</v>
      </c>
      <c r="BG239" s="127">
        <v>0</v>
      </c>
      <c r="BH239" s="127">
        <v>0</v>
      </c>
      <c r="BI239" s="127">
        <v>0</v>
      </c>
      <c r="BJ239" s="127">
        <v>0</v>
      </c>
      <c r="BK239" s="127">
        <v>0</v>
      </c>
      <c r="BL239" s="127">
        <v>0</v>
      </c>
      <c r="BM239" s="127">
        <v>0</v>
      </c>
      <c r="BN239" s="127">
        <v>0</v>
      </c>
      <c r="BO239" s="127">
        <v>0</v>
      </c>
      <c r="BP239" s="127">
        <v>0</v>
      </c>
      <c r="BQ239" s="127">
        <v>0</v>
      </c>
      <c r="BR239" s="127">
        <v>0</v>
      </c>
      <c r="BS239" s="127">
        <v>0</v>
      </c>
      <c r="BT239" s="127">
        <v>0</v>
      </c>
      <c r="BU239" s="127">
        <v>0</v>
      </c>
      <c r="BV239" s="127">
        <v>0</v>
      </c>
      <c r="BW239" s="127">
        <v>0</v>
      </c>
      <c r="BX239" s="127">
        <v>0</v>
      </c>
      <c r="BY239" s="127">
        <v>0</v>
      </c>
      <c r="BZ239" s="127">
        <v>0</v>
      </c>
    </row>
    <row r="240" spans="2:82">
      <c r="B240" s="127" t="s">
        <v>489</v>
      </c>
      <c r="C240" s="127">
        <v>18</v>
      </c>
      <c r="D240" s="127" t="s">
        <v>252</v>
      </c>
      <c r="E240" s="127" t="s">
        <v>100</v>
      </c>
      <c r="F240" s="127" t="s">
        <v>254</v>
      </c>
      <c r="G240" s="127">
        <v>1</v>
      </c>
      <c r="H240" s="127">
        <v>60</v>
      </c>
      <c r="I240" s="127">
        <v>120</v>
      </c>
      <c r="J240" s="127">
        <v>18</v>
      </c>
      <c r="K240" s="127">
        <v>8.1040229999999998</v>
      </c>
      <c r="L240" s="127">
        <v>31.987919999999999</v>
      </c>
      <c r="M240" s="127">
        <v>8.1040229999999998</v>
      </c>
      <c r="N240" s="127">
        <v>31.574145999999999</v>
      </c>
      <c r="O240" s="127">
        <v>0</v>
      </c>
      <c r="P240" s="127">
        <v>0</v>
      </c>
      <c r="Q240" s="127">
        <v>0</v>
      </c>
      <c r="R240" s="127">
        <v>0</v>
      </c>
      <c r="S240" s="127" t="s">
        <v>1141</v>
      </c>
      <c r="T240" s="127" t="s">
        <v>1142</v>
      </c>
      <c r="U240" s="127">
        <v>0.25</v>
      </c>
      <c r="V240" s="127">
        <v>0</v>
      </c>
      <c r="W240" s="127">
        <v>0</v>
      </c>
      <c r="X240" s="127">
        <v>0</v>
      </c>
      <c r="Y240" s="127">
        <v>0</v>
      </c>
      <c r="Z240" s="127" t="s">
        <v>1143</v>
      </c>
      <c r="AA240" s="127">
        <v>0</v>
      </c>
      <c r="AB240" s="127" t="s">
        <v>1144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>
        <v>0</v>
      </c>
      <c r="AL240" s="127">
        <v>0</v>
      </c>
      <c r="AM240" s="127">
        <v>0</v>
      </c>
      <c r="AN240" s="127">
        <v>0</v>
      </c>
      <c r="AO240" s="127">
        <v>0</v>
      </c>
      <c r="AP240" s="127">
        <v>0</v>
      </c>
      <c r="AQ240" s="127">
        <v>0</v>
      </c>
      <c r="AR240" s="127">
        <v>0</v>
      </c>
      <c r="AS240" s="127">
        <v>0</v>
      </c>
      <c r="AT240" s="127">
        <v>0</v>
      </c>
      <c r="AU240" s="127">
        <v>0</v>
      </c>
      <c r="AV240" s="127">
        <v>0</v>
      </c>
      <c r="AW240" s="127">
        <v>0</v>
      </c>
      <c r="AX240" s="127">
        <v>0</v>
      </c>
      <c r="AY240" s="127">
        <v>0</v>
      </c>
      <c r="AZ240" s="127">
        <v>0</v>
      </c>
      <c r="BA240" s="127">
        <v>0</v>
      </c>
      <c r="BB240" s="127">
        <v>0</v>
      </c>
      <c r="BC240" s="127">
        <v>0</v>
      </c>
      <c r="BD240" s="127">
        <v>0</v>
      </c>
      <c r="BE240" s="127">
        <v>0</v>
      </c>
      <c r="BF240" s="127">
        <v>0</v>
      </c>
      <c r="BG240" s="127">
        <v>0</v>
      </c>
      <c r="BH240" s="127">
        <v>0</v>
      </c>
      <c r="BI240" s="127">
        <v>0</v>
      </c>
      <c r="BJ240" s="127">
        <v>0</v>
      </c>
      <c r="BK240" s="127">
        <v>0</v>
      </c>
      <c r="BL240" s="127">
        <v>0</v>
      </c>
      <c r="BM240" s="127">
        <v>0</v>
      </c>
      <c r="BN240" s="127">
        <v>16</v>
      </c>
      <c r="BO240" s="127">
        <v>233</v>
      </c>
    </row>
    <row r="241" spans="2:80">
      <c r="B241" s="127" t="s">
        <v>490</v>
      </c>
      <c r="C241" s="127">
        <v>18</v>
      </c>
      <c r="D241" s="127" t="s">
        <v>252</v>
      </c>
      <c r="E241" s="127" t="s">
        <v>100</v>
      </c>
      <c r="F241" s="127" t="s">
        <v>261</v>
      </c>
      <c r="G241" s="127">
        <v>1</v>
      </c>
      <c r="H241" s="127">
        <v>120</v>
      </c>
      <c r="I241" s="127">
        <v>80</v>
      </c>
      <c r="J241" s="127">
        <v>18</v>
      </c>
      <c r="K241" s="127">
        <v>0</v>
      </c>
      <c r="L241" s="127">
        <v>0</v>
      </c>
      <c r="M241" s="127">
        <v>8.1787159999999997</v>
      </c>
      <c r="N241" s="127">
        <v>32.645152000000003</v>
      </c>
      <c r="O241" s="127">
        <v>8.1787159999999997</v>
      </c>
      <c r="P241" s="127">
        <v>34.112259999999999</v>
      </c>
      <c r="Q241" s="127">
        <v>0</v>
      </c>
      <c r="R241" s="127">
        <v>0</v>
      </c>
      <c r="S241" s="127">
        <v>238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 t="s">
        <v>1145</v>
      </c>
      <c r="AI241" s="127">
        <v>0</v>
      </c>
      <c r="AJ241" s="127">
        <v>0</v>
      </c>
      <c r="AK241" s="127" t="s">
        <v>1146</v>
      </c>
      <c r="AL241" s="127">
        <v>0</v>
      </c>
      <c r="AM241" s="127">
        <v>0</v>
      </c>
      <c r="AN241" s="127">
        <v>0</v>
      </c>
      <c r="AO241" s="127">
        <v>0</v>
      </c>
      <c r="AP241" s="127">
        <v>0</v>
      </c>
      <c r="AQ241" s="127">
        <v>0</v>
      </c>
      <c r="AR241" s="127" t="s">
        <v>1147</v>
      </c>
      <c r="AS241" s="127" t="s">
        <v>1148</v>
      </c>
      <c r="AT241" s="127">
        <v>0.223</v>
      </c>
      <c r="AU241" s="127">
        <v>0</v>
      </c>
      <c r="AV241" s="127">
        <v>0</v>
      </c>
      <c r="AW241" s="127">
        <v>0</v>
      </c>
      <c r="AX241" s="127">
        <v>0</v>
      </c>
      <c r="AY241" s="127">
        <v>0</v>
      </c>
      <c r="AZ241" s="127">
        <v>0</v>
      </c>
      <c r="BA241" s="127">
        <v>0</v>
      </c>
      <c r="BB241" s="127">
        <v>0</v>
      </c>
      <c r="BC241" s="127">
        <v>0</v>
      </c>
      <c r="BD241" s="127">
        <v>0</v>
      </c>
      <c r="BE241" s="127">
        <v>0</v>
      </c>
      <c r="BF241" s="127">
        <v>0</v>
      </c>
      <c r="BG241" s="127">
        <v>0</v>
      </c>
      <c r="BH241" s="127">
        <v>0</v>
      </c>
      <c r="BI241" s="127">
        <v>0</v>
      </c>
      <c r="BJ241" s="127">
        <v>0</v>
      </c>
      <c r="BK241" s="127">
        <v>0</v>
      </c>
      <c r="BL241" s="127">
        <v>0</v>
      </c>
      <c r="BM241" s="127">
        <v>0</v>
      </c>
      <c r="BN241" s="127">
        <v>0</v>
      </c>
      <c r="BO241" s="127">
        <v>31</v>
      </c>
      <c r="BP241" s="127">
        <v>397</v>
      </c>
    </row>
    <row r="242" spans="2:80">
      <c r="B242" s="127" t="s">
        <v>491</v>
      </c>
      <c r="C242" s="127">
        <v>95</v>
      </c>
      <c r="D242" s="127" t="s">
        <v>398</v>
      </c>
      <c r="E242" s="127" t="s">
        <v>399</v>
      </c>
      <c r="F242" s="127" t="s">
        <v>253</v>
      </c>
      <c r="G242" s="127" t="s">
        <v>254</v>
      </c>
      <c r="H242" s="127">
        <v>6</v>
      </c>
      <c r="I242" s="127">
        <v>120</v>
      </c>
      <c r="J242" s="127">
        <v>95</v>
      </c>
      <c r="K242" s="127">
        <v>0</v>
      </c>
      <c r="L242" s="127">
        <v>0</v>
      </c>
      <c r="M242" s="127">
        <v>0</v>
      </c>
      <c r="N242" s="127">
        <v>0</v>
      </c>
      <c r="O242" s="127" t="s">
        <v>1149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>
        <v>0</v>
      </c>
      <c r="AL242" s="127">
        <v>0</v>
      </c>
      <c r="AM242" s="127">
        <v>0</v>
      </c>
      <c r="AN242" s="127">
        <v>0</v>
      </c>
      <c r="AO242" s="127">
        <v>0</v>
      </c>
      <c r="AP242" s="127">
        <v>0</v>
      </c>
      <c r="AQ242" s="127">
        <v>0</v>
      </c>
      <c r="AR242" s="127">
        <v>0</v>
      </c>
      <c r="AS242" s="127">
        <v>0</v>
      </c>
      <c r="AT242" s="127">
        <v>0</v>
      </c>
      <c r="AU242" s="127">
        <v>0</v>
      </c>
      <c r="AV242" s="127">
        <v>0</v>
      </c>
      <c r="AW242" s="127">
        <v>0</v>
      </c>
      <c r="AX242" s="127">
        <v>0</v>
      </c>
      <c r="AY242" s="127">
        <v>0</v>
      </c>
      <c r="AZ242" s="127">
        <v>0</v>
      </c>
      <c r="BA242" s="127">
        <v>0</v>
      </c>
      <c r="BB242" s="127">
        <v>0</v>
      </c>
      <c r="BC242" s="127">
        <v>0</v>
      </c>
      <c r="BD242" s="127">
        <v>0</v>
      </c>
      <c r="BE242" s="127">
        <v>0</v>
      </c>
      <c r="BF242" s="127">
        <v>0</v>
      </c>
      <c r="BG242" s="127">
        <v>0</v>
      </c>
      <c r="BH242" s="127">
        <v>0</v>
      </c>
      <c r="BI242" s="127">
        <v>0</v>
      </c>
      <c r="BJ242" s="127">
        <v>0</v>
      </c>
      <c r="BK242" s="127">
        <v>0</v>
      </c>
      <c r="BL242" s="127">
        <v>0</v>
      </c>
      <c r="BM242" s="127">
        <v>0</v>
      </c>
      <c r="BN242" s="127">
        <v>0</v>
      </c>
      <c r="BO242" s="127">
        <v>0</v>
      </c>
      <c r="BP242" s="127">
        <v>0</v>
      </c>
      <c r="BQ242" s="127">
        <v>0</v>
      </c>
      <c r="BR242" s="127">
        <v>0</v>
      </c>
      <c r="BS242" s="127">
        <v>0</v>
      </c>
      <c r="BT242" s="127">
        <v>0</v>
      </c>
      <c r="BU242" s="127">
        <v>0</v>
      </c>
      <c r="BV242" s="127">
        <v>0</v>
      </c>
      <c r="BW242" s="127">
        <v>0</v>
      </c>
      <c r="BX242" s="127">
        <v>0</v>
      </c>
      <c r="BY242" s="127">
        <v>0</v>
      </c>
      <c r="BZ242" s="127">
        <v>0</v>
      </c>
      <c r="CA242" s="127">
        <v>0</v>
      </c>
      <c r="CB242" s="127">
        <v>0</v>
      </c>
    </row>
    <row r="243" spans="2:80">
      <c r="B243" s="127" t="s">
        <v>492</v>
      </c>
      <c r="C243" s="127">
        <v>35</v>
      </c>
      <c r="D243" s="127" t="s">
        <v>393</v>
      </c>
      <c r="E243" s="127" t="s">
        <v>253</v>
      </c>
      <c r="F243" s="127" t="s">
        <v>261</v>
      </c>
      <c r="G243" s="127">
        <v>6</v>
      </c>
      <c r="H243" s="127">
        <v>60</v>
      </c>
      <c r="I243" s="127">
        <v>240</v>
      </c>
      <c r="J243" s="127">
        <v>35</v>
      </c>
      <c r="K243" s="127">
        <v>16.726143</v>
      </c>
      <c r="L243" s="127">
        <v>55.282319999999999</v>
      </c>
      <c r="M243" s="127">
        <v>0</v>
      </c>
      <c r="N243" s="127">
        <v>0</v>
      </c>
      <c r="O243" s="127">
        <v>16.726143</v>
      </c>
      <c r="P243" s="127">
        <v>50.209901000000002</v>
      </c>
      <c r="Q243" s="127">
        <v>0</v>
      </c>
      <c r="R243" s="127">
        <v>0</v>
      </c>
      <c r="S243" s="127">
        <v>26</v>
      </c>
      <c r="T243" s="127">
        <v>0</v>
      </c>
      <c r="U243" s="127">
        <v>16.5</v>
      </c>
      <c r="V243" s="127">
        <v>0</v>
      </c>
      <c r="W243" s="127">
        <v>0</v>
      </c>
      <c r="X243" s="127">
        <v>0</v>
      </c>
      <c r="Y243" s="127">
        <v>0</v>
      </c>
      <c r="Z243" s="127">
        <v>2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>
        <v>0</v>
      </c>
      <c r="AL243" s="127">
        <v>0</v>
      </c>
      <c r="AM243" s="127">
        <v>0</v>
      </c>
      <c r="AN243" s="127">
        <v>0</v>
      </c>
      <c r="AO243" s="127">
        <v>0</v>
      </c>
      <c r="AP243" s="127">
        <v>0</v>
      </c>
      <c r="AQ243" s="127">
        <v>0</v>
      </c>
      <c r="AR243" s="127">
        <v>0</v>
      </c>
      <c r="AS243" s="127">
        <v>0</v>
      </c>
      <c r="AT243" s="127">
        <v>0</v>
      </c>
      <c r="AU243" s="127">
        <v>0</v>
      </c>
      <c r="AV243" s="127">
        <v>0</v>
      </c>
      <c r="AW243" s="127">
        <v>0</v>
      </c>
      <c r="AX243" s="127">
        <v>0</v>
      </c>
      <c r="AY243" s="127">
        <v>5</v>
      </c>
      <c r="AZ243" s="127">
        <v>0</v>
      </c>
      <c r="BA243" s="127">
        <v>0</v>
      </c>
      <c r="BB243" s="127">
        <v>0</v>
      </c>
      <c r="BC243" s="127">
        <v>2.5</v>
      </c>
      <c r="BD243" s="127">
        <v>0</v>
      </c>
      <c r="BE243" s="127">
        <v>0</v>
      </c>
      <c r="BF243" s="127">
        <v>0</v>
      </c>
      <c r="BG243" s="127">
        <v>0</v>
      </c>
      <c r="BH243" s="127">
        <v>0</v>
      </c>
      <c r="BI243" s="127">
        <v>0</v>
      </c>
      <c r="BJ243" s="127">
        <v>0</v>
      </c>
      <c r="BK243" s="127">
        <v>0</v>
      </c>
      <c r="BL243" s="127">
        <v>0</v>
      </c>
      <c r="BM243" s="127">
        <v>0</v>
      </c>
      <c r="BN243" s="127">
        <v>0</v>
      </c>
      <c r="BO243" s="127">
        <v>0</v>
      </c>
      <c r="BP243" s="127">
        <v>0</v>
      </c>
      <c r="BQ243" s="127">
        <v>0</v>
      </c>
      <c r="BR243" s="127">
        <v>0</v>
      </c>
      <c r="BS243" s="127">
        <v>0</v>
      </c>
      <c r="BT243" s="127">
        <v>0</v>
      </c>
      <c r="BU243" s="127">
        <v>0</v>
      </c>
      <c r="BV243" s="127">
        <v>0</v>
      </c>
      <c r="BW243" s="127">
        <v>0</v>
      </c>
      <c r="BX243" s="127">
        <v>0</v>
      </c>
      <c r="BY243" s="127">
        <v>0</v>
      </c>
      <c r="BZ243" s="127">
        <v>13</v>
      </c>
      <c r="CA243" s="127">
        <v>243</v>
      </c>
    </row>
    <row r="244" spans="2:80">
      <c r="B244" s="127" t="s">
        <v>557</v>
      </c>
      <c r="C244" s="127">
        <v>87</v>
      </c>
      <c r="D244" s="127" t="s">
        <v>271</v>
      </c>
      <c r="E244" s="127" t="s">
        <v>402</v>
      </c>
      <c r="F244" s="127" t="s">
        <v>102</v>
      </c>
      <c r="G244" s="127">
        <v>7</v>
      </c>
      <c r="H244" s="127">
        <v>90</v>
      </c>
      <c r="I244" s="127">
        <v>87</v>
      </c>
      <c r="J244" s="127">
        <v>30.292349000000002</v>
      </c>
      <c r="K244" s="127">
        <v>87.810265000000001</v>
      </c>
      <c r="L244" s="127">
        <v>0</v>
      </c>
      <c r="M244" s="127">
        <v>0</v>
      </c>
      <c r="N244" s="127">
        <v>0</v>
      </c>
      <c r="O244" s="127">
        <v>0</v>
      </c>
      <c r="P244" s="127">
        <v>0</v>
      </c>
      <c r="Q244" s="127">
        <v>0</v>
      </c>
      <c r="R244" s="127">
        <v>0</v>
      </c>
      <c r="S244" s="127">
        <v>0</v>
      </c>
      <c r="T244" s="127">
        <v>0</v>
      </c>
      <c r="U244" s="127">
        <v>0</v>
      </c>
      <c r="V244" s="127">
        <v>0</v>
      </c>
      <c r="W244" s="127">
        <v>0</v>
      </c>
      <c r="X244" s="127">
        <v>0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0</v>
      </c>
      <c r="AJ244" s="127">
        <v>0</v>
      </c>
      <c r="AK244" s="127">
        <v>0</v>
      </c>
      <c r="AL244" s="127">
        <v>0</v>
      </c>
      <c r="AM244" s="127">
        <v>0</v>
      </c>
      <c r="AN244" s="127">
        <v>0</v>
      </c>
      <c r="AO244" s="127">
        <v>0</v>
      </c>
      <c r="AP244" s="127">
        <v>0</v>
      </c>
      <c r="AQ244" s="127">
        <v>0</v>
      </c>
      <c r="AR244" s="127">
        <v>0</v>
      </c>
      <c r="AS244" s="127">
        <v>0</v>
      </c>
      <c r="AT244" s="127">
        <v>0</v>
      </c>
      <c r="AU244" s="127">
        <v>0</v>
      </c>
      <c r="AV244" s="127">
        <v>0</v>
      </c>
      <c r="AW244" s="127">
        <v>0</v>
      </c>
      <c r="AX244" s="127">
        <v>0</v>
      </c>
      <c r="AY244" s="127">
        <v>0</v>
      </c>
      <c r="AZ244" s="127">
        <v>0</v>
      </c>
      <c r="BA244" s="127">
        <v>0</v>
      </c>
      <c r="BB244" s="127">
        <v>0</v>
      </c>
      <c r="BC244" s="127">
        <v>0</v>
      </c>
      <c r="BD244" s="127">
        <v>0</v>
      </c>
      <c r="BE244" s="127">
        <v>0</v>
      </c>
      <c r="BF244" s="127">
        <v>0</v>
      </c>
      <c r="BG244" s="127">
        <v>0</v>
      </c>
      <c r="BH244" s="127">
        <v>0</v>
      </c>
      <c r="BI244" s="127">
        <v>0</v>
      </c>
      <c r="BJ244" s="127">
        <v>0</v>
      </c>
      <c r="BK244" s="127">
        <v>0</v>
      </c>
      <c r="BL244" s="127">
        <v>0</v>
      </c>
      <c r="BM244" s="127">
        <v>0</v>
      </c>
      <c r="BN244" s="127">
        <v>0</v>
      </c>
      <c r="BO244" s="127">
        <v>0</v>
      </c>
      <c r="BP244" s="127">
        <v>0</v>
      </c>
      <c r="BQ244" s="127">
        <v>0</v>
      </c>
      <c r="BR244" s="127">
        <v>0</v>
      </c>
      <c r="BS244" s="127">
        <v>0</v>
      </c>
      <c r="BT244" s="127">
        <v>0</v>
      </c>
      <c r="BU244" s="127">
        <v>0</v>
      </c>
      <c r="BV244" s="127">
        <v>0</v>
      </c>
      <c r="BW244" s="127">
        <v>0</v>
      </c>
      <c r="BX244" s="127">
        <v>0</v>
      </c>
      <c r="BY244" s="127">
        <v>0</v>
      </c>
      <c r="BZ244" s="127">
        <v>0</v>
      </c>
      <c r="CA244" s="127">
        <v>0</v>
      </c>
      <c r="CB244" s="127">
        <v>0</v>
      </c>
    </row>
    <row r="245" spans="2:80">
      <c r="B245" s="127" t="s">
        <v>558</v>
      </c>
      <c r="C245" s="127">
        <v>92</v>
      </c>
      <c r="D245" s="127" t="s">
        <v>102</v>
      </c>
      <c r="E245" s="127" t="s">
        <v>261</v>
      </c>
      <c r="F245" s="127">
        <v>7</v>
      </c>
      <c r="G245" s="127">
        <v>90</v>
      </c>
      <c r="H245" s="127">
        <v>92</v>
      </c>
      <c r="I245" s="127">
        <v>25.562177999999999</v>
      </c>
      <c r="J245" s="127">
        <v>81.084813999999994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>
        <v>0</v>
      </c>
      <c r="AL245" s="127">
        <v>0</v>
      </c>
      <c r="AM245" s="127">
        <v>0</v>
      </c>
      <c r="AN245" s="127">
        <v>0</v>
      </c>
      <c r="AO245" s="127">
        <v>0</v>
      </c>
      <c r="AP245" s="127">
        <v>0</v>
      </c>
      <c r="AQ245" s="127">
        <v>0</v>
      </c>
      <c r="AR245" s="127">
        <v>0</v>
      </c>
      <c r="AS245" s="127">
        <v>0</v>
      </c>
      <c r="AT245" s="127">
        <v>0</v>
      </c>
      <c r="AU245" s="127">
        <v>0</v>
      </c>
      <c r="AV245" s="127">
        <v>0</v>
      </c>
      <c r="AW245" s="127">
        <v>0</v>
      </c>
      <c r="AX245" s="127">
        <v>0</v>
      </c>
      <c r="AY245" s="127">
        <v>0</v>
      </c>
      <c r="AZ245" s="127">
        <v>0</v>
      </c>
      <c r="BA245" s="127">
        <v>0</v>
      </c>
      <c r="BB245" s="127">
        <v>0</v>
      </c>
      <c r="BC245" s="127">
        <v>0</v>
      </c>
      <c r="BD245" s="127">
        <v>0</v>
      </c>
      <c r="BE245" s="127">
        <v>0</v>
      </c>
      <c r="BF245" s="127">
        <v>0</v>
      </c>
      <c r="BG245" s="127">
        <v>0</v>
      </c>
      <c r="BH245" s="127">
        <v>0</v>
      </c>
      <c r="BI245" s="127">
        <v>0</v>
      </c>
      <c r="BJ245" s="127">
        <v>0</v>
      </c>
      <c r="BK245" s="127">
        <v>0</v>
      </c>
      <c r="BL245" s="127">
        <v>0</v>
      </c>
      <c r="BM245" s="127">
        <v>0</v>
      </c>
      <c r="BN245" s="127">
        <v>0</v>
      </c>
      <c r="BO245" s="127">
        <v>0</v>
      </c>
      <c r="BP245" s="127">
        <v>0</v>
      </c>
      <c r="BQ245" s="127">
        <v>0</v>
      </c>
      <c r="BR245" s="127">
        <v>0</v>
      </c>
      <c r="BS245" s="127">
        <v>0</v>
      </c>
      <c r="BT245" s="127">
        <v>0</v>
      </c>
      <c r="BU245" s="127">
        <v>0</v>
      </c>
      <c r="BV245" s="127">
        <v>0</v>
      </c>
      <c r="BW245" s="127">
        <v>0</v>
      </c>
      <c r="BX245" s="127">
        <v>0</v>
      </c>
      <c r="BY245" s="127">
        <v>0</v>
      </c>
      <c r="BZ245" s="127">
        <v>0</v>
      </c>
      <c r="CA245" s="127">
        <v>0</v>
      </c>
    </row>
    <row r="246" spans="2:80">
      <c r="B246" s="127" t="s">
        <v>559</v>
      </c>
      <c r="C246" s="127">
        <v>91</v>
      </c>
      <c r="D246" s="127" t="s">
        <v>387</v>
      </c>
      <c r="E246" s="127">
        <v>6</v>
      </c>
      <c r="F246" s="127">
        <v>60</v>
      </c>
      <c r="G246" s="127">
        <v>91</v>
      </c>
      <c r="H246" s="127">
        <v>25.172152000000001</v>
      </c>
      <c r="I246" s="127">
        <v>89.062927000000002</v>
      </c>
      <c r="J246" s="127">
        <v>0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0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0</v>
      </c>
      <c r="X246" s="127">
        <v>0</v>
      </c>
      <c r="Y246" s="127">
        <v>0</v>
      </c>
      <c r="Z246" s="127">
        <v>0</v>
      </c>
      <c r="AA246" s="127">
        <v>0</v>
      </c>
      <c r="AB246" s="127">
        <v>0</v>
      </c>
      <c r="AC246" s="127">
        <v>0</v>
      </c>
      <c r="AD246" s="127">
        <v>0</v>
      </c>
      <c r="AE246" s="127">
        <v>0</v>
      </c>
      <c r="AF246" s="127">
        <v>0</v>
      </c>
      <c r="AG246" s="127">
        <v>0</v>
      </c>
      <c r="AH246" s="127">
        <v>0</v>
      </c>
      <c r="AI246" s="127">
        <v>0</v>
      </c>
      <c r="AJ246" s="127">
        <v>0</v>
      </c>
      <c r="AK246" s="127">
        <v>0</v>
      </c>
      <c r="AL246" s="127">
        <v>0</v>
      </c>
      <c r="AM246" s="127">
        <v>0</v>
      </c>
      <c r="AN246" s="127">
        <v>0</v>
      </c>
      <c r="AO246" s="127">
        <v>0</v>
      </c>
      <c r="AP246" s="127">
        <v>0</v>
      </c>
      <c r="AQ246" s="127">
        <v>0</v>
      </c>
      <c r="AR246" s="127">
        <v>0</v>
      </c>
      <c r="AS246" s="127">
        <v>0</v>
      </c>
      <c r="AT246" s="127">
        <v>0</v>
      </c>
      <c r="AU246" s="127">
        <v>0</v>
      </c>
      <c r="AV246" s="127">
        <v>0</v>
      </c>
      <c r="AW246" s="127">
        <v>0</v>
      </c>
      <c r="AX246" s="127">
        <v>0</v>
      </c>
      <c r="AY246" s="127">
        <v>0</v>
      </c>
      <c r="AZ246" s="127">
        <v>0</v>
      </c>
      <c r="BA246" s="127">
        <v>0</v>
      </c>
      <c r="BB246" s="127">
        <v>0</v>
      </c>
      <c r="BC246" s="127">
        <v>0</v>
      </c>
      <c r="BD246" s="127">
        <v>0</v>
      </c>
      <c r="BE246" s="127">
        <v>0</v>
      </c>
      <c r="BF246" s="127">
        <v>0</v>
      </c>
      <c r="BG246" s="127">
        <v>0</v>
      </c>
      <c r="BH246" s="127">
        <v>0</v>
      </c>
      <c r="BI246" s="127">
        <v>0</v>
      </c>
      <c r="BJ246" s="127">
        <v>0</v>
      </c>
      <c r="BK246" s="127">
        <v>0</v>
      </c>
      <c r="BL246" s="127">
        <v>0</v>
      </c>
      <c r="BM246" s="127">
        <v>0</v>
      </c>
      <c r="BN246" s="127">
        <v>0</v>
      </c>
      <c r="BO246" s="127">
        <v>0</v>
      </c>
      <c r="BP246" s="127">
        <v>0</v>
      </c>
      <c r="BQ246" s="127">
        <v>0</v>
      </c>
      <c r="BR246" s="127">
        <v>0</v>
      </c>
      <c r="BS246" s="127">
        <v>0</v>
      </c>
      <c r="BT246" s="127">
        <v>0</v>
      </c>
      <c r="BU246" s="127">
        <v>0</v>
      </c>
      <c r="BV246" s="127">
        <v>0</v>
      </c>
      <c r="BW246" s="127">
        <v>0</v>
      </c>
      <c r="BX246" s="127">
        <v>0</v>
      </c>
      <c r="BY246" s="127">
        <v>0</v>
      </c>
      <c r="BZ246" s="127">
        <v>0</v>
      </c>
    </row>
    <row r="247" spans="2:80">
      <c r="B247" s="127" t="s">
        <v>560</v>
      </c>
      <c r="C247" s="127">
        <v>95</v>
      </c>
      <c r="D247" s="127" t="s">
        <v>398</v>
      </c>
      <c r="E247" s="127" t="s">
        <v>399</v>
      </c>
      <c r="F247" s="127" t="s">
        <v>253</v>
      </c>
      <c r="G247" s="127" t="s">
        <v>261</v>
      </c>
      <c r="H247" s="127">
        <v>6</v>
      </c>
      <c r="I247" s="127">
        <v>90</v>
      </c>
      <c r="J247" s="127">
        <v>95</v>
      </c>
      <c r="K247" s="127" t="s">
        <v>1150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>
        <v>0</v>
      </c>
      <c r="AL247" s="127">
        <v>0</v>
      </c>
      <c r="AM247" s="127">
        <v>0</v>
      </c>
      <c r="AN247" s="127">
        <v>0</v>
      </c>
      <c r="AO247" s="127">
        <v>0</v>
      </c>
      <c r="AP247" s="127">
        <v>0</v>
      </c>
      <c r="AQ247" s="127">
        <v>0</v>
      </c>
      <c r="AR247" s="127">
        <v>0</v>
      </c>
      <c r="AS247" s="127">
        <v>0</v>
      </c>
      <c r="AT247" s="127">
        <v>0</v>
      </c>
      <c r="AU247" s="127">
        <v>0</v>
      </c>
      <c r="AV247" s="127">
        <v>0</v>
      </c>
      <c r="AW247" s="127">
        <v>0</v>
      </c>
      <c r="AX247" s="127">
        <v>0</v>
      </c>
      <c r="AY247" s="127">
        <v>0</v>
      </c>
      <c r="AZ247" s="127">
        <v>0</v>
      </c>
      <c r="BA247" s="127">
        <v>0</v>
      </c>
      <c r="BB247" s="127">
        <v>0</v>
      </c>
      <c r="BC247" s="127">
        <v>0</v>
      </c>
      <c r="BD247" s="127">
        <v>0</v>
      </c>
      <c r="BE247" s="127">
        <v>0</v>
      </c>
      <c r="BF247" s="127">
        <v>0</v>
      </c>
      <c r="BG247" s="127">
        <v>0</v>
      </c>
      <c r="BH247" s="127">
        <v>0</v>
      </c>
      <c r="BI247" s="127">
        <v>0</v>
      </c>
      <c r="BJ247" s="127">
        <v>0</v>
      </c>
      <c r="BK247" s="127">
        <v>0</v>
      </c>
      <c r="BL247" s="127">
        <v>0</v>
      </c>
      <c r="BM247" s="127">
        <v>0</v>
      </c>
      <c r="BN247" s="127">
        <v>0</v>
      </c>
      <c r="BO247" s="127">
        <v>0</v>
      </c>
      <c r="BP247" s="127">
        <v>0</v>
      </c>
      <c r="BQ247" s="127">
        <v>0</v>
      </c>
      <c r="BR247" s="127">
        <v>0</v>
      </c>
      <c r="BS247" s="127">
        <v>0</v>
      </c>
      <c r="BT247" s="127">
        <v>0</v>
      </c>
      <c r="BU247" s="127">
        <v>0</v>
      </c>
      <c r="BV247" s="127">
        <v>0</v>
      </c>
      <c r="BW247" s="127">
        <v>0</v>
      </c>
      <c r="BX247" s="127">
        <v>0</v>
      </c>
      <c r="BY247" s="127">
        <v>0</v>
      </c>
      <c r="BZ247" s="127">
        <v>0</v>
      </c>
      <c r="CA247" s="127">
        <v>0</v>
      </c>
      <c r="CB247" s="127">
        <v>0</v>
      </c>
    </row>
    <row r="248" spans="2:80">
      <c r="B248" s="127" t="s">
        <v>589</v>
      </c>
      <c r="C248" s="127">
        <v>6</v>
      </c>
      <c r="D248" s="127" t="s">
        <v>337</v>
      </c>
      <c r="E248" s="127" t="s">
        <v>242</v>
      </c>
      <c r="F248" s="127" t="s">
        <v>254</v>
      </c>
      <c r="G248" s="127">
        <v>1</v>
      </c>
      <c r="H248" s="127">
        <v>25</v>
      </c>
      <c r="I248" s="127">
        <v>60</v>
      </c>
      <c r="J248" s="127">
        <v>25</v>
      </c>
      <c r="K248" s="127">
        <v>6</v>
      </c>
      <c r="L248" s="127">
        <v>14.764640999999999</v>
      </c>
      <c r="M248" s="127">
        <v>55.625391999999998</v>
      </c>
      <c r="N248" s="127">
        <v>14.764640999999999</v>
      </c>
      <c r="O248" s="127">
        <v>55.910753</v>
      </c>
      <c r="P248" s="127">
        <v>14.764640999999999</v>
      </c>
      <c r="Q248" s="127">
        <v>66.314301</v>
      </c>
      <c r="R248" s="127">
        <v>0</v>
      </c>
      <c r="S248" s="127">
        <v>0</v>
      </c>
      <c r="T248" s="127" t="s">
        <v>1151</v>
      </c>
      <c r="U248" s="127" t="s">
        <v>1152</v>
      </c>
      <c r="V248" s="127">
        <v>0.78900000000000003</v>
      </c>
      <c r="W248" s="127">
        <v>0</v>
      </c>
      <c r="X248" s="127">
        <v>0</v>
      </c>
      <c r="Y248" s="127">
        <v>0</v>
      </c>
      <c r="Z248" s="127">
        <v>0</v>
      </c>
      <c r="AA248" s="127" t="s">
        <v>1153</v>
      </c>
      <c r="AB248" s="127">
        <v>0</v>
      </c>
      <c r="AC248" s="127" t="s">
        <v>1154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 t="s">
        <v>1155</v>
      </c>
      <c r="AK248" s="127" t="s">
        <v>1156</v>
      </c>
      <c r="AL248" s="127">
        <v>0.46100000000000002</v>
      </c>
      <c r="AM248" s="127">
        <v>68.38</v>
      </c>
      <c r="AN248" s="127">
        <v>0</v>
      </c>
      <c r="AO248" s="127">
        <v>0</v>
      </c>
      <c r="AP248" s="127">
        <v>0</v>
      </c>
      <c r="AQ248" s="127">
        <v>0</v>
      </c>
      <c r="AR248" s="127">
        <v>0</v>
      </c>
      <c r="AS248" s="127">
        <v>0</v>
      </c>
      <c r="AT248" s="127">
        <v>0</v>
      </c>
      <c r="AU248" s="127">
        <v>0</v>
      </c>
      <c r="AV248" s="127">
        <v>0</v>
      </c>
      <c r="AW248" s="127">
        <v>0</v>
      </c>
      <c r="AX248" s="127">
        <v>0</v>
      </c>
      <c r="AY248" s="127">
        <v>0</v>
      </c>
      <c r="AZ248" s="127">
        <v>0</v>
      </c>
      <c r="BA248" s="127">
        <v>0</v>
      </c>
      <c r="BB248" s="127">
        <v>0</v>
      </c>
      <c r="BC248" s="127">
        <v>0</v>
      </c>
      <c r="BD248" s="127">
        <v>0</v>
      </c>
      <c r="BE248" s="127">
        <v>0</v>
      </c>
      <c r="BF248" s="127">
        <v>0</v>
      </c>
      <c r="BG248" s="127">
        <v>0</v>
      </c>
      <c r="BH248" s="127">
        <v>170</v>
      </c>
      <c r="BI248" s="127">
        <v>2283</v>
      </c>
    </row>
    <row r="249" spans="2:80">
      <c r="B249" s="127" t="s">
        <v>590</v>
      </c>
      <c r="C249" s="127">
        <v>6</v>
      </c>
      <c r="D249" s="127" t="s">
        <v>337</v>
      </c>
      <c r="E249" s="127" t="s">
        <v>242</v>
      </c>
      <c r="F249" s="127" t="s">
        <v>261</v>
      </c>
      <c r="G249" s="127">
        <v>1</v>
      </c>
      <c r="H249" s="127">
        <v>25</v>
      </c>
      <c r="I249" s="127">
        <v>90</v>
      </c>
      <c r="J249" s="127">
        <v>25</v>
      </c>
      <c r="K249" s="127">
        <v>6</v>
      </c>
      <c r="L249" s="127">
        <v>14.944394000000001</v>
      </c>
      <c r="M249" s="127">
        <v>68.955316999999994</v>
      </c>
      <c r="N249" s="127">
        <v>14.944394000000001</v>
      </c>
      <c r="O249" s="127">
        <v>59.573790000000002</v>
      </c>
      <c r="P249" s="127">
        <v>14.944394000000001</v>
      </c>
      <c r="Q249" s="127">
        <v>61.219906000000002</v>
      </c>
      <c r="R249" s="127">
        <v>0</v>
      </c>
      <c r="S249" s="127">
        <v>0</v>
      </c>
      <c r="T249" s="127" t="s">
        <v>1157</v>
      </c>
      <c r="U249" s="127">
        <v>0</v>
      </c>
      <c r="V249" s="127">
        <v>1.835</v>
      </c>
      <c r="W249" s="127">
        <v>18</v>
      </c>
      <c r="X249" s="127">
        <v>2.71</v>
      </c>
      <c r="Y249" s="127">
        <v>33.61</v>
      </c>
      <c r="Z249" s="127">
        <v>0</v>
      </c>
      <c r="AA249" s="127">
        <v>0</v>
      </c>
      <c r="AB249" s="127">
        <v>0</v>
      </c>
      <c r="AC249" s="127">
        <v>0</v>
      </c>
      <c r="AD249" s="127" t="s">
        <v>1158</v>
      </c>
      <c r="AE249" s="127">
        <v>0</v>
      </c>
      <c r="AF249" s="127">
        <v>0</v>
      </c>
      <c r="AG249" s="127">
        <v>3</v>
      </c>
      <c r="AH249" s="127">
        <v>0.315</v>
      </c>
      <c r="AI249" s="127">
        <v>0</v>
      </c>
      <c r="AJ249" s="127">
        <v>0</v>
      </c>
      <c r="AK249" s="127">
        <v>0</v>
      </c>
      <c r="AL249" s="127">
        <v>0</v>
      </c>
      <c r="AM249" s="127">
        <v>0</v>
      </c>
      <c r="AN249" s="127">
        <v>0</v>
      </c>
      <c r="AO249" s="127" t="s">
        <v>1159</v>
      </c>
      <c r="AP249" s="127">
        <v>0</v>
      </c>
      <c r="AQ249" s="127" t="s">
        <v>1160</v>
      </c>
      <c r="AR249" s="127">
        <v>1.4750000000000001</v>
      </c>
      <c r="AS249" s="127">
        <v>0</v>
      </c>
      <c r="AT249" s="127">
        <v>0</v>
      </c>
      <c r="AU249" s="127">
        <v>0</v>
      </c>
      <c r="AV249" s="127">
        <v>0</v>
      </c>
      <c r="AW249" s="127">
        <v>0</v>
      </c>
      <c r="AX249" s="127">
        <v>0</v>
      </c>
      <c r="AY249" s="127">
        <v>0</v>
      </c>
      <c r="AZ249" s="127">
        <v>0</v>
      </c>
      <c r="BA249" s="127">
        <v>0</v>
      </c>
      <c r="BB249" s="127">
        <v>0</v>
      </c>
      <c r="BC249" s="127">
        <v>0</v>
      </c>
      <c r="BD249" s="127">
        <v>0</v>
      </c>
      <c r="BE249" s="127">
        <v>0</v>
      </c>
      <c r="BF249" s="127">
        <v>0</v>
      </c>
      <c r="BG249" s="127">
        <v>0</v>
      </c>
      <c r="BH249" s="127">
        <v>0</v>
      </c>
      <c r="BI249" s="127">
        <v>0</v>
      </c>
      <c r="BJ249" s="127">
        <v>0</v>
      </c>
      <c r="BK249" s="127">
        <v>0</v>
      </c>
      <c r="BL249" s="127">
        <v>0</v>
      </c>
      <c r="BM249" s="127">
        <v>98</v>
      </c>
      <c r="BN249" s="127">
        <v>1265</v>
      </c>
    </row>
    <row r="250" spans="2:80">
      <c r="B250" s="127" t="s">
        <v>591</v>
      </c>
      <c r="C250" s="127">
        <v>27</v>
      </c>
      <c r="D250" s="127" t="s">
        <v>296</v>
      </c>
      <c r="E250" s="127" t="s">
        <v>342</v>
      </c>
      <c r="F250" s="127" t="s">
        <v>254</v>
      </c>
      <c r="G250" s="127">
        <v>1</v>
      </c>
      <c r="H250" s="127">
        <v>90</v>
      </c>
      <c r="I250" s="127">
        <v>90</v>
      </c>
      <c r="J250" s="127">
        <v>90</v>
      </c>
      <c r="K250" s="127">
        <v>90</v>
      </c>
      <c r="L250" s="127">
        <v>27</v>
      </c>
      <c r="M250" s="127">
        <v>24.898282999999999</v>
      </c>
      <c r="N250" s="127">
        <v>93.352402999999995</v>
      </c>
      <c r="O250" s="127">
        <v>24.898282999999999</v>
      </c>
      <c r="P250" s="127">
        <v>89.014058000000006</v>
      </c>
      <c r="Q250" s="127" t="s">
        <v>1161</v>
      </c>
      <c r="R250" s="127">
        <v>24.898282999999999</v>
      </c>
      <c r="S250" s="127">
        <v>82.059888999999998</v>
      </c>
      <c r="T250" s="127">
        <v>23</v>
      </c>
      <c r="U250" s="127">
        <v>2</v>
      </c>
      <c r="V250" s="127">
        <v>2.5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8</v>
      </c>
      <c r="AI250" s="127">
        <v>0.5</v>
      </c>
      <c r="AJ250" s="127">
        <v>0</v>
      </c>
      <c r="AK250" s="127">
        <v>0</v>
      </c>
      <c r="AL250" s="127">
        <v>1</v>
      </c>
      <c r="AM250" s="127">
        <v>0</v>
      </c>
      <c r="AN250" s="127">
        <v>0</v>
      </c>
      <c r="AO250" s="127">
        <v>0</v>
      </c>
      <c r="AP250" s="127">
        <v>0</v>
      </c>
      <c r="AQ250" s="127">
        <v>0</v>
      </c>
      <c r="AR250" s="127">
        <v>0</v>
      </c>
      <c r="AS250" s="127">
        <v>0</v>
      </c>
      <c r="AT250" s="127">
        <v>0</v>
      </c>
      <c r="AU250" s="127">
        <v>0</v>
      </c>
      <c r="AV250" s="127">
        <v>5</v>
      </c>
      <c r="AW250" s="127">
        <v>0.5</v>
      </c>
      <c r="AX250" s="127">
        <v>0</v>
      </c>
      <c r="AY250" s="127">
        <v>0</v>
      </c>
      <c r="AZ250" s="127">
        <v>0</v>
      </c>
      <c r="BA250" s="127">
        <v>0</v>
      </c>
      <c r="BB250" s="127">
        <v>0</v>
      </c>
      <c r="BC250" s="127">
        <v>0</v>
      </c>
      <c r="BD250" s="127">
        <v>0</v>
      </c>
      <c r="BE250" s="127">
        <v>0</v>
      </c>
      <c r="BF250" s="127">
        <v>0</v>
      </c>
      <c r="BG250" s="127">
        <v>0</v>
      </c>
      <c r="BH250" s="127">
        <v>0</v>
      </c>
      <c r="BI250" s="127">
        <v>2.5</v>
      </c>
      <c r="BJ250" s="127">
        <v>0</v>
      </c>
      <c r="BK250" s="127">
        <v>0</v>
      </c>
      <c r="BL250" s="127">
        <v>0</v>
      </c>
      <c r="BM250" s="127">
        <v>0</v>
      </c>
      <c r="BN250" s="127">
        <v>1</v>
      </c>
      <c r="BO250" s="127">
        <v>0</v>
      </c>
      <c r="BP250" s="127">
        <v>0</v>
      </c>
      <c r="BQ250" s="127">
        <v>0</v>
      </c>
      <c r="BR250" s="127">
        <v>0</v>
      </c>
      <c r="BS250" s="127">
        <v>0</v>
      </c>
      <c r="BT250" s="127">
        <v>0</v>
      </c>
      <c r="BU250" s="127">
        <v>0</v>
      </c>
      <c r="BV250" s="127">
        <v>0</v>
      </c>
      <c r="BW250" s="127">
        <v>0</v>
      </c>
      <c r="BX250" s="127">
        <v>7</v>
      </c>
      <c r="BY250" s="127">
        <v>151</v>
      </c>
    </row>
    <row r="251" spans="2:80">
      <c r="B251" s="127" t="s">
        <v>592</v>
      </c>
      <c r="C251" s="127">
        <v>27</v>
      </c>
      <c r="D251" s="127" t="s">
        <v>296</v>
      </c>
      <c r="E251" s="127" t="s">
        <v>342</v>
      </c>
      <c r="F251" s="127" t="s">
        <v>261</v>
      </c>
      <c r="G251" s="127">
        <v>1</v>
      </c>
      <c r="H251" s="127">
        <v>90</v>
      </c>
      <c r="I251" s="127">
        <v>90</v>
      </c>
      <c r="J251" s="127">
        <v>90</v>
      </c>
      <c r="K251" s="127">
        <v>90</v>
      </c>
      <c r="L251" s="127">
        <v>27</v>
      </c>
      <c r="M251" s="127" t="s">
        <v>1162</v>
      </c>
      <c r="N251" s="127">
        <v>25.979723</v>
      </c>
      <c r="O251" s="127">
        <v>94.621050999999994</v>
      </c>
      <c r="P251" s="127" t="s">
        <v>1163</v>
      </c>
      <c r="Q251" s="127">
        <v>25.979723</v>
      </c>
      <c r="R251" s="127">
        <v>84.155531999999994</v>
      </c>
      <c r="S251" s="127">
        <v>558.78200000000004</v>
      </c>
      <c r="T251" s="127">
        <v>2.5</v>
      </c>
      <c r="U251" s="127">
        <v>0</v>
      </c>
      <c r="V251" s="127">
        <v>0</v>
      </c>
      <c r="W251" s="127">
        <v>0</v>
      </c>
      <c r="X251" s="127">
        <v>0</v>
      </c>
      <c r="Y251" s="127">
        <v>0</v>
      </c>
      <c r="Z251" s="127">
        <v>0</v>
      </c>
      <c r="AA251" s="127">
        <v>0</v>
      </c>
      <c r="AB251" s="127">
        <v>0</v>
      </c>
      <c r="AC251" s="127">
        <v>0</v>
      </c>
      <c r="AD251" s="127">
        <v>0</v>
      </c>
      <c r="AE251" s="127">
        <v>0</v>
      </c>
      <c r="AF251" s="127">
        <v>15.93</v>
      </c>
      <c r="AG251" s="127">
        <v>1</v>
      </c>
      <c r="AH251" s="127">
        <v>1</v>
      </c>
      <c r="AI251" s="127">
        <v>0</v>
      </c>
      <c r="AJ251" s="127">
        <v>0</v>
      </c>
      <c r="AK251" s="127">
        <v>1</v>
      </c>
      <c r="AL251" s="127">
        <v>0</v>
      </c>
      <c r="AM251" s="127">
        <v>0</v>
      </c>
      <c r="AN251" s="127">
        <v>0</v>
      </c>
      <c r="AO251" s="127">
        <v>0</v>
      </c>
      <c r="AP251" s="127">
        <v>0</v>
      </c>
      <c r="AQ251" s="127">
        <v>0</v>
      </c>
      <c r="AR251" s="127">
        <v>0</v>
      </c>
      <c r="AS251" s="127">
        <v>0</v>
      </c>
      <c r="AT251" s="127" t="s">
        <v>1164</v>
      </c>
      <c r="AU251" s="127">
        <v>0</v>
      </c>
      <c r="AV251" s="127">
        <v>0.56299999999999994</v>
      </c>
      <c r="AW251" s="127">
        <v>0.26900000000000002</v>
      </c>
      <c r="AX251" s="127">
        <v>0</v>
      </c>
      <c r="AY251" s="127">
        <v>0</v>
      </c>
      <c r="AZ251" s="127">
        <v>0</v>
      </c>
      <c r="BA251" s="127">
        <v>0</v>
      </c>
      <c r="BB251" s="127">
        <v>0</v>
      </c>
      <c r="BC251" s="127">
        <v>0</v>
      </c>
      <c r="BD251" s="127" t="s">
        <v>1165</v>
      </c>
      <c r="BE251" s="127">
        <v>0</v>
      </c>
      <c r="BF251" s="127" t="s">
        <v>1166</v>
      </c>
      <c r="BG251" s="127">
        <v>0</v>
      </c>
      <c r="BH251" s="127">
        <v>0</v>
      </c>
      <c r="BI251" s="127">
        <v>0</v>
      </c>
      <c r="BJ251" s="127">
        <v>0</v>
      </c>
      <c r="BK251" s="127">
        <v>0</v>
      </c>
      <c r="BL251" s="127">
        <v>0</v>
      </c>
      <c r="BM251" s="127">
        <v>0</v>
      </c>
      <c r="BN251" s="127">
        <v>0</v>
      </c>
      <c r="BO251" s="127">
        <v>16</v>
      </c>
      <c r="BP251" s="127">
        <v>338</v>
      </c>
    </row>
    <row r="252" spans="2:80">
      <c r="B252" s="127" t="s">
        <v>593</v>
      </c>
      <c r="C252" s="127">
        <v>2</v>
      </c>
      <c r="D252" s="127">
        <v>30</v>
      </c>
      <c r="E252" s="127">
        <v>30</v>
      </c>
      <c r="F252" s="127">
        <v>30</v>
      </c>
      <c r="G252" s="127">
        <v>60</v>
      </c>
      <c r="H252" s="127">
        <v>16.143602000000001</v>
      </c>
      <c r="I252" s="127">
        <v>74.888974000000005</v>
      </c>
      <c r="J252" s="127">
        <v>16.143602000000001</v>
      </c>
      <c r="K252" s="127">
        <v>72.451460999999995</v>
      </c>
      <c r="L252" s="127">
        <v>16.143602000000001</v>
      </c>
      <c r="M252" s="127">
        <v>75.723399000000001</v>
      </c>
      <c r="N252" s="127">
        <v>16.143602000000001</v>
      </c>
      <c r="O252" s="127">
        <v>68.506603999999996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>
        <v>0</v>
      </c>
      <c r="AL252" s="127">
        <v>0</v>
      </c>
      <c r="AM252" s="127">
        <v>0</v>
      </c>
      <c r="AN252" s="127">
        <v>0</v>
      </c>
      <c r="AO252" s="127">
        <v>0</v>
      </c>
      <c r="AP252" s="127">
        <v>0</v>
      </c>
      <c r="AQ252" s="127">
        <v>0</v>
      </c>
      <c r="AR252" s="127">
        <v>0</v>
      </c>
      <c r="AS252" s="127">
        <v>0</v>
      </c>
      <c r="AT252" s="127">
        <v>0</v>
      </c>
      <c r="AU252" s="127">
        <v>0</v>
      </c>
      <c r="AV252" s="127">
        <v>0</v>
      </c>
      <c r="AW252" s="127">
        <v>0</v>
      </c>
      <c r="AX252" s="127">
        <v>0</v>
      </c>
      <c r="AY252" s="127">
        <v>0</v>
      </c>
      <c r="AZ252" s="127">
        <v>0</v>
      </c>
      <c r="BA252" s="127">
        <v>0</v>
      </c>
      <c r="BB252" s="127">
        <v>0</v>
      </c>
      <c r="BC252" s="127">
        <v>0</v>
      </c>
      <c r="BD252" s="127">
        <v>0</v>
      </c>
      <c r="BE252" s="127">
        <v>0</v>
      </c>
      <c r="BF252" s="127">
        <v>0</v>
      </c>
      <c r="BG252" s="127">
        <v>0</v>
      </c>
      <c r="BH252" s="127">
        <v>0</v>
      </c>
      <c r="BI252" s="127">
        <v>0</v>
      </c>
      <c r="BJ252" s="127">
        <v>0</v>
      </c>
      <c r="BK252" s="127">
        <v>0</v>
      </c>
      <c r="BL252" s="127">
        <v>0</v>
      </c>
      <c r="BM252" s="127">
        <v>0</v>
      </c>
      <c r="BN252" s="127">
        <v>0</v>
      </c>
      <c r="BO252" s="127">
        <v>0</v>
      </c>
      <c r="BP252" s="127">
        <v>0</v>
      </c>
      <c r="BQ252" s="127">
        <v>0</v>
      </c>
      <c r="BR252" s="127">
        <v>0</v>
      </c>
      <c r="BS252" s="127">
        <v>0</v>
      </c>
      <c r="BT252" s="127">
        <v>0</v>
      </c>
      <c r="BU252" s="127">
        <v>0</v>
      </c>
      <c r="BV252" s="127">
        <v>0</v>
      </c>
      <c r="BW252" s="127">
        <v>0</v>
      </c>
      <c r="BX252" s="127">
        <v>0</v>
      </c>
      <c r="BY252" s="127">
        <v>0</v>
      </c>
      <c r="BZ252" s="127">
        <v>0</v>
      </c>
    </row>
    <row r="256" spans="2:80">
      <c r="B256" s="127" t="s">
        <v>426</v>
      </c>
      <c r="C256" s="127" t="s">
        <v>95</v>
      </c>
      <c r="D256" s="127" t="s">
        <v>427</v>
      </c>
      <c r="E256" s="127" t="s">
        <v>5</v>
      </c>
      <c r="F256" s="127" t="s">
        <v>645</v>
      </c>
      <c r="G256" s="127" t="s">
        <v>610</v>
      </c>
      <c r="H256" s="127">
        <v>5</v>
      </c>
      <c r="I256" s="127">
        <v>2020</v>
      </c>
      <c r="J256" s="127" t="s">
        <v>1167</v>
      </c>
    </row>
    <row r="257" spans="2:10">
      <c r="B257" s="127" t="s">
        <v>426</v>
      </c>
      <c r="C257" s="127" t="s">
        <v>95</v>
      </c>
      <c r="D257" s="127" t="s">
        <v>427</v>
      </c>
      <c r="E257" s="127" t="s">
        <v>5</v>
      </c>
      <c r="F257" s="127" t="s">
        <v>570</v>
      </c>
      <c r="G257" s="127" t="s">
        <v>565</v>
      </c>
      <c r="H257" s="127">
        <v>16</v>
      </c>
      <c r="I257" s="127">
        <v>2020</v>
      </c>
      <c r="J257" s="127" t="s">
        <v>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activeCell="V21" sqref="V21"/>
    </sheetView>
  </sheetViews>
  <sheetFormatPr defaultRowHeight="15"/>
  <cols>
    <col min="1" max="1" width="12.7109375" customWidth="1"/>
    <col min="2" max="2" width="22.85546875" bestFit="1" customWidth="1"/>
    <col min="3" max="3" width="10.5703125" bestFit="1" customWidth="1"/>
    <col min="4" max="4" width="19.42578125" bestFit="1" customWidth="1"/>
    <col min="5" max="5" width="10.5703125" bestFit="1" customWidth="1"/>
    <col min="6" max="6" width="15.28515625" bestFit="1" customWidth="1"/>
    <col min="7" max="7" width="9" bestFit="1" customWidth="1"/>
    <col min="8" max="8" width="19.42578125" bestFit="1" customWidth="1"/>
    <col min="9" max="9" width="10" bestFit="1" customWidth="1"/>
    <col min="10" max="17" width="19.42578125" bestFit="1" customWidth="1"/>
    <col min="18" max="18" width="13.28515625" bestFit="1" customWidth="1"/>
    <col min="19" max="19" width="18" bestFit="1" customWidth="1"/>
    <col min="20" max="23" width="20.5703125" bestFit="1" customWidth="1"/>
  </cols>
  <sheetData>
    <row r="2" spans="1:25">
      <c r="B2" t="s">
        <v>57</v>
      </c>
      <c r="C2" t="s">
        <v>58</v>
      </c>
      <c r="D2" t="s">
        <v>645</v>
      </c>
      <c r="E2" t="s">
        <v>610</v>
      </c>
      <c r="F2">
        <v>5</v>
      </c>
      <c r="G2">
        <v>2020</v>
      </c>
      <c r="H2" t="s">
        <v>646</v>
      </c>
    </row>
    <row r="3" spans="1:25">
      <c r="B3" t="s">
        <v>59</v>
      </c>
      <c r="C3" t="s">
        <v>60</v>
      </c>
      <c r="D3" t="s">
        <v>61</v>
      </c>
      <c r="E3" t="s">
        <v>62</v>
      </c>
    </row>
    <row r="5" spans="1:25">
      <c r="B5" t="s">
        <v>63</v>
      </c>
    </row>
    <row r="9" spans="1:25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</row>
    <row r="10" spans="1:25">
      <c r="A10" t="s">
        <v>52</v>
      </c>
    </row>
    <row r="11" spans="1:25">
      <c r="B11" t="s">
        <v>73</v>
      </c>
      <c r="C11" t="s">
        <v>74</v>
      </c>
      <c r="D11" t="s">
        <v>75</v>
      </c>
      <c r="E11">
        <v>2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88</v>
      </c>
      <c r="T11" t="s">
        <v>89</v>
      </c>
      <c r="U11" t="s">
        <v>90</v>
      </c>
      <c r="V11" t="s">
        <v>91</v>
      </c>
      <c r="W11" t="s">
        <v>35</v>
      </c>
      <c r="X11" t="s">
        <v>4</v>
      </c>
      <c r="Y11" t="s">
        <v>92</v>
      </c>
    </row>
    <row r="12" spans="1:25">
      <c r="A12" t="s">
        <v>52</v>
      </c>
    </row>
    <row r="13" spans="1:25">
      <c r="B13" t="s">
        <v>37</v>
      </c>
      <c r="C13" t="s">
        <v>93</v>
      </c>
      <c r="D13" t="s">
        <v>93</v>
      </c>
      <c r="E13" t="s">
        <v>93</v>
      </c>
      <c r="F13" s="50">
        <v>3579</v>
      </c>
      <c r="G13" s="148" t="s">
        <v>647</v>
      </c>
      <c r="H13" s="50" t="s">
        <v>648</v>
      </c>
      <c r="I13" t="s">
        <v>22</v>
      </c>
      <c r="J13" t="s">
        <v>611</v>
      </c>
      <c r="K13" s="50" t="s">
        <v>649</v>
      </c>
      <c r="L13" t="s">
        <v>650</v>
      </c>
      <c r="M13" s="50" t="s">
        <v>651</v>
      </c>
      <c r="N13" t="s">
        <v>22</v>
      </c>
      <c r="O13" t="s">
        <v>652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35</v>
      </c>
      <c r="V13" t="s">
        <v>93</v>
      </c>
    </row>
    <row r="14" spans="1:25">
      <c r="B14" t="s">
        <v>38</v>
      </c>
      <c r="C14" t="s">
        <v>93</v>
      </c>
      <c r="D14" t="s">
        <v>93</v>
      </c>
      <c r="E14" t="s">
        <v>93</v>
      </c>
      <c r="F14" s="50">
        <v>5354</v>
      </c>
      <c r="G14" s="148" t="s">
        <v>653</v>
      </c>
      <c r="H14" t="s">
        <v>654</v>
      </c>
      <c r="I14" t="s">
        <v>22</v>
      </c>
      <c r="J14" t="s">
        <v>22</v>
      </c>
      <c r="K14" s="50" t="s">
        <v>655</v>
      </c>
      <c r="L14" t="s">
        <v>656</v>
      </c>
      <c r="M14" t="s">
        <v>657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35</v>
      </c>
      <c r="V14" t="s">
        <v>93</v>
      </c>
    </row>
    <row r="15" spans="1:25">
      <c r="B15" t="s">
        <v>39</v>
      </c>
      <c r="C15" t="s">
        <v>93</v>
      </c>
      <c r="D15" t="s">
        <v>93</v>
      </c>
      <c r="E15" t="s">
        <v>93</v>
      </c>
      <c r="F15" s="50">
        <v>5258</v>
      </c>
      <c r="G15" s="148" t="s">
        <v>658</v>
      </c>
      <c r="H15" s="50" t="s">
        <v>659</v>
      </c>
      <c r="I15" t="s">
        <v>22</v>
      </c>
      <c r="J15" s="50" t="s">
        <v>660</v>
      </c>
      <c r="K15" s="50" t="s">
        <v>661</v>
      </c>
      <c r="L15" t="s">
        <v>662</v>
      </c>
      <c r="M15" s="50" t="s">
        <v>663</v>
      </c>
      <c r="N15" t="s">
        <v>22</v>
      </c>
      <c r="O15" t="s">
        <v>607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35</v>
      </c>
      <c r="V15" t="s">
        <v>93</v>
      </c>
    </row>
    <row r="16" spans="1:25">
      <c r="B16" t="s">
        <v>94</v>
      </c>
      <c r="C16" t="s">
        <v>93</v>
      </c>
      <c r="D16" t="s">
        <v>93</v>
      </c>
      <c r="E16" t="s">
        <v>93</v>
      </c>
      <c r="F16" s="50">
        <v>1321</v>
      </c>
      <c r="G16" s="148" t="s">
        <v>664</v>
      </c>
      <c r="H16" t="s">
        <v>665</v>
      </c>
      <c r="I16" t="s">
        <v>22</v>
      </c>
      <c r="J16" t="s">
        <v>22</v>
      </c>
      <c r="K16" t="s">
        <v>666</v>
      </c>
      <c r="L16" t="s">
        <v>667</v>
      </c>
      <c r="M16" t="s">
        <v>668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35</v>
      </c>
      <c r="V16" t="s">
        <v>93</v>
      </c>
    </row>
    <row r="17" spans="1:21">
      <c r="A17" t="s">
        <v>52</v>
      </c>
    </row>
    <row r="18" spans="1:21">
      <c r="A18" t="s">
        <v>34</v>
      </c>
      <c r="B18" t="s">
        <v>93</v>
      </c>
      <c r="C18" t="s">
        <v>93</v>
      </c>
      <c r="D18" t="s">
        <v>93</v>
      </c>
      <c r="E18" s="50">
        <v>15512</v>
      </c>
      <c r="F18" s="50">
        <v>1832</v>
      </c>
      <c r="G18" s="50">
        <v>1030</v>
      </c>
      <c r="H18" t="s">
        <v>22</v>
      </c>
      <c r="I18" s="50" t="s">
        <v>669</v>
      </c>
      <c r="J18" s="50">
        <v>1986</v>
      </c>
      <c r="K18" s="50" t="s">
        <v>670</v>
      </c>
      <c r="L18" s="50">
        <v>1188</v>
      </c>
      <c r="M18" t="s">
        <v>22</v>
      </c>
      <c r="N18" t="s">
        <v>671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35</v>
      </c>
      <c r="U18" t="s">
        <v>93</v>
      </c>
    </row>
    <row r="22" spans="1:21">
      <c r="A22" t="s">
        <v>95</v>
      </c>
      <c r="B22" t="s">
        <v>96</v>
      </c>
      <c r="C22" t="s">
        <v>65</v>
      </c>
      <c r="D22" t="s">
        <v>68</v>
      </c>
      <c r="E22" t="s">
        <v>97</v>
      </c>
      <c r="F22" t="s">
        <v>98</v>
      </c>
      <c r="G22" t="s">
        <v>72</v>
      </c>
    </row>
    <row r="23" spans="1:21">
      <c r="A23" t="s">
        <v>53</v>
      </c>
    </row>
    <row r="24" spans="1:21">
      <c r="B24" t="s">
        <v>25</v>
      </c>
      <c r="C24" t="s">
        <v>25</v>
      </c>
      <c r="D24" t="s">
        <v>99</v>
      </c>
      <c r="E24" t="s">
        <v>441</v>
      </c>
      <c r="F24" t="s">
        <v>440</v>
      </c>
      <c r="G24" t="s">
        <v>37</v>
      </c>
      <c r="H24" t="s">
        <v>38</v>
      </c>
      <c r="I24" t="s">
        <v>39</v>
      </c>
      <c r="J24" t="s">
        <v>94</v>
      </c>
      <c r="K24" t="s">
        <v>35</v>
      </c>
      <c r="L24" t="s">
        <v>4</v>
      </c>
    </row>
    <row r="25" spans="1:21">
      <c r="A25" t="s">
        <v>53</v>
      </c>
    </row>
    <row r="26" spans="1:21">
      <c r="B26">
        <v>1</v>
      </c>
      <c r="C26" t="s">
        <v>100</v>
      </c>
      <c r="D26">
        <v>2</v>
      </c>
      <c r="E26" s="50">
        <v>7704</v>
      </c>
      <c r="F26" s="50">
        <v>8830</v>
      </c>
      <c r="G26" s="50">
        <v>10671</v>
      </c>
      <c r="H26" s="50">
        <v>1916</v>
      </c>
      <c r="I26" t="s">
        <v>35</v>
      </c>
      <c r="J26" s="50">
        <v>29124</v>
      </c>
    </row>
    <row r="27" spans="1:21">
      <c r="B27">
        <v>6</v>
      </c>
      <c r="C27" t="s">
        <v>101</v>
      </c>
      <c r="D27" t="s">
        <v>102</v>
      </c>
      <c r="E27">
        <v>1</v>
      </c>
      <c r="F27" s="50" t="s">
        <v>672</v>
      </c>
      <c r="G27" t="s">
        <v>673</v>
      </c>
      <c r="H27" s="50" t="s">
        <v>674</v>
      </c>
      <c r="I27" t="s">
        <v>605</v>
      </c>
      <c r="J27" t="s">
        <v>35</v>
      </c>
      <c r="K27" s="50">
        <v>1622</v>
      </c>
    </row>
    <row r="28" spans="1:21">
      <c r="B28">
        <v>7</v>
      </c>
      <c r="C28" t="s">
        <v>103</v>
      </c>
      <c r="D28" t="s">
        <v>102</v>
      </c>
      <c r="E28">
        <v>1</v>
      </c>
      <c r="F28" t="s">
        <v>614</v>
      </c>
      <c r="G28" t="s">
        <v>634</v>
      </c>
      <c r="H28" t="s">
        <v>675</v>
      </c>
      <c r="I28" t="s">
        <v>22</v>
      </c>
      <c r="J28" t="s">
        <v>35</v>
      </c>
      <c r="K28" t="s">
        <v>676</v>
      </c>
      <c r="N28" s="49"/>
    </row>
    <row r="29" spans="1:21">
      <c r="B29">
        <v>8</v>
      </c>
      <c r="C29" t="s">
        <v>104</v>
      </c>
      <c r="D29" t="s">
        <v>6</v>
      </c>
      <c r="E29">
        <v>1.5</v>
      </c>
      <c r="F29" s="50" t="s">
        <v>677</v>
      </c>
      <c r="G29" s="50" t="s">
        <v>678</v>
      </c>
      <c r="H29" s="50" t="s">
        <v>679</v>
      </c>
      <c r="I29" t="s">
        <v>680</v>
      </c>
      <c r="J29" t="s">
        <v>35</v>
      </c>
      <c r="K29" s="50">
        <v>2591</v>
      </c>
      <c r="N29" s="49"/>
    </row>
    <row r="30" spans="1:21">
      <c r="B30">
        <v>11</v>
      </c>
      <c r="C30" t="s">
        <v>105</v>
      </c>
      <c r="D30">
        <v>2</v>
      </c>
      <c r="E30" t="s">
        <v>616</v>
      </c>
      <c r="F30" t="s">
        <v>22</v>
      </c>
      <c r="G30" t="s">
        <v>612</v>
      </c>
      <c r="H30" t="s">
        <v>22</v>
      </c>
      <c r="I30" t="s">
        <v>35</v>
      </c>
      <c r="J30" t="s">
        <v>681</v>
      </c>
    </row>
    <row r="31" spans="1:21">
      <c r="B31">
        <v>12</v>
      </c>
      <c r="C31" t="s">
        <v>106</v>
      </c>
      <c r="D31">
        <v>0.5</v>
      </c>
      <c r="E31" t="s">
        <v>682</v>
      </c>
      <c r="F31" t="s">
        <v>22</v>
      </c>
      <c r="G31" t="s">
        <v>608</v>
      </c>
      <c r="H31" t="s">
        <v>22</v>
      </c>
      <c r="I31" t="s">
        <v>35</v>
      </c>
      <c r="J31" s="50" t="s">
        <v>658</v>
      </c>
    </row>
    <row r="32" spans="1:21">
      <c r="A32" t="s">
        <v>54</v>
      </c>
    </row>
    <row r="33" spans="1:8">
      <c r="B33" t="s">
        <v>34</v>
      </c>
      <c r="C33" s="50">
        <v>9687</v>
      </c>
      <c r="D33" s="50">
        <v>9723</v>
      </c>
      <c r="E33" s="50">
        <v>13251</v>
      </c>
      <c r="F33" s="50">
        <v>2227</v>
      </c>
      <c r="G33" t="s">
        <v>35</v>
      </c>
      <c r="H33" s="50">
        <v>34894</v>
      </c>
    </row>
    <row r="37" spans="1:8">
      <c r="A37" t="s">
        <v>107</v>
      </c>
      <c r="B37" t="s">
        <v>108</v>
      </c>
      <c r="C37" t="s">
        <v>65</v>
      </c>
      <c r="D37" t="s">
        <v>66</v>
      </c>
    </row>
    <row r="38" spans="1:8">
      <c r="A38" t="s">
        <v>55</v>
      </c>
    </row>
    <row r="39" spans="1:8">
      <c r="B39" t="s">
        <v>109</v>
      </c>
      <c r="C39" t="s">
        <v>110</v>
      </c>
      <c r="D39" t="s">
        <v>111</v>
      </c>
    </row>
    <row r="40" spans="1:8">
      <c r="A40" t="s">
        <v>55</v>
      </c>
    </row>
    <row r="41" spans="1:8">
      <c r="B41" t="s">
        <v>37</v>
      </c>
      <c r="C41" s="50">
        <v>3334</v>
      </c>
      <c r="D41" s="2">
        <v>-0.52480000000000004</v>
      </c>
    </row>
    <row r="42" spans="1:8">
      <c r="B42" t="s">
        <v>38</v>
      </c>
      <c r="C42" s="50">
        <v>2867</v>
      </c>
      <c r="D42" s="2">
        <v>-0.41820000000000002</v>
      </c>
    </row>
    <row r="43" spans="1:8">
      <c r="B43" t="s">
        <v>39</v>
      </c>
      <c r="C43" s="50">
        <v>4649</v>
      </c>
      <c r="D43" s="2">
        <v>-0.54039999999999999</v>
      </c>
    </row>
    <row r="44" spans="1:8">
      <c r="B44" t="s">
        <v>94</v>
      </c>
      <c r="C44" t="s">
        <v>683</v>
      </c>
      <c r="D44" s="2">
        <v>-0.2346</v>
      </c>
    </row>
    <row r="45" spans="1:8">
      <c r="A45" t="s">
        <v>55</v>
      </c>
    </row>
    <row r="46" spans="1:8">
      <c r="B46" t="s">
        <v>34</v>
      </c>
      <c r="C46" s="50">
        <v>11279</v>
      </c>
      <c r="D46" s="2">
        <v>-0.47760000000000002</v>
      </c>
    </row>
    <row r="50" spans="1:11">
      <c r="A50" t="s">
        <v>95</v>
      </c>
      <c r="B50" t="s">
        <v>96</v>
      </c>
      <c r="C50" t="s">
        <v>65</v>
      </c>
      <c r="D50" t="s">
        <v>112</v>
      </c>
      <c r="E50" t="s">
        <v>97</v>
      </c>
      <c r="F50" t="s">
        <v>98</v>
      </c>
      <c r="G50" t="s">
        <v>72</v>
      </c>
    </row>
    <row r="51" spans="1:11">
      <c r="A51" t="s">
        <v>49</v>
      </c>
    </row>
    <row r="52" spans="1:11">
      <c r="B52" t="s">
        <v>24</v>
      </c>
      <c r="C52" t="s">
        <v>25</v>
      </c>
      <c r="D52" t="s">
        <v>24</v>
      </c>
      <c r="E52" t="s">
        <v>99</v>
      </c>
      <c r="F52" t="s">
        <v>37</v>
      </c>
      <c r="G52" t="s">
        <v>38</v>
      </c>
      <c r="H52" t="s">
        <v>39</v>
      </c>
      <c r="I52" t="s">
        <v>94</v>
      </c>
      <c r="J52" t="s">
        <v>35</v>
      </c>
      <c r="K52" t="s">
        <v>4</v>
      </c>
    </row>
    <row r="53" spans="1:11">
      <c r="A53" t="s">
        <v>49</v>
      </c>
    </row>
    <row r="54" spans="1:11">
      <c r="B54">
        <v>1</v>
      </c>
      <c r="C54">
        <v>1</v>
      </c>
      <c r="D54" t="s">
        <v>113</v>
      </c>
      <c r="E54">
        <v>1</v>
      </c>
      <c r="F54" t="s">
        <v>684</v>
      </c>
      <c r="G54" t="s">
        <v>21</v>
      </c>
      <c r="H54" t="s">
        <v>685</v>
      </c>
      <c r="I54" t="s">
        <v>21</v>
      </c>
      <c r="J54" t="s">
        <v>35</v>
      </c>
      <c r="K54" t="s">
        <v>686</v>
      </c>
    </row>
    <row r="55" spans="1:11">
      <c r="B55">
        <v>2</v>
      </c>
      <c r="C55">
        <v>1</v>
      </c>
      <c r="D55" t="s">
        <v>113</v>
      </c>
      <c r="E55">
        <v>2</v>
      </c>
      <c r="F55" t="s">
        <v>687</v>
      </c>
      <c r="G55" t="s">
        <v>688</v>
      </c>
      <c r="H55" t="s">
        <v>689</v>
      </c>
      <c r="I55" t="s">
        <v>21</v>
      </c>
      <c r="J55" t="s">
        <v>35</v>
      </c>
      <c r="K55" t="s">
        <v>690</v>
      </c>
    </row>
    <row r="56" spans="1:11">
      <c r="B56">
        <v>3</v>
      </c>
      <c r="C56">
        <v>1</v>
      </c>
      <c r="D56" t="s">
        <v>113</v>
      </c>
      <c r="E56">
        <v>3</v>
      </c>
      <c r="F56" s="50" t="s">
        <v>691</v>
      </c>
      <c r="G56" s="50" t="s">
        <v>692</v>
      </c>
      <c r="H56" s="50" t="s">
        <v>693</v>
      </c>
      <c r="I56" t="s">
        <v>694</v>
      </c>
      <c r="J56" t="s">
        <v>35</v>
      </c>
      <c r="K56" s="50">
        <v>2181</v>
      </c>
    </row>
    <row r="57" spans="1:11">
      <c r="B57">
        <v>4</v>
      </c>
      <c r="C57">
        <v>1</v>
      </c>
      <c r="D57" t="s">
        <v>113</v>
      </c>
      <c r="E57">
        <v>4</v>
      </c>
      <c r="F57" t="s">
        <v>695</v>
      </c>
      <c r="G57" t="s">
        <v>696</v>
      </c>
      <c r="H57" t="s">
        <v>697</v>
      </c>
      <c r="I57" t="s">
        <v>698</v>
      </c>
      <c r="J57" t="s">
        <v>35</v>
      </c>
      <c r="K57" s="50">
        <v>1091</v>
      </c>
    </row>
    <row r="58" spans="1:11">
      <c r="B58">
        <v>5</v>
      </c>
      <c r="C58">
        <v>1</v>
      </c>
      <c r="D58" t="s">
        <v>113</v>
      </c>
      <c r="E58">
        <v>5</v>
      </c>
      <c r="F58" s="50" t="s">
        <v>699</v>
      </c>
      <c r="G58" t="s">
        <v>700</v>
      </c>
      <c r="H58" s="50" t="s">
        <v>701</v>
      </c>
      <c r="I58" t="s">
        <v>21</v>
      </c>
      <c r="J58" t="s">
        <v>35</v>
      </c>
      <c r="K58" s="50">
        <v>2340</v>
      </c>
    </row>
    <row r="59" spans="1:11">
      <c r="B59">
        <v>6</v>
      </c>
      <c r="C59">
        <v>1</v>
      </c>
      <c r="D59" t="s">
        <v>113</v>
      </c>
      <c r="E59">
        <v>6</v>
      </c>
      <c r="F59" t="s">
        <v>702</v>
      </c>
      <c r="G59" s="50" t="s">
        <v>703</v>
      </c>
      <c r="H59" t="s">
        <v>704</v>
      </c>
      <c r="I59" t="s">
        <v>21</v>
      </c>
      <c r="J59" t="s">
        <v>35</v>
      </c>
      <c r="K59" s="50" t="s">
        <v>705</v>
      </c>
    </row>
    <row r="60" spans="1:11">
      <c r="B60">
        <v>7</v>
      </c>
      <c r="C60">
        <v>1</v>
      </c>
      <c r="D60" t="s">
        <v>113</v>
      </c>
      <c r="E60">
        <v>7</v>
      </c>
      <c r="F60" t="s">
        <v>706</v>
      </c>
      <c r="G60" t="s">
        <v>707</v>
      </c>
      <c r="H60" t="s">
        <v>708</v>
      </c>
      <c r="I60" t="s">
        <v>619</v>
      </c>
      <c r="J60" t="s">
        <v>35</v>
      </c>
      <c r="K60" s="50">
        <v>1537</v>
      </c>
    </row>
    <row r="61" spans="1:11">
      <c r="B61">
        <v>8</v>
      </c>
      <c r="C61">
        <v>1</v>
      </c>
      <c r="D61" t="s">
        <v>113</v>
      </c>
      <c r="E61">
        <v>8</v>
      </c>
      <c r="F61" t="s">
        <v>709</v>
      </c>
      <c r="G61" t="s">
        <v>710</v>
      </c>
      <c r="H61" t="s">
        <v>711</v>
      </c>
      <c r="I61" t="s">
        <v>712</v>
      </c>
      <c r="J61" t="s">
        <v>35</v>
      </c>
      <c r="K61" t="s">
        <v>713</v>
      </c>
    </row>
    <row r="62" spans="1:11">
      <c r="B62">
        <v>9</v>
      </c>
      <c r="C62">
        <v>1</v>
      </c>
      <c r="D62" t="s">
        <v>113</v>
      </c>
      <c r="E62">
        <v>9</v>
      </c>
      <c r="F62" t="s">
        <v>714</v>
      </c>
      <c r="G62" t="s">
        <v>715</v>
      </c>
      <c r="H62" t="s">
        <v>716</v>
      </c>
      <c r="I62" t="s">
        <v>21</v>
      </c>
      <c r="J62" t="s">
        <v>35</v>
      </c>
      <c r="K62" s="50" t="s">
        <v>717</v>
      </c>
    </row>
    <row r="63" spans="1:11">
      <c r="B63">
        <v>10</v>
      </c>
      <c r="C63">
        <v>1</v>
      </c>
      <c r="D63" t="s">
        <v>113</v>
      </c>
      <c r="E63">
        <v>10</v>
      </c>
      <c r="F63" t="s">
        <v>718</v>
      </c>
      <c r="G63" t="s">
        <v>719</v>
      </c>
      <c r="H63" t="s">
        <v>720</v>
      </c>
      <c r="I63" t="s">
        <v>721</v>
      </c>
      <c r="J63" t="s">
        <v>35</v>
      </c>
      <c r="K63" s="50">
        <v>2187</v>
      </c>
    </row>
    <row r="64" spans="1:11">
      <c r="B64">
        <v>14</v>
      </c>
      <c r="C64">
        <v>1</v>
      </c>
      <c r="D64" t="s">
        <v>113</v>
      </c>
      <c r="E64">
        <v>14</v>
      </c>
      <c r="F64" t="s">
        <v>722</v>
      </c>
      <c r="G64" t="s">
        <v>617</v>
      </c>
      <c r="H64" t="s">
        <v>621</v>
      </c>
      <c r="I64" t="s">
        <v>636</v>
      </c>
      <c r="J64" t="s">
        <v>35</v>
      </c>
      <c r="K64" t="s">
        <v>663</v>
      </c>
    </row>
    <row r="65" spans="2:11">
      <c r="B65">
        <v>15</v>
      </c>
      <c r="C65">
        <v>1</v>
      </c>
      <c r="D65" t="s">
        <v>113</v>
      </c>
      <c r="E65">
        <v>15</v>
      </c>
      <c r="F65" s="50" t="s">
        <v>723</v>
      </c>
      <c r="G65" s="50">
        <v>1146</v>
      </c>
      <c r="H65" s="50">
        <v>1173</v>
      </c>
      <c r="I65" t="s">
        <v>724</v>
      </c>
      <c r="J65" t="s">
        <v>35</v>
      </c>
      <c r="K65" s="50">
        <v>3275</v>
      </c>
    </row>
    <row r="66" spans="2:11">
      <c r="B66">
        <v>17</v>
      </c>
      <c r="C66">
        <v>1</v>
      </c>
      <c r="D66" t="s">
        <v>113</v>
      </c>
      <c r="E66">
        <v>17</v>
      </c>
      <c r="F66" t="s">
        <v>725</v>
      </c>
      <c r="G66" t="s">
        <v>618</v>
      </c>
      <c r="H66" t="s">
        <v>726</v>
      </c>
      <c r="I66" t="s">
        <v>727</v>
      </c>
      <c r="J66" t="s">
        <v>35</v>
      </c>
      <c r="K66" s="50">
        <v>1039</v>
      </c>
    </row>
    <row r="67" spans="2:11">
      <c r="B67">
        <v>18</v>
      </c>
      <c r="C67">
        <v>1</v>
      </c>
      <c r="D67" t="s">
        <v>113</v>
      </c>
      <c r="E67">
        <v>18</v>
      </c>
      <c r="F67" t="s">
        <v>728</v>
      </c>
      <c r="G67" t="s">
        <v>729</v>
      </c>
      <c r="H67" t="s">
        <v>730</v>
      </c>
      <c r="I67" t="s">
        <v>641</v>
      </c>
      <c r="J67" t="s">
        <v>35</v>
      </c>
      <c r="K67" t="s">
        <v>625</v>
      </c>
    </row>
    <row r="68" spans="2:11">
      <c r="B68">
        <v>19</v>
      </c>
      <c r="C68">
        <v>1</v>
      </c>
      <c r="D68" t="s">
        <v>113</v>
      </c>
      <c r="E68">
        <v>19</v>
      </c>
      <c r="F68" t="s">
        <v>731</v>
      </c>
      <c r="G68" t="s">
        <v>732</v>
      </c>
      <c r="H68" t="s">
        <v>733</v>
      </c>
      <c r="I68" t="s">
        <v>630</v>
      </c>
      <c r="J68" t="s">
        <v>35</v>
      </c>
      <c r="K68" s="50" t="s">
        <v>734</v>
      </c>
    </row>
    <row r="69" spans="2:11">
      <c r="B69">
        <v>20</v>
      </c>
      <c r="C69">
        <v>1</v>
      </c>
      <c r="D69" t="s">
        <v>113</v>
      </c>
      <c r="E69">
        <v>20</v>
      </c>
      <c r="F69" t="s">
        <v>735</v>
      </c>
      <c r="G69" t="s">
        <v>736</v>
      </c>
      <c r="H69" t="s">
        <v>624</v>
      </c>
      <c r="I69" t="s">
        <v>21</v>
      </c>
      <c r="J69" t="s">
        <v>35</v>
      </c>
      <c r="K69" t="s">
        <v>737</v>
      </c>
    </row>
    <row r="70" spans="2:11">
      <c r="B70">
        <v>21</v>
      </c>
      <c r="C70">
        <v>1</v>
      </c>
      <c r="D70" t="s">
        <v>113</v>
      </c>
      <c r="E70">
        <v>21</v>
      </c>
      <c r="F70" t="s">
        <v>594</v>
      </c>
      <c r="G70" t="s">
        <v>642</v>
      </c>
      <c r="H70" t="s">
        <v>738</v>
      </c>
      <c r="I70" t="s">
        <v>601</v>
      </c>
      <c r="J70" t="s">
        <v>35</v>
      </c>
      <c r="K70" s="50" t="s">
        <v>739</v>
      </c>
    </row>
    <row r="71" spans="2:11">
      <c r="B71">
        <v>22</v>
      </c>
      <c r="C71">
        <v>1</v>
      </c>
      <c r="D71" t="s">
        <v>113</v>
      </c>
      <c r="E71">
        <v>22</v>
      </c>
      <c r="F71" t="s">
        <v>740</v>
      </c>
      <c r="G71" t="s">
        <v>741</v>
      </c>
      <c r="H71" t="s">
        <v>742</v>
      </c>
      <c r="I71" t="s">
        <v>743</v>
      </c>
      <c r="J71" t="s">
        <v>35</v>
      </c>
      <c r="K71" s="50">
        <v>1313</v>
      </c>
    </row>
    <row r="72" spans="2:11">
      <c r="B72">
        <v>23</v>
      </c>
      <c r="C72">
        <v>1</v>
      </c>
      <c r="D72" t="s">
        <v>113</v>
      </c>
      <c r="E72">
        <v>23</v>
      </c>
      <c r="F72" t="s">
        <v>744</v>
      </c>
      <c r="G72" t="s">
        <v>745</v>
      </c>
      <c r="H72" t="s">
        <v>746</v>
      </c>
      <c r="I72" t="s">
        <v>747</v>
      </c>
      <c r="J72" t="s">
        <v>35</v>
      </c>
      <c r="K72" s="50">
        <v>1152</v>
      </c>
    </row>
    <row r="73" spans="2:11">
      <c r="B73">
        <v>24</v>
      </c>
      <c r="C73">
        <v>6</v>
      </c>
      <c r="D73" t="s">
        <v>113</v>
      </c>
      <c r="E73">
        <v>24</v>
      </c>
      <c r="F73" t="s">
        <v>748</v>
      </c>
      <c r="G73" t="s">
        <v>21</v>
      </c>
      <c r="H73" t="s">
        <v>749</v>
      </c>
      <c r="I73" t="s">
        <v>21</v>
      </c>
      <c r="J73" t="s">
        <v>35</v>
      </c>
      <c r="K73" t="s">
        <v>750</v>
      </c>
    </row>
    <row r="74" spans="2:11">
      <c r="B74">
        <v>25</v>
      </c>
      <c r="C74">
        <v>1</v>
      </c>
      <c r="D74" t="s">
        <v>113</v>
      </c>
      <c r="E74">
        <v>25</v>
      </c>
      <c r="F74" t="s">
        <v>751</v>
      </c>
      <c r="G74" t="s">
        <v>752</v>
      </c>
      <c r="H74" t="s">
        <v>753</v>
      </c>
      <c r="I74" t="s">
        <v>628</v>
      </c>
      <c r="J74" t="s">
        <v>35</v>
      </c>
      <c r="K74" s="50" t="s">
        <v>754</v>
      </c>
    </row>
    <row r="75" spans="2:11">
      <c r="B75">
        <v>26</v>
      </c>
      <c r="C75">
        <v>1</v>
      </c>
      <c r="D75" t="s">
        <v>113</v>
      </c>
      <c r="E75">
        <v>26</v>
      </c>
      <c r="F75" t="s">
        <v>755</v>
      </c>
      <c r="G75" t="s">
        <v>756</v>
      </c>
      <c r="H75" t="s">
        <v>757</v>
      </c>
      <c r="I75" t="s">
        <v>635</v>
      </c>
      <c r="J75" t="s">
        <v>35</v>
      </c>
      <c r="K75" s="50" t="s">
        <v>758</v>
      </c>
    </row>
    <row r="76" spans="2:11">
      <c r="B76">
        <v>27</v>
      </c>
      <c r="C76">
        <v>1</v>
      </c>
      <c r="D76" t="s">
        <v>113</v>
      </c>
      <c r="E76">
        <v>27</v>
      </c>
      <c r="F76" t="s">
        <v>759</v>
      </c>
      <c r="G76" t="s">
        <v>644</v>
      </c>
      <c r="H76" t="s">
        <v>596</v>
      </c>
      <c r="I76" t="s">
        <v>760</v>
      </c>
      <c r="J76" t="s">
        <v>35</v>
      </c>
      <c r="K76" t="s">
        <v>761</v>
      </c>
    </row>
    <row r="77" spans="2:11">
      <c r="B77">
        <v>28</v>
      </c>
      <c r="C77">
        <v>1</v>
      </c>
      <c r="D77" t="s">
        <v>113</v>
      </c>
      <c r="E77">
        <v>28</v>
      </c>
      <c r="F77" t="s">
        <v>762</v>
      </c>
      <c r="G77" t="s">
        <v>763</v>
      </c>
      <c r="H77" t="s">
        <v>689</v>
      </c>
      <c r="I77" t="s">
        <v>764</v>
      </c>
      <c r="J77" t="s">
        <v>35</v>
      </c>
      <c r="K77" t="s">
        <v>620</v>
      </c>
    </row>
    <row r="78" spans="2:11">
      <c r="B78">
        <v>29</v>
      </c>
      <c r="C78">
        <v>1</v>
      </c>
      <c r="D78" t="s">
        <v>113</v>
      </c>
      <c r="E78">
        <v>29</v>
      </c>
      <c r="F78" t="s">
        <v>627</v>
      </c>
      <c r="G78" t="s">
        <v>621</v>
      </c>
      <c r="H78" t="s">
        <v>629</v>
      </c>
      <c r="I78" t="s">
        <v>765</v>
      </c>
      <c r="J78" t="s">
        <v>35</v>
      </c>
      <c r="K78" t="s">
        <v>766</v>
      </c>
    </row>
    <row r="79" spans="2:11">
      <c r="B79">
        <v>30</v>
      </c>
      <c r="C79">
        <v>1</v>
      </c>
      <c r="D79" t="s">
        <v>113</v>
      </c>
      <c r="E79">
        <v>30</v>
      </c>
      <c r="F79" t="s">
        <v>767</v>
      </c>
      <c r="G79" t="s">
        <v>633</v>
      </c>
      <c r="H79" t="s">
        <v>768</v>
      </c>
      <c r="I79" t="s">
        <v>600</v>
      </c>
      <c r="J79" t="s">
        <v>35</v>
      </c>
      <c r="K79" t="s">
        <v>769</v>
      </c>
    </row>
    <row r="80" spans="2:11">
      <c r="B80">
        <v>33</v>
      </c>
      <c r="C80">
        <v>6</v>
      </c>
      <c r="D80" t="s">
        <v>113</v>
      </c>
      <c r="E80">
        <v>33</v>
      </c>
      <c r="F80" t="s">
        <v>770</v>
      </c>
      <c r="G80" t="s">
        <v>631</v>
      </c>
      <c r="H80" t="s">
        <v>703</v>
      </c>
      <c r="I80" t="s">
        <v>21</v>
      </c>
      <c r="J80" t="s">
        <v>35</v>
      </c>
      <c r="K80" t="s">
        <v>623</v>
      </c>
    </row>
    <row r="81" spans="2:11">
      <c r="B81">
        <v>34</v>
      </c>
      <c r="C81">
        <v>1</v>
      </c>
      <c r="D81" t="s">
        <v>113</v>
      </c>
      <c r="E81">
        <v>34</v>
      </c>
      <c r="F81" t="s">
        <v>640</v>
      </c>
      <c r="G81" t="s">
        <v>602</v>
      </c>
      <c r="H81" t="s">
        <v>771</v>
      </c>
      <c r="I81" t="s">
        <v>772</v>
      </c>
      <c r="J81" t="s">
        <v>35</v>
      </c>
      <c r="K81" t="s">
        <v>773</v>
      </c>
    </row>
    <row r="82" spans="2:11">
      <c r="B82">
        <v>35</v>
      </c>
      <c r="C82">
        <v>6</v>
      </c>
      <c r="D82" t="s">
        <v>113</v>
      </c>
      <c r="E82">
        <v>35</v>
      </c>
      <c r="F82" t="s">
        <v>634</v>
      </c>
      <c r="G82" t="s">
        <v>21</v>
      </c>
      <c r="H82" t="s">
        <v>774</v>
      </c>
      <c r="I82" t="s">
        <v>21</v>
      </c>
      <c r="J82" t="s">
        <v>35</v>
      </c>
      <c r="K82" t="s">
        <v>775</v>
      </c>
    </row>
    <row r="83" spans="2:11">
      <c r="B83">
        <v>36</v>
      </c>
      <c r="C83">
        <v>6</v>
      </c>
      <c r="D83" t="s">
        <v>113</v>
      </c>
      <c r="E83">
        <v>36</v>
      </c>
      <c r="F83" t="s">
        <v>668</v>
      </c>
      <c r="G83" t="s">
        <v>776</v>
      </c>
      <c r="H83" t="s">
        <v>632</v>
      </c>
      <c r="I83" t="s">
        <v>777</v>
      </c>
      <c r="J83" t="s">
        <v>35</v>
      </c>
      <c r="K83" t="s">
        <v>778</v>
      </c>
    </row>
    <row r="84" spans="2:11">
      <c r="B84">
        <v>37</v>
      </c>
      <c r="C84">
        <v>6</v>
      </c>
      <c r="D84" t="s">
        <v>113</v>
      </c>
      <c r="E84">
        <v>37</v>
      </c>
      <c r="F84" t="s">
        <v>606</v>
      </c>
      <c r="G84" t="s">
        <v>21</v>
      </c>
      <c r="H84" t="s">
        <v>638</v>
      </c>
      <c r="I84" t="s">
        <v>21</v>
      </c>
      <c r="J84" t="s">
        <v>35</v>
      </c>
      <c r="K84" t="s">
        <v>608</v>
      </c>
    </row>
    <row r="85" spans="2:11">
      <c r="B85">
        <v>38</v>
      </c>
      <c r="C85">
        <v>6</v>
      </c>
      <c r="D85" t="s">
        <v>113</v>
      </c>
      <c r="E85">
        <v>38</v>
      </c>
      <c r="F85" t="s">
        <v>613</v>
      </c>
      <c r="G85" t="s">
        <v>21</v>
      </c>
      <c r="H85" t="s">
        <v>779</v>
      </c>
      <c r="I85" t="s">
        <v>21</v>
      </c>
      <c r="J85" t="s">
        <v>35</v>
      </c>
      <c r="K85" t="s">
        <v>780</v>
      </c>
    </row>
    <row r="86" spans="2:11">
      <c r="B86">
        <v>41</v>
      </c>
      <c r="C86">
        <v>1</v>
      </c>
      <c r="D86" t="s">
        <v>113</v>
      </c>
      <c r="E86">
        <v>41</v>
      </c>
      <c r="F86" t="s">
        <v>603</v>
      </c>
      <c r="G86" t="s">
        <v>21</v>
      </c>
      <c r="H86" t="s">
        <v>781</v>
      </c>
      <c r="I86" t="s">
        <v>21</v>
      </c>
      <c r="J86" t="s">
        <v>35</v>
      </c>
      <c r="K86" t="s">
        <v>598</v>
      </c>
    </row>
    <row r="87" spans="2:11">
      <c r="B87">
        <v>42</v>
      </c>
      <c r="C87">
        <v>1</v>
      </c>
      <c r="D87" t="s">
        <v>113</v>
      </c>
      <c r="E87">
        <v>42</v>
      </c>
      <c r="F87" s="50" t="s">
        <v>782</v>
      </c>
      <c r="G87" s="50" t="s">
        <v>631</v>
      </c>
      <c r="H87" s="50" t="s">
        <v>783</v>
      </c>
      <c r="I87" t="s">
        <v>743</v>
      </c>
      <c r="J87" t="s">
        <v>35</v>
      </c>
      <c r="K87" s="50" t="s">
        <v>622</v>
      </c>
    </row>
    <row r="88" spans="2:11">
      <c r="B88">
        <v>43</v>
      </c>
      <c r="C88">
        <v>1</v>
      </c>
      <c r="D88" t="s">
        <v>113</v>
      </c>
      <c r="E88">
        <v>43</v>
      </c>
      <c r="F88" t="s">
        <v>784</v>
      </c>
      <c r="G88" t="s">
        <v>637</v>
      </c>
      <c r="H88" t="s">
        <v>785</v>
      </c>
      <c r="I88" t="s">
        <v>595</v>
      </c>
      <c r="J88" t="s">
        <v>35</v>
      </c>
      <c r="K88" s="50" t="s">
        <v>786</v>
      </c>
    </row>
    <row r="89" spans="2:11">
      <c r="B89">
        <v>52</v>
      </c>
      <c r="C89">
        <v>1</v>
      </c>
      <c r="D89" t="s">
        <v>113</v>
      </c>
      <c r="E89">
        <v>52</v>
      </c>
      <c r="F89" t="s">
        <v>787</v>
      </c>
      <c r="G89" t="s">
        <v>788</v>
      </c>
      <c r="H89" s="50" t="s">
        <v>789</v>
      </c>
      <c r="I89" t="s">
        <v>790</v>
      </c>
      <c r="J89" t="s">
        <v>35</v>
      </c>
      <c r="K89" s="50">
        <v>2385</v>
      </c>
    </row>
    <row r="90" spans="2:11">
      <c r="B90">
        <v>56</v>
      </c>
      <c r="C90">
        <v>8</v>
      </c>
      <c r="D90" t="s">
        <v>113</v>
      </c>
      <c r="E90">
        <v>56</v>
      </c>
      <c r="F90" s="50" t="s">
        <v>677</v>
      </c>
      <c r="G90" t="s">
        <v>791</v>
      </c>
      <c r="H90" s="50" t="s">
        <v>792</v>
      </c>
      <c r="I90" t="s">
        <v>793</v>
      </c>
      <c r="J90" t="s">
        <v>35</v>
      </c>
      <c r="K90" s="50">
        <v>2591</v>
      </c>
    </row>
    <row r="91" spans="2:11">
      <c r="B91">
        <v>60</v>
      </c>
      <c r="C91">
        <v>1</v>
      </c>
      <c r="D91" t="s">
        <v>113</v>
      </c>
      <c r="E91">
        <v>60</v>
      </c>
      <c r="F91" t="s">
        <v>714</v>
      </c>
      <c r="G91" s="50" t="s">
        <v>794</v>
      </c>
      <c r="H91" t="s">
        <v>795</v>
      </c>
      <c r="I91" t="s">
        <v>21</v>
      </c>
      <c r="J91" t="s">
        <v>35</v>
      </c>
      <c r="K91" s="50">
        <v>1457</v>
      </c>
    </row>
    <row r="92" spans="2:11">
      <c r="B92">
        <v>61</v>
      </c>
      <c r="C92">
        <v>1</v>
      </c>
      <c r="D92" t="s">
        <v>113</v>
      </c>
      <c r="E92">
        <v>61</v>
      </c>
      <c r="F92" t="s">
        <v>796</v>
      </c>
      <c r="G92" t="s">
        <v>797</v>
      </c>
      <c r="H92" t="s">
        <v>724</v>
      </c>
      <c r="I92" t="s">
        <v>626</v>
      </c>
      <c r="J92" t="s">
        <v>35</v>
      </c>
      <c r="K92" t="s">
        <v>798</v>
      </c>
    </row>
    <row r="93" spans="2:11">
      <c r="B93">
        <v>72</v>
      </c>
      <c r="C93">
        <v>1</v>
      </c>
      <c r="D93" t="s">
        <v>113</v>
      </c>
      <c r="E93">
        <v>72</v>
      </c>
      <c r="F93" t="s">
        <v>796</v>
      </c>
      <c r="G93" t="s">
        <v>595</v>
      </c>
      <c r="H93" t="s">
        <v>641</v>
      </c>
      <c r="I93" t="s">
        <v>21</v>
      </c>
      <c r="J93" t="s">
        <v>35</v>
      </c>
      <c r="K93" t="s">
        <v>799</v>
      </c>
    </row>
    <row r="94" spans="2:11">
      <c r="B94">
        <v>76</v>
      </c>
      <c r="C94">
        <v>1</v>
      </c>
      <c r="D94" t="s">
        <v>113</v>
      </c>
      <c r="E94">
        <v>76</v>
      </c>
      <c r="F94" t="s">
        <v>800</v>
      </c>
      <c r="G94" t="s">
        <v>801</v>
      </c>
      <c r="H94" t="s">
        <v>596</v>
      </c>
      <c r="I94" t="s">
        <v>639</v>
      </c>
      <c r="J94" t="s">
        <v>35</v>
      </c>
      <c r="K94" t="s">
        <v>802</v>
      </c>
    </row>
    <row r="95" spans="2:11">
      <c r="B95">
        <v>77</v>
      </c>
      <c r="C95">
        <v>1</v>
      </c>
      <c r="D95" t="s">
        <v>113</v>
      </c>
      <c r="E95">
        <v>77</v>
      </c>
      <c r="F95" t="s">
        <v>597</v>
      </c>
      <c r="G95" t="s">
        <v>609</v>
      </c>
      <c r="H95" t="s">
        <v>595</v>
      </c>
      <c r="I95" t="s">
        <v>760</v>
      </c>
      <c r="J95" t="s">
        <v>35</v>
      </c>
      <c r="K95" t="s">
        <v>803</v>
      </c>
    </row>
    <row r="96" spans="2:11">
      <c r="B96">
        <v>84</v>
      </c>
      <c r="C96">
        <v>6</v>
      </c>
      <c r="D96" t="s">
        <v>113</v>
      </c>
      <c r="E96">
        <v>84</v>
      </c>
      <c r="F96" t="s">
        <v>770</v>
      </c>
      <c r="G96" t="s">
        <v>804</v>
      </c>
      <c r="H96" t="s">
        <v>685</v>
      </c>
      <c r="I96" t="s">
        <v>643</v>
      </c>
      <c r="J96" t="s">
        <v>35</v>
      </c>
      <c r="K96" t="s">
        <v>805</v>
      </c>
    </row>
    <row r="97" spans="1:125">
      <c r="B97">
        <v>86</v>
      </c>
      <c r="C97">
        <v>6</v>
      </c>
      <c r="D97" t="s">
        <v>113</v>
      </c>
      <c r="E97">
        <v>86</v>
      </c>
      <c r="F97" t="s">
        <v>599</v>
      </c>
      <c r="G97" t="s">
        <v>604</v>
      </c>
      <c r="H97" t="s">
        <v>636</v>
      </c>
      <c r="I97" t="s">
        <v>641</v>
      </c>
      <c r="J97" t="s">
        <v>35</v>
      </c>
      <c r="K97" t="s">
        <v>806</v>
      </c>
    </row>
    <row r="98" spans="1:125">
      <c r="B98">
        <v>87</v>
      </c>
      <c r="C98">
        <v>7</v>
      </c>
      <c r="D98" t="s">
        <v>113</v>
      </c>
      <c r="E98">
        <v>87</v>
      </c>
      <c r="F98" t="s">
        <v>22</v>
      </c>
      <c r="G98" t="s">
        <v>21</v>
      </c>
      <c r="H98" t="s">
        <v>644</v>
      </c>
      <c r="I98" t="s">
        <v>21</v>
      </c>
      <c r="J98" t="s">
        <v>35</v>
      </c>
      <c r="K98" t="s">
        <v>615</v>
      </c>
    </row>
    <row r="99" spans="1:125">
      <c r="B99">
        <v>89</v>
      </c>
      <c r="C99">
        <v>6</v>
      </c>
      <c r="D99" t="s">
        <v>113</v>
      </c>
      <c r="E99">
        <v>89</v>
      </c>
      <c r="F99" t="s">
        <v>807</v>
      </c>
      <c r="G99" t="s">
        <v>21</v>
      </c>
      <c r="H99" t="s">
        <v>808</v>
      </c>
      <c r="I99" t="s">
        <v>21</v>
      </c>
      <c r="J99" t="s">
        <v>35</v>
      </c>
      <c r="K99" s="50" t="s">
        <v>786</v>
      </c>
    </row>
    <row r="100" spans="1:125">
      <c r="B100">
        <v>92</v>
      </c>
      <c r="C100">
        <v>7</v>
      </c>
      <c r="D100" t="s">
        <v>113</v>
      </c>
      <c r="E100">
        <v>92</v>
      </c>
      <c r="F100" t="s">
        <v>22</v>
      </c>
      <c r="G100" t="s">
        <v>21</v>
      </c>
      <c r="H100" t="s">
        <v>772</v>
      </c>
      <c r="I100" t="s">
        <v>21</v>
      </c>
      <c r="J100" t="s">
        <v>35</v>
      </c>
      <c r="K100" t="s">
        <v>809</v>
      </c>
    </row>
    <row r="101" spans="1:125">
      <c r="B101">
        <v>93</v>
      </c>
      <c r="C101" s="50">
        <v>11</v>
      </c>
      <c r="D101" s="50" t="s">
        <v>113</v>
      </c>
      <c r="E101" s="50">
        <v>93</v>
      </c>
      <c r="F101" s="50" t="s">
        <v>616</v>
      </c>
      <c r="G101" t="s">
        <v>21</v>
      </c>
      <c r="H101" s="50" t="s">
        <v>810</v>
      </c>
      <c r="I101" t="s">
        <v>21</v>
      </c>
      <c r="J101" t="s">
        <v>35</v>
      </c>
      <c r="K101" t="s">
        <v>681</v>
      </c>
    </row>
    <row r="102" spans="1:125">
      <c r="B102">
        <v>96</v>
      </c>
      <c r="C102">
        <v>6</v>
      </c>
      <c r="D102" t="s">
        <v>113</v>
      </c>
      <c r="E102">
        <v>96</v>
      </c>
      <c r="F102" t="s">
        <v>675</v>
      </c>
      <c r="G102" t="s">
        <v>569</v>
      </c>
      <c r="H102" t="s">
        <v>724</v>
      </c>
      <c r="I102" t="s">
        <v>21</v>
      </c>
      <c r="J102" t="s">
        <v>35</v>
      </c>
      <c r="K102" t="s">
        <v>811</v>
      </c>
    </row>
    <row r="103" spans="1:125">
      <c r="B103">
        <v>301</v>
      </c>
      <c r="C103">
        <v>12</v>
      </c>
      <c r="D103" t="s">
        <v>113</v>
      </c>
      <c r="E103">
        <v>301</v>
      </c>
      <c r="F103" t="s">
        <v>682</v>
      </c>
      <c r="G103" t="s">
        <v>21</v>
      </c>
      <c r="H103" t="s">
        <v>812</v>
      </c>
      <c r="I103" t="s">
        <v>21</v>
      </c>
      <c r="J103" t="s">
        <v>35</v>
      </c>
      <c r="K103" t="s">
        <v>658</v>
      </c>
    </row>
    <row r="104" spans="1:125">
      <c r="A104" t="s">
        <v>50</v>
      </c>
      <c r="C104" s="50"/>
      <c r="D104" s="50"/>
      <c r="E104" s="50"/>
      <c r="F104" s="50"/>
      <c r="H104" s="50"/>
    </row>
    <row r="105" spans="1:125">
      <c r="B105" t="s">
        <v>34</v>
      </c>
      <c r="C105" s="50">
        <v>9687</v>
      </c>
      <c r="D105" s="50">
        <v>9723</v>
      </c>
      <c r="E105" s="50">
        <v>13251</v>
      </c>
      <c r="F105" s="50">
        <v>2227</v>
      </c>
      <c r="G105" t="s">
        <v>35</v>
      </c>
      <c r="H105" s="50">
        <v>34894</v>
      </c>
    </row>
    <row r="106" spans="1:125">
      <c r="C106" s="50"/>
      <c r="D106" s="50"/>
      <c r="E106" s="50"/>
      <c r="F106" s="50"/>
      <c r="H106" s="50"/>
    </row>
    <row r="109" spans="1:125">
      <c r="A109" t="s">
        <v>95</v>
      </c>
      <c r="B109" t="s">
        <v>96</v>
      </c>
      <c r="C109" t="s">
        <v>65</v>
      </c>
      <c r="D109" t="s">
        <v>114</v>
      </c>
      <c r="E109" t="s">
        <v>115</v>
      </c>
      <c r="F109" t="s">
        <v>116</v>
      </c>
      <c r="G109" t="s">
        <v>72</v>
      </c>
    </row>
    <row r="110" spans="1:125">
      <c r="A110" t="s">
        <v>56</v>
      </c>
    </row>
    <row r="111" spans="1:125">
      <c r="B111" t="s">
        <v>117</v>
      </c>
      <c r="C111" t="s">
        <v>118</v>
      </c>
      <c r="D111" t="s">
        <v>68</v>
      </c>
      <c r="E111" t="s">
        <v>119</v>
      </c>
      <c r="F111" t="s">
        <v>120</v>
      </c>
      <c r="G111" t="s">
        <v>121</v>
      </c>
      <c r="H111" t="s">
        <v>122</v>
      </c>
      <c r="I111" t="s">
        <v>123</v>
      </c>
      <c r="J111" t="s">
        <v>124</v>
      </c>
      <c r="K111" t="s">
        <v>125</v>
      </c>
      <c r="L111" t="s">
        <v>126</v>
      </c>
      <c r="M111" t="s">
        <v>127</v>
      </c>
      <c r="N111" t="s">
        <v>128</v>
      </c>
      <c r="O111" t="s">
        <v>129</v>
      </c>
      <c r="P111" t="s">
        <v>130</v>
      </c>
      <c r="Q111" t="s">
        <v>131</v>
      </c>
      <c r="R111" t="s">
        <v>132</v>
      </c>
      <c r="S111" t="s">
        <v>133</v>
      </c>
      <c r="T111" t="s">
        <v>134</v>
      </c>
      <c r="U111" t="s">
        <v>135</v>
      </c>
      <c r="V111" t="s">
        <v>136</v>
      </c>
      <c r="W111" t="s">
        <v>137</v>
      </c>
      <c r="X111" t="s">
        <v>138</v>
      </c>
      <c r="Y111" t="s">
        <v>139</v>
      </c>
      <c r="Z111" t="s">
        <v>140</v>
      </c>
      <c r="AA111" t="s">
        <v>141</v>
      </c>
      <c r="AB111" t="s">
        <v>142</v>
      </c>
      <c r="AC111" t="s">
        <v>143</v>
      </c>
      <c r="AD111" t="s">
        <v>144</v>
      </c>
      <c r="AE111" t="s">
        <v>145</v>
      </c>
      <c r="AF111" t="s">
        <v>146</v>
      </c>
      <c r="AG111" t="s">
        <v>147</v>
      </c>
      <c r="AH111" t="s">
        <v>148</v>
      </c>
      <c r="AI111" t="s">
        <v>149</v>
      </c>
      <c r="AJ111" t="s">
        <v>150</v>
      </c>
      <c r="AK111" t="s">
        <v>151</v>
      </c>
      <c r="AL111" t="s">
        <v>152</v>
      </c>
      <c r="AM111" t="s">
        <v>153</v>
      </c>
      <c r="AN111" t="s">
        <v>154</v>
      </c>
      <c r="AO111" t="s">
        <v>155</v>
      </c>
      <c r="AP111" t="s">
        <v>156</v>
      </c>
      <c r="AQ111" t="s">
        <v>157</v>
      </c>
      <c r="AR111" t="s">
        <v>158</v>
      </c>
      <c r="AS111" t="s">
        <v>159</v>
      </c>
      <c r="AT111" t="s">
        <v>160</v>
      </c>
      <c r="AU111" t="s">
        <v>161</v>
      </c>
      <c r="AV111" t="s">
        <v>162</v>
      </c>
      <c r="AW111" t="s">
        <v>163</v>
      </c>
      <c r="AX111" t="s">
        <v>164</v>
      </c>
      <c r="AY111" t="s">
        <v>165</v>
      </c>
      <c r="AZ111" t="s">
        <v>166</v>
      </c>
      <c r="BA111" t="s">
        <v>167</v>
      </c>
      <c r="BB111" t="s">
        <v>168</v>
      </c>
      <c r="BC111" t="s">
        <v>169</v>
      </c>
      <c r="BD111" t="s">
        <v>170</v>
      </c>
      <c r="BE111" t="s">
        <v>171</v>
      </c>
      <c r="BF111" t="s">
        <v>172</v>
      </c>
      <c r="BG111" t="s">
        <v>173</v>
      </c>
      <c r="BH111" t="s">
        <v>174</v>
      </c>
      <c r="BI111" t="s">
        <v>175</v>
      </c>
      <c r="BJ111" t="s">
        <v>176</v>
      </c>
      <c r="BK111" t="s">
        <v>177</v>
      </c>
      <c r="BL111" t="s">
        <v>178</v>
      </c>
      <c r="BM111" t="s">
        <v>179</v>
      </c>
      <c r="BN111" t="s">
        <v>180</v>
      </c>
      <c r="BO111" t="s">
        <v>181</v>
      </c>
      <c r="BP111" t="s">
        <v>182</v>
      </c>
      <c r="BQ111" t="s">
        <v>183</v>
      </c>
      <c r="BR111" t="s">
        <v>184</v>
      </c>
      <c r="BS111" t="s">
        <v>185</v>
      </c>
      <c r="BT111" t="s">
        <v>186</v>
      </c>
      <c r="BU111" t="s">
        <v>187</v>
      </c>
      <c r="BV111" t="s">
        <v>188</v>
      </c>
      <c r="BW111" t="s">
        <v>189</v>
      </c>
      <c r="BX111" t="s">
        <v>190</v>
      </c>
      <c r="BY111" t="s">
        <v>191</v>
      </c>
      <c r="BZ111" t="s">
        <v>192</v>
      </c>
      <c r="CA111" t="s">
        <v>193</v>
      </c>
      <c r="CB111" t="s">
        <v>194</v>
      </c>
      <c r="CC111" t="s">
        <v>195</v>
      </c>
      <c r="CD111" t="s">
        <v>196</v>
      </c>
      <c r="CE111" t="s">
        <v>197</v>
      </c>
      <c r="CF111" t="s">
        <v>198</v>
      </c>
      <c r="CG111" t="s">
        <v>199</v>
      </c>
      <c r="CH111" t="s">
        <v>200</v>
      </c>
      <c r="CI111" t="s">
        <v>201</v>
      </c>
      <c r="CJ111" t="s">
        <v>202</v>
      </c>
      <c r="CK111" t="s">
        <v>203</v>
      </c>
      <c r="CL111" t="s">
        <v>204</v>
      </c>
      <c r="CM111" t="s">
        <v>205</v>
      </c>
      <c r="CN111" t="s">
        <v>206</v>
      </c>
      <c r="CO111" t="s">
        <v>207</v>
      </c>
      <c r="CP111" t="s">
        <v>208</v>
      </c>
      <c r="CQ111" t="s">
        <v>209</v>
      </c>
      <c r="CR111" t="s">
        <v>210</v>
      </c>
      <c r="CS111" t="s">
        <v>211</v>
      </c>
      <c r="CT111" t="s">
        <v>212</v>
      </c>
      <c r="CU111" t="s">
        <v>213</v>
      </c>
      <c r="CV111" t="s">
        <v>214</v>
      </c>
      <c r="CW111" t="s">
        <v>215</v>
      </c>
      <c r="CX111" t="s">
        <v>216</v>
      </c>
      <c r="CY111" t="s">
        <v>217</v>
      </c>
      <c r="CZ111" t="s">
        <v>218</v>
      </c>
      <c r="DA111" t="s">
        <v>219</v>
      </c>
      <c r="DB111" t="s">
        <v>220</v>
      </c>
      <c r="DC111" t="s">
        <v>221</v>
      </c>
      <c r="DD111" t="s">
        <v>222</v>
      </c>
      <c r="DE111" t="s">
        <v>223</v>
      </c>
      <c r="DF111" t="s">
        <v>224</v>
      </c>
      <c r="DG111" t="s">
        <v>225</v>
      </c>
      <c r="DH111" t="s">
        <v>226</v>
      </c>
      <c r="DI111" t="s">
        <v>227</v>
      </c>
      <c r="DJ111" t="s">
        <v>228</v>
      </c>
      <c r="DK111" t="s">
        <v>229</v>
      </c>
      <c r="DL111" t="s">
        <v>230</v>
      </c>
      <c r="DM111" t="s">
        <v>231</v>
      </c>
      <c r="DN111" t="s">
        <v>232</v>
      </c>
      <c r="DO111" t="s">
        <v>233</v>
      </c>
      <c r="DP111" t="s">
        <v>234</v>
      </c>
      <c r="DQ111" t="s">
        <v>235</v>
      </c>
      <c r="DR111" t="s">
        <v>236</v>
      </c>
      <c r="DS111" t="s">
        <v>237</v>
      </c>
      <c r="DT111" t="s">
        <v>238</v>
      </c>
      <c r="DU111" t="s">
        <v>239</v>
      </c>
    </row>
    <row r="112" spans="1:125">
      <c r="A112" t="s">
        <v>56</v>
      </c>
    </row>
    <row r="113" spans="2:82">
      <c r="B113" t="s">
        <v>240</v>
      </c>
      <c r="C113">
        <v>12</v>
      </c>
      <c r="D113" t="s">
        <v>241</v>
      </c>
      <c r="E113" t="s">
        <v>242</v>
      </c>
      <c r="F113" t="s">
        <v>243</v>
      </c>
      <c r="G113">
        <v>1</v>
      </c>
      <c r="H113">
        <v>36</v>
      </c>
      <c r="I113">
        <v>120</v>
      </c>
      <c r="J113">
        <v>48</v>
      </c>
      <c r="K113">
        <v>60</v>
      </c>
      <c r="L113">
        <v>52</v>
      </c>
      <c r="M113">
        <v>9.3703810000000001</v>
      </c>
      <c r="N113">
        <v>38.927131000000003</v>
      </c>
      <c r="O113">
        <v>9.3703810000000001</v>
      </c>
      <c r="P113">
        <v>38.516527000000004</v>
      </c>
      <c r="Q113">
        <v>9.3703810000000001</v>
      </c>
      <c r="R113">
        <v>47.640518</v>
      </c>
      <c r="S113">
        <v>9.3703810000000001</v>
      </c>
      <c r="T113">
        <v>35.563541000000001</v>
      </c>
      <c r="U113" t="s">
        <v>813</v>
      </c>
      <c r="V113" t="s">
        <v>814</v>
      </c>
      <c r="W113">
        <v>1.8180000000000001</v>
      </c>
      <c r="X113">
        <v>0</v>
      </c>
      <c r="Y113">
        <v>0</v>
      </c>
      <c r="Z113">
        <v>0</v>
      </c>
      <c r="AA113">
        <v>0</v>
      </c>
      <c r="AB113" t="s">
        <v>815</v>
      </c>
      <c r="AC113">
        <v>0</v>
      </c>
      <c r="AD113" t="s">
        <v>816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t="s">
        <v>817</v>
      </c>
      <c r="AL113" t="s">
        <v>818</v>
      </c>
      <c r="AM113">
        <v>37.5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819</v>
      </c>
      <c r="AU113">
        <v>0</v>
      </c>
      <c r="AV113">
        <v>2</v>
      </c>
      <c r="AW113">
        <v>2.3330000000000002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143</v>
      </c>
      <c r="BF113">
        <v>1824</v>
      </c>
    </row>
    <row r="114" spans="2:82">
      <c r="B114" t="s">
        <v>244</v>
      </c>
      <c r="C114">
        <v>12</v>
      </c>
      <c r="D114" t="s">
        <v>241</v>
      </c>
      <c r="E114" t="s">
        <v>242</v>
      </c>
      <c r="F114" t="s">
        <v>245</v>
      </c>
      <c r="G114">
        <v>1</v>
      </c>
      <c r="H114">
        <v>90</v>
      </c>
      <c r="I114">
        <v>120</v>
      </c>
      <c r="J114">
        <v>48</v>
      </c>
      <c r="K114">
        <v>60</v>
      </c>
      <c r="L114">
        <v>52</v>
      </c>
      <c r="M114">
        <v>8.9196950000000008</v>
      </c>
      <c r="N114">
        <v>39.685862</v>
      </c>
      <c r="O114">
        <v>8.9196950000000008</v>
      </c>
      <c r="P114">
        <v>37.325502</v>
      </c>
      <c r="Q114">
        <v>8.9196950000000008</v>
      </c>
      <c r="R114">
        <v>44.098436</v>
      </c>
      <c r="S114">
        <v>8.9196950000000008</v>
      </c>
      <c r="T114">
        <v>33.545158000000001</v>
      </c>
      <c r="U114" t="s">
        <v>820</v>
      </c>
      <c r="V114" t="s">
        <v>821</v>
      </c>
      <c r="W114">
        <v>1.0900000000000001</v>
      </c>
      <c r="X114">
        <v>0</v>
      </c>
      <c r="Y114">
        <v>0</v>
      </c>
      <c r="Z114">
        <v>0</v>
      </c>
      <c r="AA114">
        <v>0</v>
      </c>
      <c r="AB114" t="s">
        <v>822</v>
      </c>
      <c r="AC114">
        <v>0</v>
      </c>
      <c r="AD114" t="s">
        <v>823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824</v>
      </c>
      <c r="AL114" t="s">
        <v>825</v>
      </c>
      <c r="AM114">
        <v>37.5</v>
      </c>
      <c r="AN114">
        <v>0.85799999999999998</v>
      </c>
      <c r="AO114">
        <v>0</v>
      </c>
      <c r="AP114">
        <v>0</v>
      </c>
      <c r="AQ114">
        <v>0</v>
      </c>
      <c r="AR114">
        <v>0</v>
      </c>
      <c r="AS114" t="s">
        <v>826</v>
      </c>
      <c r="AT114">
        <v>0</v>
      </c>
      <c r="AU114">
        <v>1.5</v>
      </c>
      <c r="AV114">
        <v>2.3330000000000002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103</v>
      </c>
      <c r="BE114">
        <v>1312</v>
      </c>
    </row>
    <row r="115" spans="2:82">
      <c r="B115" t="s">
        <v>246</v>
      </c>
      <c r="C115">
        <v>17</v>
      </c>
      <c r="D115" t="s">
        <v>247</v>
      </c>
      <c r="E115" t="s">
        <v>248</v>
      </c>
      <c r="F115" t="s">
        <v>249</v>
      </c>
      <c r="G115" t="s">
        <v>250</v>
      </c>
      <c r="H115">
        <v>1</v>
      </c>
      <c r="I115">
        <v>45</v>
      </c>
      <c r="J115">
        <v>72</v>
      </c>
      <c r="K115">
        <v>120</v>
      </c>
      <c r="L115">
        <v>17</v>
      </c>
      <c r="M115">
        <v>6.136978</v>
      </c>
      <c r="N115">
        <v>27.786109</v>
      </c>
      <c r="O115">
        <v>6.136978</v>
      </c>
      <c r="P115">
        <v>25.713809000000001</v>
      </c>
      <c r="Q115">
        <v>6.136978</v>
      </c>
      <c r="R115">
        <v>27.422180999999998</v>
      </c>
      <c r="S115">
        <v>0</v>
      </c>
      <c r="T115">
        <v>0</v>
      </c>
      <c r="U115" t="s">
        <v>827</v>
      </c>
      <c r="V115">
        <v>0</v>
      </c>
      <c r="W115" t="s">
        <v>828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829</v>
      </c>
      <c r="AG115">
        <v>0</v>
      </c>
      <c r="AH115">
        <v>0</v>
      </c>
      <c r="AI115">
        <v>0.5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t="s">
        <v>830</v>
      </c>
      <c r="AS115">
        <v>0</v>
      </c>
      <c r="AT115" t="s">
        <v>831</v>
      </c>
      <c r="AU115">
        <v>0.32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33</v>
      </c>
      <c r="BQ115">
        <v>421</v>
      </c>
    </row>
    <row r="116" spans="2:82">
      <c r="B116" t="s">
        <v>251</v>
      </c>
      <c r="C116">
        <v>18</v>
      </c>
      <c r="D116" t="s">
        <v>252</v>
      </c>
      <c r="E116" t="s">
        <v>253</v>
      </c>
      <c r="F116" t="s">
        <v>254</v>
      </c>
      <c r="G116">
        <v>6</v>
      </c>
      <c r="H116">
        <v>180</v>
      </c>
      <c r="I116">
        <v>60</v>
      </c>
      <c r="J116">
        <v>60</v>
      </c>
      <c r="K116">
        <v>18</v>
      </c>
      <c r="L116">
        <v>0</v>
      </c>
      <c r="M116">
        <v>0</v>
      </c>
      <c r="N116">
        <v>7.5656800000000004</v>
      </c>
      <c r="O116">
        <v>13.884383</v>
      </c>
      <c r="P116">
        <v>7.5656800000000004</v>
      </c>
      <c r="Q116">
        <v>17.885345999999998</v>
      </c>
      <c r="R116">
        <v>7.5656800000000004</v>
      </c>
      <c r="S116">
        <v>12.245412</v>
      </c>
      <c r="T116">
        <v>25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6.6660000000000004</v>
      </c>
      <c r="BA116">
        <v>0.5</v>
      </c>
      <c r="BB116">
        <v>0</v>
      </c>
      <c r="BC116">
        <v>5.6660000000000004</v>
      </c>
      <c r="BD116">
        <v>9.9309999999999992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66</v>
      </c>
    </row>
    <row r="117" spans="2:82">
      <c r="B117" t="s">
        <v>255</v>
      </c>
      <c r="C117">
        <v>23</v>
      </c>
      <c r="D117" t="s">
        <v>256</v>
      </c>
      <c r="E117" t="s">
        <v>242</v>
      </c>
      <c r="F117" t="s">
        <v>257</v>
      </c>
      <c r="G117">
        <v>1</v>
      </c>
      <c r="H117">
        <v>30</v>
      </c>
      <c r="I117">
        <v>36</v>
      </c>
      <c r="J117">
        <v>35</v>
      </c>
      <c r="K117">
        <v>60</v>
      </c>
      <c r="L117">
        <v>23</v>
      </c>
      <c r="M117">
        <v>9.9174249999999997</v>
      </c>
      <c r="N117">
        <v>37.249884999999999</v>
      </c>
      <c r="O117">
        <v>9.9174249999999997</v>
      </c>
      <c r="P117">
        <v>38.163048000000003</v>
      </c>
      <c r="Q117">
        <v>9.9174249999999997</v>
      </c>
      <c r="R117">
        <v>42.036369000000001</v>
      </c>
      <c r="S117">
        <v>9.9174249999999997</v>
      </c>
      <c r="T117">
        <v>37.092664999999997</v>
      </c>
      <c r="U117" t="s">
        <v>832</v>
      </c>
      <c r="V117" t="s">
        <v>833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834</v>
      </c>
      <c r="AD117">
        <v>0</v>
      </c>
      <c r="AE117">
        <v>0</v>
      </c>
      <c r="AF117" t="s">
        <v>835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836</v>
      </c>
      <c r="AN117">
        <v>0</v>
      </c>
      <c r="AO117">
        <v>4.3929999999999998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837</v>
      </c>
      <c r="AZ117">
        <v>0</v>
      </c>
      <c r="BA117">
        <v>0.66600000000000004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90</v>
      </c>
      <c r="BL117">
        <v>1298</v>
      </c>
    </row>
    <row r="118" spans="2:82">
      <c r="B118" t="s">
        <v>258</v>
      </c>
      <c r="C118">
        <v>23</v>
      </c>
      <c r="D118" t="s">
        <v>256</v>
      </c>
      <c r="E118" t="s">
        <v>242</v>
      </c>
      <c r="F118" t="s">
        <v>257</v>
      </c>
      <c r="G118">
        <v>1</v>
      </c>
      <c r="H118">
        <v>30</v>
      </c>
      <c r="I118">
        <v>36</v>
      </c>
      <c r="J118">
        <v>40</v>
      </c>
      <c r="K118">
        <v>60</v>
      </c>
      <c r="L118">
        <v>23</v>
      </c>
      <c r="M118">
        <v>10.297128000000001</v>
      </c>
      <c r="N118">
        <v>42.260770000000001</v>
      </c>
      <c r="O118">
        <v>10.297128000000001</v>
      </c>
      <c r="P118">
        <v>39.594268999999997</v>
      </c>
      <c r="Q118">
        <v>10.297128000000001</v>
      </c>
      <c r="R118">
        <v>39.746299</v>
      </c>
      <c r="S118">
        <v>10.297128000000001</v>
      </c>
      <c r="T118">
        <v>37.592528999999999</v>
      </c>
      <c r="U118" t="s">
        <v>838</v>
      </c>
      <c r="V118">
        <v>0</v>
      </c>
      <c r="W118">
        <v>0</v>
      </c>
      <c r="X118">
        <v>1.333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839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840</v>
      </c>
      <c r="AT118">
        <v>0</v>
      </c>
      <c r="AU118" t="s">
        <v>841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13.16</v>
      </c>
      <c r="BC118">
        <v>0.5</v>
      </c>
      <c r="BD118">
        <v>0</v>
      </c>
      <c r="BE118">
        <v>0.5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82</v>
      </c>
      <c r="BP118">
        <v>1155</v>
      </c>
    </row>
    <row r="119" spans="2:82">
      <c r="B119" t="s">
        <v>259</v>
      </c>
      <c r="C119">
        <v>44</v>
      </c>
      <c r="D119" t="s">
        <v>260</v>
      </c>
      <c r="E119" t="s">
        <v>105</v>
      </c>
      <c r="F119" t="s">
        <v>261</v>
      </c>
      <c r="G119">
        <v>1</v>
      </c>
      <c r="H119">
        <v>44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2:82">
      <c r="B120" t="s">
        <v>262</v>
      </c>
      <c r="C120">
        <v>44</v>
      </c>
      <c r="D120" t="s">
        <v>260</v>
      </c>
      <c r="E120" t="s">
        <v>105</v>
      </c>
      <c r="F120" t="s">
        <v>254</v>
      </c>
      <c r="G120">
        <v>1</v>
      </c>
      <c r="H120">
        <v>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</row>
    <row r="121" spans="2:82">
      <c r="B121" t="s">
        <v>264</v>
      </c>
      <c r="C121">
        <v>12</v>
      </c>
      <c r="D121" t="s">
        <v>241</v>
      </c>
      <c r="E121" t="s">
        <v>242</v>
      </c>
      <c r="F121" t="s">
        <v>245</v>
      </c>
      <c r="G121">
        <v>1</v>
      </c>
      <c r="H121">
        <v>36</v>
      </c>
      <c r="I121">
        <v>120</v>
      </c>
      <c r="J121">
        <v>80</v>
      </c>
      <c r="K121">
        <v>60</v>
      </c>
      <c r="L121">
        <v>52</v>
      </c>
      <c r="M121">
        <v>9.0033049999999992</v>
      </c>
      <c r="N121">
        <v>44.043438999999999</v>
      </c>
      <c r="O121">
        <v>9.0033049999999992</v>
      </c>
      <c r="P121">
        <v>37.927107999999997</v>
      </c>
      <c r="Q121">
        <v>9.0033049999999992</v>
      </c>
      <c r="R121">
        <v>41.442144999999996</v>
      </c>
      <c r="S121">
        <v>9.0033049999999992</v>
      </c>
      <c r="T121">
        <v>33.438684000000002</v>
      </c>
      <c r="U121" t="s">
        <v>842</v>
      </c>
      <c r="V121">
        <v>1.2509999999999999</v>
      </c>
      <c r="W121">
        <v>6</v>
      </c>
      <c r="X121">
        <v>2.4780000000000002</v>
      </c>
      <c r="Y121">
        <v>2.4279999999999999</v>
      </c>
      <c r="Z121">
        <v>0</v>
      </c>
      <c r="AA121">
        <v>0</v>
      </c>
      <c r="AB121">
        <v>0</v>
      </c>
      <c r="AC121">
        <v>0</v>
      </c>
      <c r="AD121" t="s">
        <v>843</v>
      </c>
      <c r="AE121">
        <v>0</v>
      </c>
      <c r="AF121">
        <v>0</v>
      </c>
      <c r="AG121">
        <v>4</v>
      </c>
      <c r="AH121">
        <v>1.19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844</v>
      </c>
      <c r="AP121" t="s">
        <v>845</v>
      </c>
      <c r="AQ121">
        <v>0.83099999999999996</v>
      </c>
      <c r="AR121">
        <v>0</v>
      </c>
      <c r="AS121">
        <v>0</v>
      </c>
      <c r="AT121">
        <v>0</v>
      </c>
      <c r="AU121">
        <v>0</v>
      </c>
      <c r="AV121" t="s">
        <v>846</v>
      </c>
      <c r="AW121">
        <v>0</v>
      </c>
      <c r="AX121">
        <v>0</v>
      </c>
      <c r="AY121" t="s">
        <v>847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89</v>
      </c>
      <c r="BI121">
        <v>1116</v>
      </c>
    </row>
    <row r="122" spans="2:82">
      <c r="B122" t="s">
        <v>268</v>
      </c>
      <c r="C122">
        <v>22</v>
      </c>
      <c r="D122" t="s">
        <v>265</v>
      </c>
      <c r="E122" t="s">
        <v>269</v>
      </c>
      <c r="F122">
        <v>1</v>
      </c>
      <c r="G122">
        <v>22</v>
      </c>
      <c r="H122">
        <v>45</v>
      </c>
      <c r="I122">
        <v>40</v>
      </c>
      <c r="J122">
        <v>60</v>
      </c>
      <c r="K122">
        <v>22</v>
      </c>
      <c r="L122">
        <v>5.3022619999999998</v>
      </c>
      <c r="M122">
        <v>23.265492999999999</v>
      </c>
      <c r="N122">
        <v>5.3022619999999998</v>
      </c>
      <c r="O122">
        <v>21.606247</v>
      </c>
      <c r="P122">
        <v>5.3022619999999998</v>
      </c>
      <c r="Q122">
        <v>22.019584999999999</v>
      </c>
      <c r="R122">
        <v>5.3022619999999998</v>
      </c>
      <c r="S122">
        <v>19.857517000000001</v>
      </c>
      <c r="T122" t="s">
        <v>848</v>
      </c>
      <c r="U122">
        <v>0</v>
      </c>
      <c r="V122">
        <v>8.077</v>
      </c>
      <c r="W122">
        <v>0</v>
      </c>
      <c r="X122">
        <v>0</v>
      </c>
      <c r="Y122">
        <v>1.1379999999999999</v>
      </c>
      <c r="Z122">
        <v>0</v>
      </c>
      <c r="AA122">
        <v>0</v>
      </c>
      <c r="AB122">
        <v>0</v>
      </c>
      <c r="AC122">
        <v>0</v>
      </c>
      <c r="AD122" t="s">
        <v>849</v>
      </c>
      <c r="AE122">
        <v>0</v>
      </c>
      <c r="AF122">
        <v>0</v>
      </c>
      <c r="AG122">
        <v>1.5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t="s">
        <v>850</v>
      </c>
      <c r="AQ122">
        <v>0</v>
      </c>
      <c r="AR122">
        <v>1.8720000000000001</v>
      </c>
      <c r="AS122">
        <v>0.24</v>
      </c>
      <c r="AT122">
        <v>0.755</v>
      </c>
      <c r="AU122">
        <v>0</v>
      </c>
      <c r="AV122">
        <v>0</v>
      </c>
      <c r="AW122">
        <v>0</v>
      </c>
      <c r="AX122">
        <v>0</v>
      </c>
      <c r="AY122" t="s">
        <v>851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67</v>
      </c>
      <c r="BN122">
        <v>902</v>
      </c>
    </row>
    <row r="123" spans="2:82">
      <c r="B123" t="s">
        <v>270</v>
      </c>
      <c r="C123">
        <v>26</v>
      </c>
      <c r="D123" t="s">
        <v>271</v>
      </c>
      <c r="E123" t="s">
        <v>242</v>
      </c>
      <c r="F123" t="s">
        <v>261</v>
      </c>
      <c r="G123">
        <v>1</v>
      </c>
      <c r="H123">
        <v>40</v>
      </c>
      <c r="I123">
        <v>40</v>
      </c>
      <c r="J123">
        <v>40</v>
      </c>
      <c r="K123">
        <v>60</v>
      </c>
      <c r="L123">
        <v>26</v>
      </c>
      <c r="M123">
        <v>11.946</v>
      </c>
      <c r="N123">
        <v>56.007460999999999</v>
      </c>
      <c r="O123">
        <v>11.946</v>
      </c>
      <c r="P123">
        <v>49.584994999999999</v>
      </c>
      <c r="Q123">
        <v>11.946</v>
      </c>
      <c r="R123">
        <v>51.509937000000001</v>
      </c>
      <c r="S123">
        <v>11.946</v>
      </c>
      <c r="T123">
        <v>42.757859000000003</v>
      </c>
      <c r="U123" t="s">
        <v>852</v>
      </c>
      <c r="V123">
        <v>0</v>
      </c>
      <c r="W123">
        <v>0</v>
      </c>
      <c r="X123">
        <v>0</v>
      </c>
      <c r="Y123">
        <v>37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853</v>
      </c>
      <c r="AI123">
        <v>0</v>
      </c>
      <c r="AJ123">
        <v>0</v>
      </c>
      <c r="AK123">
        <v>15.5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854</v>
      </c>
      <c r="AU123">
        <v>0</v>
      </c>
      <c r="AV123">
        <v>0</v>
      </c>
      <c r="AW123">
        <v>1.9279999999999999</v>
      </c>
      <c r="AX123">
        <v>0.67500000000000004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855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100</v>
      </c>
      <c r="BT123">
        <v>1335</v>
      </c>
    </row>
    <row r="124" spans="2:82">
      <c r="B124" t="s">
        <v>272</v>
      </c>
      <c r="C124">
        <v>28</v>
      </c>
      <c r="D124" t="s">
        <v>273</v>
      </c>
      <c r="E124" t="s">
        <v>254</v>
      </c>
      <c r="F124">
        <v>1</v>
      </c>
      <c r="G124">
        <v>30</v>
      </c>
      <c r="H124">
        <v>50</v>
      </c>
      <c r="I124">
        <v>35</v>
      </c>
      <c r="J124">
        <v>60</v>
      </c>
      <c r="K124">
        <v>28</v>
      </c>
      <c r="L124">
        <v>4.9808669999999999</v>
      </c>
      <c r="M124">
        <v>20.104669999999999</v>
      </c>
      <c r="N124">
        <v>4.9808669999999999</v>
      </c>
      <c r="O124">
        <v>20.702593</v>
      </c>
      <c r="P124">
        <v>4.9808669999999999</v>
      </c>
      <c r="Q124">
        <v>22.561495000000001</v>
      </c>
      <c r="R124">
        <v>4.9808669999999999</v>
      </c>
      <c r="S124">
        <v>19.914968999999999</v>
      </c>
      <c r="T124" t="s">
        <v>856</v>
      </c>
      <c r="U124">
        <v>0</v>
      </c>
      <c r="V124">
        <v>0</v>
      </c>
      <c r="W124">
        <v>1</v>
      </c>
      <c r="X124">
        <v>0.27</v>
      </c>
      <c r="Y124">
        <v>0.20300000000000001</v>
      </c>
      <c r="Z124">
        <v>0</v>
      </c>
      <c r="AA124">
        <v>0</v>
      </c>
      <c r="AB124">
        <v>0</v>
      </c>
      <c r="AC124">
        <v>0</v>
      </c>
      <c r="AD124" t="s">
        <v>857</v>
      </c>
      <c r="AE124">
        <v>0</v>
      </c>
      <c r="AF124">
        <v>0</v>
      </c>
      <c r="AG124">
        <v>0</v>
      </c>
      <c r="AH124">
        <v>0</v>
      </c>
      <c r="AI124">
        <v>0.31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858</v>
      </c>
      <c r="AQ124">
        <v>0</v>
      </c>
      <c r="AR124" t="s">
        <v>859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860</v>
      </c>
      <c r="BA124">
        <v>0</v>
      </c>
      <c r="BB124">
        <v>0</v>
      </c>
      <c r="BC124">
        <v>1.333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37</v>
      </c>
      <c r="BN124">
        <v>512</v>
      </c>
    </row>
    <row r="125" spans="2:82">
      <c r="B125" t="s">
        <v>276</v>
      </c>
      <c r="C125">
        <v>12</v>
      </c>
      <c r="D125" t="s">
        <v>241</v>
      </c>
      <c r="E125" t="s">
        <v>242</v>
      </c>
      <c r="F125" t="s">
        <v>243</v>
      </c>
      <c r="G125">
        <v>1</v>
      </c>
      <c r="H125">
        <v>45</v>
      </c>
      <c r="I125">
        <v>72</v>
      </c>
      <c r="J125">
        <v>35</v>
      </c>
      <c r="K125">
        <v>80</v>
      </c>
      <c r="L125">
        <v>52</v>
      </c>
      <c r="M125">
        <v>9.4531189999999992</v>
      </c>
      <c r="N125">
        <v>47.362327999999998</v>
      </c>
      <c r="O125">
        <v>9.4531189999999992</v>
      </c>
      <c r="P125">
        <v>38.646526000000001</v>
      </c>
      <c r="Q125">
        <v>9.4531189999999992</v>
      </c>
      <c r="R125">
        <v>40.653075999999999</v>
      </c>
      <c r="S125">
        <v>9.4531189999999992</v>
      </c>
      <c r="T125">
        <v>33.611248000000003</v>
      </c>
      <c r="U125" t="s">
        <v>861</v>
      </c>
      <c r="V125">
        <v>1</v>
      </c>
      <c r="W125">
        <v>0</v>
      </c>
      <c r="X125">
        <v>0.38200000000000001</v>
      </c>
      <c r="Y125">
        <v>1.4279999999999999</v>
      </c>
      <c r="Z125">
        <v>0</v>
      </c>
      <c r="AA125">
        <v>0</v>
      </c>
      <c r="AB125">
        <v>0</v>
      </c>
      <c r="AC125">
        <v>0</v>
      </c>
      <c r="AD125" t="s">
        <v>862</v>
      </c>
      <c r="AE125">
        <v>0</v>
      </c>
      <c r="AF125">
        <v>0</v>
      </c>
      <c r="AG125">
        <v>0</v>
      </c>
      <c r="AH125">
        <v>0.19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863</v>
      </c>
      <c r="AP125" t="s">
        <v>864</v>
      </c>
      <c r="AQ125">
        <v>1.6020000000000001</v>
      </c>
      <c r="AR125">
        <v>0</v>
      </c>
      <c r="AS125">
        <v>0</v>
      </c>
      <c r="AT125">
        <v>0</v>
      </c>
      <c r="AU125">
        <v>0</v>
      </c>
      <c r="AV125" t="s">
        <v>865</v>
      </c>
      <c r="AW125">
        <v>0</v>
      </c>
      <c r="AX125">
        <v>0</v>
      </c>
      <c r="AY125" t="s">
        <v>847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109</v>
      </c>
      <c r="BI125">
        <v>1367</v>
      </c>
    </row>
    <row r="126" spans="2:82">
      <c r="B126" t="s">
        <v>277</v>
      </c>
      <c r="C126">
        <v>113</v>
      </c>
      <c r="D126" t="s">
        <v>278</v>
      </c>
      <c r="E126" t="s">
        <v>279</v>
      </c>
      <c r="F126" t="s">
        <v>24</v>
      </c>
      <c r="G126">
        <v>3</v>
      </c>
      <c r="H126">
        <v>60</v>
      </c>
      <c r="I126">
        <v>60</v>
      </c>
      <c r="J126">
        <v>60</v>
      </c>
      <c r="K126">
        <v>60</v>
      </c>
      <c r="L126">
        <v>9.4461840000000006</v>
      </c>
      <c r="M126">
        <v>43.182448999999998</v>
      </c>
      <c r="N126">
        <v>9.4461840000000006</v>
      </c>
      <c r="O126">
        <v>40.061284000000001</v>
      </c>
      <c r="P126">
        <v>9.4461840000000006</v>
      </c>
      <c r="Q126">
        <v>43.779718000000003</v>
      </c>
      <c r="R126">
        <v>9.4461840000000006</v>
      </c>
      <c r="S126">
        <v>35.777714000000003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2:82">
      <c r="B127" t="s">
        <v>280</v>
      </c>
      <c r="C127">
        <v>112</v>
      </c>
      <c r="D127" t="s">
        <v>278</v>
      </c>
      <c r="E127" t="s">
        <v>281</v>
      </c>
      <c r="F127" t="s">
        <v>24</v>
      </c>
      <c r="G127">
        <v>3</v>
      </c>
      <c r="H127">
        <v>60</v>
      </c>
      <c r="I127">
        <v>60</v>
      </c>
      <c r="J127">
        <v>60</v>
      </c>
      <c r="K127">
        <v>60</v>
      </c>
      <c r="L127">
        <v>6.4514230000000001</v>
      </c>
      <c r="M127">
        <v>29.33314</v>
      </c>
      <c r="N127">
        <v>6.4514230000000001</v>
      </c>
      <c r="O127">
        <v>28.017762000000001</v>
      </c>
      <c r="P127">
        <v>6.4514230000000001</v>
      </c>
      <c r="Q127">
        <v>31.498622999999998</v>
      </c>
      <c r="R127">
        <v>6.4514230000000001</v>
      </c>
      <c r="S127">
        <v>24.745961000000001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2:82">
      <c r="B128" t="s">
        <v>282</v>
      </c>
      <c r="C128">
        <v>107</v>
      </c>
      <c r="D128" t="s">
        <v>36</v>
      </c>
      <c r="E128" t="s">
        <v>283</v>
      </c>
      <c r="F128">
        <v>2</v>
      </c>
      <c r="G128">
        <v>60</v>
      </c>
      <c r="H128">
        <v>60</v>
      </c>
      <c r="I128">
        <v>60</v>
      </c>
      <c r="J128">
        <v>60</v>
      </c>
      <c r="K128">
        <v>7.4335449999999996</v>
      </c>
      <c r="L128">
        <v>30.030932</v>
      </c>
      <c r="M128">
        <v>7.4335449999999996</v>
      </c>
      <c r="N128">
        <v>28.690144</v>
      </c>
      <c r="O128">
        <v>7.4335449999999996</v>
      </c>
      <c r="P128">
        <v>31.774747000000001</v>
      </c>
      <c r="Q128">
        <v>7.4335449999999996</v>
      </c>
      <c r="R128">
        <v>25.895061999999999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2:82">
      <c r="B129" t="s">
        <v>284</v>
      </c>
      <c r="C129">
        <v>105</v>
      </c>
      <c r="D129" t="s">
        <v>36</v>
      </c>
      <c r="E129" t="s">
        <v>285</v>
      </c>
      <c r="F129">
        <v>2</v>
      </c>
      <c r="G129">
        <v>60</v>
      </c>
      <c r="H129">
        <v>60</v>
      </c>
      <c r="I129">
        <v>60</v>
      </c>
      <c r="J129">
        <v>60</v>
      </c>
      <c r="K129">
        <v>6.8124010000000004</v>
      </c>
      <c r="L129">
        <v>27.236446000000001</v>
      </c>
      <c r="M129">
        <v>6.8124010000000004</v>
      </c>
      <c r="N129">
        <v>26.421654</v>
      </c>
      <c r="O129">
        <v>6.8124010000000004</v>
      </c>
      <c r="P129">
        <v>28.124569000000001</v>
      </c>
      <c r="Q129">
        <v>6.8124010000000004</v>
      </c>
      <c r="R129">
        <v>24.803659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2">
      <c r="B130" t="s">
        <v>286</v>
      </c>
      <c r="C130">
        <v>106</v>
      </c>
      <c r="D130" t="s">
        <v>36</v>
      </c>
      <c r="E130" t="s">
        <v>287</v>
      </c>
      <c r="F130" t="s">
        <v>288</v>
      </c>
      <c r="G130">
        <v>2</v>
      </c>
      <c r="H130">
        <v>60</v>
      </c>
      <c r="I130">
        <v>60</v>
      </c>
      <c r="J130">
        <v>60</v>
      </c>
      <c r="K130">
        <v>60</v>
      </c>
      <c r="L130">
        <v>3.8682729999999999</v>
      </c>
      <c r="M130">
        <v>12.797796999999999</v>
      </c>
      <c r="N130">
        <v>3.8682729999999999</v>
      </c>
      <c r="O130">
        <v>12.62758</v>
      </c>
      <c r="P130">
        <v>3.8682729999999999</v>
      </c>
      <c r="Q130">
        <v>14.412298</v>
      </c>
      <c r="R130">
        <v>3.8682729999999999</v>
      </c>
      <c r="S130">
        <v>11.490722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2:82">
      <c r="B131" t="s">
        <v>290</v>
      </c>
      <c r="C131">
        <v>104</v>
      </c>
      <c r="D131" t="s">
        <v>36</v>
      </c>
      <c r="E131" t="s">
        <v>291</v>
      </c>
      <c r="F131">
        <v>2</v>
      </c>
      <c r="G131">
        <v>60</v>
      </c>
      <c r="H131">
        <v>60</v>
      </c>
      <c r="I131">
        <v>60</v>
      </c>
      <c r="J131">
        <v>60</v>
      </c>
      <c r="K131">
        <v>7.9185800000000004</v>
      </c>
      <c r="L131">
        <v>30.335104999999999</v>
      </c>
      <c r="M131">
        <v>7.9185800000000004</v>
      </c>
      <c r="N131">
        <v>29.238676000000002</v>
      </c>
      <c r="O131">
        <v>7.9185800000000004</v>
      </c>
      <c r="P131">
        <v>30.811795</v>
      </c>
      <c r="Q131">
        <v>7.9185800000000004</v>
      </c>
      <c r="R131">
        <v>28.147841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2:82">
      <c r="B132" t="s">
        <v>292</v>
      </c>
      <c r="C132">
        <v>101</v>
      </c>
      <c r="D132" t="s">
        <v>36</v>
      </c>
      <c r="E132" t="s">
        <v>293</v>
      </c>
      <c r="F132" t="s">
        <v>294</v>
      </c>
      <c r="G132">
        <v>2</v>
      </c>
      <c r="H132">
        <v>60</v>
      </c>
      <c r="I132">
        <v>60</v>
      </c>
      <c r="J132">
        <v>60</v>
      </c>
      <c r="K132">
        <v>60</v>
      </c>
      <c r="L132">
        <v>9.2214729999999996</v>
      </c>
      <c r="M132">
        <v>26.481462000000001</v>
      </c>
      <c r="N132">
        <v>9.2214729999999996</v>
      </c>
      <c r="O132">
        <v>25.559398000000002</v>
      </c>
      <c r="P132">
        <v>9.2214729999999996</v>
      </c>
      <c r="Q132">
        <v>27.294174999999999</v>
      </c>
      <c r="R132">
        <v>9.2214729999999996</v>
      </c>
      <c r="S132">
        <v>23.89631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2:82">
      <c r="B133" t="s">
        <v>295</v>
      </c>
      <c r="C133">
        <v>108</v>
      </c>
      <c r="D133" t="s">
        <v>36</v>
      </c>
      <c r="E133" t="s">
        <v>296</v>
      </c>
      <c r="F133" t="s">
        <v>297</v>
      </c>
      <c r="G133">
        <v>2</v>
      </c>
      <c r="H133">
        <v>60</v>
      </c>
      <c r="I133">
        <v>60</v>
      </c>
      <c r="J133">
        <v>60</v>
      </c>
      <c r="K133">
        <v>60</v>
      </c>
      <c r="L133">
        <v>3.923079</v>
      </c>
      <c r="M133">
        <v>18.160781</v>
      </c>
      <c r="N133">
        <v>3.923079</v>
      </c>
      <c r="O133">
        <v>17.480585999999999</v>
      </c>
      <c r="P133">
        <v>3.923079</v>
      </c>
      <c r="Q133">
        <v>18.942447000000001</v>
      </c>
      <c r="R133">
        <v>3.923079</v>
      </c>
      <c r="S133">
        <v>15.819041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2:82">
      <c r="B134" t="s">
        <v>298</v>
      </c>
      <c r="C134">
        <v>102</v>
      </c>
      <c r="D134" t="s">
        <v>36</v>
      </c>
      <c r="E134" t="s">
        <v>249</v>
      </c>
      <c r="F134" t="s">
        <v>299</v>
      </c>
      <c r="G134">
        <v>2</v>
      </c>
      <c r="H134">
        <v>60</v>
      </c>
      <c r="I134">
        <v>60</v>
      </c>
      <c r="J134">
        <v>60</v>
      </c>
      <c r="K134">
        <v>60</v>
      </c>
      <c r="L134">
        <v>7.1080940000000004</v>
      </c>
      <c r="M134">
        <v>31.819057999999998</v>
      </c>
      <c r="N134">
        <v>7.1080940000000004</v>
      </c>
      <c r="O134">
        <v>29.442188000000002</v>
      </c>
      <c r="P134">
        <v>7.1080940000000004</v>
      </c>
      <c r="Q134">
        <v>32.455888999999999</v>
      </c>
      <c r="R134">
        <v>7.1080940000000004</v>
      </c>
      <c r="S134">
        <v>26.203751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2:82">
      <c r="B135" t="s">
        <v>300</v>
      </c>
      <c r="C135">
        <v>23</v>
      </c>
      <c r="D135" t="s">
        <v>256</v>
      </c>
      <c r="E135" t="s">
        <v>242</v>
      </c>
      <c r="F135" t="s">
        <v>301</v>
      </c>
      <c r="G135">
        <v>1</v>
      </c>
      <c r="H135">
        <v>60</v>
      </c>
      <c r="I135">
        <v>90</v>
      </c>
      <c r="J135">
        <v>60</v>
      </c>
      <c r="K135">
        <v>23</v>
      </c>
      <c r="L135">
        <v>7.0893709999999999</v>
      </c>
      <c r="M135">
        <v>25.908885000000001</v>
      </c>
      <c r="N135">
        <v>7.0893709999999999</v>
      </c>
      <c r="O135">
        <v>26.780497</v>
      </c>
      <c r="P135">
        <v>7.0893709999999999</v>
      </c>
      <c r="Q135">
        <v>30.485592</v>
      </c>
      <c r="R135">
        <v>0</v>
      </c>
      <c r="S135">
        <v>0</v>
      </c>
      <c r="T135" t="s">
        <v>866</v>
      </c>
      <c r="U135" t="s">
        <v>867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868</v>
      </c>
      <c r="AC135">
        <v>0</v>
      </c>
      <c r="AD135" t="s">
        <v>869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870</v>
      </c>
      <c r="AL135" t="s">
        <v>871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38</v>
      </c>
      <c r="BJ135">
        <v>530</v>
      </c>
    </row>
    <row r="136" spans="2:82">
      <c r="B136" t="s">
        <v>302</v>
      </c>
      <c r="C136">
        <v>23</v>
      </c>
      <c r="D136" t="s">
        <v>256</v>
      </c>
      <c r="E136" t="s">
        <v>242</v>
      </c>
      <c r="F136" t="s">
        <v>301</v>
      </c>
      <c r="G136">
        <v>1</v>
      </c>
      <c r="H136">
        <v>60</v>
      </c>
      <c r="I136">
        <v>70</v>
      </c>
      <c r="J136">
        <v>80</v>
      </c>
      <c r="K136">
        <v>23</v>
      </c>
      <c r="L136">
        <v>7.4262160000000002</v>
      </c>
      <c r="M136">
        <v>31.653181</v>
      </c>
      <c r="N136">
        <v>7.4262160000000002</v>
      </c>
      <c r="O136">
        <v>28.426223</v>
      </c>
      <c r="P136">
        <v>7.4262160000000002</v>
      </c>
      <c r="Q136">
        <v>28.164871000000002</v>
      </c>
      <c r="R136">
        <v>0</v>
      </c>
      <c r="S136">
        <v>0</v>
      </c>
      <c r="T136" t="s">
        <v>872</v>
      </c>
      <c r="U136">
        <v>0</v>
      </c>
      <c r="V136">
        <v>0</v>
      </c>
      <c r="W136">
        <v>0.66600000000000004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873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t="s">
        <v>874</v>
      </c>
      <c r="AS136">
        <v>0</v>
      </c>
      <c r="AT136" t="s">
        <v>875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38</v>
      </c>
      <c r="BR136">
        <v>524</v>
      </c>
    </row>
    <row r="137" spans="2:82">
      <c r="B137" t="s">
        <v>303</v>
      </c>
      <c r="C137">
        <v>12</v>
      </c>
      <c r="D137" t="s">
        <v>241</v>
      </c>
      <c r="E137" t="s">
        <v>242</v>
      </c>
      <c r="F137" t="s">
        <v>304</v>
      </c>
      <c r="G137">
        <v>1</v>
      </c>
      <c r="H137">
        <v>45</v>
      </c>
      <c r="I137">
        <v>120</v>
      </c>
      <c r="J137">
        <v>60</v>
      </c>
      <c r="K137">
        <v>52</v>
      </c>
      <c r="L137">
        <v>9.4614700000000003</v>
      </c>
      <c r="M137">
        <v>48.378185000000002</v>
      </c>
      <c r="N137">
        <v>9.4614700000000003</v>
      </c>
      <c r="O137">
        <v>41.069217999999999</v>
      </c>
      <c r="P137">
        <v>0</v>
      </c>
      <c r="Q137">
        <v>0</v>
      </c>
      <c r="R137">
        <v>9.4614700000000003</v>
      </c>
      <c r="S137">
        <v>36.386127000000002</v>
      </c>
      <c r="T137" t="s">
        <v>876</v>
      </c>
      <c r="U137">
        <v>0.435</v>
      </c>
      <c r="V137">
        <v>0</v>
      </c>
      <c r="W137">
        <v>0.38200000000000001</v>
      </c>
      <c r="X137">
        <v>1.4279999999999999</v>
      </c>
      <c r="Y137">
        <v>0</v>
      </c>
      <c r="Z137">
        <v>0</v>
      </c>
      <c r="AA137">
        <v>0</v>
      </c>
      <c r="AB137">
        <v>0</v>
      </c>
      <c r="AC137" t="s">
        <v>877</v>
      </c>
      <c r="AD137">
        <v>0</v>
      </c>
      <c r="AE137">
        <v>0</v>
      </c>
      <c r="AF137">
        <v>0</v>
      </c>
      <c r="AG137">
        <v>0.19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878</v>
      </c>
      <c r="BD137">
        <v>0</v>
      </c>
      <c r="BE137">
        <v>0</v>
      </c>
      <c r="BF137" t="s">
        <v>847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63</v>
      </c>
      <c r="BP137">
        <v>797</v>
      </c>
    </row>
    <row r="138" spans="2:82">
      <c r="B138" t="s">
        <v>305</v>
      </c>
      <c r="C138">
        <v>17</v>
      </c>
      <c r="D138" t="s">
        <v>247</v>
      </c>
      <c r="E138" t="s">
        <v>248</v>
      </c>
      <c r="F138" t="s">
        <v>249</v>
      </c>
      <c r="G138" t="s">
        <v>250</v>
      </c>
      <c r="H138">
        <v>1</v>
      </c>
      <c r="I138">
        <v>45</v>
      </c>
      <c r="J138">
        <v>60</v>
      </c>
      <c r="K138">
        <v>80</v>
      </c>
      <c r="L138">
        <v>17</v>
      </c>
      <c r="M138">
        <v>5.9912140000000003</v>
      </c>
      <c r="N138">
        <v>25.531624999999998</v>
      </c>
      <c r="O138">
        <v>5.9912140000000003</v>
      </c>
      <c r="P138">
        <v>24.923255000000001</v>
      </c>
      <c r="Q138">
        <v>5.9912140000000003</v>
      </c>
      <c r="R138">
        <v>27.385625999999998</v>
      </c>
      <c r="S138">
        <v>0</v>
      </c>
      <c r="T138">
        <v>0</v>
      </c>
      <c r="U138" t="s">
        <v>879</v>
      </c>
      <c r="V138" t="s">
        <v>880</v>
      </c>
      <c r="W138">
        <v>1.3140000000000001</v>
      </c>
      <c r="X138">
        <v>0</v>
      </c>
      <c r="Y138">
        <v>0</v>
      </c>
      <c r="Z138">
        <v>0</v>
      </c>
      <c r="AA138">
        <v>0</v>
      </c>
      <c r="AB138" t="s">
        <v>881</v>
      </c>
      <c r="AC138">
        <v>0</v>
      </c>
      <c r="AD138" t="s">
        <v>882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883</v>
      </c>
      <c r="AL138" t="s">
        <v>884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33</v>
      </c>
      <c r="BL138">
        <v>439</v>
      </c>
    </row>
    <row r="139" spans="2:82">
      <c r="B139" t="s">
        <v>306</v>
      </c>
      <c r="C139">
        <v>4</v>
      </c>
      <c r="D139" t="s">
        <v>307</v>
      </c>
      <c r="E139" t="s">
        <v>261</v>
      </c>
      <c r="F139">
        <v>1</v>
      </c>
      <c r="G139">
        <v>20</v>
      </c>
      <c r="H139">
        <v>30</v>
      </c>
      <c r="I139">
        <v>30</v>
      </c>
      <c r="J139">
        <v>60</v>
      </c>
      <c r="K139">
        <v>4</v>
      </c>
      <c r="L139">
        <v>8.4705080000000006</v>
      </c>
      <c r="M139">
        <v>37.692428</v>
      </c>
      <c r="N139">
        <v>8.4705080000000006</v>
      </c>
      <c r="O139">
        <v>34.971908999999997</v>
      </c>
      <c r="P139">
        <v>8.4705080000000006</v>
      </c>
      <c r="Q139">
        <v>34.672209000000002</v>
      </c>
      <c r="R139">
        <v>8.4705080000000006</v>
      </c>
      <c r="S139">
        <v>33.213152999999998</v>
      </c>
      <c r="T139" t="s">
        <v>885</v>
      </c>
      <c r="U139">
        <v>1</v>
      </c>
      <c r="V139">
        <v>0</v>
      </c>
      <c r="W139">
        <v>0</v>
      </c>
      <c r="X139">
        <v>0</v>
      </c>
      <c r="Y139">
        <v>4.2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886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887</v>
      </c>
      <c r="AT139">
        <v>1</v>
      </c>
      <c r="AU139">
        <v>0</v>
      </c>
      <c r="AV139" t="s">
        <v>888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4.577</v>
      </c>
      <c r="BD139">
        <v>1</v>
      </c>
      <c r="BE139">
        <v>0</v>
      </c>
      <c r="BF139">
        <v>0</v>
      </c>
      <c r="BG139">
        <v>0.5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108</v>
      </c>
      <c r="BR139">
        <v>1365</v>
      </c>
    </row>
    <row r="140" spans="2:82">
      <c r="B140" t="s">
        <v>308</v>
      </c>
      <c r="C140">
        <v>4</v>
      </c>
      <c r="D140" t="s">
        <v>307</v>
      </c>
      <c r="E140" t="s">
        <v>254</v>
      </c>
      <c r="F140">
        <v>1</v>
      </c>
      <c r="G140">
        <v>26</v>
      </c>
      <c r="H140">
        <v>30</v>
      </c>
      <c r="I140">
        <v>30</v>
      </c>
      <c r="J140">
        <v>60</v>
      </c>
      <c r="K140">
        <v>4</v>
      </c>
      <c r="L140">
        <v>7.7373960000000004</v>
      </c>
      <c r="M140">
        <v>31.259172</v>
      </c>
      <c r="N140">
        <v>7.7373960000000004</v>
      </c>
      <c r="O140">
        <v>31.941123999999999</v>
      </c>
      <c r="P140">
        <v>7.7373960000000004</v>
      </c>
      <c r="Q140">
        <v>34.748280000000001</v>
      </c>
      <c r="R140">
        <v>7.7373960000000004</v>
      </c>
      <c r="S140">
        <v>30.972996999999999</v>
      </c>
      <c r="T140" t="s">
        <v>889</v>
      </c>
      <c r="U140" t="s">
        <v>890</v>
      </c>
      <c r="V140">
        <v>1.2350000000000001</v>
      </c>
      <c r="W140">
        <v>0</v>
      </c>
      <c r="X140">
        <v>0</v>
      </c>
      <c r="Y140">
        <v>0</v>
      </c>
      <c r="Z140">
        <v>0</v>
      </c>
      <c r="AA140" t="s">
        <v>891</v>
      </c>
      <c r="AB140">
        <v>0</v>
      </c>
      <c r="AC140">
        <v>0</v>
      </c>
      <c r="AD140" t="s">
        <v>892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893</v>
      </c>
      <c r="AL140">
        <v>2.476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45.18</v>
      </c>
      <c r="AW140">
        <v>10.25</v>
      </c>
      <c r="AX140">
        <v>0</v>
      </c>
      <c r="AY140">
        <v>0.66600000000000004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96</v>
      </c>
      <c r="BJ140">
        <v>1260</v>
      </c>
    </row>
    <row r="141" spans="2:82">
      <c r="B141" t="s">
        <v>309</v>
      </c>
      <c r="C141">
        <v>12</v>
      </c>
      <c r="D141" t="s">
        <v>241</v>
      </c>
      <c r="E141" t="s">
        <v>242</v>
      </c>
      <c r="F141" t="s">
        <v>304</v>
      </c>
      <c r="G141">
        <v>1</v>
      </c>
      <c r="H141">
        <v>60</v>
      </c>
      <c r="I141">
        <v>120</v>
      </c>
      <c r="J141">
        <v>48</v>
      </c>
      <c r="K141">
        <v>60</v>
      </c>
      <c r="L141">
        <v>52</v>
      </c>
      <c r="M141">
        <v>8.2445629999999994</v>
      </c>
      <c r="N141">
        <v>35.226185000000001</v>
      </c>
      <c r="O141">
        <v>8.2445629999999994</v>
      </c>
      <c r="P141">
        <v>34.656174</v>
      </c>
      <c r="Q141">
        <v>8.2445629999999994</v>
      </c>
      <c r="R141">
        <v>42.157634999999999</v>
      </c>
      <c r="S141">
        <v>8.2445629999999994</v>
      </c>
      <c r="T141">
        <v>31.715916</v>
      </c>
      <c r="U141" t="s">
        <v>894</v>
      </c>
      <c r="V141" t="s">
        <v>895</v>
      </c>
      <c r="W141">
        <v>1.0900000000000001</v>
      </c>
      <c r="X141">
        <v>0</v>
      </c>
      <c r="Y141">
        <v>0</v>
      </c>
      <c r="Z141">
        <v>0</v>
      </c>
      <c r="AA141">
        <v>0</v>
      </c>
      <c r="AB141" t="s">
        <v>896</v>
      </c>
      <c r="AC141">
        <v>0</v>
      </c>
      <c r="AD141" t="s">
        <v>897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t="s">
        <v>898</v>
      </c>
      <c r="AL141" t="s">
        <v>899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900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93</v>
      </c>
      <c r="BI141">
        <v>1216</v>
      </c>
    </row>
    <row r="142" spans="2:82">
      <c r="B142" t="s">
        <v>310</v>
      </c>
      <c r="C142">
        <v>22</v>
      </c>
      <c r="D142" t="s">
        <v>265</v>
      </c>
      <c r="E142" t="s">
        <v>269</v>
      </c>
      <c r="F142">
        <v>1</v>
      </c>
      <c r="G142">
        <v>30</v>
      </c>
      <c r="H142">
        <v>45</v>
      </c>
      <c r="I142">
        <v>30</v>
      </c>
      <c r="J142">
        <v>60</v>
      </c>
      <c r="K142">
        <v>22</v>
      </c>
      <c r="L142">
        <v>5.3885509999999996</v>
      </c>
      <c r="M142">
        <v>21.414518000000001</v>
      </c>
      <c r="N142">
        <v>5.3885509999999996</v>
      </c>
      <c r="O142">
        <v>21.690670000000001</v>
      </c>
      <c r="P142">
        <v>5.3885509999999996</v>
      </c>
      <c r="Q142">
        <v>23.459766999999999</v>
      </c>
      <c r="R142">
        <v>5.3885509999999996</v>
      </c>
      <c r="S142">
        <v>20.724048</v>
      </c>
      <c r="T142" t="s">
        <v>901</v>
      </c>
      <c r="U142" t="s">
        <v>902</v>
      </c>
      <c r="V142">
        <v>0.54500000000000004</v>
      </c>
      <c r="W142">
        <v>1.2989999999999999</v>
      </c>
      <c r="X142">
        <v>0</v>
      </c>
      <c r="Y142">
        <v>0</v>
      </c>
      <c r="Z142">
        <v>0</v>
      </c>
      <c r="AA142">
        <v>0</v>
      </c>
      <c r="AB142" t="s">
        <v>903</v>
      </c>
      <c r="AC142">
        <v>0</v>
      </c>
      <c r="AD142">
        <v>0</v>
      </c>
      <c r="AE142">
        <v>0.5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t="s">
        <v>904</v>
      </c>
      <c r="AO142" t="s">
        <v>905</v>
      </c>
      <c r="AP142">
        <v>0</v>
      </c>
      <c r="AQ142">
        <v>0.45400000000000001</v>
      </c>
      <c r="AR142">
        <v>0</v>
      </c>
      <c r="AS142">
        <v>0</v>
      </c>
      <c r="AT142">
        <v>0</v>
      </c>
      <c r="AU142">
        <v>0</v>
      </c>
      <c r="AV142" t="s">
        <v>906</v>
      </c>
      <c r="AW142">
        <v>0</v>
      </c>
      <c r="AX142">
        <v>0</v>
      </c>
      <c r="AY142">
        <v>5.9859999999999998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58</v>
      </c>
      <c r="BJ142">
        <v>808</v>
      </c>
    </row>
    <row r="143" spans="2:82">
      <c r="B143" t="s">
        <v>311</v>
      </c>
      <c r="C143">
        <v>28</v>
      </c>
      <c r="D143" t="s">
        <v>273</v>
      </c>
      <c r="E143" t="s">
        <v>261</v>
      </c>
      <c r="F143">
        <v>1</v>
      </c>
      <c r="G143">
        <v>30</v>
      </c>
      <c r="H143">
        <v>50</v>
      </c>
      <c r="I143">
        <v>35</v>
      </c>
      <c r="J143">
        <v>28</v>
      </c>
      <c r="K143">
        <v>4.5241629999999997</v>
      </c>
      <c r="L143">
        <v>19.859722999999999</v>
      </c>
      <c r="M143">
        <v>4.5241629999999997</v>
      </c>
      <c r="N143">
        <v>18.540168000000001</v>
      </c>
      <c r="O143">
        <v>4.5241629999999997</v>
      </c>
      <c r="P143">
        <v>18.420698999999999</v>
      </c>
      <c r="Q143">
        <v>0</v>
      </c>
      <c r="R143">
        <v>0</v>
      </c>
      <c r="S143">
        <v>7446.25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22.5</v>
      </c>
      <c r="AV143">
        <v>1</v>
      </c>
      <c r="AW143">
        <v>1</v>
      </c>
      <c r="AX143">
        <v>0</v>
      </c>
      <c r="AY143">
        <v>1.5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15</v>
      </c>
      <c r="BY143">
        <v>210</v>
      </c>
    </row>
    <row r="144" spans="2:82">
      <c r="B144" t="s">
        <v>312</v>
      </c>
      <c r="C144">
        <v>25</v>
      </c>
      <c r="D144" t="s">
        <v>313</v>
      </c>
      <c r="E144" t="s">
        <v>314</v>
      </c>
      <c r="F144" t="s">
        <v>315</v>
      </c>
      <c r="G144">
        <v>1</v>
      </c>
      <c r="H144">
        <v>35</v>
      </c>
      <c r="I144">
        <v>52</v>
      </c>
      <c r="J144">
        <v>40</v>
      </c>
      <c r="K144">
        <v>80</v>
      </c>
      <c r="L144">
        <v>25</v>
      </c>
      <c r="M144">
        <v>11.640777999999999</v>
      </c>
      <c r="N144">
        <v>53.836485000000003</v>
      </c>
      <c r="O144">
        <v>11.640777999999999</v>
      </c>
      <c r="P144">
        <v>52.135159999999999</v>
      </c>
      <c r="Q144">
        <v>11.640777999999999</v>
      </c>
      <c r="R144">
        <v>56.081862000000001</v>
      </c>
      <c r="S144">
        <v>11.640777999999999</v>
      </c>
      <c r="T144">
        <v>47.787408999999997</v>
      </c>
      <c r="U144" t="s">
        <v>907</v>
      </c>
      <c r="V144" t="s">
        <v>908</v>
      </c>
      <c r="W144">
        <v>0.92700000000000005</v>
      </c>
      <c r="X144">
        <v>0</v>
      </c>
      <c r="Y144">
        <v>0</v>
      </c>
      <c r="Z144">
        <v>0</v>
      </c>
      <c r="AA144">
        <v>0</v>
      </c>
      <c r="AB144" t="s">
        <v>909</v>
      </c>
      <c r="AC144">
        <v>0</v>
      </c>
      <c r="AD144">
        <v>0</v>
      </c>
      <c r="AE144" t="s">
        <v>910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911</v>
      </c>
      <c r="AM144" t="s">
        <v>912</v>
      </c>
      <c r="AN144">
        <v>0</v>
      </c>
      <c r="AO144">
        <v>2</v>
      </c>
      <c r="AP144">
        <v>0</v>
      </c>
      <c r="AQ144">
        <v>0</v>
      </c>
      <c r="AR144">
        <v>0</v>
      </c>
      <c r="AS144">
        <v>0</v>
      </c>
      <c r="AT144" t="s">
        <v>913</v>
      </c>
      <c r="AU144">
        <v>0</v>
      </c>
      <c r="AV144" t="s">
        <v>914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85</v>
      </c>
      <c r="BE144">
        <v>1125</v>
      </c>
    </row>
    <row r="145" spans="2:82">
      <c r="B145" t="s">
        <v>316</v>
      </c>
      <c r="C145">
        <v>25</v>
      </c>
      <c r="D145" t="s">
        <v>317</v>
      </c>
      <c r="E145" t="s">
        <v>318</v>
      </c>
      <c r="F145" t="s">
        <v>315</v>
      </c>
      <c r="G145">
        <v>1</v>
      </c>
      <c r="H145">
        <v>35</v>
      </c>
      <c r="I145">
        <v>60</v>
      </c>
      <c r="J145">
        <v>40</v>
      </c>
      <c r="K145">
        <v>25</v>
      </c>
      <c r="L145">
        <v>11.377637999999999</v>
      </c>
      <c r="M145">
        <v>53.404187</v>
      </c>
      <c r="N145">
        <v>11.377637999999999</v>
      </c>
      <c r="O145">
        <v>50.893079999999998</v>
      </c>
      <c r="P145">
        <v>11.377637999999999</v>
      </c>
      <c r="Q145">
        <v>54.543633999999997</v>
      </c>
      <c r="R145">
        <v>0</v>
      </c>
      <c r="S145">
        <v>0</v>
      </c>
      <c r="T145" t="s">
        <v>915</v>
      </c>
      <c r="U145" t="s">
        <v>916</v>
      </c>
      <c r="V145">
        <v>23.46</v>
      </c>
      <c r="W145">
        <v>0</v>
      </c>
      <c r="X145">
        <v>0</v>
      </c>
      <c r="Y145">
        <v>0</v>
      </c>
      <c r="Z145">
        <v>0</v>
      </c>
      <c r="AA145" t="s">
        <v>917</v>
      </c>
      <c r="AB145">
        <v>0</v>
      </c>
      <c r="AC145" t="s">
        <v>918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919</v>
      </c>
      <c r="AK145" t="s">
        <v>920</v>
      </c>
      <c r="AL145">
        <v>2.57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77</v>
      </c>
      <c r="BH145">
        <v>977</v>
      </c>
    </row>
    <row r="146" spans="2:82">
      <c r="B146" t="s">
        <v>319</v>
      </c>
      <c r="C146">
        <v>42</v>
      </c>
      <c r="D146" t="s">
        <v>320</v>
      </c>
      <c r="E146">
        <v>1</v>
      </c>
      <c r="F146">
        <v>30</v>
      </c>
      <c r="G146">
        <v>60</v>
      </c>
      <c r="H146">
        <v>30</v>
      </c>
      <c r="I146">
        <v>240</v>
      </c>
      <c r="J146">
        <v>42</v>
      </c>
      <c r="K146">
        <v>3.8619460000000001</v>
      </c>
      <c r="L146">
        <v>16.883362000000002</v>
      </c>
      <c r="M146">
        <v>3.8619460000000001</v>
      </c>
      <c r="N146">
        <v>16.125753</v>
      </c>
      <c r="O146">
        <v>3.8619460000000001</v>
      </c>
      <c r="P146">
        <v>16.459513000000001</v>
      </c>
      <c r="Q146">
        <v>3.8619460000000001</v>
      </c>
      <c r="R146">
        <v>14.836703999999999</v>
      </c>
      <c r="S146" t="s">
        <v>921</v>
      </c>
      <c r="T146">
        <v>0</v>
      </c>
      <c r="U146">
        <v>1.3779999999999999</v>
      </c>
      <c r="V146">
        <v>0</v>
      </c>
      <c r="W146">
        <v>0</v>
      </c>
      <c r="X146">
        <v>0.10100000000000001</v>
      </c>
      <c r="Y146">
        <v>0</v>
      </c>
      <c r="Z146">
        <v>0</v>
      </c>
      <c r="AA146">
        <v>0</v>
      </c>
      <c r="AB146">
        <v>0</v>
      </c>
      <c r="AC146" t="s">
        <v>922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923</v>
      </c>
      <c r="AQ146">
        <v>0</v>
      </c>
      <c r="AR146" t="s">
        <v>924</v>
      </c>
      <c r="AS146">
        <v>0.27900000000000003</v>
      </c>
      <c r="AT146">
        <v>0</v>
      </c>
      <c r="AU146">
        <v>0</v>
      </c>
      <c r="AV146">
        <v>0</v>
      </c>
      <c r="AW146">
        <v>0</v>
      </c>
      <c r="AX146" t="s">
        <v>925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19</v>
      </c>
      <c r="BM146">
        <v>240</v>
      </c>
    </row>
    <row r="147" spans="2:82">
      <c r="B147" t="s">
        <v>321</v>
      </c>
      <c r="C147">
        <v>42</v>
      </c>
      <c r="D147" t="s">
        <v>320</v>
      </c>
      <c r="E147">
        <v>1</v>
      </c>
      <c r="F147">
        <v>30</v>
      </c>
      <c r="G147">
        <v>60</v>
      </c>
      <c r="H147">
        <v>30</v>
      </c>
      <c r="I147">
        <v>240</v>
      </c>
      <c r="J147">
        <v>42</v>
      </c>
      <c r="K147">
        <v>5.2028590000000001</v>
      </c>
      <c r="L147">
        <v>19.948229000000001</v>
      </c>
      <c r="M147">
        <v>5.2028590000000001</v>
      </c>
      <c r="N147">
        <v>19.784884000000002</v>
      </c>
      <c r="O147">
        <v>5.2028590000000001</v>
      </c>
      <c r="P147">
        <v>21.053927000000002</v>
      </c>
      <c r="Q147">
        <v>5.2028590000000001</v>
      </c>
      <c r="R147">
        <v>18.503710999999999</v>
      </c>
      <c r="S147" t="s">
        <v>926</v>
      </c>
      <c r="T147" t="s">
        <v>927</v>
      </c>
      <c r="U147">
        <v>0.77400000000000002</v>
      </c>
      <c r="V147">
        <v>0</v>
      </c>
      <c r="W147">
        <v>0</v>
      </c>
      <c r="X147">
        <v>0</v>
      </c>
      <c r="Y147">
        <v>0</v>
      </c>
      <c r="Z147" t="s">
        <v>928</v>
      </c>
      <c r="AA147">
        <v>0</v>
      </c>
      <c r="AB147">
        <v>0</v>
      </c>
      <c r="AC147">
        <v>0</v>
      </c>
      <c r="AD147">
        <v>0</v>
      </c>
      <c r="AE147">
        <v>9.2999999999999999E-2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929</v>
      </c>
      <c r="AM147" t="s">
        <v>930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931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37</v>
      </c>
      <c r="BI147">
        <v>524</v>
      </c>
    </row>
    <row r="148" spans="2:82">
      <c r="B148" t="s">
        <v>322</v>
      </c>
      <c r="C148">
        <v>26</v>
      </c>
      <c r="D148" t="s">
        <v>271</v>
      </c>
      <c r="E148" t="s">
        <v>242</v>
      </c>
      <c r="F148" t="s">
        <v>254</v>
      </c>
      <c r="G148">
        <v>1</v>
      </c>
      <c r="H148">
        <v>40</v>
      </c>
      <c r="I148">
        <v>40</v>
      </c>
      <c r="J148">
        <v>40</v>
      </c>
      <c r="K148">
        <v>60</v>
      </c>
      <c r="L148">
        <v>26</v>
      </c>
      <c r="M148">
        <v>12.002694999999999</v>
      </c>
      <c r="N148">
        <v>48.025039</v>
      </c>
      <c r="O148">
        <v>12.002694999999999</v>
      </c>
      <c r="P148">
        <v>48.237644000000003</v>
      </c>
      <c r="Q148">
        <v>12.002694999999999</v>
      </c>
      <c r="R148">
        <v>56.900289999999998</v>
      </c>
      <c r="S148">
        <v>12.002694999999999</v>
      </c>
      <c r="T148">
        <v>44.391114000000002</v>
      </c>
      <c r="U148" t="s">
        <v>932</v>
      </c>
      <c r="V148">
        <v>0</v>
      </c>
      <c r="W148">
        <v>3.5329999999999999</v>
      </c>
      <c r="X148">
        <v>0.20200000000000001</v>
      </c>
      <c r="Y148">
        <v>0.185</v>
      </c>
      <c r="Z148">
        <v>0</v>
      </c>
      <c r="AA148">
        <v>0</v>
      </c>
      <c r="AB148">
        <v>0</v>
      </c>
      <c r="AC148">
        <v>0</v>
      </c>
      <c r="AD148" t="s">
        <v>933</v>
      </c>
      <c r="AE148">
        <v>0</v>
      </c>
      <c r="AF148">
        <v>0</v>
      </c>
      <c r="AG148">
        <v>1.9279999999999999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934</v>
      </c>
      <c r="AQ148">
        <v>0</v>
      </c>
      <c r="AR148" t="s">
        <v>935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t="s">
        <v>936</v>
      </c>
      <c r="AZ148">
        <v>0</v>
      </c>
      <c r="BA148">
        <v>0</v>
      </c>
      <c r="BB148">
        <v>1.333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100</v>
      </c>
      <c r="BM148">
        <v>1358</v>
      </c>
    </row>
    <row r="149" spans="2:82">
      <c r="B149" t="s">
        <v>323</v>
      </c>
      <c r="C149">
        <v>38</v>
      </c>
      <c r="D149" t="s">
        <v>324</v>
      </c>
      <c r="E149" t="s">
        <v>253</v>
      </c>
      <c r="F149" t="s">
        <v>261</v>
      </c>
      <c r="G149">
        <v>6</v>
      </c>
      <c r="H149">
        <v>90</v>
      </c>
      <c r="I149">
        <v>38</v>
      </c>
      <c r="J149">
        <v>26.990593000000001</v>
      </c>
      <c r="K149">
        <v>96.128426000000005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55</v>
      </c>
      <c r="S149">
        <v>0</v>
      </c>
      <c r="T149">
        <v>50.25</v>
      </c>
      <c r="U149">
        <v>0</v>
      </c>
      <c r="V149">
        <v>0</v>
      </c>
      <c r="W149">
        <v>0</v>
      </c>
      <c r="X149">
        <v>0</v>
      </c>
      <c r="Y149">
        <v>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37</v>
      </c>
      <c r="CA149">
        <v>598</v>
      </c>
    </row>
    <row r="150" spans="2:82">
      <c r="B150" t="s">
        <v>326</v>
      </c>
      <c r="C150">
        <v>18</v>
      </c>
      <c r="D150" t="s">
        <v>252</v>
      </c>
      <c r="E150" t="s">
        <v>253</v>
      </c>
      <c r="F150" t="s">
        <v>261</v>
      </c>
      <c r="G150">
        <v>6</v>
      </c>
      <c r="H150">
        <v>90</v>
      </c>
      <c r="I150">
        <v>60</v>
      </c>
      <c r="J150">
        <v>48</v>
      </c>
      <c r="K150">
        <v>18</v>
      </c>
      <c r="L150">
        <v>8.5541850000000004</v>
      </c>
      <c r="M150">
        <v>30.049506000000001</v>
      </c>
      <c r="N150">
        <v>8.5541850000000004</v>
      </c>
      <c r="O150">
        <v>26.801368</v>
      </c>
      <c r="P150">
        <v>0</v>
      </c>
      <c r="Q150">
        <v>0</v>
      </c>
      <c r="R150">
        <v>8.5541850000000004</v>
      </c>
      <c r="S150">
        <v>23.862411000000002</v>
      </c>
      <c r="T150">
        <v>8</v>
      </c>
      <c r="U150">
        <v>0</v>
      </c>
      <c r="V150">
        <v>0</v>
      </c>
      <c r="W150">
        <v>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50</v>
      </c>
    </row>
    <row r="151" spans="2:82">
      <c r="B151" t="s">
        <v>327</v>
      </c>
      <c r="C151">
        <v>8</v>
      </c>
      <c r="D151" t="s">
        <v>328</v>
      </c>
      <c r="E151" t="s">
        <v>329</v>
      </c>
      <c r="F151" t="s">
        <v>249</v>
      </c>
      <c r="G151" t="s">
        <v>254</v>
      </c>
      <c r="H151">
        <v>1</v>
      </c>
      <c r="I151">
        <v>35</v>
      </c>
      <c r="J151">
        <v>40</v>
      </c>
      <c r="K151">
        <v>60</v>
      </c>
      <c r="L151">
        <v>120</v>
      </c>
      <c r="M151">
        <v>8</v>
      </c>
      <c r="N151">
        <v>5.328068</v>
      </c>
      <c r="O151">
        <v>22.726514999999999</v>
      </c>
      <c r="P151">
        <v>5.328068</v>
      </c>
      <c r="Q151">
        <v>22.024415999999999</v>
      </c>
      <c r="R151">
        <v>5.328068</v>
      </c>
      <c r="S151">
        <v>24.768093</v>
      </c>
      <c r="T151">
        <v>5.328068</v>
      </c>
      <c r="U151">
        <v>20.428958999999999</v>
      </c>
      <c r="V151" t="s">
        <v>937</v>
      </c>
      <c r="W151">
        <v>0</v>
      </c>
      <c r="X151" t="s">
        <v>938</v>
      </c>
      <c r="Y151">
        <v>0.38700000000000001</v>
      </c>
      <c r="Z151">
        <v>0</v>
      </c>
      <c r="AA151">
        <v>0</v>
      </c>
      <c r="AB151">
        <v>0</v>
      </c>
      <c r="AC151">
        <v>0</v>
      </c>
      <c r="AD151" t="s">
        <v>939</v>
      </c>
      <c r="AE151">
        <v>0</v>
      </c>
      <c r="AF151" t="s">
        <v>940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941</v>
      </c>
      <c r="AN151" t="s">
        <v>942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943</v>
      </c>
      <c r="AX151">
        <v>0</v>
      </c>
      <c r="AY151">
        <v>8.3879999999999999</v>
      </c>
      <c r="AZ151">
        <v>0.222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45</v>
      </c>
      <c r="BI151">
        <v>614</v>
      </c>
    </row>
    <row r="152" spans="2:82">
      <c r="B152" t="s">
        <v>330</v>
      </c>
      <c r="C152">
        <v>8</v>
      </c>
      <c r="D152" t="s">
        <v>328</v>
      </c>
      <c r="E152" t="s">
        <v>329</v>
      </c>
      <c r="F152" t="s">
        <v>249</v>
      </c>
      <c r="G152" t="s">
        <v>261</v>
      </c>
      <c r="H152">
        <v>1</v>
      </c>
      <c r="I152">
        <v>35</v>
      </c>
      <c r="J152">
        <v>40</v>
      </c>
      <c r="K152">
        <v>60</v>
      </c>
      <c r="L152">
        <v>120</v>
      </c>
      <c r="M152">
        <v>8</v>
      </c>
      <c r="N152">
        <v>6.0009629999999996</v>
      </c>
      <c r="O152">
        <v>27.962610000000002</v>
      </c>
      <c r="P152">
        <v>6.0009629999999996</v>
      </c>
      <c r="Q152">
        <v>25.556221000000001</v>
      </c>
      <c r="R152">
        <v>6.0009629999999996</v>
      </c>
      <c r="S152">
        <v>27.065799999999999</v>
      </c>
      <c r="T152">
        <v>6.0009629999999996</v>
      </c>
      <c r="U152">
        <v>23.040533</v>
      </c>
      <c r="V152" t="s">
        <v>944</v>
      </c>
      <c r="W152">
        <v>0</v>
      </c>
      <c r="X152">
        <v>65.47</v>
      </c>
      <c r="Y152">
        <v>8.1000000000000003E-2</v>
      </c>
      <c r="Z152">
        <v>0.65900000000000003</v>
      </c>
      <c r="AA152">
        <v>0</v>
      </c>
      <c r="AB152">
        <v>0</v>
      </c>
      <c r="AC152">
        <v>0</v>
      </c>
      <c r="AD152">
        <v>0</v>
      </c>
      <c r="AE152" t="s">
        <v>945</v>
      </c>
      <c r="AF152">
        <v>0</v>
      </c>
      <c r="AG152">
        <v>2.5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t="s">
        <v>946</v>
      </c>
      <c r="AQ152" t="s">
        <v>947</v>
      </c>
      <c r="AR152">
        <v>4.2000000000000003E-2</v>
      </c>
      <c r="AS152">
        <v>0</v>
      </c>
      <c r="AT152">
        <v>0</v>
      </c>
      <c r="AU152">
        <v>0</v>
      </c>
      <c r="AV152">
        <v>0</v>
      </c>
      <c r="AW152" t="s">
        <v>948</v>
      </c>
      <c r="AX152">
        <v>0</v>
      </c>
      <c r="AY152" t="s">
        <v>949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58</v>
      </c>
      <c r="BI152">
        <v>723</v>
      </c>
    </row>
    <row r="153" spans="2:82">
      <c r="B153" t="s">
        <v>331</v>
      </c>
      <c r="C153">
        <v>14</v>
      </c>
      <c r="D153" t="s">
        <v>332</v>
      </c>
      <c r="E153" t="s">
        <v>333</v>
      </c>
      <c r="F153" t="s">
        <v>254</v>
      </c>
      <c r="G153">
        <v>1</v>
      </c>
      <c r="H153">
        <v>30</v>
      </c>
      <c r="I153">
        <v>60</v>
      </c>
      <c r="J153">
        <v>40</v>
      </c>
      <c r="K153">
        <v>60</v>
      </c>
      <c r="L153">
        <v>14</v>
      </c>
      <c r="M153">
        <v>7.846292</v>
      </c>
      <c r="N153">
        <v>28.644231999999999</v>
      </c>
      <c r="O153">
        <v>7.846292</v>
      </c>
      <c r="P153">
        <v>29.480359</v>
      </c>
      <c r="Q153">
        <v>7.846292</v>
      </c>
      <c r="R153">
        <v>32.599908999999997</v>
      </c>
      <c r="S153">
        <v>7.846292</v>
      </c>
      <c r="T153">
        <v>28.279751000000001</v>
      </c>
      <c r="U153" t="s">
        <v>950</v>
      </c>
      <c r="V153" t="s">
        <v>833</v>
      </c>
      <c r="W153">
        <v>0.30399999999999999</v>
      </c>
      <c r="X153">
        <v>0</v>
      </c>
      <c r="Y153">
        <v>0</v>
      </c>
      <c r="Z153">
        <v>0</v>
      </c>
      <c r="AA153">
        <v>0</v>
      </c>
      <c r="AB153" t="s">
        <v>951</v>
      </c>
      <c r="AC153">
        <v>0</v>
      </c>
      <c r="AD153">
        <v>0</v>
      </c>
      <c r="AE153" t="s">
        <v>952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953</v>
      </c>
      <c r="AM153">
        <v>0</v>
      </c>
      <c r="AN153">
        <v>0.97199999999999998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31.63</v>
      </c>
      <c r="AY153">
        <v>0.25</v>
      </c>
      <c r="AZ153">
        <v>0</v>
      </c>
      <c r="BA153">
        <v>0.66600000000000004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41</v>
      </c>
      <c r="BL153">
        <v>570</v>
      </c>
    </row>
    <row r="154" spans="2:82">
      <c r="B154" t="s">
        <v>334</v>
      </c>
      <c r="C154">
        <v>14</v>
      </c>
      <c r="D154" t="s">
        <v>332</v>
      </c>
      <c r="E154" t="s">
        <v>333</v>
      </c>
      <c r="F154" t="s">
        <v>261</v>
      </c>
      <c r="G154">
        <v>1</v>
      </c>
      <c r="H154">
        <v>30</v>
      </c>
      <c r="I154">
        <v>60</v>
      </c>
      <c r="J154">
        <v>40</v>
      </c>
      <c r="K154">
        <v>60</v>
      </c>
      <c r="L154">
        <v>14</v>
      </c>
      <c r="M154">
        <v>7.8642750000000001</v>
      </c>
      <c r="N154">
        <v>33.747566999999997</v>
      </c>
      <c r="O154">
        <v>7.8642750000000001</v>
      </c>
      <c r="P154">
        <v>31.073262</v>
      </c>
      <c r="Q154">
        <v>7.8642750000000001</v>
      </c>
      <c r="R154">
        <v>30.946515999999999</v>
      </c>
      <c r="S154">
        <v>7.8642750000000001</v>
      </c>
      <c r="T154">
        <v>29.089601999999999</v>
      </c>
      <c r="U154" t="s">
        <v>954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955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956</v>
      </c>
      <c r="AV154">
        <v>0</v>
      </c>
      <c r="AW154" t="s">
        <v>957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12.66</v>
      </c>
      <c r="BE154">
        <v>0.5</v>
      </c>
      <c r="BF154">
        <v>0</v>
      </c>
      <c r="BG154">
        <v>0.5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58</v>
      </c>
      <c r="BR154">
        <v>712</v>
      </c>
    </row>
    <row r="155" spans="2:82">
      <c r="B155" t="s">
        <v>335</v>
      </c>
      <c r="C155">
        <v>17</v>
      </c>
      <c r="D155" t="s">
        <v>247</v>
      </c>
      <c r="E155" t="s">
        <v>248</v>
      </c>
      <c r="F155" t="s">
        <v>249</v>
      </c>
      <c r="G155" t="s">
        <v>250</v>
      </c>
      <c r="H155">
        <v>1</v>
      </c>
      <c r="I155">
        <v>45</v>
      </c>
      <c r="J155">
        <v>60</v>
      </c>
      <c r="K155">
        <v>48</v>
      </c>
      <c r="L155">
        <v>60</v>
      </c>
      <c r="M155">
        <v>17</v>
      </c>
      <c r="N155">
        <v>7.5731820000000001</v>
      </c>
      <c r="O155">
        <v>34.594836000000001</v>
      </c>
      <c r="P155">
        <v>7.5731820000000001</v>
      </c>
      <c r="Q155">
        <v>32.486815</v>
      </c>
      <c r="R155">
        <v>7.5731820000000001</v>
      </c>
      <c r="S155">
        <v>34.294811000000003</v>
      </c>
      <c r="T155">
        <v>7.5731820000000001</v>
      </c>
      <c r="U155">
        <v>29.636490999999999</v>
      </c>
      <c r="V155" t="s">
        <v>958</v>
      </c>
      <c r="W155" t="s">
        <v>828</v>
      </c>
      <c r="X155">
        <v>6.3E-2</v>
      </c>
      <c r="Y155">
        <v>7.4999999999999997E-2</v>
      </c>
      <c r="Z155">
        <v>0</v>
      </c>
      <c r="AA155">
        <v>0</v>
      </c>
      <c r="AB155">
        <v>0</v>
      </c>
      <c r="AC155">
        <v>0</v>
      </c>
      <c r="AD155" t="s">
        <v>959</v>
      </c>
      <c r="AE155">
        <v>0</v>
      </c>
      <c r="AF155">
        <v>0</v>
      </c>
      <c r="AG155">
        <v>0.5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t="s">
        <v>960</v>
      </c>
      <c r="AQ155" t="s">
        <v>961</v>
      </c>
      <c r="AR155">
        <v>1.008</v>
      </c>
      <c r="AS155">
        <v>0</v>
      </c>
      <c r="AT155">
        <v>0</v>
      </c>
      <c r="AU155">
        <v>0</v>
      </c>
      <c r="AV155">
        <v>0</v>
      </c>
      <c r="AW155" t="s">
        <v>962</v>
      </c>
      <c r="AX155">
        <v>0</v>
      </c>
      <c r="AY155">
        <v>0</v>
      </c>
      <c r="AZ155" t="s">
        <v>963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52</v>
      </c>
      <c r="BI155">
        <v>689</v>
      </c>
    </row>
    <row r="156" spans="2:82">
      <c r="B156" t="s">
        <v>338</v>
      </c>
      <c r="C156">
        <v>9</v>
      </c>
      <c r="D156" t="s">
        <v>339</v>
      </c>
      <c r="E156" t="s">
        <v>254</v>
      </c>
      <c r="F156">
        <v>1</v>
      </c>
      <c r="G156">
        <v>30</v>
      </c>
      <c r="H156">
        <v>35</v>
      </c>
      <c r="I156">
        <v>40</v>
      </c>
      <c r="J156">
        <v>9</v>
      </c>
      <c r="K156">
        <v>8.5337440000000004</v>
      </c>
      <c r="L156">
        <v>37.165061000000001</v>
      </c>
      <c r="M156">
        <v>8.5337440000000004</v>
      </c>
      <c r="N156">
        <v>36.072825000000002</v>
      </c>
      <c r="O156">
        <v>8.5337440000000004</v>
      </c>
      <c r="P156">
        <v>37.051242999999999</v>
      </c>
      <c r="Q156">
        <v>0</v>
      </c>
      <c r="R156">
        <v>0</v>
      </c>
      <c r="S156" t="s">
        <v>964</v>
      </c>
      <c r="T156">
        <v>2</v>
      </c>
      <c r="U156">
        <v>0</v>
      </c>
      <c r="V156">
        <v>7.7240000000000002</v>
      </c>
      <c r="W156">
        <v>11.305</v>
      </c>
      <c r="X156">
        <v>1.4239999999999999</v>
      </c>
      <c r="Y156">
        <v>0</v>
      </c>
      <c r="Z156">
        <v>0</v>
      </c>
      <c r="AA156">
        <v>0</v>
      </c>
      <c r="AB156">
        <v>0</v>
      </c>
      <c r="AC156" t="s">
        <v>965</v>
      </c>
      <c r="AD156">
        <v>0</v>
      </c>
      <c r="AE156">
        <v>0</v>
      </c>
      <c r="AF156">
        <v>4</v>
      </c>
      <c r="AG156">
        <v>10.16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t="s">
        <v>966</v>
      </c>
      <c r="AO156" t="s">
        <v>967</v>
      </c>
      <c r="AP156">
        <v>0</v>
      </c>
      <c r="AQ156">
        <v>0.83299999999999996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65</v>
      </c>
      <c r="BM156">
        <v>901</v>
      </c>
    </row>
    <row r="157" spans="2:82">
      <c r="B157" t="s">
        <v>341</v>
      </c>
      <c r="C157">
        <v>33</v>
      </c>
      <c r="D157" t="s">
        <v>296</v>
      </c>
      <c r="E157" t="s">
        <v>342</v>
      </c>
      <c r="F157" t="s">
        <v>253</v>
      </c>
      <c r="G157" t="s">
        <v>261</v>
      </c>
      <c r="H157">
        <v>6</v>
      </c>
      <c r="I157">
        <v>90</v>
      </c>
      <c r="J157">
        <v>360</v>
      </c>
      <c r="K157">
        <v>240</v>
      </c>
      <c r="L157">
        <v>33</v>
      </c>
      <c r="M157">
        <v>17.457546000000001</v>
      </c>
      <c r="N157">
        <v>65.201693000000006</v>
      </c>
      <c r="O157">
        <v>17.457546000000001</v>
      </c>
      <c r="P157">
        <v>50.137929999999997</v>
      </c>
      <c r="Q157">
        <v>17.457546000000001</v>
      </c>
      <c r="R157">
        <v>58.032716999999998</v>
      </c>
      <c r="S157">
        <v>0</v>
      </c>
      <c r="T157">
        <v>0</v>
      </c>
      <c r="U157">
        <v>124</v>
      </c>
      <c r="V157">
        <v>0</v>
      </c>
      <c r="W157">
        <v>54.6</v>
      </c>
      <c r="X157">
        <v>0</v>
      </c>
      <c r="Y157">
        <v>0</v>
      </c>
      <c r="Z157">
        <v>0</v>
      </c>
      <c r="AA157">
        <v>0</v>
      </c>
      <c r="AB157">
        <v>16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32.25</v>
      </c>
      <c r="AL157">
        <v>0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14.08</v>
      </c>
      <c r="AZ157">
        <v>0</v>
      </c>
      <c r="BA157">
        <v>0</v>
      </c>
      <c r="BB157">
        <v>0</v>
      </c>
      <c r="BC157">
        <v>0</v>
      </c>
      <c r="BD157">
        <v>4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71</v>
      </c>
      <c r="CB157">
        <v>1249</v>
      </c>
    </row>
    <row r="158" spans="2:82">
      <c r="B158" t="s">
        <v>343</v>
      </c>
      <c r="C158">
        <v>33</v>
      </c>
      <c r="D158" t="s">
        <v>296</v>
      </c>
      <c r="E158" t="s">
        <v>342</v>
      </c>
      <c r="F158" t="s">
        <v>253</v>
      </c>
      <c r="G158" t="s">
        <v>254</v>
      </c>
      <c r="H158">
        <v>6</v>
      </c>
      <c r="I158">
        <v>360</v>
      </c>
      <c r="J158">
        <v>80</v>
      </c>
      <c r="K158">
        <v>33</v>
      </c>
      <c r="L158">
        <v>0</v>
      </c>
      <c r="M158">
        <v>0</v>
      </c>
      <c r="N158">
        <v>17.620951000000002</v>
      </c>
      <c r="O158">
        <v>48.498784999999998</v>
      </c>
      <c r="P158">
        <v>17.620951000000002</v>
      </c>
      <c r="Q158">
        <v>64.254863</v>
      </c>
      <c r="R158">
        <v>0</v>
      </c>
      <c r="S158">
        <v>0</v>
      </c>
      <c r="T158">
        <v>119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41.75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60.16</v>
      </c>
      <c r="AZ158">
        <v>0.5</v>
      </c>
      <c r="BA158">
        <v>0</v>
      </c>
      <c r="BB158">
        <v>6.1660000000000004</v>
      </c>
      <c r="BC158">
        <v>9.9309999999999992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67</v>
      </c>
      <c r="BY158">
        <v>1244</v>
      </c>
    </row>
    <row r="159" spans="2:82">
      <c r="B159" t="s">
        <v>344</v>
      </c>
      <c r="C159">
        <v>39</v>
      </c>
      <c r="D159" t="s">
        <v>345</v>
      </c>
      <c r="E159" t="s">
        <v>346</v>
      </c>
      <c r="F159" t="s">
        <v>253</v>
      </c>
      <c r="G159" t="s">
        <v>261</v>
      </c>
      <c r="H159">
        <v>6</v>
      </c>
      <c r="I159">
        <v>39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2:82">
      <c r="B160" t="s">
        <v>347</v>
      </c>
      <c r="C160">
        <v>39</v>
      </c>
      <c r="D160" t="s">
        <v>345</v>
      </c>
      <c r="E160" t="s">
        <v>346</v>
      </c>
      <c r="F160" t="s">
        <v>253</v>
      </c>
      <c r="G160" t="s">
        <v>254</v>
      </c>
      <c r="H160">
        <v>6</v>
      </c>
      <c r="I160">
        <v>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2:80">
      <c r="B161" t="s">
        <v>348</v>
      </c>
      <c r="C161">
        <v>60</v>
      </c>
      <c r="D161" t="s">
        <v>349</v>
      </c>
      <c r="E161" t="s">
        <v>350</v>
      </c>
      <c r="F161" t="s">
        <v>325</v>
      </c>
      <c r="G161" t="s">
        <v>351</v>
      </c>
      <c r="H161">
        <v>1</v>
      </c>
      <c r="I161">
        <v>30</v>
      </c>
      <c r="J161">
        <v>10</v>
      </c>
      <c r="K161">
        <v>15</v>
      </c>
      <c r="L161">
        <v>60</v>
      </c>
      <c r="M161">
        <v>3.6607289999999999</v>
      </c>
      <c r="N161">
        <v>15.679605</v>
      </c>
      <c r="O161">
        <v>3.6607289999999999</v>
      </c>
      <c r="P161">
        <v>15.875893</v>
      </c>
      <c r="Q161">
        <v>3.6607289999999999</v>
      </c>
      <c r="R161">
        <v>16.879951999999999</v>
      </c>
      <c r="S161">
        <v>0</v>
      </c>
      <c r="T161">
        <v>0</v>
      </c>
      <c r="U161" t="s">
        <v>968</v>
      </c>
      <c r="V161" t="s">
        <v>969</v>
      </c>
      <c r="W161">
        <v>24.86</v>
      </c>
      <c r="X161">
        <v>0</v>
      </c>
      <c r="Y161">
        <v>0</v>
      </c>
      <c r="Z161">
        <v>0</v>
      </c>
      <c r="AA161">
        <v>0</v>
      </c>
      <c r="AB161" t="s">
        <v>970</v>
      </c>
      <c r="AC161">
        <v>0</v>
      </c>
      <c r="AD161" t="s">
        <v>971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972</v>
      </c>
      <c r="AL161" t="s">
        <v>973</v>
      </c>
      <c r="AM161">
        <v>4.1639999999999997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57</v>
      </c>
      <c r="BI161">
        <v>761</v>
      </c>
    </row>
    <row r="162" spans="2:80">
      <c r="B162" t="s">
        <v>352</v>
      </c>
      <c r="C162">
        <v>61</v>
      </c>
      <c r="D162" t="s">
        <v>349</v>
      </c>
      <c r="E162" t="s">
        <v>350</v>
      </c>
      <c r="F162" t="s">
        <v>279</v>
      </c>
      <c r="G162" t="s">
        <v>353</v>
      </c>
      <c r="H162">
        <v>1</v>
      </c>
      <c r="I162">
        <v>30</v>
      </c>
      <c r="J162">
        <v>10</v>
      </c>
      <c r="K162">
        <v>15</v>
      </c>
      <c r="L162">
        <v>15</v>
      </c>
      <c r="M162">
        <v>61</v>
      </c>
      <c r="N162">
        <v>2.8746230000000002</v>
      </c>
      <c r="O162">
        <v>13.544639</v>
      </c>
      <c r="P162">
        <v>2.8746230000000002</v>
      </c>
      <c r="Q162">
        <v>13.470611999999999</v>
      </c>
      <c r="R162">
        <v>2.8746230000000002</v>
      </c>
      <c r="S162">
        <v>14.441151</v>
      </c>
      <c r="T162">
        <v>2.8746230000000002</v>
      </c>
      <c r="U162">
        <v>11.788183999999999</v>
      </c>
      <c r="V162">
        <v>4455.5290000000005</v>
      </c>
      <c r="W162">
        <v>0</v>
      </c>
      <c r="X162">
        <v>0</v>
      </c>
      <c r="Y162" t="s">
        <v>974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975</v>
      </c>
      <c r="AI162">
        <v>0</v>
      </c>
      <c r="AJ162">
        <v>0</v>
      </c>
      <c r="AK162">
        <v>3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976</v>
      </c>
      <c r="AU162">
        <v>0</v>
      </c>
      <c r="AV162" t="s">
        <v>977</v>
      </c>
      <c r="AW162">
        <v>1.28</v>
      </c>
      <c r="AX162">
        <v>0</v>
      </c>
      <c r="AY162">
        <v>0</v>
      </c>
      <c r="AZ162">
        <v>0</v>
      </c>
      <c r="BA162">
        <v>0</v>
      </c>
      <c r="BB162">
        <v>88.28</v>
      </c>
      <c r="BC162">
        <v>0</v>
      </c>
      <c r="BD162">
        <v>0</v>
      </c>
      <c r="BE162">
        <v>0</v>
      </c>
      <c r="BF162" t="s">
        <v>978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31</v>
      </c>
      <c r="BO162">
        <v>448</v>
      </c>
    </row>
    <row r="163" spans="2:80">
      <c r="B163" t="s">
        <v>354</v>
      </c>
      <c r="C163">
        <v>62</v>
      </c>
      <c r="D163" t="s">
        <v>349</v>
      </c>
      <c r="E163" t="s">
        <v>350</v>
      </c>
      <c r="F163" t="s">
        <v>355</v>
      </c>
      <c r="G163">
        <v>1</v>
      </c>
      <c r="H163">
        <v>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</row>
    <row r="164" spans="2:80">
      <c r="B164" t="s">
        <v>356</v>
      </c>
      <c r="C164">
        <v>1</v>
      </c>
      <c r="D164">
        <v>100</v>
      </c>
      <c r="E164" t="s">
        <v>357</v>
      </c>
      <c r="F164" t="s">
        <v>261</v>
      </c>
      <c r="G164">
        <v>1</v>
      </c>
      <c r="H164">
        <v>45</v>
      </c>
      <c r="I164">
        <v>60</v>
      </c>
      <c r="J164">
        <v>1</v>
      </c>
      <c r="K164">
        <v>5.7609139999999996</v>
      </c>
      <c r="L164">
        <v>25.953724999999999</v>
      </c>
      <c r="M164">
        <v>0</v>
      </c>
      <c r="N164">
        <v>0</v>
      </c>
      <c r="O164">
        <v>5.7609139999999996</v>
      </c>
      <c r="P164">
        <v>25.91094</v>
      </c>
      <c r="Q164">
        <v>0</v>
      </c>
      <c r="R164">
        <v>0</v>
      </c>
      <c r="S164">
        <v>12327.52</v>
      </c>
      <c r="T164">
        <v>0</v>
      </c>
      <c r="U164">
        <v>0</v>
      </c>
      <c r="V164">
        <v>0</v>
      </c>
      <c r="W164">
        <v>52.63</v>
      </c>
      <c r="X164">
        <v>6.3E-2</v>
      </c>
      <c r="Y164">
        <v>0.437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979</v>
      </c>
      <c r="AT164">
        <v>0</v>
      </c>
      <c r="AU164" t="s">
        <v>980</v>
      </c>
      <c r="AV164">
        <v>0.44400000000000001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20</v>
      </c>
      <c r="BR164">
        <v>235</v>
      </c>
    </row>
    <row r="165" spans="2:80">
      <c r="B165" t="s">
        <v>358</v>
      </c>
      <c r="C165">
        <v>1</v>
      </c>
      <c r="D165">
        <v>100</v>
      </c>
      <c r="E165" t="s">
        <v>357</v>
      </c>
      <c r="F165" t="s">
        <v>254</v>
      </c>
      <c r="G165">
        <v>1</v>
      </c>
      <c r="H165">
        <v>60</v>
      </c>
      <c r="I165">
        <v>60</v>
      </c>
      <c r="J165">
        <v>1</v>
      </c>
      <c r="K165">
        <v>5.4536049999999996</v>
      </c>
      <c r="L165">
        <v>24.305443</v>
      </c>
      <c r="M165">
        <v>0</v>
      </c>
      <c r="N165">
        <v>0</v>
      </c>
      <c r="O165">
        <v>5.4536049999999996</v>
      </c>
      <c r="P165">
        <v>25.869247000000001</v>
      </c>
      <c r="Q165">
        <v>0</v>
      </c>
      <c r="R165">
        <v>0</v>
      </c>
      <c r="S165" t="s">
        <v>981</v>
      </c>
      <c r="T165">
        <v>0</v>
      </c>
      <c r="U165" t="s">
        <v>982</v>
      </c>
      <c r="V165">
        <v>0.498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t="s">
        <v>983</v>
      </c>
      <c r="AQ165" t="s">
        <v>984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14</v>
      </c>
      <c r="BQ165">
        <v>179</v>
      </c>
    </row>
    <row r="166" spans="2:80">
      <c r="B166" t="s">
        <v>359</v>
      </c>
      <c r="C166">
        <v>20</v>
      </c>
      <c r="D166" t="s">
        <v>360</v>
      </c>
      <c r="E166" t="s">
        <v>254</v>
      </c>
      <c r="F166">
        <v>1</v>
      </c>
      <c r="G166">
        <v>30</v>
      </c>
      <c r="H166">
        <v>60</v>
      </c>
      <c r="I166">
        <v>40</v>
      </c>
      <c r="J166">
        <v>20</v>
      </c>
      <c r="K166">
        <v>8.5162569999999995</v>
      </c>
      <c r="L166">
        <v>35.033906000000002</v>
      </c>
      <c r="M166">
        <v>8.5162569999999995</v>
      </c>
      <c r="N166">
        <v>35.958032000000003</v>
      </c>
      <c r="O166">
        <v>8.5162569999999995</v>
      </c>
      <c r="P166">
        <v>38.734853000000001</v>
      </c>
      <c r="Q166">
        <v>0</v>
      </c>
      <c r="R166">
        <v>0</v>
      </c>
      <c r="S166" t="s">
        <v>985</v>
      </c>
      <c r="T166" t="s">
        <v>986</v>
      </c>
      <c r="U166">
        <v>0.247</v>
      </c>
      <c r="V166">
        <v>0</v>
      </c>
      <c r="W166">
        <v>0</v>
      </c>
      <c r="X166">
        <v>0</v>
      </c>
      <c r="Y166">
        <v>0</v>
      </c>
      <c r="Z166" t="s">
        <v>987</v>
      </c>
      <c r="AA166">
        <v>0</v>
      </c>
      <c r="AB166" t="s">
        <v>988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989</v>
      </c>
      <c r="AJ166">
        <v>1.607</v>
      </c>
      <c r="AK166" t="s">
        <v>990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66</v>
      </c>
      <c r="BI166">
        <v>840</v>
      </c>
    </row>
    <row r="167" spans="2:80">
      <c r="B167" t="s">
        <v>361</v>
      </c>
      <c r="C167">
        <v>20</v>
      </c>
      <c r="D167" t="s">
        <v>360</v>
      </c>
      <c r="E167" t="s">
        <v>261</v>
      </c>
      <c r="F167">
        <v>1</v>
      </c>
      <c r="G167">
        <v>30</v>
      </c>
      <c r="H167">
        <v>60</v>
      </c>
      <c r="I167">
        <v>40</v>
      </c>
      <c r="J167">
        <v>20</v>
      </c>
      <c r="K167">
        <v>8.5899920000000005</v>
      </c>
      <c r="L167">
        <v>37.789737000000002</v>
      </c>
      <c r="M167">
        <v>8.5899920000000005</v>
      </c>
      <c r="N167">
        <v>35.039755</v>
      </c>
      <c r="O167">
        <v>8.5899920000000005</v>
      </c>
      <c r="P167">
        <v>34.703339</v>
      </c>
      <c r="Q167">
        <v>0</v>
      </c>
      <c r="R167">
        <v>0</v>
      </c>
      <c r="S167" t="s">
        <v>991</v>
      </c>
      <c r="T167">
        <v>0</v>
      </c>
      <c r="U167">
        <v>0</v>
      </c>
      <c r="V167">
        <v>0</v>
      </c>
      <c r="W167">
        <v>1</v>
      </c>
      <c r="X167">
        <v>2.8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992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993</v>
      </c>
      <c r="AS167">
        <v>0</v>
      </c>
      <c r="AT167">
        <v>0</v>
      </c>
      <c r="AU167" t="s">
        <v>994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42</v>
      </c>
      <c r="BS167">
        <v>535</v>
      </c>
    </row>
    <row r="168" spans="2:80">
      <c r="B168" t="s">
        <v>362</v>
      </c>
      <c r="C168">
        <v>34</v>
      </c>
      <c r="D168" t="s">
        <v>363</v>
      </c>
      <c r="E168" t="s">
        <v>364</v>
      </c>
      <c r="F168" t="s">
        <v>315</v>
      </c>
      <c r="G168">
        <v>1</v>
      </c>
      <c r="H168">
        <v>90</v>
      </c>
      <c r="I168">
        <v>90</v>
      </c>
      <c r="J168">
        <v>90</v>
      </c>
      <c r="K168">
        <v>90</v>
      </c>
      <c r="L168">
        <v>34</v>
      </c>
      <c r="M168" t="s">
        <v>995</v>
      </c>
      <c r="N168" t="s">
        <v>996</v>
      </c>
      <c r="O168" t="s">
        <v>997</v>
      </c>
      <c r="P168">
        <v>25.998000999999999</v>
      </c>
      <c r="Q168">
        <v>95.110331000000002</v>
      </c>
      <c r="R168" t="s">
        <v>998</v>
      </c>
      <c r="S168">
        <v>0</v>
      </c>
      <c r="T168" t="s">
        <v>999</v>
      </c>
      <c r="U168">
        <v>0</v>
      </c>
      <c r="V168">
        <v>6.0999999999999999E-2</v>
      </c>
      <c r="W168">
        <v>0</v>
      </c>
      <c r="X168">
        <v>0</v>
      </c>
      <c r="Y168">
        <v>0</v>
      </c>
      <c r="Z168">
        <v>0</v>
      </c>
      <c r="AA168" t="s">
        <v>1000</v>
      </c>
      <c r="AB168">
        <v>0</v>
      </c>
      <c r="AC168">
        <v>0</v>
      </c>
      <c r="AD168" t="s">
        <v>1001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1002</v>
      </c>
      <c r="AM168" t="s">
        <v>1003</v>
      </c>
      <c r="AN168">
        <v>0</v>
      </c>
      <c r="AO168">
        <v>0</v>
      </c>
      <c r="AP168">
        <v>10.83</v>
      </c>
      <c r="AQ168">
        <v>0</v>
      </c>
      <c r="AR168">
        <v>0</v>
      </c>
      <c r="AS168">
        <v>0</v>
      </c>
      <c r="AT168">
        <v>0</v>
      </c>
      <c r="AU168" t="s">
        <v>1004</v>
      </c>
      <c r="AV168">
        <v>1</v>
      </c>
      <c r="AW168">
        <v>0</v>
      </c>
      <c r="AX168" t="s">
        <v>1005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51</v>
      </c>
      <c r="BH168">
        <v>797</v>
      </c>
    </row>
    <row r="169" spans="2:80">
      <c r="B169" t="s">
        <v>365</v>
      </c>
      <c r="C169">
        <v>56</v>
      </c>
      <c r="D169" t="s">
        <v>271</v>
      </c>
      <c r="E169" t="s">
        <v>242</v>
      </c>
      <c r="F169" t="s">
        <v>6</v>
      </c>
      <c r="G169" t="s">
        <v>254</v>
      </c>
      <c r="H169">
        <v>8</v>
      </c>
      <c r="I169">
        <v>15</v>
      </c>
      <c r="J169">
        <v>15</v>
      </c>
      <c r="K169">
        <v>15</v>
      </c>
      <c r="L169">
        <v>15</v>
      </c>
      <c r="M169">
        <v>56</v>
      </c>
      <c r="N169">
        <v>11.535923</v>
      </c>
      <c r="O169">
        <v>39.392586999999999</v>
      </c>
      <c r="P169">
        <v>11.535923</v>
      </c>
      <c r="Q169">
        <v>39.854292999999998</v>
      </c>
      <c r="R169">
        <v>11.535923</v>
      </c>
      <c r="S169">
        <v>47.630146000000003</v>
      </c>
      <c r="T169">
        <v>11.535923</v>
      </c>
      <c r="U169">
        <v>36.259531000000003</v>
      </c>
      <c r="V169">
        <v>1129</v>
      </c>
      <c r="W169" t="s">
        <v>1006</v>
      </c>
      <c r="X169">
        <v>0</v>
      </c>
      <c r="Y169">
        <v>0</v>
      </c>
      <c r="Z169">
        <v>0</v>
      </c>
      <c r="AA169">
        <v>3</v>
      </c>
      <c r="AB169">
        <v>1</v>
      </c>
      <c r="AC169">
        <v>0.92300000000000004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245</v>
      </c>
      <c r="AJ169">
        <v>2</v>
      </c>
      <c r="AK169">
        <v>0</v>
      </c>
      <c r="AL169">
        <v>0</v>
      </c>
      <c r="AM169">
        <v>0</v>
      </c>
      <c r="AN169">
        <v>3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332.9</v>
      </c>
      <c r="AX169">
        <v>1</v>
      </c>
      <c r="AY169">
        <v>5</v>
      </c>
      <c r="AZ169" t="s">
        <v>1007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122.6</v>
      </c>
      <c r="BI169">
        <v>0</v>
      </c>
      <c r="BJ169">
        <v>0</v>
      </c>
      <c r="BK169">
        <v>0</v>
      </c>
      <c r="BL169" t="s">
        <v>1008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404</v>
      </c>
      <c r="BU169">
        <v>6583</v>
      </c>
    </row>
    <row r="170" spans="2:80">
      <c r="B170" t="s">
        <v>366</v>
      </c>
      <c r="C170">
        <v>56</v>
      </c>
      <c r="D170" t="s">
        <v>271</v>
      </c>
      <c r="E170" t="s">
        <v>242</v>
      </c>
      <c r="F170" t="s">
        <v>6</v>
      </c>
      <c r="G170" t="s">
        <v>261</v>
      </c>
      <c r="H170">
        <v>8</v>
      </c>
      <c r="I170">
        <v>15</v>
      </c>
      <c r="J170">
        <v>15</v>
      </c>
      <c r="K170">
        <v>15</v>
      </c>
      <c r="L170">
        <v>15</v>
      </c>
      <c r="M170">
        <v>56</v>
      </c>
      <c r="N170">
        <v>11.242756999999999</v>
      </c>
      <c r="O170">
        <v>43.86365</v>
      </c>
      <c r="P170">
        <v>11.242756999999999</v>
      </c>
      <c r="Q170">
        <v>38.149365000000003</v>
      </c>
      <c r="R170">
        <v>11.242756999999999</v>
      </c>
      <c r="S170">
        <v>39.691357000000004</v>
      </c>
      <c r="T170">
        <v>11.242756999999999</v>
      </c>
      <c r="U170">
        <v>32.138508999999999</v>
      </c>
      <c r="V170">
        <v>1462</v>
      </c>
      <c r="W170">
        <v>386.5</v>
      </c>
      <c r="X170">
        <v>0</v>
      </c>
      <c r="Y170">
        <v>0</v>
      </c>
      <c r="Z170">
        <v>0</v>
      </c>
      <c r="AA170">
        <v>0</v>
      </c>
      <c r="AB170">
        <v>187</v>
      </c>
      <c r="AC170">
        <v>159</v>
      </c>
      <c r="AD170">
        <v>0</v>
      </c>
      <c r="AE170">
        <v>6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326.60000000000002</v>
      </c>
      <c r="AL170">
        <v>0</v>
      </c>
      <c r="AM170">
        <v>0</v>
      </c>
      <c r="AN170">
        <v>0</v>
      </c>
      <c r="AO170">
        <v>0</v>
      </c>
      <c r="AP170">
        <v>60</v>
      </c>
      <c r="AQ170">
        <v>37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205</v>
      </c>
      <c r="BA170">
        <v>4</v>
      </c>
      <c r="BB170">
        <v>0</v>
      </c>
      <c r="BC170">
        <v>0</v>
      </c>
      <c r="BD170">
        <v>3.5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83.5</v>
      </c>
      <c r="BN170">
        <v>0</v>
      </c>
      <c r="BO170">
        <v>0</v>
      </c>
      <c r="BP170">
        <v>0</v>
      </c>
      <c r="BQ170">
        <v>2.5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481</v>
      </c>
      <c r="CA170">
        <v>7480</v>
      </c>
    </row>
    <row r="171" spans="2:80">
      <c r="B171" t="s">
        <v>371</v>
      </c>
      <c r="C171">
        <v>3</v>
      </c>
      <c r="D171" t="s">
        <v>372</v>
      </c>
      <c r="E171" t="s">
        <v>373</v>
      </c>
      <c r="F171" t="s">
        <v>374</v>
      </c>
      <c r="G171" t="s">
        <v>375</v>
      </c>
      <c r="H171">
        <v>1</v>
      </c>
      <c r="I171">
        <v>36</v>
      </c>
      <c r="J171">
        <v>36</v>
      </c>
      <c r="K171">
        <v>48</v>
      </c>
      <c r="L171">
        <v>60</v>
      </c>
      <c r="M171">
        <v>3</v>
      </c>
      <c r="N171">
        <v>7.1026730000000002</v>
      </c>
      <c r="O171">
        <v>34.393877000000003</v>
      </c>
      <c r="P171">
        <v>7.1026730000000002</v>
      </c>
      <c r="Q171">
        <v>30.931194000000001</v>
      </c>
      <c r="R171">
        <v>7.1026730000000002</v>
      </c>
      <c r="S171">
        <v>33.146059999999999</v>
      </c>
      <c r="T171">
        <v>7.1026730000000002</v>
      </c>
      <c r="U171">
        <v>27.314958000000001</v>
      </c>
      <c r="V171" t="s">
        <v>1009</v>
      </c>
      <c r="W171">
        <v>0</v>
      </c>
      <c r="X171">
        <v>3.7290000000000001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1010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1011</v>
      </c>
      <c r="AU171" t="s">
        <v>1012</v>
      </c>
      <c r="AV171">
        <v>17.059999999999999</v>
      </c>
      <c r="AW171">
        <v>0</v>
      </c>
      <c r="AX171">
        <v>0</v>
      </c>
      <c r="AY171">
        <v>0</v>
      </c>
      <c r="AZ171">
        <v>0</v>
      </c>
      <c r="BA171">
        <v>30.91</v>
      </c>
      <c r="BB171">
        <v>10.5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217</v>
      </c>
      <c r="BP171">
        <v>2547</v>
      </c>
    </row>
    <row r="172" spans="2:80">
      <c r="B172" t="s">
        <v>376</v>
      </c>
      <c r="C172">
        <v>5</v>
      </c>
      <c r="D172" t="s">
        <v>372</v>
      </c>
      <c r="E172" t="s">
        <v>373</v>
      </c>
      <c r="F172" t="s">
        <v>377</v>
      </c>
      <c r="G172">
        <v>1</v>
      </c>
      <c r="H172">
        <v>30</v>
      </c>
      <c r="I172">
        <v>40</v>
      </c>
      <c r="J172">
        <v>40</v>
      </c>
      <c r="K172">
        <v>5</v>
      </c>
      <c r="L172">
        <v>12.704903</v>
      </c>
      <c r="M172">
        <v>62.37585</v>
      </c>
      <c r="N172">
        <v>12.704903</v>
      </c>
      <c r="O172">
        <v>54.398403000000002</v>
      </c>
      <c r="P172">
        <v>12.704903</v>
      </c>
      <c r="Q172">
        <v>56.501913999999999</v>
      </c>
      <c r="R172">
        <v>0</v>
      </c>
      <c r="S172">
        <v>0</v>
      </c>
      <c r="T172" t="s">
        <v>1013</v>
      </c>
      <c r="U172">
        <v>1</v>
      </c>
      <c r="V172">
        <v>0.875</v>
      </c>
      <c r="W172">
        <v>2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1014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1015</v>
      </c>
      <c r="AS172" t="s">
        <v>1016</v>
      </c>
      <c r="AT172">
        <v>20.47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237</v>
      </c>
      <c r="BP172">
        <v>2737</v>
      </c>
    </row>
    <row r="173" spans="2:80">
      <c r="B173" t="s">
        <v>378</v>
      </c>
      <c r="C173">
        <v>201</v>
      </c>
      <c r="D173" t="s">
        <v>379</v>
      </c>
      <c r="E173" t="s">
        <v>372</v>
      </c>
      <c r="F173" t="s">
        <v>373</v>
      </c>
      <c r="G173" t="s">
        <v>380</v>
      </c>
      <c r="H173">
        <v>11</v>
      </c>
      <c r="I173">
        <v>60</v>
      </c>
      <c r="J173">
        <v>80</v>
      </c>
      <c r="K173">
        <v>93</v>
      </c>
      <c r="L173">
        <v>5.6298560000000002</v>
      </c>
      <c r="M173">
        <v>27.425208999999999</v>
      </c>
      <c r="N173">
        <v>0</v>
      </c>
      <c r="O173">
        <v>0</v>
      </c>
      <c r="P173">
        <v>5.6298560000000002</v>
      </c>
      <c r="Q173">
        <v>28.332773</v>
      </c>
      <c r="R173">
        <v>0</v>
      </c>
      <c r="S173">
        <v>0</v>
      </c>
      <c r="T173">
        <v>826</v>
      </c>
      <c r="U173">
        <v>0</v>
      </c>
      <c r="V173">
        <v>0</v>
      </c>
      <c r="W173">
        <v>0</v>
      </c>
      <c r="X173">
        <v>210.4</v>
      </c>
      <c r="Y173">
        <v>0</v>
      </c>
      <c r="Z173">
        <v>0</v>
      </c>
      <c r="AA173">
        <v>0</v>
      </c>
      <c r="AB173">
        <v>0</v>
      </c>
      <c r="AC173">
        <v>32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567.20000000000005</v>
      </c>
      <c r="BB173">
        <v>0</v>
      </c>
      <c r="BC173">
        <v>0</v>
      </c>
      <c r="BD173">
        <v>0</v>
      </c>
      <c r="BE173">
        <v>0</v>
      </c>
      <c r="BF173">
        <v>16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132</v>
      </c>
      <c r="CB173">
        <v>1583</v>
      </c>
    </row>
    <row r="174" spans="2:80">
      <c r="B174" t="s">
        <v>381</v>
      </c>
      <c r="C174">
        <v>7</v>
      </c>
      <c r="D174" t="s">
        <v>382</v>
      </c>
      <c r="E174" t="s">
        <v>261</v>
      </c>
      <c r="F174">
        <v>1</v>
      </c>
      <c r="G174">
        <v>25</v>
      </c>
      <c r="H174">
        <v>25</v>
      </c>
      <c r="I174">
        <v>25</v>
      </c>
      <c r="J174">
        <v>60</v>
      </c>
      <c r="K174">
        <v>7</v>
      </c>
      <c r="L174">
        <v>4.8875320000000002</v>
      </c>
      <c r="M174">
        <v>23.995863</v>
      </c>
      <c r="N174">
        <v>4.8875320000000002</v>
      </c>
      <c r="O174">
        <v>22.489221000000001</v>
      </c>
      <c r="P174">
        <v>4.8875320000000002</v>
      </c>
      <c r="Q174">
        <v>24.031628999999999</v>
      </c>
      <c r="R174">
        <v>4.8875320000000002</v>
      </c>
      <c r="S174">
        <v>19.935020999999999</v>
      </c>
      <c r="T174">
        <v>653124.69999999995</v>
      </c>
      <c r="U174">
        <v>0.17699999999999999</v>
      </c>
      <c r="V174">
        <v>0.39500000000000002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1017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1018</v>
      </c>
      <c r="AT174">
        <v>1</v>
      </c>
      <c r="AU174" t="s">
        <v>1019</v>
      </c>
      <c r="AV174">
        <v>0.46600000000000003</v>
      </c>
      <c r="AW174">
        <v>0</v>
      </c>
      <c r="AX174">
        <v>0</v>
      </c>
      <c r="AY174">
        <v>0</v>
      </c>
      <c r="AZ174">
        <v>0</v>
      </c>
      <c r="BA174">
        <v>24.25</v>
      </c>
      <c r="BB174">
        <v>20.5</v>
      </c>
      <c r="BC174">
        <v>0</v>
      </c>
      <c r="BD174">
        <v>0.25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114</v>
      </c>
      <c r="BO174">
        <v>1393</v>
      </c>
    </row>
    <row r="175" spans="2:80">
      <c r="B175" t="s">
        <v>383</v>
      </c>
      <c r="C175">
        <v>5</v>
      </c>
      <c r="D175" t="s">
        <v>372</v>
      </c>
      <c r="E175" t="s">
        <v>373</v>
      </c>
      <c r="F175" t="s">
        <v>377</v>
      </c>
      <c r="G175">
        <v>1</v>
      </c>
      <c r="H175">
        <v>30</v>
      </c>
      <c r="I175">
        <v>40</v>
      </c>
      <c r="J175">
        <v>40</v>
      </c>
      <c r="K175">
        <v>5</v>
      </c>
      <c r="L175">
        <v>12.537606</v>
      </c>
      <c r="M175">
        <v>55.189337999999999</v>
      </c>
      <c r="N175">
        <v>12.537606</v>
      </c>
      <c r="O175">
        <v>54.502043999999998</v>
      </c>
      <c r="P175">
        <v>12.537606</v>
      </c>
      <c r="Q175">
        <v>62.815237000000003</v>
      </c>
      <c r="R175">
        <v>0</v>
      </c>
      <c r="S175">
        <v>0</v>
      </c>
      <c r="T175" t="s">
        <v>1020</v>
      </c>
      <c r="U175" t="s">
        <v>1021</v>
      </c>
      <c r="V175">
        <v>32.76</v>
      </c>
      <c r="W175">
        <v>0</v>
      </c>
      <c r="X175">
        <v>0</v>
      </c>
      <c r="Y175">
        <v>0</v>
      </c>
      <c r="Z175">
        <v>0</v>
      </c>
      <c r="AA175" t="s">
        <v>1022</v>
      </c>
      <c r="AB175">
        <v>0</v>
      </c>
      <c r="AC175" t="s">
        <v>1023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1024</v>
      </c>
      <c r="AK175" t="s">
        <v>1025</v>
      </c>
      <c r="AL175">
        <v>1.9650000000000001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256</v>
      </c>
      <c r="BJ175">
        <v>3083</v>
      </c>
    </row>
    <row r="176" spans="2:80">
      <c r="B176" t="s">
        <v>384</v>
      </c>
      <c r="C176">
        <v>7</v>
      </c>
      <c r="D176" t="s">
        <v>382</v>
      </c>
      <c r="E176" t="s">
        <v>254</v>
      </c>
      <c r="F176">
        <v>1</v>
      </c>
      <c r="G176">
        <v>25</v>
      </c>
      <c r="H176">
        <v>25</v>
      </c>
      <c r="I176">
        <v>25</v>
      </c>
      <c r="J176">
        <v>60</v>
      </c>
      <c r="K176">
        <v>7</v>
      </c>
      <c r="L176">
        <v>4.7859639999999999</v>
      </c>
      <c r="M176">
        <v>22.539415999999999</v>
      </c>
      <c r="N176">
        <v>4.7859639999999999</v>
      </c>
      <c r="O176">
        <v>21.966207000000001</v>
      </c>
      <c r="P176">
        <v>4.7859639999999999</v>
      </c>
      <c r="Q176">
        <v>24.262255</v>
      </c>
      <c r="R176">
        <v>4.7859639999999999</v>
      </c>
      <c r="S176">
        <v>19.812971999999998</v>
      </c>
      <c r="T176" t="s">
        <v>1026</v>
      </c>
      <c r="U176" t="s">
        <v>1027</v>
      </c>
      <c r="V176">
        <v>5.7039999999999997</v>
      </c>
      <c r="W176">
        <v>0</v>
      </c>
      <c r="X176">
        <v>0</v>
      </c>
      <c r="Y176">
        <v>0</v>
      </c>
      <c r="Z176">
        <v>0</v>
      </c>
      <c r="AA176" t="s">
        <v>1028</v>
      </c>
      <c r="AB176">
        <v>0</v>
      </c>
      <c r="AC176" t="s">
        <v>1029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1030</v>
      </c>
      <c r="AK176" t="s">
        <v>1031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1032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131</v>
      </c>
      <c r="BH176">
        <v>1665</v>
      </c>
    </row>
    <row r="177" spans="2:82">
      <c r="B177" t="s">
        <v>385</v>
      </c>
      <c r="C177">
        <v>89</v>
      </c>
      <c r="D177" t="s">
        <v>386</v>
      </c>
      <c r="E177">
        <v>6</v>
      </c>
      <c r="F177">
        <v>90</v>
      </c>
      <c r="G177">
        <v>89</v>
      </c>
      <c r="H177" t="s">
        <v>1033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17</v>
      </c>
      <c r="P177">
        <v>0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13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16</v>
      </c>
      <c r="BX177">
        <v>338</v>
      </c>
    </row>
    <row r="178" spans="2:82">
      <c r="B178" t="s">
        <v>388</v>
      </c>
      <c r="C178">
        <v>10</v>
      </c>
      <c r="D178" t="s">
        <v>389</v>
      </c>
      <c r="E178" t="s">
        <v>254</v>
      </c>
      <c r="F178">
        <v>1</v>
      </c>
      <c r="G178">
        <v>20</v>
      </c>
      <c r="H178">
        <v>20</v>
      </c>
      <c r="I178">
        <v>24</v>
      </c>
      <c r="J178">
        <v>40</v>
      </c>
      <c r="K178">
        <v>10</v>
      </c>
      <c r="L178">
        <v>8.5916840000000008</v>
      </c>
      <c r="M178">
        <v>35.225859999999997</v>
      </c>
      <c r="N178">
        <v>8.5916840000000008</v>
      </c>
      <c r="O178">
        <v>35.422725999999997</v>
      </c>
      <c r="P178">
        <v>8.5916840000000008</v>
      </c>
      <c r="Q178">
        <v>39.618437</v>
      </c>
      <c r="R178">
        <v>8.5916840000000008</v>
      </c>
      <c r="S178">
        <v>32.246371000000003</v>
      </c>
      <c r="T178" t="s">
        <v>1034</v>
      </c>
      <c r="U178" t="s">
        <v>1035</v>
      </c>
      <c r="V178">
        <v>2.3650000000000002</v>
      </c>
      <c r="W178">
        <v>0</v>
      </c>
      <c r="X178">
        <v>0</v>
      </c>
      <c r="Y178">
        <v>0</v>
      </c>
      <c r="Z178">
        <v>0</v>
      </c>
      <c r="AA178" t="s">
        <v>1036</v>
      </c>
      <c r="AB178">
        <v>0</v>
      </c>
      <c r="AC178" t="s">
        <v>1037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1038</v>
      </c>
      <c r="AK178" t="s">
        <v>1039</v>
      </c>
      <c r="AL178">
        <v>3.9980000000000002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1040</v>
      </c>
      <c r="AT178">
        <v>0</v>
      </c>
      <c r="AU178">
        <v>32.020000000000003</v>
      </c>
      <c r="AV178">
        <v>2.3330000000000002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246</v>
      </c>
      <c r="BE178">
        <v>3260</v>
      </c>
    </row>
    <row r="179" spans="2:82">
      <c r="B179" t="s">
        <v>390</v>
      </c>
      <c r="C179">
        <v>10</v>
      </c>
      <c r="D179" t="s">
        <v>389</v>
      </c>
      <c r="E179" t="s">
        <v>261</v>
      </c>
      <c r="F179">
        <v>1</v>
      </c>
      <c r="G179">
        <v>20</v>
      </c>
      <c r="H179">
        <v>20</v>
      </c>
      <c r="I179">
        <v>24</v>
      </c>
      <c r="J179">
        <v>40</v>
      </c>
      <c r="K179">
        <v>10</v>
      </c>
      <c r="L179">
        <v>8.787763</v>
      </c>
      <c r="M179">
        <v>39.993448000000001</v>
      </c>
      <c r="N179">
        <v>8.787763</v>
      </c>
      <c r="O179">
        <v>35.843820999999998</v>
      </c>
      <c r="P179">
        <v>8.787763</v>
      </c>
      <c r="Q179">
        <v>36.763792000000002</v>
      </c>
      <c r="R179">
        <v>8.787763</v>
      </c>
      <c r="S179">
        <v>32.132178000000003</v>
      </c>
      <c r="T179" t="s">
        <v>1041</v>
      </c>
      <c r="U179">
        <v>0</v>
      </c>
      <c r="V179">
        <v>1187.5</v>
      </c>
      <c r="W179">
        <v>0</v>
      </c>
      <c r="X179">
        <v>26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1042</v>
      </c>
      <c r="AF179">
        <v>3</v>
      </c>
      <c r="AG179">
        <v>0</v>
      </c>
      <c r="AH179">
        <v>0</v>
      </c>
      <c r="AI179">
        <v>70</v>
      </c>
      <c r="AJ179">
        <v>0</v>
      </c>
      <c r="AK179">
        <v>16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1043</v>
      </c>
      <c r="AS179" t="s">
        <v>1044</v>
      </c>
      <c r="AT179">
        <v>31.25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t="s">
        <v>1045</v>
      </c>
      <c r="BB179">
        <v>0</v>
      </c>
      <c r="BC179" t="s">
        <v>1046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289</v>
      </c>
      <c r="BL179">
        <v>3753</v>
      </c>
    </row>
    <row r="180" spans="2:82">
      <c r="B180" t="s">
        <v>391</v>
      </c>
      <c r="C180">
        <v>24</v>
      </c>
      <c r="D180" t="s">
        <v>392</v>
      </c>
      <c r="E180" t="s">
        <v>253</v>
      </c>
      <c r="F180" t="s">
        <v>37</v>
      </c>
      <c r="G180">
        <v>6</v>
      </c>
      <c r="H180">
        <v>45</v>
      </c>
      <c r="I180">
        <v>24</v>
      </c>
      <c r="J180">
        <v>17.949964999999999</v>
      </c>
      <c r="K180">
        <v>41.121654999999997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43</v>
      </c>
      <c r="S180">
        <v>0</v>
      </c>
      <c r="T180">
        <v>0</v>
      </c>
      <c r="U180">
        <v>30</v>
      </c>
      <c r="V180">
        <v>0</v>
      </c>
      <c r="W180">
        <v>0</v>
      </c>
      <c r="X180">
        <v>0</v>
      </c>
      <c r="Y180">
        <v>0</v>
      </c>
      <c r="Z180">
        <v>13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</v>
      </c>
      <c r="CB180">
        <v>586</v>
      </c>
    </row>
    <row r="181" spans="2:82">
      <c r="B181" t="s">
        <v>394</v>
      </c>
      <c r="C181">
        <v>72</v>
      </c>
      <c r="D181" t="s">
        <v>395</v>
      </c>
      <c r="E181" t="s">
        <v>396</v>
      </c>
      <c r="F181" t="s">
        <v>397</v>
      </c>
      <c r="G181">
        <v>1</v>
      </c>
      <c r="H181">
        <v>90</v>
      </c>
      <c r="I181">
        <v>90</v>
      </c>
      <c r="J181">
        <v>80</v>
      </c>
      <c r="K181">
        <v>72</v>
      </c>
      <c r="L181">
        <v>6.0846790000000004</v>
      </c>
      <c r="M181">
        <v>26.647033</v>
      </c>
      <c r="N181">
        <v>6.0846790000000004</v>
      </c>
      <c r="O181">
        <v>24.512598000000001</v>
      </c>
      <c r="P181">
        <v>6.0846790000000004</v>
      </c>
      <c r="Q181">
        <v>28.902608000000001</v>
      </c>
      <c r="R181">
        <v>0</v>
      </c>
      <c r="S181">
        <v>0</v>
      </c>
      <c r="T181" t="s">
        <v>1047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8.5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2.2959999999999998</v>
      </c>
      <c r="AV181">
        <v>1.444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</v>
      </c>
      <c r="BY181">
        <v>32</v>
      </c>
    </row>
    <row r="182" spans="2:82">
      <c r="B182" t="s">
        <v>400</v>
      </c>
      <c r="C182" t="s">
        <v>9</v>
      </c>
      <c r="D182" t="s">
        <v>401</v>
      </c>
      <c r="E182">
        <v>6</v>
      </c>
      <c r="F182">
        <v>37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82">
      <c r="B183" t="s">
        <v>404</v>
      </c>
      <c r="C183">
        <v>17</v>
      </c>
      <c r="D183" t="s">
        <v>247</v>
      </c>
      <c r="E183" t="s">
        <v>248</v>
      </c>
      <c r="F183" t="s">
        <v>249</v>
      </c>
      <c r="G183" t="s">
        <v>250</v>
      </c>
      <c r="H183">
        <v>1</v>
      </c>
      <c r="I183">
        <v>45</v>
      </c>
      <c r="J183">
        <v>72</v>
      </c>
      <c r="K183">
        <v>48</v>
      </c>
      <c r="L183">
        <v>60</v>
      </c>
      <c r="M183">
        <v>17</v>
      </c>
      <c r="N183">
        <v>7.8303479999999999</v>
      </c>
      <c r="O183">
        <v>31.832823000000001</v>
      </c>
      <c r="P183">
        <v>7.8303479999999999</v>
      </c>
      <c r="Q183">
        <v>30.800761999999999</v>
      </c>
      <c r="R183">
        <v>7.8303479999999999</v>
      </c>
      <c r="S183">
        <v>33.670031000000002</v>
      </c>
      <c r="T183">
        <v>7.8303479999999999</v>
      </c>
      <c r="U183">
        <v>28.327252999999999</v>
      </c>
      <c r="V183" t="s">
        <v>1048</v>
      </c>
      <c r="W183" t="s">
        <v>1049</v>
      </c>
      <c r="X183">
        <v>1.3140000000000001</v>
      </c>
      <c r="Y183">
        <v>0</v>
      </c>
      <c r="Z183">
        <v>0</v>
      </c>
      <c r="AA183">
        <v>0</v>
      </c>
      <c r="AB183">
        <v>0</v>
      </c>
      <c r="AC183" t="s">
        <v>1050</v>
      </c>
      <c r="AD183">
        <v>0</v>
      </c>
      <c r="AE183" t="s">
        <v>1051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1052</v>
      </c>
      <c r="AM183" t="s">
        <v>1053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1054</v>
      </c>
      <c r="AW183">
        <v>0</v>
      </c>
      <c r="AX183">
        <v>0</v>
      </c>
      <c r="AY183">
        <v>0</v>
      </c>
      <c r="AZ183">
        <v>0.222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50</v>
      </c>
      <c r="BI183">
        <v>687</v>
      </c>
    </row>
    <row r="184" spans="2:82">
      <c r="B184" t="s">
        <v>405</v>
      </c>
      <c r="C184">
        <v>301</v>
      </c>
      <c r="D184" t="s">
        <v>349</v>
      </c>
      <c r="E184" t="s">
        <v>350</v>
      </c>
      <c r="F184" t="s">
        <v>406</v>
      </c>
      <c r="G184" t="s">
        <v>407</v>
      </c>
      <c r="H184">
        <v>12</v>
      </c>
      <c r="I184">
        <v>60</v>
      </c>
      <c r="J184">
        <v>60</v>
      </c>
      <c r="K184">
        <v>301</v>
      </c>
      <c r="L184">
        <v>31.111464999999999</v>
      </c>
      <c r="M184">
        <v>61.517828000000002</v>
      </c>
      <c r="N184">
        <v>0</v>
      </c>
      <c r="O184">
        <v>0</v>
      </c>
      <c r="P184">
        <v>31.111464999999999</v>
      </c>
      <c r="Q184">
        <v>61.517828000000002</v>
      </c>
      <c r="R184">
        <v>0</v>
      </c>
      <c r="S184">
        <v>0</v>
      </c>
      <c r="T184">
        <v>220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23</v>
      </c>
      <c r="BC184">
        <v>0</v>
      </c>
      <c r="BD184">
        <v>0</v>
      </c>
      <c r="BE184">
        <v>0</v>
      </c>
      <c r="BF184">
        <v>186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132</v>
      </c>
      <c r="CB184">
        <v>3720</v>
      </c>
    </row>
    <row r="185" spans="2:82">
      <c r="B185" t="s">
        <v>408</v>
      </c>
      <c r="C185">
        <v>301</v>
      </c>
      <c r="D185" t="s">
        <v>349</v>
      </c>
      <c r="E185" t="s">
        <v>350</v>
      </c>
      <c r="F185" t="s">
        <v>406</v>
      </c>
      <c r="G185" t="s">
        <v>409</v>
      </c>
      <c r="H185">
        <v>12</v>
      </c>
      <c r="I185">
        <v>60</v>
      </c>
      <c r="J185">
        <v>60</v>
      </c>
      <c r="K185">
        <v>301</v>
      </c>
      <c r="L185">
        <v>31.110112999999998</v>
      </c>
      <c r="M185">
        <v>61.935043999999998</v>
      </c>
      <c r="N185">
        <v>0</v>
      </c>
      <c r="O185">
        <v>0</v>
      </c>
      <c r="P185">
        <v>31.110112999999998</v>
      </c>
      <c r="Q185">
        <v>61.935043999999998</v>
      </c>
      <c r="R185">
        <v>0</v>
      </c>
      <c r="S185">
        <v>0</v>
      </c>
      <c r="T185">
        <v>339</v>
      </c>
      <c r="U185">
        <v>0</v>
      </c>
      <c r="V185">
        <v>0</v>
      </c>
      <c r="W185">
        <v>0</v>
      </c>
      <c r="X185">
        <v>0</v>
      </c>
      <c r="Y185">
        <v>21</v>
      </c>
      <c r="Z185">
        <v>0</v>
      </c>
      <c r="AA185">
        <v>0</v>
      </c>
      <c r="AB185">
        <v>0</v>
      </c>
      <c r="AC185">
        <v>0</v>
      </c>
      <c r="AD185">
        <v>309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5</v>
      </c>
      <c r="BD185">
        <v>0</v>
      </c>
      <c r="BE185">
        <v>0</v>
      </c>
      <c r="BF185">
        <v>0</v>
      </c>
      <c r="BG185">
        <v>0</v>
      </c>
      <c r="BH185">
        <v>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190</v>
      </c>
      <c r="CD185">
        <v>4998</v>
      </c>
    </row>
    <row r="186" spans="2:82">
      <c r="B186" t="s">
        <v>410</v>
      </c>
      <c r="C186">
        <v>3</v>
      </c>
      <c r="D186" t="s">
        <v>372</v>
      </c>
      <c r="E186" t="s">
        <v>373</v>
      </c>
      <c r="F186" t="s">
        <v>374</v>
      </c>
      <c r="G186" t="s">
        <v>375</v>
      </c>
      <c r="H186">
        <v>1</v>
      </c>
      <c r="I186">
        <v>36</v>
      </c>
      <c r="J186">
        <v>36</v>
      </c>
      <c r="K186">
        <v>48</v>
      </c>
      <c r="L186">
        <v>60</v>
      </c>
      <c r="M186">
        <v>3</v>
      </c>
      <c r="N186">
        <v>7.0086940000000002</v>
      </c>
      <c r="O186">
        <v>31.573245</v>
      </c>
      <c r="P186">
        <v>7.0086940000000002</v>
      </c>
      <c r="Q186">
        <v>30.205933000000002</v>
      </c>
      <c r="R186">
        <v>7.0086940000000002</v>
      </c>
      <c r="S186">
        <v>34.329453000000001</v>
      </c>
      <c r="T186">
        <v>7.0086940000000002</v>
      </c>
      <c r="U186">
        <v>27.262803000000002</v>
      </c>
      <c r="V186" t="s">
        <v>1055</v>
      </c>
      <c r="W186" t="s">
        <v>1056</v>
      </c>
      <c r="X186">
        <v>24.42</v>
      </c>
      <c r="Y186">
        <v>0</v>
      </c>
      <c r="Z186">
        <v>0</v>
      </c>
      <c r="AA186">
        <v>0</v>
      </c>
      <c r="AB186">
        <v>0</v>
      </c>
      <c r="AC186" t="s">
        <v>1057</v>
      </c>
      <c r="AD186">
        <v>0</v>
      </c>
      <c r="AE186" t="s">
        <v>1058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1059</v>
      </c>
      <c r="AM186" t="s">
        <v>1060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1061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212</v>
      </c>
      <c r="BJ186">
        <v>2589</v>
      </c>
    </row>
    <row r="187" spans="2:82">
      <c r="B187" t="s">
        <v>411</v>
      </c>
      <c r="C187">
        <v>38</v>
      </c>
      <c r="D187" t="s">
        <v>324</v>
      </c>
      <c r="E187" t="s">
        <v>253</v>
      </c>
      <c r="F187" t="s">
        <v>254</v>
      </c>
      <c r="G187">
        <v>6</v>
      </c>
      <c r="H187">
        <v>80</v>
      </c>
      <c r="I187">
        <v>38</v>
      </c>
      <c r="J187">
        <v>0</v>
      </c>
      <c r="K187">
        <v>0</v>
      </c>
      <c r="L187">
        <v>0</v>
      </c>
      <c r="M187">
        <v>0</v>
      </c>
      <c r="N187">
        <v>27.444299999999998</v>
      </c>
      <c r="O187">
        <v>93.884888000000004</v>
      </c>
      <c r="P187">
        <v>0</v>
      </c>
      <c r="Q187">
        <v>0</v>
      </c>
      <c r="R187">
        <v>71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60.44</v>
      </c>
      <c r="AY187">
        <v>0.5</v>
      </c>
      <c r="AZ187">
        <v>0</v>
      </c>
      <c r="BA187">
        <v>0</v>
      </c>
      <c r="BB187">
        <v>0</v>
      </c>
      <c r="BC187">
        <v>9.9309999999999992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43</v>
      </c>
      <c r="BY187">
        <v>756</v>
      </c>
    </row>
    <row r="188" spans="2:82">
      <c r="B188" t="s">
        <v>412</v>
      </c>
      <c r="C188">
        <v>41</v>
      </c>
      <c r="D188" t="s">
        <v>413</v>
      </c>
      <c r="E188" t="s">
        <v>414</v>
      </c>
      <c r="F188" t="s">
        <v>254</v>
      </c>
      <c r="G188" t="s">
        <v>415</v>
      </c>
      <c r="H188">
        <v>1</v>
      </c>
      <c r="I188">
        <v>80</v>
      </c>
      <c r="J188">
        <v>41</v>
      </c>
      <c r="K188">
        <v>0</v>
      </c>
      <c r="L188">
        <v>0</v>
      </c>
      <c r="M188">
        <v>0</v>
      </c>
      <c r="N188">
        <v>0</v>
      </c>
      <c r="O188">
        <v>8.5885649999999991</v>
      </c>
      <c r="P188">
        <v>34.780974999999998</v>
      </c>
      <c r="Q188">
        <v>0</v>
      </c>
      <c r="R188">
        <v>0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1.8660000000000001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</row>
    <row r="189" spans="2:82">
      <c r="B189" t="s">
        <v>416</v>
      </c>
      <c r="C189">
        <v>41</v>
      </c>
      <c r="D189" t="s">
        <v>413</v>
      </c>
      <c r="E189" t="s">
        <v>414</v>
      </c>
      <c r="F189" t="s">
        <v>261</v>
      </c>
      <c r="G189" t="s">
        <v>415</v>
      </c>
      <c r="H189">
        <v>1</v>
      </c>
      <c r="I189">
        <v>120</v>
      </c>
      <c r="J189">
        <v>41</v>
      </c>
      <c r="K189">
        <v>0</v>
      </c>
      <c r="L189">
        <v>0</v>
      </c>
      <c r="M189">
        <v>0</v>
      </c>
      <c r="N189">
        <v>0</v>
      </c>
      <c r="O189">
        <v>12.187821</v>
      </c>
      <c r="P189">
        <v>40.228214000000001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0.2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2:82">
      <c r="B190" t="s">
        <v>418</v>
      </c>
      <c r="C190">
        <v>41</v>
      </c>
      <c r="D190" t="s">
        <v>413</v>
      </c>
      <c r="E190" t="s">
        <v>414</v>
      </c>
      <c r="F190" t="s">
        <v>261</v>
      </c>
      <c r="G190" t="s">
        <v>417</v>
      </c>
      <c r="H190">
        <v>1</v>
      </c>
      <c r="I190">
        <v>60</v>
      </c>
      <c r="J190">
        <v>41</v>
      </c>
      <c r="K190">
        <v>8.6145530000000008</v>
      </c>
      <c r="L190">
        <v>31.059422999999999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1062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16</v>
      </c>
    </row>
    <row r="191" spans="2:82">
      <c r="B191" t="s">
        <v>419</v>
      </c>
      <c r="C191">
        <v>41</v>
      </c>
      <c r="D191" t="s">
        <v>413</v>
      </c>
      <c r="E191" t="s">
        <v>414</v>
      </c>
      <c r="F191" t="s">
        <v>254</v>
      </c>
      <c r="G191" t="s">
        <v>417</v>
      </c>
      <c r="H191">
        <v>1</v>
      </c>
      <c r="I191">
        <v>90</v>
      </c>
      <c r="J191">
        <v>41</v>
      </c>
      <c r="K191">
        <v>12.588888000000001</v>
      </c>
      <c r="L191">
        <v>41.312049999999999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1063</v>
      </c>
      <c r="T191">
        <v>0</v>
      </c>
      <c r="U191">
        <v>0</v>
      </c>
      <c r="V191">
        <v>0</v>
      </c>
      <c r="W191">
        <v>0</v>
      </c>
      <c r="X191">
        <v>0.13500000000000001</v>
      </c>
      <c r="Y191">
        <v>0.10100000000000001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9</v>
      </c>
    </row>
    <row r="192" spans="2:82">
      <c r="B192" t="s">
        <v>420</v>
      </c>
      <c r="C192">
        <v>29</v>
      </c>
      <c r="D192" t="s">
        <v>421</v>
      </c>
      <c r="E192" t="s">
        <v>261</v>
      </c>
      <c r="F192">
        <v>1</v>
      </c>
      <c r="G192">
        <v>25</v>
      </c>
      <c r="H192">
        <v>30</v>
      </c>
      <c r="I192">
        <v>25</v>
      </c>
      <c r="J192">
        <v>29</v>
      </c>
      <c r="K192">
        <v>5.1708920000000003</v>
      </c>
      <c r="L192">
        <v>22.559805000000001</v>
      </c>
      <c r="M192">
        <v>5.1708920000000003</v>
      </c>
      <c r="N192">
        <v>21.908009</v>
      </c>
      <c r="O192">
        <v>5.1708920000000003</v>
      </c>
      <c r="P192">
        <v>22.650010000000002</v>
      </c>
      <c r="Q192">
        <v>0</v>
      </c>
      <c r="R192">
        <v>0</v>
      </c>
      <c r="S192">
        <v>21361.33</v>
      </c>
      <c r="T192">
        <v>0</v>
      </c>
      <c r="U192">
        <v>0</v>
      </c>
      <c r="V192">
        <v>0</v>
      </c>
      <c r="W192">
        <v>16.11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1064</v>
      </c>
      <c r="AG192">
        <v>0</v>
      </c>
      <c r="AH192">
        <v>0</v>
      </c>
      <c r="AI192">
        <v>12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1065</v>
      </c>
      <c r="AS192">
        <v>0</v>
      </c>
      <c r="AT192">
        <v>3.7050000000000001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40</v>
      </c>
      <c r="BT192">
        <v>527</v>
      </c>
    </row>
    <row r="193" spans="2:81">
      <c r="B193" t="s">
        <v>422</v>
      </c>
      <c r="C193">
        <v>29</v>
      </c>
      <c r="D193" t="s">
        <v>421</v>
      </c>
      <c r="E193" t="s">
        <v>254</v>
      </c>
      <c r="F193">
        <v>1</v>
      </c>
      <c r="G193">
        <v>25</v>
      </c>
      <c r="H193">
        <v>30</v>
      </c>
      <c r="I193">
        <v>25</v>
      </c>
      <c r="J193">
        <v>60</v>
      </c>
      <c r="K193">
        <v>29</v>
      </c>
      <c r="L193">
        <v>4.9900390000000003</v>
      </c>
      <c r="M193">
        <v>19.759160000000001</v>
      </c>
      <c r="N193">
        <v>4.9900390000000003</v>
      </c>
      <c r="O193">
        <v>19.986751999999999</v>
      </c>
      <c r="P193">
        <v>4.9900390000000003</v>
      </c>
      <c r="Q193">
        <v>20.936083</v>
      </c>
      <c r="R193">
        <v>4.9900390000000003</v>
      </c>
      <c r="S193">
        <v>18.590430999999999</v>
      </c>
      <c r="T193" t="s">
        <v>1066</v>
      </c>
      <c r="U193">
        <v>0</v>
      </c>
      <c r="V193">
        <v>2.375</v>
      </c>
      <c r="W193">
        <v>0.67700000000000005</v>
      </c>
      <c r="X193">
        <v>0.252</v>
      </c>
      <c r="Y193">
        <v>0</v>
      </c>
      <c r="Z193">
        <v>0</v>
      </c>
      <c r="AA193">
        <v>0</v>
      </c>
      <c r="AB193">
        <v>0</v>
      </c>
      <c r="AC193" t="s">
        <v>1067</v>
      </c>
      <c r="AD193">
        <v>0</v>
      </c>
      <c r="AE193">
        <v>0</v>
      </c>
      <c r="AF193">
        <v>4</v>
      </c>
      <c r="AG193">
        <v>0.4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">
        <v>1068</v>
      </c>
      <c r="AO193">
        <v>1</v>
      </c>
      <c r="AP193" t="s">
        <v>1069</v>
      </c>
      <c r="AQ193">
        <v>0</v>
      </c>
      <c r="AR193">
        <v>0.89200000000000002</v>
      </c>
      <c r="AS193">
        <v>0</v>
      </c>
      <c r="AT193">
        <v>0</v>
      </c>
      <c r="AU193">
        <v>0</v>
      </c>
      <c r="AV193">
        <v>0</v>
      </c>
      <c r="AW193" t="s">
        <v>1070</v>
      </c>
      <c r="AX193">
        <v>0</v>
      </c>
      <c r="AY193">
        <v>0</v>
      </c>
      <c r="AZ193">
        <v>6.5970000000000004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59</v>
      </c>
      <c r="BK193">
        <v>808</v>
      </c>
    </row>
    <row r="194" spans="2:81">
      <c r="B194" t="s">
        <v>423</v>
      </c>
      <c r="C194">
        <v>19</v>
      </c>
      <c r="D194" t="s">
        <v>424</v>
      </c>
      <c r="E194" t="s">
        <v>261</v>
      </c>
      <c r="F194">
        <v>1</v>
      </c>
      <c r="G194">
        <v>20</v>
      </c>
      <c r="H194">
        <v>30</v>
      </c>
      <c r="I194">
        <v>25</v>
      </c>
      <c r="J194">
        <v>60</v>
      </c>
      <c r="K194">
        <v>19</v>
      </c>
      <c r="L194">
        <v>6.1215929999999998</v>
      </c>
      <c r="M194">
        <v>28.38137</v>
      </c>
      <c r="N194">
        <v>6.1215929999999998</v>
      </c>
      <c r="O194">
        <v>27.449362000000001</v>
      </c>
      <c r="P194">
        <v>6.1215929999999998</v>
      </c>
      <c r="Q194">
        <v>28.537936999999999</v>
      </c>
      <c r="R194">
        <v>6.1215929999999998</v>
      </c>
      <c r="S194">
        <v>26.012063999999999</v>
      </c>
      <c r="T194">
        <v>357107.6</v>
      </c>
      <c r="U194">
        <v>2</v>
      </c>
      <c r="V194">
        <v>1</v>
      </c>
      <c r="W194">
        <v>0</v>
      </c>
      <c r="X194">
        <v>79.540000000000006</v>
      </c>
      <c r="Y194">
        <v>0</v>
      </c>
      <c r="Z194">
        <v>0</v>
      </c>
      <c r="AA194">
        <v>0.63600000000000001</v>
      </c>
      <c r="AB194">
        <v>0</v>
      </c>
      <c r="AC194">
        <v>0</v>
      </c>
      <c r="AD194">
        <v>0</v>
      </c>
      <c r="AE194">
        <v>0</v>
      </c>
      <c r="AF194" t="s">
        <v>1071</v>
      </c>
      <c r="AG194">
        <v>0</v>
      </c>
      <c r="AH194">
        <v>0</v>
      </c>
      <c r="AI194">
        <v>8.4949999999999992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t="s">
        <v>1072</v>
      </c>
      <c r="AS194">
        <v>0</v>
      </c>
      <c r="AT194" t="s">
        <v>1073</v>
      </c>
      <c r="AU194">
        <v>0.33500000000000002</v>
      </c>
      <c r="AV194">
        <v>0</v>
      </c>
      <c r="AW194">
        <v>0</v>
      </c>
      <c r="AX194">
        <v>0</v>
      </c>
      <c r="AY194">
        <v>0</v>
      </c>
      <c r="AZ194" t="s">
        <v>1074</v>
      </c>
      <c r="BA194">
        <v>0</v>
      </c>
      <c r="BB194">
        <v>0</v>
      </c>
      <c r="BC194">
        <v>0</v>
      </c>
      <c r="BD194">
        <v>10.5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77</v>
      </c>
      <c r="BN194">
        <v>991</v>
      </c>
    </row>
    <row r="195" spans="2:81">
      <c r="B195" t="s">
        <v>425</v>
      </c>
      <c r="C195">
        <v>19</v>
      </c>
      <c r="D195" t="s">
        <v>424</v>
      </c>
      <c r="E195" t="s">
        <v>254</v>
      </c>
      <c r="F195">
        <v>1</v>
      </c>
      <c r="G195">
        <v>20</v>
      </c>
      <c r="H195">
        <v>30</v>
      </c>
      <c r="I195">
        <v>25</v>
      </c>
      <c r="J195">
        <v>19</v>
      </c>
      <c r="K195">
        <v>5.733441</v>
      </c>
      <c r="L195">
        <v>22.429559000000001</v>
      </c>
      <c r="M195">
        <v>5.733441</v>
      </c>
      <c r="N195">
        <v>22.38908</v>
      </c>
      <c r="O195">
        <v>5.733441</v>
      </c>
      <c r="P195">
        <v>23.964454</v>
      </c>
      <c r="Q195">
        <v>0</v>
      </c>
      <c r="R195">
        <v>0</v>
      </c>
      <c r="S195" t="s">
        <v>1075</v>
      </c>
      <c r="T195">
        <v>0</v>
      </c>
      <c r="U195" t="s">
        <v>1076</v>
      </c>
      <c r="V195">
        <v>0.38300000000000001</v>
      </c>
      <c r="W195">
        <v>0</v>
      </c>
      <c r="X195">
        <v>0</v>
      </c>
      <c r="Y195">
        <v>0</v>
      </c>
      <c r="Z195">
        <v>0</v>
      </c>
      <c r="AA195" t="s">
        <v>1077</v>
      </c>
      <c r="AB195">
        <v>0</v>
      </c>
      <c r="AC195">
        <v>0.32500000000000001</v>
      </c>
      <c r="AD195">
        <v>0.58599999999999997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1078</v>
      </c>
      <c r="AL195" t="s">
        <v>1079</v>
      </c>
      <c r="AM195">
        <v>0.34599999999999997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56</v>
      </c>
      <c r="BI195">
        <v>787</v>
      </c>
    </row>
    <row r="196" spans="2:81">
      <c r="B196" t="s">
        <v>432</v>
      </c>
      <c r="C196">
        <v>9</v>
      </c>
      <c r="D196" t="s">
        <v>339</v>
      </c>
      <c r="E196" t="s">
        <v>261</v>
      </c>
      <c r="F196">
        <v>1</v>
      </c>
      <c r="G196">
        <v>25</v>
      </c>
      <c r="H196">
        <v>35</v>
      </c>
      <c r="I196">
        <v>40</v>
      </c>
      <c r="J196">
        <v>9</v>
      </c>
      <c r="K196">
        <v>6.5818209999999997</v>
      </c>
      <c r="L196">
        <v>27.255493999999999</v>
      </c>
      <c r="M196">
        <v>6.5818209999999997</v>
      </c>
      <c r="N196">
        <v>26.437937000000002</v>
      </c>
      <c r="O196">
        <v>6.5818209999999997</v>
      </c>
      <c r="P196">
        <v>26.986799999999999</v>
      </c>
      <c r="Q196">
        <v>0</v>
      </c>
      <c r="R196">
        <v>0</v>
      </c>
      <c r="S196">
        <v>14838.62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1080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1081</v>
      </c>
      <c r="AU196">
        <v>0</v>
      </c>
      <c r="AV196" t="s">
        <v>1082</v>
      </c>
      <c r="AW196">
        <v>0</v>
      </c>
      <c r="AX196">
        <v>1.1659999999999999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33</v>
      </c>
      <c r="BT196">
        <v>453</v>
      </c>
    </row>
    <row r="197" spans="2:81">
      <c r="B197" t="s">
        <v>433</v>
      </c>
      <c r="C197">
        <v>24</v>
      </c>
      <c r="D197" t="s">
        <v>392</v>
      </c>
      <c r="E197" t="s">
        <v>253</v>
      </c>
      <c r="F197" t="s">
        <v>39</v>
      </c>
      <c r="G197">
        <v>6</v>
      </c>
      <c r="H197">
        <v>48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28.962689999999998</v>
      </c>
      <c r="O197">
        <v>76.307113000000001</v>
      </c>
      <c r="P197">
        <v>0</v>
      </c>
      <c r="Q197">
        <v>0</v>
      </c>
      <c r="R197">
        <v>75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32.19</v>
      </c>
      <c r="AY197">
        <v>0</v>
      </c>
      <c r="AZ197">
        <v>0</v>
      </c>
      <c r="BA197">
        <v>0</v>
      </c>
      <c r="BB197">
        <v>43.03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37</v>
      </c>
      <c r="BZ197">
        <v>1060</v>
      </c>
    </row>
    <row r="198" spans="2:81">
      <c r="B198" t="s">
        <v>435</v>
      </c>
      <c r="C198">
        <v>30</v>
      </c>
      <c r="D198" t="s">
        <v>336</v>
      </c>
      <c r="E198" t="s">
        <v>254</v>
      </c>
      <c r="F198" t="s">
        <v>434</v>
      </c>
      <c r="G198">
        <v>1</v>
      </c>
      <c r="H198">
        <v>60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7.2150860000000003</v>
      </c>
      <c r="Q198">
        <v>28.603611000000001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1.1659999999999999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6</v>
      </c>
    </row>
    <row r="199" spans="2:81">
      <c r="B199" t="s">
        <v>436</v>
      </c>
      <c r="C199">
        <v>76</v>
      </c>
      <c r="D199" t="s">
        <v>367</v>
      </c>
      <c r="E199" t="s">
        <v>368</v>
      </c>
      <c r="F199" t="s">
        <v>437</v>
      </c>
      <c r="G199">
        <v>1</v>
      </c>
      <c r="H199">
        <v>60</v>
      </c>
      <c r="I199">
        <v>60</v>
      </c>
      <c r="J199">
        <v>60</v>
      </c>
      <c r="K199">
        <v>300</v>
      </c>
      <c r="L199">
        <v>76</v>
      </c>
      <c r="M199">
        <v>5.0143120000000003</v>
      </c>
      <c r="N199">
        <v>20.422798</v>
      </c>
      <c r="O199">
        <v>5.0143120000000003</v>
      </c>
      <c r="P199">
        <v>19.660157999999999</v>
      </c>
      <c r="Q199">
        <v>5.0143120000000003</v>
      </c>
      <c r="R199">
        <v>21.012131</v>
      </c>
      <c r="S199">
        <v>5.0143120000000003</v>
      </c>
      <c r="T199">
        <v>18.953966999999999</v>
      </c>
      <c r="U199">
        <v>18</v>
      </c>
      <c r="V199">
        <v>1</v>
      </c>
      <c r="W199">
        <v>4</v>
      </c>
      <c r="X199">
        <v>0</v>
      </c>
      <c r="Y199">
        <v>0</v>
      </c>
      <c r="Z199">
        <v>0.8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31.8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33.811999999999998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3</v>
      </c>
      <c r="CB199">
        <v>46</v>
      </c>
    </row>
    <row r="200" spans="2:81">
      <c r="B200" t="s">
        <v>438</v>
      </c>
      <c r="C200">
        <v>76</v>
      </c>
      <c r="D200" t="s">
        <v>367</v>
      </c>
      <c r="E200" t="s">
        <v>368</v>
      </c>
      <c r="F200" t="s">
        <v>439</v>
      </c>
      <c r="G200">
        <v>1</v>
      </c>
      <c r="H200">
        <v>60</v>
      </c>
      <c r="I200">
        <v>60</v>
      </c>
      <c r="J200">
        <v>60</v>
      </c>
      <c r="K200">
        <v>300</v>
      </c>
      <c r="L200">
        <v>76</v>
      </c>
      <c r="M200">
        <v>8.8204709999999995</v>
      </c>
      <c r="N200">
        <v>33.821021000000002</v>
      </c>
      <c r="O200">
        <v>8.8204709999999995</v>
      </c>
      <c r="P200">
        <v>33.556361000000003</v>
      </c>
      <c r="Q200">
        <v>8.8204709999999995</v>
      </c>
      <c r="R200">
        <v>34.830041999999999</v>
      </c>
      <c r="S200">
        <v>8.8204709999999995</v>
      </c>
      <c r="T200">
        <v>32.745254000000003</v>
      </c>
      <c r="U200">
        <v>31</v>
      </c>
      <c r="V200">
        <v>3</v>
      </c>
      <c r="W200">
        <v>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29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</v>
      </c>
      <c r="BN200">
        <v>3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8</v>
      </c>
      <c r="CC200">
        <v>128</v>
      </c>
    </row>
    <row r="201" spans="2:81">
      <c r="B201" t="s">
        <v>442</v>
      </c>
      <c r="C201">
        <v>2</v>
      </c>
      <c r="D201" t="s">
        <v>340</v>
      </c>
      <c r="E201" t="s">
        <v>254</v>
      </c>
      <c r="F201">
        <v>1</v>
      </c>
      <c r="G201">
        <v>35</v>
      </c>
      <c r="H201">
        <v>70</v>
      </c>
      <c r="I201">
        <v>60</v>
      </c>
      <c r="J201">
        <v>2</v>
      </c>
      <c r="K201">
        <v>7.8853039999999996</v>
      </c>
      <c r="L201">
        <v>34.856949999999998</v>
      </c>
      <c r="M201">
        <v>7.8853039999999996</v>
      </c>
      <c r="N201">
        <v>33.886958999999997</v>
      </c>
      <c r="O201">
        <v>7.8853039999999996</v>
      </c>
      <c r="P201">
        <v>37.191923000000003</v>
      </c>
      <c r="Q201">
        <v>0</v>
      </c>
      <c r="R201">
        <v>0</v>
      </c>
      <c r="S201" t="s">
        <v>1083</v>
      </c>
      <c r="T201" t="s">
        <v>1084</v>
      </c>
      <c r="U201">
        <v>1.9730000000000001</v>
      </c>
      <c r="V201">
        <v>0</v>
      </c>
      <c r="W201">
        <v>0</v>
      </c>
      <c r="X201">
        <v>0</v>
      </c>
      <c r="Y201">
        <v>0</v>
      </c>
      <c r="Z201" t="s">
        <v>1085</v>
      </c>
      <c r="AA201">
        <v>0</v>
      </c>
      <c r="AB201" t="s">
        <v>1086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1087</v>
      </c>
      <c r="AJ201" t="s">
        <v>1088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52</v>
      </c>
      <c r="BJ201">
        <v>701</v>
      </c>
    </row>
    <row r="202" spans="2:81">
      <c r="B202" t="s">
        <v>443</v>
      </c>
      <c r="C202">
        <v>2</v>
      </c>
      <c r="D202" t="s">
        <v>340</v>
      </c>
      <c r="E202" t="s">
        <v>261</v>
      </c>
      <c r="F202">
        <v>1</v>
      </c>
      <c r="G202">
        <v>45</v>
      </c>
      <c r="H202">
        <v>60</v>
      </c>
      <c r="I202">
        <v>48</v>
      </c>
      <c r="J202">
        <v>2</v>
      </c>
      <c r="K202">
        <v>6.958526</v>
      </c>
      <c r="L202">
        <v>31.472826000000001</v>
      </c>
      <c r="M202">
        <v>6.958526</v>
      </c>
      <c r="N202">
        <v>29.399405999999999</v>
      </c>
      <c r="O202">
        <v>6.958526</v>
      </c>
      <c r="P202">
        <v>31.101403999999999</v>
      </c>
      <c r="Q202">
        <v>0</v>
      </c>
      <c r="R202">
        <v>0</v>
      </c>
      <c r="S202" t="s">
        <v>1089</v>
      </c>
      <c r="T202">
        <v>2.6190000000000002</v>
      </c>
      <c r="U202">
        <v>0</v>
      </c>
      <c r="V202">
        <v>6.3E-2</v>
      </c>
      <c r="W202">
        <v>7.4999999999999997E-2</v>
      </c>
      <c r="X202">
        <v>0</v>
      </c>
      <c r="Y202">
        <v>0</v>
      </c>
      <c r="Z202">
        <v>0</v>
      </c>
      <c r="AA202">
        <v>0</v>
      </c>
      <c r="AB202" t="s">
        <v>1090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1091</v>
      </c>
      <c r="AP202" t="s">
        <v>1092</v>
      </c>
      <c r="AQ202">
        <v>5.1999999999999998E-2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29</v>
      </c>
      <c r="BM202">
        <v>371</v>
      </c>
    </row>
    <row r="203" spans="2:81">
      <c r="B203" t="s">
        <v>444</v>
      </c>
      <c r="C203">
        <v>15</v>
      </c>
      <c r="D203" t="s">
        <v>263</v>
      </c>
      <c r="E203" t="s">
        <v>242</v>
      </c>
      <c r="F203" t="s">
        <v>254</v>
      </c>
      <c r="G203">
        <v>1</v>
      </c>
      <c r="H203">
        <v>20</v>
      </c>
      <c r="I203">
        <v>20</v>
      </c>
      <c r="J203">
        <v>20</v>
      </c>
      <c r="K203">
        <v>60</v>
      </c>
      <c r="L203">
        <v>15</v>
      </c>
      <c r="M203">
        <v>13.097626</v>
      </c>
      <c r="N203">
        <v>54.063735999999999</v>
      </c>
      <c r="O203">
        <v>13.097626</v>
      </c>
      <c r="P203">
        <v>51.777211999999999</v>
      </c>
      <c r="Q203">
        <v>13.097626</v>
      </c>
      <c r="R203">
        <v>64.590971999999994</v>
      </c>
      <c r="S203">
        <v>13.097626</v>
      </c>
      <c r="T203">
        <v>49.352871</v>
      </c>
      <c r="U203" t="s">
        <v>1093</v>
      </c>
      <c r="V203" t="s">
        <v>1094</v>
      </c>
      <c r="W203">
        <v>1.75</v>
      </c>
      <c r="X203">
        <v>0</v>
      </c>
      <c r="Y203">
        <v>0</v>
      </c>
      <c r="Z203">
        <v>0</v>
      </c>
      <c r="AA203">
        <v>0</v>
      </c>
      <c r="AB203" t="s">
        <v>1095</v>
      </c>
      <c r="AC203">
        <v>0</v>
      </c>
      <c r="AD203" t="s">
        <v>1096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1097</v>
      </c>
      <c r="AL203" t="s">
        <v>1098</v>
      </c>
      <c r="AM203">
        <v>0.5</v>
      </c>
      <c r="AN203">
        <v>13.08</v>
      </c>
      <c r="AO203">
        <v>0</v>
      </c>
      <c r="AP203">
        <v>0</v>
      </c>
      <c r="AQ203">
        <v>0</v>
      </c>
      <c r="AR203">
        <v>0</v>
      </c>
      <c r="AS203" t="s">
        <v>1099</v>
      </c>
      <c r="AT203">
        <v>0</v>
      </c>
      <c r="AU203">
        <v>13.73</v>
      </c>
      <c r="AV203">
        <v>6.3550000000000004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395</v>
      </c>
      <c r="BE203">
        <v>5228</v>
      </c>
    </row>
    <row r="204" spans="2:81">
      <c r="B204" t="s">
        <v>445</v>
      </c>
      <c r="C204">
        <v>15</v>
      </c>
      <c r="D204" t="s">
        <v>263</v>
      </c>
      <c r="E204" t="s">
        <v>242</v>
      </c>
      <c r="F204" t="s">
        <v>261</v>
      </c>
      <c r="G204">
        <v>1</v>
      </c>
      <c r="H204">
        <v>20</v>
      </c>
      <c r="I204">
        <v>20</v>
      </c>
      <c r="J204">
        <v>20</v>
      </c>
      <c r="K204">
        <v>60</v>
      </c>
      <c r="L204">
        <v>15</v>
      </c>
      <c r="M204">
        <v>12.902248999999999</v>
      </c>
      <c r="N204">
        <v>64.103678000000002</v>
      </c>
      <c r="O204">
        <v>12.902248999999999</v>
      </c>
      <c r="P204">
        <v>52.149406999999997</v>
      </c>
      <c r="Q204">
        <v>12.902248999999999</v>
      </c>
      <c r="R204">
        <v>56.287920999999997</v>
      </c>
      <c r="S204">
        <v>12.902248999999999</v>
      </c>
      <c r="T204">
        <v>47.106316999999997</v>
      </c>
      <c r="U204" t="s">
        <v>1100</v>
      </c>
      <c r="V204">
        <v>0</v>
      </c>
      <c r="W204">
        <v>111.5</v>
      </c>
      <c r="X204">
        <v>54.64</v>
      </c>
      <c r="Y204">
        <v>2.17</v>
      </c>
      <c r="Z204">
        <v>0</v>
      </c>
      <c r="AA204">
        <v>0</v>
      </c>
      <c r="AB204">
        <v>0</v>
      </c>
      <c r="AC204">
        <v>0</v>
      </c>
      <c r="AD204" t="s">
        <v>1101</v>
      </c>
      <c r="AE204">
        <v>0</v>
      </c>
      <c r="AF204">
        <v>0</v>
      </c>
      <c r="AG204" t="s">
        <v>1102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t="s">
        <v>1103</v>
      </c>
      <c r="AO204" t="s">
        <v>1104</v>
      </c>
      <c r="AP204">
        <v>1.671</v>
      </c>
      <c r="AQ204">
        <v>0</v>
      </c>
      <c r="AR204">
        <v>0</v>
      </c>
      <c r="AS204">
        <v>0</v>
      </c>
      <c r="AT204">
        <v>0</v>
      </c>
      <c r="AU204" t="s">
        <v>1105</v>
      </c>
      <c r="AV204">
        <v>0</v>
      </c>
      <c r="AW204" t="s">
        <v>1106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481</v>
      </c>
      <c r="BG204">
        <v>6167</v>
      </c>
    </row>
    <row r="205" spans="2:81">
      <c r="B205" t="s">
        <v>446</v>
      </c>
      <c r="C205">
        <v>89</v>
      </c>
      <c r="D205" t="s">
        <v>369</v>
      </c>
      <c r="E205" t="s">
        <v>370</v>
      </c>
      <c r="F205">
        <v>6</v>
      </c>
      <c r="G205">
        <v>120</v>
      </c>
      <c r="H205">
        <v>89</v>
      </c>
      <c r="I205">
        <v>0</v>
      </c>
      <c r="J205">
        <v>0</v>
      </c>
      <c r="K205">
        <v>0</v>
      </c>
      <c r="L205">
        <v>0</v>
      </c>
      <c r="M205" t="s">
        <v>1107</v>
      </c>
      <c r="N205">
        <v>0</v>
      </c>
      <c r="O205">
        <v>0</v>
      </c>
      <c r="P205">
        <v>59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17.25</v>
      </c>
      <c r="AW205">
        <v>0</v>
      </c>
      <c r="AX205">
        <v>0</v>
      </c>
      <c r="AY205">
        <v>0</v>
      </c>
      <c r="AZ205">
        <v>33.06</v>
      </c>
      <c r="BA205">
        <v>8.5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25</v>
      </c>
      <c r="BW205">
        <v>442</v>
      </c>
    </row>
    <row r="206" spans="2:81">
      <c r="B206" t="s">
        <v>447</v>
      </c>
      <c r="C206">
        <v>35</v>
      </c>
      <c r="D206" t="s">
        <v>393</v>
      </c>
      <c r="E206" t="s">
        <v>253</v>
      </c>
      <c r="F206" t="s">
        <v>254</v>
      </c>
      <c r="G206">
        <v>6</v>
      </c>
      <c r="H206">
        <v>180</v>
      </c>
      <c r="I206">
        <v>60</v>
      </c>
      <c r="J206">
        <v>35</v>
      </c>
      <c r="K206">
        <v>16.221634000000002</v>
      </c>
      <c r="L206">
        <v>42.794457000000001</v>
      </c>
      <c r="M206">
        <v>0</v>
      </c>
      <c r="N206">
        <v>0</v>
      </c>
      <c r="O206">
        <v>16.221634000000002</v>
      </c>
      <c r="P206">
        <v>52.559328000000001</v>
      </c>
      <c r="Q206">
        <v>0</v>
      </c>
      <c r="R206">
        <v>0</v>
      </c>
      <c r="S206">
        <v>87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34.75</v>
      </c>
      <c r="AZ206">
        <v>0</v>
      </c>
      <c r="BA206">
        <v>0</v>
      </c>
      <c r="BB206">
        <v>0</v>
      </c>
      <c r="BC206">
        <v>36.75</v>
      </c>
      <c r="BD206">
        <v>12.5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27</v>
      </c>
      <c r="BZ206">
        <v>509</v>
      </c>
    </row>
    <row r="207" spans="2:81">
      <c r="B207" t="s">
        <v>448</v>
      </c>
      <c r="C207">
        <v>87</v>
      </c>
      <c r="D207" t="s">
        <v>271</v>
      </c>
      <c r="E207" t="s">
        <v>402</v>
      </c>
      <c r="F207" t="s">
        <v>102</v>
      </c>
      <c r="G207">
        <v>7</v>
      </c>
      <c r="H207">
        <v>80</v>
      </c>
      <c r="I207">
        <v>87</v>
      </c>
      <c r="J207">
        <v>0</v>
      </c>
      <c r="K207">
        <v>0</v>
      </c>
      <c r="L207">
        <v>0</v>
      </c>
      <c r="M207">
        <v>0</v>
      </c>
      <c r="N207">
        <v>30.468682999999999</v>
      </c>
      <c r="O207">
        <v>87.669388999999995</v>
      </c>
      <c r="P207">
        <v>0</v>
      </c>
      <c r="Q207">
        <v>0</v>
      </c>
      <c r="R207">
        <v>28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15.19</v>
      </c>
      <c r="AY207">
        <v>0.5</v>
      </c>
      <c r="AZ207">
        <v>0</v>
      </c>
      <c r="BA207">
        <v>0</v>
      </c>
      <c r="BB207">
        <v>7</v>
      </c>
      <c r="BC207">
        <v>0</v>
      </c>
      <c r="BD207">
        <v>5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49</v>
      </c>
    </row>
    <row r="208" spans="2:81">
      <c r="B208" t="s">
        <v>449</v>
      </c>
      <c r="C208">
        <v>103</v>
      </c>
      <c r="D208" t="s">
        <v>36</v>
      </c>
      <c r="E208" t="s">
        <v>289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2:80">
      <c r="B209" t="s">
        <v>450</v>
      </c>
      <c r="C209">
        <v>22</v>
      </c>
      <c r="D209" t="s">
        <v>265</v>
      </c>
      <c r="E209" t="s">
        <v>266</v>
      </c>
      <c r="F209" t="s">
        <v>267</v>
      </c>
      <c r="G209">
        <v>1</v>
      </c>
      <c r="H209">
        <v>45</v>
      </c>
      <c r="I209">
        <v>45</v>
      </c>
      <c r="J209">
        <v>48</v>
      </c>
      <c r="K209">
        <v>22</v>
      </c>
      <c r="L209">
        <v>9.6686779999999999</v>
      </c>
      <c r="M209">
        <v>38.270498000000003</v>
      </c>
      <c r="N209">
        <v>9.6686779999999999</v>
      </c>
      <c r="O209">
        <v>38.254114000000001</v>
      </c>
      <c r="P209">
        <v>9.6686779999999999</v>
      </c>
      <c r="Q209">
        <v>41.17136</v>
      </c>
      <c r="R209">
        <v>0</v>
      </c>
      <c r="S209">
        <v>0</v>
      </c>
      <c r="T209" t="s">
        <v>1108</v>
      </c>
      <c r="U209" t="s">
        <v>1109</v>
      </c>
      <c r="V209">
        <v>0.753</v>
      </c>
      <c r="W209">
        <v>0</v>
      </c>
      <c r="X209">
        <v>0</v>
      </c>
      <c r="Y209">
        <v>0</v>
      </c>
      <c r="Z209">
        <v>0</v>
      </c>
      <c r="AA209" t="s">
        <v>1110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t="s">
        <v>1111</v>
      </c>
      <c r="AO209" t="s">
        <v>1112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33</v>
      </c>
      <c r="BM209">
        <v>462</v>
      </c>
    </row>
    <row r="210" spans="2:80">
      <c r="B210" t="s">
        <v>451</v>
      </c>
      <c r="C210">
        <v>22</v>
      </c>
      <c r="D210" t="s">
        <v>265</v>
      </c>
      <c r="E210" t="s">
        <v>266</v>
      </c>
      <c r="F210" t="s">
        <v>267</v>
      </c>
      <c r="G210">
        <v>1</v>
      </c>
      <c r="H210">
        <v>35</v>
      </c>
      <c r="I210">
        <v>45</v>
      </c>
      <c r="J210">
        <v>48</v>
      </c>
      <c r="K210">
        <v>22</v>
      </c>
      <c r="L210">
        <v>10.28675</v>
      </c>
      <c r="M210">
        <v>43.155487999999998</v>
      </c>
      <c r="N210">
        <v>10.28675</v>
      </c>
      <c r="O210">
        <v>40.657462000000002</v>
      </c>
      <c r="P210">
        <v>10.28675</v>
      </c>
      <c r="Q210">
        <v>41.914622000000001</v>
      </c>
      <c r="R210">
        <v>0</v>
      </c>
      <c r="S210">
        <v>0</v>
      </c>
      <c r="T210" t="s">
        <v>1113</v>
      </c>
      <c r="U210">
        <v>0</v>
      </c>
      <c r="V210">
        <v>1.2390000000000001</v>
      </c>
      <c r="W210">
        <v>0</v>
      </c>
      <c r="X210">
        <v>0</v>
      </c>
      <c r="Y210">
        <v>8.6999999999999994E-2</v>
      </c>
      <c r="Z210">
        <v>0</v>
      </c>
      <c r="AA210">
        <v>0</v>
      </c>
      <c r="AB210">
        <v>0</v>
      </c>
      <c r="AC210">
        <v>0</v>
      </c>
      <c r="AD210" t="s">
        <v>1114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t="s">
        <v>1115</v>
      </c>
      <c r="AR210">
        <v>0</v>
      </c>
      <c r="AS210">
        <v>1.56</v>
      </c>
      <c r="AT210">
        <v>0.2</v>
      </c>
      <c r="AU210">
        <v>0.629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52</v>
      </c>
      <c r="BQ210">
        <v>712</v>
      </c>
    </row>
    <row r="211" spans="2:80">
      <c r="B211" t="s">
        <v>452</v>
      </c>
      <c r="C211">
        <v>30</v>
      </c>
      <c r="D211" t="s">
        <v>336</v>
      </c>
      <c r="E211" t="s">
        <v>254</v>
      </c>
      <c r="F211">
        <v>1</v>
      </c>
      <c r="G211">
        <v>60</v>
      </c>
      <c r="H211">
        <v>60</v>
      </c>
      <c r="I211">
        <v>60</v>
      </c>
      <c r="J211">
        <v>30</v>
      </c>
      <c r="K211">
        <v>5.603898</v>
      </c>
      <c r="L211">
        <v>22.195481000000001</v>
      </c>
      <c r="M211">
        <v>5.603898</v>
      </c>
      <c r="N211">
        <v>22.945468000000002</v>
      </c>
      <c r="O211">
        <v>5.603898</v>
      </c>
      <c r="P211">
        <v>24.995089</v>
      </c>
      <c r="Q211">
        <v>0</v>
      </c>
      <c r="R211">
        <v>0</v>
      </c>
      <c r="S211" t="s">
        <v>1116</v>
      </c>
      <c r="T211">
        <v>0</v>
      </c>
      <c r="U211">
        <v>0.222</v>
      </c>
      <c r="V211">
        <v>0.13500000000000001</v>
      </c>
      <c r="W211">
        <v>0.10100000000000001</v>
      </c>
      <c r="X211">
        <v>0</v>
      </c>
      <c r="Y211">
        <v>0</v>
      </c>
      <c r="Z211">
        <v>0</v>
      </c>
      <c r="AA211">
        <v>0</v>
      </c>
      <c r="AB211" t="s">
        <v>1117</v>
      </c>
      <c r="AC211">
        <v>0</v>
      </c>
      <c r="AD211">
        <v>0</v>
      </c>
      <c r="AE211">
        <v>0.28499999999999998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">
        <v>1118</v>
      </c>
      <c r="AO211">
        <v>0</v>
      </c>
      <c r="AP211" t="s">
        <v>1119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21</v>
      </c>
      <c r="BN211">
        <v>275</v>
      </c>
    </row>
    <row r="212" spans="2:80">
      <c r="B212" t="s">
        <v>453</v>
      </c>
      <c r="C212">
        <v>30</v>
      </c>
      <c r="D212" t="s">
        <v>336</v>
      </c>
      <c r="E212" t="s">
        <v>261</v>
      </c>
      <c r="F212">
        <v>1</v>
      </c>
      <c r="G212">
        <v>60</v>
      </c>
      <c r="H212">
        <v>60</v>
      </c>
      <c r="I212">
        <v>60</v>
      </c>
      <c r="J212">
        <v>60</v>
      </c>
      <c r="K212">
        <v>30</v>
      </c>
      <c r="L212">
        <v>5.1791260000000001</v>
      </c>
      <c r="M212">
        <v>24.108072</v>
      </c>
      <c r="N212">
        <v>5.1791260000000001</v>
      </c>
      <c r="O212">
        <v>21.925982999999999</v>
      </c>
      <c r="P212">
        <v>5.1791260000000001</v>
      </c>
      <c r="Q212">
        <v>21.618704000000001</v>
      </c>
      <c r="R212">
        <v>5.1791260000000001</v>
      </c>
      <c r="S212">
        <v>20.491095999999999</v>
      </c>
      <c r="T212">
        <v>6915.88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20.07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14.28</v>
      </c>
      <c r="AW212">
        <v>0</v>
      </c>
      <c r="AX212">
        <v>0</v>
      </c>
      <c r="AY212">
        <v>0</v>
      </c>
      <c r="AZ212">
        <v>0.28499999999999998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t="s">
        <v>1120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9</v>
      </c>
      <c r="BX212">
        <v>116</v>
      </c>
    </row>
    <row r="213" spans="2:80">
      <c r="B213" t="s">
        <v>454</v>
      </c>
      <c r="C213">
        <v>28</v>
      </c>
      <c r="D213" t="s">
        <v>273</v>
      </c>
      <c r="E213" t="s">
        <v>434</v>
      </c>
      <c r="F213">
        <v>1</v>
      </c>
      <c r="G213">
        <v>60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7.0559750000000001</v>
      </c>
      <c r="P213">
        <v>25.411465</v>
      </c>
      <c r="Q213">
        <v>22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1121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52</v>
      </c>
    </row>
    <row r="214" spans="2:80">
      <c r="B214" t="s">
        <v>455</v>
      </c>
      <c r="C214" t="s">
        <v>9</v>
      </c>
      <c r="D214" t="s">
        <v>274</v>
      </c>
      <c r="E214" t="s">
        <v>275</v>
      </c>
      <c r="F214">
        <v>6</v>
      </c>
      <c r="G214">
        <v>80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19.633527999999998</v>
      </c>
      <c r="N214">
        <v>66.673981999999995</v>
      </c>
      <c r="O214">
        <v>0</v>
      </c>
      <c r="P214">
        <v>0</v>
      </c>
      <c r="Q214">
        <v>101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83.31</v>
      </c>
      <c r="AX214">
        <v>0.5</v>
      </c>
      <c r="AY214">
        <v>0</v>
      </c>
      <c r="AZ214">
        <v>7.6660000000000004</v>
      </c>
      <c r="BA214">
        <v>9.9309999999999992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60</v>
      </c>
      <c r="BW214">
        <v>1080</v>
      </c>
    </row>
    <row r="215" spans="2:80">
      <c r="B215" t="s">
        <v>456</v>
      </c>
      <c r="C215" t="s">
        <v>9</v>
      </c>
      <c r="D215" t="s">
        <v>274</v>
      </c>
      <c r="E215" t="s">
        <v>275</v>
      </c>
      <c r="F215">
        <v>6</v>
      </c>
      <c r="G215">
        <v>60</v>
      </c>
      <c r="H215">
        <v>120</v>
      </c>
      <c r="I215">
        <v>37</v>
      </c>
      <c r="J215">
        <v>20.003520999999999</v>
      </c>
      <c r="K215">
        <v>68.292450000000002</v>
      </c>
      <c r="L215">
        <v>0</v>
      </c>
      <c r="M215">
        <v>0</v>
      </c>
      <c r="N215">
        <v>20.003520999999999</v>
      </c>
      <c r="O215">
        <v>65.499707000000001</v>
      </c>
      <c r="P215">
        <v>0</v>
      </c>
      <c r="Q215">
        <v>0</v>
      </c>
      <c r="R215">
        <v>117</v>
      </c>
      <c r="S215">
        <v>0</v>
      </c>
      <c r="T215">
        <v>85.25</v>
      </c>
      <c r="U215">
        <v>0</v>
      </c>
      <c r="V215">
        <v>0</v>
      </c>
      <c r="W215">
        <v>0</v>
      </c>
      <c r="X215">
        <v>0</v>
      </c>
      <c r="Y215">
        <v>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21.47</v>
      </c>
      <c r="AX215">
        <v>0</v>
      </c>
      <c r="AY215">
        <v>0</v>
      </c>
      <c r="AZ215">
        <v>0</v>
      </c>
      <c r="BA215">
        <v>3.5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70</v>
      </c>
      <c r="BY215">
        <v>1206</v>
      </c>
    </row>
    <row r="216" spans="2:80">
      <c r="B216" t="s">
        <v>457</v>
      </c>
      <c r="C216">
        <v>2</v>
      </c>
      <c r="D216">
        <v>60</v>
      </c>
      <c r="E216">
        <v>60</v>
      </c>
      <c r="F216">
        <v>60</v>
      </c>
      <c r="G216">
        <v>60</v>
      </c>
      <c r="H216">
        <v>12.722401</v>
      </c>
      <c r="I216">
        <v>45.543539000000003</v>
      </c>
      <c r="J216">
        <v>12.722401</v>
      </c>
      <c r="K216">
        <v>44.093505</v>
      </c>
      <c r="L216">
        <v>12.722401</v>
      </c>
      <c r="M216">
        <v>47.034993</v>
      </c>
      <c r="N216">
        <v>12.722401</v>
      </c>
      <c r="O216">
        <v>41.826487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2:80">
      <c r="B217" t="s">
        <v>458</v>
      </c>
      <c r="C217">
        <v>2</v>
      </c>
      <c r="D217">
        <v>60</v>
      </c>
      <c r="E217">
        <v>60</v>
      </c>
      <c r="F217">
        <v>60</v>
      </c>
      <c r="G217">
        <v>60</v>
      </c>
      <c r="H217">
        <v>6.4790830000000001</v>
      </c>
      <c r="I217">
        <v>19.512995</v>
      </c>
      <c r="J217">
        <v>6.4790830000000001</v>
      </c>
      <c r="K217">
        <v>19.429081</v>
      </c>
      <c r="L217">
        <v>6.4790830000000001</v>
      </c>
      <c r="M217">
        <v>19.835839</v>
      </c>
      <c r="N217">
        <v>6.4790830000000001</v>
      </c>
      <c r="O217">
        <v>18.924368000000001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2:80">
      <c r="B218" t="s">
        <v>459</v>
      </c>
      <c r="C218">
        <v>2</v>
      </c>
      <c r="D218">
        <v>60</v>
      </c>
      <c r="E218">
        <v>60</v>
      </c>
      <c r="F218">
        <v>60</v>
      </c>
      <c r="G218">
        <v>60</v>
      </c>
      <c r="H218">
        <v>23.643363999999998</v>
      </c>
      <c r="I218">
        <v>86.609274999999997</v>
      </c>
      <c r="J218">
        <v>23.643363999999998</v>
      </c>
      <c r="K218">
        <v>82.819879</v>
      </c>
      <c r="L218">
        <v>23.643363999999998</v>
      </c>
      <c r="M218">
        <v>87.755509000000004</v>
      </c>
      <c r="N218">
        <v>23.643363999999998</v>
      </c>
      <c r="O218">
        <v>78.430605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2:80">
      <c r="B219" t="s">
        <v>460</v>
      </c>
      <c r="C219">
        <v>2</v>
      </c>
      <c r="D219">
        <v>30</v>
      </c>
      <c r="E219">
        <v>30</v>
      </c>
      <c r="F219">
        <v>30</v>
      </c>
      <c r="G219">
        <v>60</v>
      </c>
      <c r="H219">
        <v>8.1493970000000004</v>
      </c>
      <c r="I219">
        <v>29.444790999999999</v>
      </c>
      <c r="J219">
        <v>8.1493970000000004</v>
      </c>
      <c r="K219">
        <v>29.402481000000002</v>
      </c>
      <c r="L219">
        <v>8.1493970000000004</v>
      </c>
      <c r="M219">
        <v>30.601326</v>
      </c>
      <c r="N219">
        <v>8.1493970000000004</v>
      </c>
      <c r="O219">
        <v>27.597549000000001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2:80">
      <c r="B220" t="s">
        <v>461</v>
      </c>
      <c r="C220">
        <v>2</v>
      </c>
      <c r="D220">
        <v>30</v>
      </c>
      <c r="E220">
        <v>30</v>
      </c>
      <c r="F220">
        <v>30</v>
      </c>
      <c r="G220">
        <v>60</v>
      </c>
      <c r="H220">
        <v>18.762094000000001</v>
      </c>
      <c r="I220">
        <v>80.977385999999996</v>
      </c>
      <c r="J220">
        <v>18.762094000000001</v>
      </c>
      <c r="K220">
        <v>75.147625000000005</v>
      </c>
      <c r="L220">
        <v>18.762094000000001</v>
      </c>
      <c r="M220">
        <v>80.948312000000001</v>
      </c>
      <c r="N220">
        <v>18.762094000000001</v>
      </c>
      <c r="O220">
        <v>67.497900999999999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2:80">
      <c r="B221" t="s">
        <v>462</v>
      </c>
      <c r="C221">
        <v>86</v>
      </c>
      <c r="D221" t="s">
        <v>463</v>
      </c>
      <c r="E221" t="s">
        <v>464</v>
      </c>
      <c r="F221" t="s">
        <v>465</v>
      </c>
      <c r="G221">
        <v>6</v>
      </c>
      <c r="H221">
        <v>90</v>
      </c>
      <c r="I221">
        <v>90</v>
      </c>
      <c r="J221">
        <v>90</v>
      </c>
      <c r="K221">
        <v>90</v>
      </c>
      <c r="L221">
        <v>86</v>
      </c>
      <c r="M221">
        <v>22.233007000000001</v>
      </c>
      <c r="N221">
        <v>72.765941999999995</v>
      </c>
      <c r="O221">
        <v>22.233007000000001</v>
      </c>
      <c r="P221">
        <v>55.156084</v>
      </c>
      <c r="Q221">
        <v>22.233007000000001</v>
      </c>
      <c r="R221">
        <v>80.278435999999999</v>
      </c>
      <c r="S221">
        <v>22.233007000000001</v>
      </c>
      <c r="T221">
        <v>56.467376999999999</v>
      </c>
      <c r="U221">
        <v>48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0.75</v>
      </c>
      <c r="BB221">
        <v>0</v>
      </c>
      <c r="BC221">
        <v>0</v>
      </c>
      <c r="BD221">
        <v>0</v>
      </c>
      <c r="BE221">
        <v>44.34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3.2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57</v>
      </c>
      <c r="CB221">
        <v>942</v>
      </c>
    </row>
    <row r="222" spans="2:80">
      <c r="B222" t="s">
        <v>466</v>
      </c>
      <c r="C222">
        <v>77</v>
      </c>
      <c r="D222" t="s">
        <v>467</v>
      </c>
      <c r="E222" t="s">
        <v>468</v>
      </c>
      <c r="F222">
        <v>1</v>
      </c>
      <c r="G222">
        <v>45</v>
      </c>
      <c r="H222">
        <v>45</v>
      </c>
      <c r="I222">
        <v>45</v>
      </c>
      <c r="J222">
        <v>45</v>
      </c>
      <c r="K222">
        <v>77</v>
      </c>
      <c r="L222">
        <v>5.842168</v>
      </c>
      <c r="M222">
        <v>21.552869000000001</v>
      </c>
      <c r="N222">
        <v>5.842168</v>
      </c>
      <c r="O222">
        <v>20.509649</v>
      </c>
      <c r="P222">
        <v>5.842168</v>
      </c>
      <c r="Q222">
        <v>23.353185</v>
      </c>
      <c r="R222">
        <v>5.842168</v>
      </c>
      <c r="S222">
        <v>19.607997999999998</v>
      </c>
      <c r="T222">
        <v>332.8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6.7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8.452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14.93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5</v>
      </c>
      <c r="BZ222">
        <v>80</v>
      </c>
    </row>
    <row r="223" spans="2:80">
      <c r="B223" t="s">
        <v>469</v>
      </c>
      <c r="C223">
        <v>77</v>
      </c>
      <c r="D223" t="s">
        <v>467</v>
      </c>
      <c r="E223" t="s">
        <v>468</v>
      </c>
      <c r="F223">
        <v>1</v>
      </c>
      <c r="G223">
        <v>45</v>
      </c>
      <c r="H223">
        <v>45</v>
      </c>
      <c r="I223">
        <v>45</v>
      </c>
      <c r="J223">
        <v>45</v>
      </c>
      <c r="K223">
        <v>77</v>
      </c>
      <c r="L223">
        <v>5.6899800000000003</v>
      </c>
      <c r="M223">
        <v>2.7797999999999998</v>
      </c>
      <c r="N223">
        <v>5.6899800000000003</v>
      </c>
      <c r="O223">
        <v>2.6895720000000001</v>
      </c>
      <c r="P223">
        <v>5.6899800000000003</v>
      </c>
      <c r="Q223">
        <v>2.8351570000000001</v>
      </c>
      <c r="R223">
        <v>5.6899800000000003</v>
      </c>
      <c r="S223">
        <v>2.518354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1.1419999999999999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0.51600000000000001</v>
      </c>
      <c r="AX223">
        <v>0</v>
      </c>
      <c r="AY223">
        <v>0</v>
      </c>
      <c r="AZ223">
        <v>0</v>
      </c>
      <c r="BA223">
        <v>0.51600000000000001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0.57099999999999995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</row>
    <row r="224" spans="2:80">
      <c r="B224" t="s">
        <v>470</v>
      </c>
      <c r="C224">
        <v>36</v>
      </c>
      <c r="D224" t="s">
        <v>367</v>
      </c>
      <c r="E224" t="s">
        <v>101</v>
      </c>
      <c r="F224" t="s">
        <v>261</v>
      </c>
      <c r="G224">
        <v>6</v>
      </c>
      <c r="H224">
        <v>90</v>
      </c>
      <c r="I224">
        <v>90</v>
      </c>
      <c r="J224">
        <v>90</v>
      </c>
      <c r="K224">
        <v>90</v>
      </c>
      <c r="L224">
        <v>36</v>
      </c>
      <c r="M224">
        <v>11.175176</v>
      </c>
      <c r="N224">
        <v>35.642741000000001</v>
      </c>
      <c r="O224">
        <v>11.175176</v>
      </c>
      <c r="P224">
        <v>29.778165999999999</v>
      </c>
      <c r="Q224">
        <v>11.175176</v>
      </c>
      <c r="R224">
        <v>30.287034999999999</v>
      </c>
      <c r="S224">
        <v>11.175176</v>
      </c>
      <c r="T224">
        <v>25.580587999999999</v>
      </c>
      <c r="U224">
        <v>103</v>
      </c>
      <c r="V224">
        <v>0</v>
      </c>
      <c r="W224">
        <v>50.5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30.5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9.5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12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44</v>
      </c>
      <c r="CB224">
        <v>923</v>
      </c>
    </row>
    <row r="225" spans="2:82">
      <c r="B225" t="s">
        <v>471</v>
      </c>
      <c r="C225">
        <v>36</v>
      </c>
      <c r="D225" t="s">
        <v>367</v>
      </c>
      <c r="E225" t="s">
        <v>101</v>
      </c>
      <c r="F225" t="s">
        <v>254</v>
      </c>
      <c r="G225">
        <v>6</v>
      </c>
      <c r="H225">
        <v>90</v>
      </c>
      <c r="I225">
        <v>90</v>
      </c>
      <c r="J225">
        <v>90</v>
      </c>
      <c r="K225">
        <v>90</v>
      </c>
      <c r="L225">
        <v>36</v>
      </c>
      <c r="M225">
        <v>11.179099000000001</v>
      </c>
      <c r="N225">
        <v>27.945454999999999</v>
      </c>
      <c r="O225">
        <v>11.179099000000001</v>
      </c>
      <c r="P225">
        <v>28.934992000000001</v>
      </c>
      <c r="Q225">
        <v>11.179099000000001</v>
      </c>
      <c r="R225">
        <v>35.376081999999997</v>
      </c>
      <c r="S225">
        <v>11.179099000000001</v>
      </c>
      <c r="T225">
        <v>27.031980000000001</v>
      </c>
      <c r="U225">
        <v>92</v>
      </c>
      <c r="V225">
        <v>0</v>
      </c>
      <c r="W225">
        <v>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45.71</v>
      </c>
      <c r="AZ225">
        <v>0</v>
      </c>
      <c r="BA225">
        <v>0</v>
      </c>
      <c r="BB225">
        <v>0</v>
      </c>
      <c r="BC225">
        <v>1.5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18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36</v>
      </c>
      <c r="BZ225">
        <v>788</v>
      </c>
    </row>
    <row r="226" spans="2:82">
      <c r="B226" t="s">
        <v>472</v>
      </c>
      <c r="C226">
        <v>21</v>
      </c>
      <c r="D226" t="s">
        <v>473</v>
      </c>
      <c r="E226" t="s">
        <v>474</v>
      </c>
      <c r="F226">
        <v>1</v>
      </c>
      <c r="G226">
        <v>60</v>
      </c>
      <c r="H226">
        <v>60</v>
      </c>
      <c r="I226">
        <v>60</v>
      </c>
      <c r="J226">
        <v>60</v>
      </c>
      <c r="K226">
        <v>21</v>
      </c>
      <c r="L226">
        <v>10.772651</v>
      </c>
      <c r="M226">
        <v>46.794204000000001</v>
      </c>
      <c r="N226">
        <v>10.772651</v>
      </c>
      <c r="O226">
        <v>44.231811999999998</v>
      </c>
      <c r="P226">
        <v>10.772651</v>
      </c>
      <c r="Q226">
        <v>47.340237999999999</v>
      </c>
      <c r="R226">
        <v>10.772651</v>
      </c>
      <c r="S226">
        <v>40.985661</v>
      </c>
      <c r="T226">
        <v>5510.81</v>
      </c>
      <c r="U226">
        <v>0</v>
      </c>
      <c r="V226">
        <v>0</v>
      </c>
      <c r="W226" t="s">
        <v>1122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11.46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9.48</v>
      </c>
      <c r="AU226">
        <v>0</v>
      </c>
      <c r="AV226">
        <v>0</v>
      </c>
      <c r="AW226">
        <v>11.07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7.1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11</v>
      </c>
      <c r="BW226">
        <v>149</v>
      </c>
    </row>
    <row r="227" spans="2:82">
      <c r="B227" t="s">
        <v>475</v>
      </c>
      <c r="C227">
        <v>21</v>
      </c>
      <c r="D227" t="s">
        <v>473</v>
      </c>
      <c r="E227" t="s">
        <v>474</v>
      </c>
      <c r="F227">
        <v>1</v>
      </c>
      <c r="G227">
        <v>60</v>
      </c>
      <c r="H227">
        <v>60</v>
      </c>
      <c r="I227">
        <v>60</v>
      </c>
      <c r="J227">
        <v>60</v>
      </c>
      <c r="K227">
        <v>21</v>
      </c>
      <c r="L227">
        <v>10.660522</v>
      </c>
      <c r="M227">
        <v>41.678671999999999</v>
      </c>
      <c r="N227">
        <v>10.660522</v>
      </c>
      <c r="O227">
        <v>39.790401000000003</v>
      </c>
      <c r="P227">
        <v>10.660522</v>
      </c>
      <c r="Q227">
        <v>43.120697</v>
      </c>
      <c r="R227">
        <v>10.660522</v>
      </c>
      <c r="S227">
        <v>36.517215</v>
      </c>
      <c r="T227">
        <v>7816.35</v>
      </c>
      <c r="U227">
        <v>0</v>
      </c>
      <c r="V227">
        <v>0</v>
      </c>
      <c r="W227" t="s">
        <v>1123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22.25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20.28</v>
      </c>
      <c r="AT227">
        <v>0.88800000000000001</v>
      </c>
      <c r="AU227" t="s">
        <v>1124</v>
      </c>
      <c r="AV227">
        <v>0.44400000000000001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9.15</v>
      </c>
      <c r="BD227">
        <v>0</v>
      </c>
      <c r="BE227">
        <v>0</v>
      </c>
      <c r="BF227">
        <v>0</v>
      </c>
      <c r="BG227">
        <v>2.4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18</v>
      </c>
      <c r="BR227">
        <v>277</v>
      </c>
    </row>
    <row r="228" spans="2:82">
      <c r="B228" t="s">
        <v>476</v>
      </c>
      <c r="C228">
        <v>43</v>
      </c>
      <c r="D228" t="s">
        <v>342</v>
      </c>
      <c r="E228" t="s">
        <v>477</v>
      </c>
      <c r="F228" t="s">
        <v>261</v>
      </c>
      <c r="G228">
        <v>1</v>
      </c>
      <c r="H228">
        <v>60</v>
      </c>
      <c r="I228">
        <v>60</v>
      </c>
      <c r="J228">
        <v>60</v>
      </c>
      <c r="K228">
        <v>60</v>
      </c>
      <c r="L228">
        <v>43</v>
      </c>
      <c r="M228">
        <v>12.500419000000001</v>
      </c>
      <c r="N228">
        <v>49.312100000000001</v>
      </c>
      <c r="O228">
        <v>12.500419000000001</v>
      </c>
      <c r="P228">
        <v>44.038600000000002</v>
      </c>
      <c r="Q228">
        <v>12.500419000000001</v>
      </c>
      <c r="R228">
        <v>45.218328999999997</v>
      </c>
      <c r="S228">
        <v>12.500419000000001</v>
      </c>
      <c r="T228">
        <v>40.600425000000001</v>
      </c>
      <c r="U228">
        <v>2610.5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1125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6.5</v>
      </c>
      <c r="AW228">
        <v>10.5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2.5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10</v>
      </c>
      <c r="BY228">
        <v>170</v>
      </c>
    </row>
    <row r="229" spans="2:82">
      <c r="B229" t="s">
        <v>478</v>
      </c>
      <c r="C229">
        <v>43</v>
      </c>
      <c r="D229" t="s">
        <v>342</v>
      </c>
      <c r="E229" t="s">
        <v>477</v>
      </c>
      <c r="F229" t="s">
        <v>254</v>
      </c>
      <c r="G229">
        <v>1</v>
      </c>
      <c r="H229">
        <v>60</v>
      </c>
      <c r="I229">
        <v>60</v>
      </c>
      <c r="J229">
        <v>60</v>
      </c>
      <c r="K229">
        <v>60</v>
      </c>
      <c r="L229">
        <v>43</v>
      </c>
      <c r="M229">
        <v>12.665187</v>
      </c>
      <c r="N229">
        <v>41.116292999999999</v>
      </c>
      <c r="O229">
        <v>12.665187</v>
      </c>
      <c r="P229">
        <v>41.596468999999999</v>
      </c>
      <c r="Q229">
        <v>12.665187</v>
      </c>
      <c r="R229">
        <v>47.545602000000002</v>
      </c>
      <c r="S229">
        <v>12.665187</v>
      </c>
      <c r="T229">
        <v>40.012179000000003</v>
      </c>
      <c r="U229" t="s">
        <v>1126</v>
      </c>
      <c r="V229">
        <v>0</v>
      </c>
      <c r="W229">
        <v>0</v>
      </c>
      <c r="X229">
        <v>1.5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1127</v>
      </c>
      <c r="AH229">
        <v>0</v>
      </c>
      <c r="AI229">
        <v>0</v>
      </c>
      <c r="AJ229">
        <v>0.5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1128</v>
      </c>
      <c r="AT229">
        <v>0</v>
      </c>
      <c r="AU229">
        <v>0</v>
      </c>
      <c r="AV229" t="s">
        <v>1129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3.6659999999999999</v>
      </c>
      <c r="BD229">
        <v>0</v>
      </c>
      <c r="BE229">
        <v>0</v>
      </c>
      <c r="BF229">
        <v>0</v>
      </c>
      <c r="BG229">
        <v>3.3330000000000002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263</v>
      </c>
    </row>
    <row r="230" spans="2:82">
      <c r="B230" t="s">
        <v>479</v>
      </c>
      <c r="C230">
        <v>2</v>
      </c>
      <c r="D230">
        <v>60</v>
      </c>
      <c r="E230">
        <v>60</v>
      </c>
      <c r="F230">
        <v>60</v>
      </c>
      <c r="G230">
        <v>60</v>
      </c>
      <c r="H230">
        <v>29.200665000000001</v>
      </c>
      <c r="I230">
        <v>77.140542999999994</v>
      </c>
      <c r="J230">
        <v>29.200665000000001</v>
      </c>
      <c r="K230">
        <v>72.350497000000004</v>
      </c>
      <c r="L230">
        <v>29.200665000000001</v>
      </c>
      <c r="M230">
        <v>78.146034999999998</v>
      </c>
      <c r="N230">
        <v>29.200665000000001</v>
      </c>
      <c r="O230">
        <v>68.374951999999993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82">
      <c r="B231" t="s">
        <v>480</v>
      </c>
      <c r="C231">
        <v>84</v>
      </c>
      <c r="D231" t="s">
        <v>254</v>
      </c>
      <c r="E231">
        <v>6</v>
      </c>
      <c r="F231">
        <v>90</v>
      </c>
      <c r="G231">
        <v>90</v>
      </c>
      <c r="H231">
        <v>90</v>
      </c>
      <c r="I231">
        <v>90</v>
      </c>
      <c r="J231">
        <v>84</v>
      </c>
      <c r="K231" t="s">
        <v>1130</v>
      </c>
      <c r="L231">
        <v>39.791592000000001</v>
      </c>
      <c r="M231">
        <v>94.185167000000007</v>
      </c>
      <c r="N231" t="s">
        <v>1131</v>
      </c>
      <c r="O231">
        <v>39.791592000000001</v>
      </c>
      <c r="P231">
        <v>92.490063000000006</v>
      </c>
      <c r="Q231">
        <v>114</v>
      </c>
      <c r="R231">
        <v>0</v>
      </c>
      <c r="S231">
        <v>9.5</v>
      </c>
      <c r="T231">
        <v>0</v>
      </c>
      <c r="U231">
        <v>0</v>
      </c>
      <c r="V231">
        <v>0</v>
      </c>
      <c r="W231">
        <v>0</v>
      </c>
      <c r="X231">
        <v>15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19</v>
      </c>
      <c r="AI231">
        <v>0</v>
      </c>
      <c r="AJ231">
        <v>0</v>
      </c>
      <c r="AK231">
        <v>0</v>
      </c>
      <c r="AL231">
        <v>0</v>
      </c>
      <c r="AM231">
        <v>11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</v>
      </c>
      <c r="AX231">
        <v>0</v>
      </c>
      <c r="AY231">
        <v>0</v>
      </c>
      <c r="AZ231">
        <v>0</v>
      </c>
      <c r="BA231">
        <v>24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11</v>
      </c>
      <c r="BL231">
        <v>0</v>
      </c>
      <c r="BM231">
        <v>0</v>
      </c>
      <c r="BN231">
        <v>0</v>
      </c>
      <c r="BO231">
        <v>3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78</v>
      </c>
      <c r="BX231">
        <v>1216</v>
      </c>
    </row>
    <row r="232" spans="2:82">
      <c r="B232" t="s">
        <v>481</v>
      </c>
      <c r="C232">
        <v>84</v>
      </c>
      <c r="D232" t="s">
        <v>261</v>
      </c>
      <c r="E232">
        <v>6</v>
      </c>
      <c r="F232">
        <v>90</v>
      </c>
      <c r="G232">
        <v>90</v>
      </c>
      <c r="H232">
        <v>90</v>
      </c>
      <c r="I232">
        <v>90</v>
      </c>
      <c r="J232">
        <v>84</v>
      </c>
      <c r="K232" t="s">
        <v>1132</v>
      </c>
      <c r="L232">
        <v>38.812660000000001</v>
      </c>
      <c r="M232">
        <v>95.080900999999997</v>
      </c>
      <c r="N232" t="s">
        <v>1133</v>
      </c>
      <c r="O232">
        <v>38.812660000000001</v>
      </c>
      <c r="P232">
        <v>89.759388000000001</v>
      </c>
      <c r="Q232">
        <v>144</v>
      </c>
      <c r="R232">
        <v>0</v>
      </c>
      <c r="S232">
        <v>0</v>
      </c>
      <c r="T232">
        <v>17</v>
      </c>
      <c r="U232">
        <v>0</v>
      </c>
      <c r="V232">
        <v>0</v>
      </c>
      <c r="W232">
        <v>0</v>
      </c>
      <c r="X232">
        <v>0</v>
      </c>
      <c r="Y232">
        <v>29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24</v>
      </c>
      <c r="AJ232">
        <v>0</v>
      </c>
      <c r="AK232">
        <v>0</v>
      </c>
      <c r="AL232">
        <v>0</v>
      </c>
      <c r="AM232">
        <v>0</v>
      </c>
      <c r="AN232">
        <v>7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13</v>
      </c>
      <c r="AY232">
        <v>0</v>
      </c>
      <c r="AZ232">
        <v>0</v>
      </c>
      <c r="BA232">
        <v>0</v>
      </c>
      <c r="BB232">
        <v>43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5</v>
      </c>
      <c r="BM232">
        <v>0</v>
      </c>
      <c r="BN232">
        <v>0</v>
      </c>
      <c r="BO232">
        <v>0</v>
      </c>
      <c r="BP232">
        <v>6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56</v>
      </c>
      <c r="BY232">
        <v>1375</v>
      </c>
    </row>
    <row r="233" spans="2:82">
      <c r="B233" t="s">
        <v>482</v>
      </c>
      <c r="C233">
        <v>86</v>
      </c>
      <c r="D233" t="s">
        <v>463</v>
      </c>
      <c r="E233" t="s">
        <v>464</v>
      </c>
      <c r="F233" t="s">
        <v>465</v>
      </c>
      <c r="G233">
        <v>6</v>
      </c>
      <c r="H233">
        <v>90</v>
      </c>
      <c r="I233">
        <v>90</v>
      </c>
      <c r="J233">
        <v>90</v>
      </c>
      <c r="K233">
        <v>90</v>
      </c>
      <c r="L233">
        <v>86</v>
      </c>
      <c r="M233">
        <v>22.794003</v>
      </c>
      <c r="N233">
        <v>59.478582000000003</v>
      </c>
      <c r="O233">
        <v>22.794003</v>
      </c>
      <c r="P233">
        <v>37.105666999999997</v>
      </c>
      <c r="Q233">
        <v>22.794003</v>
      </c>
      <c r="R233">
        <v>54.211965999999997</v>
      </c>
      <c r="S233">
        <v>22.794003</v>
      </c>
      <c r="T233">
        <v>34.308875999999998</v>
      </c>
      <c r="U233">
        <v>57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51.5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49</v>
      </c>
      <c r="CD233">
        <v>1062</v>
      </c>
    </row>
    <row r="234" spans="2:82">
      <c r="B234" t="s">
        <v>483</v>
      </c>
      <c r="C234">
        <v>92</v>
      </c>
      <c r="D234" t="s">
        <v>102</v>
      </c>
      <c r="E234" t="s">
        <v>254</v>
      </c>
      <c r="F234">
        <v>7</v>
      </c>
      <c r="G234">
        <v>80</v>
      </c>
      <c r="H234">
        <v>92</v>
      </c>
      <c r="I234">
        <v>0</v>
      </c>
      <c r="J234">
        <v>0</v>
      </c>
      <c r="K234">
        <v>0</v>
      </c>
      <c r="L234">
        <v>0</v>
      </c>
      <c r="M234">
        <v>26.056865999999999</v>
      </c>
      <c r="N234">
        <v>82.449490999999995</v>
      </c>
      <c r="O234">
        <v>0</v>
      </c>
      <c r="P234">
        <v>0</v>
      </c>
      <c r="Q234">
        <v>31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18.190000000000001</v>
      </c>
      <c r="AX234">
        <v>0.5</v>
      </c>
      <c r="AY234">
        <v>0</v>
      </c>
      <c r="AZ234">
        <v>0</v>
      </c>
      <c r="BA234">
        <v>7</v>
      </c>
      <c r="BB234">
        <v>0</v>
      </c>
      <c r="BC234">
        <v>5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8</v>
      </c>
      <c r="BY234">
        <v>138</v>
      </c>
    </row>
    <row r="235" spans="2:82">
      <c r="B235" t="s">
        <v>484</v>
      </c>
      <c r="C235">
        <v>96</v>
      </c>
      <c r="D235" t="s">
        <v>263</v>
      </c>
      <c r="E235" t="s">
        <v>402</v>
      </c>
      <c r="F235">
        <v>7</v>
      </c>
      <c r="G235">
        <v>180</v>
      </c>
      <c r="H235">
        <v>360</v>
      </c>
      <c r="I235">
        <v>60</v>
      </c>
      <c r="J235">
        <v>96</v>
      </c>
      <c r="K235" t="s">
        <v>1134</v>
      </c>
      <c r="L235" t="s">
        <v>1135</v>
      </c>
      <c r="M235" t="s">
        <v>1136</v>
      </c>
      <c r="N235">
        <v>0</v>
      </c>
      <c r="O235">
        <v>0</v>
      </c>
      <c r="P235">
        <v>68</v>
      </c>
      <c r="Q235">
        <v>0</v>
      </c>
      <c r="R235">
        <v>0</v>
      </c>
      <c r="S235">
        <v>9</v>
      </c>
      <c r="T235">
        <v>0</v>
      </c>
      <c r="U235">
        <v>0</v>
      </c>
      <c r="V235">
        <v>0</v>
      </c>
      <c r="W235">
        <v>0</v>
      </c>
      <c r="X235">
        <v>13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13</v>
      </c>
      <c r="AI235">
        <v>0</v>
      </c>
      <c r="AJ235">
        <v>0</v>
      </c>
      <c r="AK235">
        <v>0</v>
      </c>
      <c r="AL235">
        <v>0</v>
      </c>
      <c r="AM235">
        <v>9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19</v>
      </c>
      <c r="AX235">
        <v>0</v>
      </c>
      <c r="AY235">
        <v>0</v>
      </c>
      <c r="AZ235">
        <v>0</v>
      </c>
      <c r="BA235">
        <v>0</v>
      </c>
      <c r="BB235">
        <v>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37</v>
      </c>
      <c r="BZ235">
        <v>685</v>
      </c>
    </row>
    <row r="236" spans="2:82">
      <c r="B236" t="s">
        <v>485</v>
      </c>
      <c r="C236">
        <v>96</v>
      </c>
      <c r="D236" t="s">
        <v>263</v>
      </c>
      <c r="E236" t="s">
        <v>402</v>
      </c>
      <c r="F236">
        <v>7</v>
      </c>
      <c r="G236">
        <v>60</v>
      </c>
      <c r="H236">
        <v>120</v>
      </c>
      <c r="I236">
        <v>96</v>
      </c>
      <c r="J236" t="s">
        <v>1137</v>
      </c>
      <c r="K236">
        <v>0</v>
      </c>
      <c r="L236">
        <v>0</v>
      </c>
      <c r="M236" t="s">
        <v>1138</v>
      </c>
      <c r="N236">
        <v>0</v>
      </c>
      <c r="O236">
        <v>0</v>
      </c>
      <c r="P236">
        <v>45</v>
      </c>
      <c r="Q236">
        <v>0</v>
      </c>
      <c r="R236">
        <v>0</v>
      </c>
      <c r="S236">
        <v>17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12</v>
      </c>
      <c r="AX236">
        <v>0</v>
      </c>
      <c r="AY236">
        <v>0</v>
      </c>
      <c r="AZ236">
        <v>0</v>
      </c>
      <c r="BA236">
        <v>0</v>
      </c>
      <c r="BB236">
        <v>13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27</v>
      </c>
      <c r="BZ236">
        <v>459</v>
      </c>
    </row>
    <row r="237" spans="2:82">
      <c r="B237" t="s">
        <v>486</v>
      </c>
      <c r="C237">
        <v>96</v>
      </c>
      <c r="D237" t="s">
        <v>263</v>
      </c>
      <c r="E237" t="s">
        <v>403</v>
      </c>
      <c r="F237" t="s">
        <v>370</v>
      </c>
      <c r="G237">
        <v>6</v>
      </c>
      <c r="H237">
        <v>80</v>
      </c>
      <c r="I237">
        <v>96</v>
      </c>
      <c r="J237">
        <v>0</v>
      </c>
      <c r="K237">
        <v>0</v>
      </c>
      <c r="L237">
        <v>0</v>
      </c>
      <c r="M237">
        <v>0</v>
      </c>
      <c r="N237" t="s">
        <v>1139</v>
      </c>
      <c r="O237">
        <v>0</v>
      </c>
      <c r="P237">
        <v>0</v>
      </c>
      <c r="Q237">
        <v>72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19.329999999999998</v>
      </c>
      <c r="AX237">
        <v>0</v>
      </c>
      <c r="AY237">
        <v>0</v>
      </c>
      <c r="AZ237">
        <v>0</v>
      </c>
      <c r="BA237">
        <v>52.65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71</v>
      </c>
      <c r="BY237">
        <v>1121</v>
      </c>
    </row>
    <row r="238" spans="2:82">
      <c r="B238" t="s">
        <v>487</v>
      </c>
      <c r="C238">
        <v>96</v>
      </c>
      <c r="D238" t="s">
        <v>263</v>
      </c>
      <c r="E238" t="s">
        <v>403</v>
      </c>
      <c r="F238" t="s">
        <v>370</v>
      </c>
      <c r="G238">
        <v>6</v>
      </c>
      <c r="H238">
        <v>90</v>
      </c>
      <c r="I238">
        <v>96</v>
      </c>
      <c r="J238" t="s">
        <v>1140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65</v>
      </c>
      <c r="R238">
        <v>0</v>
      </c>
      <c r="S238">
        <v>7.75</v>
      </c>
      <c r="T238">
        <v>0</v>
      </c>
      <c r="U238">
        <v>0</v>
      </c>
      <c r="V238">
        <v>0</v>
      </c>
      <c r="W238">
        <v>56.5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66</v>
      </c>
      <c r="BY238">
        <v>981</v>
      </c>
    </row>
    <row r="239" spans="2:82">
      <c r="B239" t="s">
        <v>488</v>
      </c>
      <c r="C239">
        <v>91</v>
      </c>
      <c r="D239" t="s">
        <v>387</v>
      </c>
      <c r="E239">
        <v>6</v>
      </c>
      <c r="F239">
        <v>80</v>
      </c>
      <c r="G239">
        <v>91</v>
      </c>
      <c r="H239">
        <v>0</v>
      </c>
      <c r="I239">
        <v>0</v>
      </c>
      <c r="J239">
        <v>0</v>
      </c>
      <c r="K239">
        <v>0</v>
      </c>
      <c r="L239">
        <v>28.722698000000001</v>
      </c>
      <c r="M239">
        <v>76.657842000000002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2:82">
      <c r="B240" t="s">
        <v>489</v>
      </c>
      <c r="C240">
        <v>18</v>
      </c>
      <c r="D240" t="s">
        <v>252</v>
      </c>
      <c r="E240" t="s">
        <v>100</v>
      </c>
      <c r="F240" t="s">
        <v>254</v>
      </c>
      <c r="G240">
        <v>1</v>
      </c>
      <c r="H240">
        <v>60</v>
      </c>
      <c r="I240">
        <v>120</v>
      </c>
      <c r="J240">
        <v>18</v>
      </c>
      <c r="K240">
        <v>8.1040229999999998</v>
      </c>
      <c r="L240">
        <v>31.987919999999999</v>
      </c>
      <c r="M240">
        <v>8.1040229999999998</v>
      </c>
      <c r="N240">
        <v>31.574145999999999</v>
      </c>
      <c r="O240">
        <v>0</v>
      </c>
      <c r="P240">
        <v>0</v>
      </c>
      <c r="Q240">
        <v>0</v>
      </c>
      <c r="R240">
        <v>0</v>
      </c>
      <c r="S240" t="s">
        <v>1141</v>
      </c>
      <c r="T240" t="s">
        <v>1142</v>
      </c>
      <c r="U240">
        <v>0.25</v>
      </c>
      <c r="V240">
        <v>0</v>
      </c>
      <c r="W240">
        <v>0</v>
      </c>
      <c r="X240">
        <v>0</v>
      </c>
      <c r="Y240">
        <v>0</v>
      </c>
      <c r="Z240" t="s">
        <v>1143</v>
      </c>
      <c r="AA240">
        <v>0</v>
      </c>
      <c r="AB240" t="s">
        <v>1144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16</v>
      </c>
      <c r="BO240">
        <v>233</v>
      </c>
    </row>
    <row r="241" spans="2:80">
      <c r="B241" t="s">
        <v>490</v>
      </c>
      <c r="C241">
        <v>18</v>
      </c>
      <c r="D241" t="s">
        <v>252</v>
      </c>
      <c r="E241" t="s">
        <v>100</v>
      </c>
      <c r="F241" t="s">
        <v>261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32.645152000000003</v>
      </c>
      <c r="O241">
        <v>8.1787159999999997</v>
      </c>
      <c r="P241">
        <v>34.112259999999999</v>
      </c>
      <c r="Q241">
        <v>0</v>
      </c>
      <c r="R241">
        <v>0</v>
      </c>
      <c r="S241">
        <v>238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1145</v>
      </c>
      <c r="AI241">
        <v>0</v>
      </c>
      <c r="AJ241">
        <v>0</v>
      </c>
      <c r="AK241" t="s">
        <v>1146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1147</v>
      </c>
      <c r="AS241" t="s">
        <v>1148</v>
      </c>
      <c r="AT241">
        <v>0.223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31</v>
      </c>
      <c r="BP241">
        <v>397</v>
      </c>
    </row>
    <row r="242" spans="2:80">
      <c r="B242" t="s">
        <v>491</v>
      </c>
      <c r="C242">
        <v>95</v>
      </c>
      <c r="D242" t="s">
        <v>398</v>
      </c>
      <c r="E242" t="s">
        <v>399</v>
      </c>
      <c r="F242" t="s">
        <v>253</v>
      </c>
      <c r="G242" t="s">
        <v>254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1149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2:80">
      <c r="B243" t="s">
        <v>492</v>
      </c>
      <c r="C243">
        <v>35</v>
      </c>
      <c r="D243" t="s">
        <v>393</v>
      </c>
      <c r="E243" t="s">
        <v>253</v>
      </c>
      <c r="F243" t="s">
        <v>261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55.282319999999999</v>
      </c>
      <c r="M243">
        <v>0</v>
      </c>
      <c r="N243">
        <v>0</v>
      </c>
      <c r="O243">
        <v>16.726143</v>
      </c>
      <c r="P243">
        <v>50.209901000000002</v>
      </c>
      <c r="Q243">
        <v>0</v>
      </c>
      <c r="R243">
        <v>0</v>
      </c>
      <c r="S243">
        <v>26</v>
      </c>
      <c r="T243">
        <v>0</v>
      </c>
      <c r="U243">
        <v>16.5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5</v>
      </c>
      <c r="AZ243">
        <v>0</v>
      </c>
      <c r="BA243">
        <v>0</v>
      </c>
      <c r="BB243">
        <v>0</v>
      </c>
      <c r="BC243">
        <v>2.5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13</v>
      </c>
      <c r="CA243">
        <v>243</v>
      </c>
    </row>
    <row r="244" spans="2:80">
      <c r="B244" t="s">
        <v>557</v>
      </c>
      <c r="C244">
        <v>87</v>
      </c>
      <c r="D244" t="s">
        <v>271</v>
      </c>
      <c r="E244" t="s">
        <v>402</v>
      </c>
      <c r="F244" t="s">
        <v>102</v>
      </c>
      <c r="G244">
        <v>7</v>
      </c>
      <c r="H244">
        <v>90</v>
      </c>
      <c r="I244">
        <v>87</v>
      </c>
      <c r="J244">
        <v>30.292349000000002</v>
      </c>
      <c r="K244">
        <v>87.810265000000001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2:80">
      <c r="B245" t="s">
        <v>558</v>
      </c>
      <c r="C245">
        <v>92</v>
      </c>
      <c r="D245" t="s">
        <v>102</v>
      </c>
      <c r="E245" t="s">
        <v>261</v>
      </c>
      <c r="F245">
        <v>7</v>
      </c>
      <c r="G245">
        <v>90</v>
      </c>
      <c r="H245">
        <v>92</v>
      </c>
      <c r="I245">
        <v>25.562177999999999</v>
      </c>
      <c r="J245">
        <v>81.084813999999994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2:80">
      <c r="B246" t="s">
        <v>559</v>
      </c>
      <c r="C246">
        <v>91</v>
      </c>
      <c r="D246" t="s">
        <v>387</v>
      </c>
      <c r="E246">
        <v>6</v>
      </c>
      <c r="F246">
        <v>60</v>
      </c>
      <c r="G246">
        <v>91</v>
      </c>
      <c r="H246">
        <v>25.172152000000001</v>
      </c>
      <c r="I246">
        <v>89.062927000000002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2:80">
      <c r="B247" t="s">
        <v>560</v>
      </c>
      <c r="C247">
        <v>95</v>
      </c>
      <c r="D247" t="s">
        <v>398</v>
      </c>
      <c r="E247" t="s">
        <v>399</v>
      </c>
      <c r="F247" t="s">
        <v>253</v>
      </c>
      <c r="G247" t="s">
        <v>261</v>
      </c>
      <c r="H247">
        <v>6</v>
      </c>
      <c r="I247">
        <v>90</v>
      </c>
      <c r="J247">
        <v>95</v>
      </c>
      <c r="K247" t="s">
        <v>1150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2:80">
      <c r="B248" t="s">
        <v>589</v>
      </c>
      <c r="C248">
        <v>6</v>
      </c>
      <c r="D248" t="s">
        <v>337</v>
      </c>
      <c r="E248" t="s">
        <v>242</v>
      </c>
      <c r="F248" t="s">
        <v>254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55.625391999999998</v>
      </c>
      <c r="N248">
        <v>14.764640999999999</v>
      </c>
      <c r="O248">
        <v>55.910753</v>
      </c>
      <c r="P248">
        <v>14.764640999999999</v>
      </c>
      <c r="Q248">
        <v>66.314301</v>
      </c>
      <c r="R248">
        <v>0</v>
      </c>
      <c r="S248">
        <v>0</v>
      </c>
      <c r="T248" t="s">
        <v>1151</v>
      </c>
      <c r="U248" t="s">
        <v>1152</v>
      </c>
      <c r="V248">
        <v>0.78900000000000003</v>
      </c>
      <c r="W248">
        <v>0</v>
      </c>
      <c r="X248">
        <v>0</v>
      </c>
      <c r="Y248">
        <v>0</v>
      </c>
      <c r="Z248">
        <v>0</v>
      </c>
      <c r="AA248" t="s">
        <v>1153</v>
      </c>
      <c r="AB248">
        <v>0</v>
      </c>
      <c r="AC248" t="s">
        <v>1154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1155</v>
      </c>
      <c r="AK248" t="s">
        <v>1156</v>
      </c>
      <c r="AL248">
        <v>0.46100000000000002</v>
      </c>
      <c r="AM248">
        <v>68.38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170</v>
      </c>
      <c r="BI248">
        <v>2283</v>
      </c>
    </row>
    <row r="249" spans="2:80">
      <c r="B249" t="s">
        <v>590</v>
      </c>
      <c r="C249">
        <v>6</v>
      </c>
      <c r="D249" t="s">
        <v>337</v>
      </c>
      <c r="E249" t="s">
        <v>242</v>
      </c>
      <c r="F249" t="s">
        <v>261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68.955316999999994</v>
      </c>
      <c r="N249">
        <v>14.944394000000001</v>
      </c>
      <c r="O249">
        <v>59.573790000000002</v>
      </c>
      <c r="P249">
        <v>14.944394000000001</v>
      </c>
      <c r="Q249">
        <v>61.219906000000002</v>
      </c>
      <c r="R249">
        <v>0</v>
      </c>
      <c r="S249">
        <v>0</v>
      </c>
      <c r="T249" t="s">
        <v>1157</v>
      </c>
      <c r="U249">
        <v>0</v>
      </c>
      <c r="V249">
        <v>1.835</v>
      </c>
      <c r="W249">
        <v>18</v>
      </c>
      <c r="X249">
        <v>2.71</v>
      </c>
      <c r="Y249">
        <v>33.61</v>
      </c>
      <c r="Z249">
        <v>0</v>
      </c>
      <c r="AA249">
        <v>0</v>
      </c>
      <c r="AB249">
        <v>0</v>
      </c>
      <c r="AC249">
        <v>0</v>
      </c>
      <c r="AD249" t="s">
        <v>1158</v>
      </c>
      <c r="AE249">
        <v>0</v>
      </c>
      <c r="AF249">
        <v>0</v>
      </c>
      <c r="AG249">
        <v>3</v>
      </c>
      <c r="AH249">
        <v>0.315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1159</v>
      </c>
      <c r="AP249">
        <v>0</v>
      </c>
      <c r="AQ249" t="s">
        <v>1160</v>
      </c>
      <c r="AR249">
        <v>1.4750000000000001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98</v>
      </c>
      <c r="BN249">
        <v>1265</v>
      </c>
    </row>
    <row r="250" spans="2:80">
      <c r="B250" t="s">
        <v>591</v>
      </c>
      <c r="C250">
        <v>27</v>
      </c>
      <c r="D250" t="s">
        <v>296</v>
      </c>
      <c r="E250" t="s">
        <v>342</v>
      </c>
      <c r="F250" t="s">
        <v>254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93.352402999999995</v>
      </c>
      <c r="O250">
        <v>24.898282999999999</v>
      </c>
      <c r="P250">
        <v>89.014058000000006</v>
      </c>
      <c r="Q250" t="s">
        <v>1161</v>
      </c>
      <c r="R250">
        <v>24.898282999999999</v>
      </c>
      <c r="S250">
        <v>82.059888999999998</v>
      </c>
      <c r="T250">
        <v>23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0.5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</v>
      </c>
      <c r="AW250">
        <v>0.5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2.5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7</v>
      </c>
      <c r="BY250">
        <v>151</v>
      </c>
    </row>
    <row r="251" spans="2:80">
      <c r="B251" t="s">
        <v>592</v>
      </c>
      <c r="C251">
        <v>27</v>
      </c>
      <c r="D251" t="s">
        <v>296</v>
      </c>
      <c r="E251" t="s">
        <v>342</v>
      </c>
      <c r="F251" t="s">
        <v>261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1162</v>
      </c>
      <c r="N251">
        <v>25.979723</v>
      </c>
      <c r="O251">
        <v>94.621050999999994</v>
      </c>
      <c r="P251" t="s">
        <v>1163</v>
      </c>
      <c r="Q251">
        <v>25.979723</v>
      </c>
      <c r="R251">
        <v>84.155531999999994</v>
      </c>
      <c r="S251">
        <v>558.78200000000004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15.93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1164</v>
      </c>
      <c r="AU251">
        <v>0</v>
      </c>
      <c r="AV251">
        <v>0.56299999999999994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1165</v>
      </c>
      <c r="BE251">
        <v>0</v>
      </c>
      <c r="BF251" t="s">
        <v>1166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16</v>
      </c>
      <c r="BP251">
        <v>338</v>
      </c>
    </row>
    <row r="252" spans="2:80">
      <c r="B252" t="s">
        <v>593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74.888974000000005</v>
      </c>
      <c r="J252">
        <v>16.143602000000001</v>
      </c>
      <c r="K252">
        <v>72.451460999999995</v>
      </c>
      <c r="L252">
        <v>16.143602000000001</v>
      </c>
      <c r="M252">
        <v>75.723399000000001</v>
      </c>
      <c r="N252">
        <v>16.143602000000001</v>
      </c>
      <c r="O252">
        <v>68.506603999999996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2:80">
      <c r="B256" t="s">
        <v>426</v>
      </c>
      <c r="C256" t="s">
        <v>95</v>
      </c>
      <c r="D256" t="s">
        <v>427</v>
      </c>
      <c r="E256" t="s">
        <v>5</v>
      </c>
      <c r="F256" t="s">
        <v>645</v>
      </c>
      <c r="G256" t="s">
        <v>610</v>
      </c>
      <c r="H256">
        <v>5</v>
      </c>
      <c r="I256">
        <v>2020</v>
      </c>
      <c r="J256" t="s">
        <v>1167</v>
      </c>
    </row>
    <row r="257" spans="2:10">
      <c r="B257" t="s">
        <v>426</v>
      </c>
      <c r="C257" t="s">
        <v>95</v>
      </c>
      <c r="D257" t="s">
        <v>427</v>
      </c>
      <c r="E257" t="s">
        <v>5</v>
      </c>
      <c r="F257" t="s">
        <v>570</v>
      </c>
      <c r="G257" t="s">
        <v>565</v>
      </c>
      <c r="H257">
        <v>16</v>
      </c>
      <c r="I257">
        <v>2020</v>
      </c>
      <c r="J257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zoomScaleNormal="100" workbookViewId="0">
      <selection activeCell="C12" sqref="C12"/>
    </sheetView>
  </sheetViews>
  <sheetFormatPr defaultRowHeight="15"/>
  <cols>
    <col min="1" max="1" width="17.5703125" style="71" bestFit="1" customWidth="1"/>
    <col min="2" max="2" width="14.7109375" bestFit="1" customWidth="1"/>
    <col min="4" max="4" width="35.85546875" bestFit="1" customWidth="1"/>
    <col min="5" max="5" width="17.5703125" bestFit="1" customWidth="1"/>
    <col min="6" max="6" width="11.140625" bestFit="1" customWidth="1"/>
    <col min="7" max="7" width="25.7109375" bestFit="1" customWidth="1"/>
  </cols>
  <sheetData>
    <row r="1" spans="1:8">
      <c r="A1" s="71" t="s">
        <v>1168</v>
      </c>
      <c r="B1" s="130" t="s">
        <v>1169</v>
      </c>
      <c r="C1" s="127" t="s">
        <v>1170</v>
      </c>
      <c r="D1" s="127" t="s">
        <v>1171</v>
      </c>
      <c r="E1" s="127" t="s">
        <v>1172</v>
      </c>
      <c r="F1" s="131" t="s">
        <v>1173</v>
      </c>
      <c r="G1" s="133" t="s">
        <v>1174</v>
      </c>
      <c r="H1" s="127"/>
    </row>
    <row r="2" spans="1:8">
      <c r="A2" s="134">
        <v>3</v>
      </c>
      <c r="B2" s="130">
        <v>3</v>
      </c>
      <c r="C2" s="127">
        <v>35</v>
      </c>
      <c r="D2" s="127" t="s">
        <v>1178</v>
      </c>
      <c r="E2" s="127">
        <v>55372</v>
      </c>
      <c r="F2" s="131">
        <v>2768.6</v>
      </c>
      <c r="G2" s="133">
        <v>2516.909090909091</v>
      </c>
      <c r="H2" s="127"/>
    </row>
    <row r="3" spans="1:8">
      <c r="A3" s="134">
        <v>4</v>
      </c>
      <c r="B3" s="130">
        <v>4</v>
      </c>
      <c r="C3" s="127">
        <v>17</v>
      </c>
      <c r="D3" s="127" t="s">
        <v>505</v>
      </c>
      <c r="E3" s="127">
        <v>20703</v>
      </c>
      <c r="F3" s="131">
        <v>1035.1500000000001</v>
      </c>
      <c r="G3" s="133">
        <v>941.0454545454545</v>
      </c>
      <c r="H3" s="127"/>
    </row>
    <row r="4" spans="1:8">
      <c r="A4" s="134">
        <v>6</v>
      </c>
      <c r="B4" s="130">
        <v>6</v>
      </c>
      <c r="C4" s="127">
        <v>74</v>
      </c>
      <c r="D4" s="127" t="s">
        <v>508</v>
      </c>
      <c r="E4" s="127">
        <v>18000</v>
      </c>
      <c r="F4" s="131">
        <v>900</v>
      </c>
      <c r="G4" s="133">
        <v>818.18181818181813</v>
      </c>
      <c r="H4" s="127"/>
    </row>
    <row r="5" spans="1:8">
      <c r="A5" s="134">
        <v>7</v>
      </c>
      <c r="B5" s="130">
        <v>7</v>
      </c>
      <c r="C5" s="127">
        <v>37</v>
      </c>
      <c r="D5" s="127" t="s">
        <v>509</v>
      </c>
      <c r="E5" s="127">
        <v>40515</v>
      </c>
      <c r="F5" s="131">
        <v>2025.75</v>
      </c>
      <c r="G5" s="133">
        <v>1841.590909090909</v>
      </c>
      <c r="H5" s="127"/>
    </row>
    <row r="6" spans="1:8">
      <c r="A6" s="134">
        <v>8</v>
      </c>
      <c r="B6" s="130">
        <v>8</v>
      </c>
      <c r="C6" s="127">
        <v>32</v>
      </c>
      <c r="D6" s="127" t="s">
        <v>1191</v>
      </c>
      <c r="E6" s="127">
        <v>20777</v>
      </c>
      <c r="F6" s="131">
        <v>1038.8499999999999</v>
      </c>
      <c r="G6" s="133">
        <v>944.40909090909088</v>
      </c>
      <c r="H6" s="127"/>
    </row>
    <row r="7" spans="1:8">
      <c r="A7" s="134">
        <v>9</v>
      </c>
      <c r="B7" s="130">
        <v>9</v>
      </c>
      <c r="C7" s="127">
        <v>51</v>
      </c>
      <c r="D7" s="127" t="s">
        <v>512</v>
      </c>
      <c r="E7" s="127">
        <v>7713</v>
      </c>
      <c r="F7" s="131">
        <v>385.65</v>
      </c>
      <c r="G7" s="133">
        <v>350.59090909090907</v>
      </c>
      <c r="H7" s="127"/>
    </row>
    <row r="8" spans="1:8">
      <c r="A8" s="134">
        <v>14</v>
      </c>
      <c r="B8" s="130">
        <v>14</v>
      </c>
      <c r="C8" s="127">
        <v>29</v>
      </c>
      <c r="D8" s="127" t="s">
        <v>1175</v>
      </c>
      <c r="E8" s="127">
        <v>7352</v>
      </c>
      <c r="F8" s="131">
        <v>367.6</v>
      </c>
      <c r="G8" s="133">
        <v>334.18181818181819</v>
      </c>
      <c r="H8" s="127"/>
    </row>
    <row r="9" spans="1:8">
      <c r="A9" s="134">
        <v>17</v>
      </c>
      <c r="B9" s="130">
        <v>17</v>
      </c>
      <c r="C9" s="127">
        <v>2</v>
      </c>
      <c r="D9" s="127" t="s">
        <v>1176</v>
      </c>
      <c r="E9" s="127">
        <v>14035</v>
      </c>
      <c r="F9" s="131">
        <v>701.75</v>
      </c>
      <c r="G9" s="133">
        <v>637.9545454545455</v>
      </c>
      <c r="H9" s="127"/>
    </row>
    <row r="10" spans="1:8">
      <c r="A10" s="134">
        <v>18</v>
      </c>
      <c r="B10" s="130">
        <v>18</v>
      </c>
      <c r="C10" s="127">
        <v>78</v>
      </c>
      <c r="D10" s="127" t="s">
        <v>514</v>
      </c>
      <c r="E10" s="127">
        <v>14914</v>
      </c>
      <c r="F10" s="131">
        <v>745.7</v>
      </c>
      <c r="G10" s="133">
        <v>677.90909090909088</v>
      </c>
      <c r="H10" s="127"/>
    </row>
    <row r="11" spans="1:8">
      <c r="A11" s="134">
        <v>19</v>
      </c>
      <c r="B11" s="130">
        <v>19</v>
      </c>
      <c r="C11" s="127">
        <v>49</v>
      </c>
      <c r="D11" s="127" t="s">
        <v>517</v>
      </c>
      <c r="E11" s="127">
        <v>21026</v>
      </c>
      <c r="F11" s="131">
        <v>1051.3</v>
      </c>
      <c r="G11" s="133">
        <v>955.72727272727275</v>
      </c>
      <c r="H11" s="127"/>
    </row>
    <row r="12" spans="1:8">
      <c r="A12" s="134">
        <v>22</v>
      </c>
      <c r="B12" s="130">
        <v>22</v>
      </c>
      <c r="C12" s="127">
        <v>60</v>
      </c>
      <c r="D12" s="127" t="s">
        <v>522</v>
      </c>
      <c r="E12" s="127">
        <v>33119</v>
      </c>
      <c r="F12" s="131">
        <v>1655.95</v>
      </c>
      <c r="G12" s="133">
        <v>1505.409090909091</v>
      </c>
      <c r="H12" s="127"/>
    </row>
    <row r="13" spans="1:8">
      <c r="A13" s="134">
        <v>23</v>
      </c>
      <c r="B13" s="130">
        <v>23</v>
      </c>
      <c r="C13" s="127">
        <v>15</v>
      </c>
      <c r="D13" s="127" t="s">
        <v>1177</v>
      </c>
      <c r="E13" s="127">
        <v>59191</v>
      </c>
      <c r="F13" s="131">
        <v>2959.55</v>
      </c>
      <c r="G13" s="133">
        <v>2690.5</v>
      </c>
      <c r="H13" s="127"/>
    </row>
    <row r="14" spans="1:8">
      <c r="A14" s="134">
        <v>28</v>
      </c>
      <c r="B14" s="130">
        <v>28</v>
      </c>
      <c r="C14" s="127">
        <v>21</v>
      </c>
      <c r="D14" s="127" t="s">
        <v>526</v>
      </c>
      <c r="E14" s="127">
        <v>6059</v>
      </c>
      <c r="F14" s="131">
        <v>302.95</v>
      </c>
      <c r="G14" s="133">
        <v>275.40909090909093</v>
      </c>
      <c r="H14" s="127"/>
    </row>
    <row r="15" spans="1:8">
      <c r="A15" s="134">
        <v>29</v>
      </c>
      <c r="B15" s="130">
        <v>29</v>
      </c>
      <c r="C15" s="127">
        <v>47</v>
      </c>
      <c r="D15" s="127" t="s">
        <v>527</v>
      </c>
      <c r="E15" s="127">
        <v>15204</v>
      </c>
      <c r="F15" s="131">
        <v>760.2</v>
      </c>
      <c r="G15" s="133">
        <v>691.09090909090912</v>
      </c>
      <c r="H15" s="127"/>
    </row>
    <row r="16" spans="1:8">
      <c r="A16" s="134">
        <v>34</v>
      </c>
      <c r="B16" s="130">
        <v>34</v>
      </c>
      <c r="C16" s="127">
        <v>79</v>
      </c>
      <c r="D16" s="127" t="s">
        <v>1179</v>
      </c>
      <c r="E16" s="127">
        <v>8048</v>
      </c>
      <c r="F16" s="131">
        <v>402.4</v>
      </c>
      <c r="G16" s="133">
        <v>365.81818181818181</v>
      </c>
    </row>
    <row r="17" spans="1:7">
      <c r="A17" s="134">
        <v>41</v>
      </c>
      <c r="B17" s="130">
        <v>41</v>
      </c>
      <c r="C17" s="127">
        <v>46</v>
      </c>
      <c r="D17" s="127" t="s">
        <v>531</v>
      </c>
      <c r="E17" s="127">
        <v>1362</v>
      </c>
      <c r="F17" s="131">
        <v>68.099999999999994</v>
      </c>
      <c r="G17" s="133">
        <v>61.909090909090907</v>
      </c>
    </row>
    <row r="18" spans="1:7">
      <c r="A18" s="134">
        <v>42</v>
      </c>
      <c r="B18" s="130">
        <v>42</v>
      </c>
      <c r="C18" s="127">
        <v>24</v>
      </c>
      <c r="D18" s="127" t="s">
        <v>1180</v>
      </c>
      <c r="E18" s="127">
        <v>8859</v>
      </c>
      <c r="F18" s="131">
        <v>442.95</v>
      </c>
      <c r="G18" s="133">
        <v>402.68181818181819</v>
      </c>
    </row>
    <row r="19" spans="1:7">
      <c r="A19" s="134">
        <v>50</v>
      </c>
      <c r="B19" s="130">
        <v>50</v>
      </c>
      <c r="C19" s="127">
        <v>41</v>
      </c>
      <c r="D19" s="127" t="s">
        <v>1181</v>
      </c>
      <c r="E19" s="127">
        <v>55943</v>
      </c>
      <c r="F19" s="131">
        <v>2797.15</v>
      </c>
      <c r="G19" s="133">
        <v>2542.8636363636365</v>
      </c>
    </row>
    <row r="20" spans="1:7">
      <c r="A20" s="134">
        <v>52</v>
      </c>
      <c r="B20" s="130">
        <v>52</v>
      </c>
      <c r="C20" s="127">
        <v>5</v>
      </c>
      <c r="D20" s="127" t="s">
        <v>1182</v>
      </c>
      <c r="E20" s="127">
        <v>79725</v>
      </c>
      <c r="F20" s="131">
        <v>3986.25</v>
      </c>
      <c r="G20" s="133">
        <v>3623.8636363636365</v>
      </c>
    </row>
    <row r="21" spans="1:7">
      <c r="A21" s="134">
        <v>55</v>
      </c>
      <c r="B21" s="130">
        <v>55</v>
      </c>
      <c r="C21" s="127">
        <v>155</v>
      </c>
      <c r="D21" s="127" t="s">
        <v>1183</v>
      </c>
      <c r="E21" s="127">
        <v>128246</v>
      </c>
      <c r="F21" s="131">
        <v>6412.3</v>
      </c>
      <c r="G21" s="133">
        <v>5829.363636363636</v>
      </c>
    </row>
    <row r="22" spans="1:7">
      <c r="A22" s="134">
        <v>56</v>
      </c>
      <c r="B22" s="130">
        <v>56</v>
      </c>
      <c r="C22" s="127">
        <v>81</v>
      </c>
      <c r="D22" s="127" t="s">
        <v>1184</v>
      </c>
      <c r="E22" s="127">
        <v>98359</v>
      </c>
      <c r="F22" s="131">
        <v>4917.95</v>
      </c>
      <c r="G22" s="133">
        <v>4470.863636363636</v>
      </c>
    </row>
    <row r="23" spans="1:7">
      <c r="A23" s="134">
        <v>64</v>
      </c>
      <c r="B23" s="130">
        <v>64</v>
      </c>
      <c r="C23" s="127">
        <v>31</v>
      </c>
      <c r="D23" s="127" t="s">
        <v>1185</v>
      </c>
      <c r="E23" s="127">
        <v>202</v>
      </c>
      <c r="F23" s="131">
        <v>10.1</v>
      </c>
      <c r="G23" s="133">
        <v>9.1818181818181817</v>
      </c>
    </row>
    <row r="24" spans="1:7">
      <c r="A24" s="134">
        <v>70</v>
      </c>
      <c r="B24" s="130">
        <v>70</v>
      </c>
      <c r="C24" s="127">
        <v>95</v>
      </c>
      <c r="D24" s="127" t="s">
        <v>1186</v>
      </c>
      <c r="E24" s="127">
        <v>933</v>
      </c>
      <c r="F24" s="131">
        <v>46.65</v>
      </c>
      <c r="G24" s="133">
        <v>42.409090909090907</v>
      </c>
    </row>
    <row r="25" spans="1:7">
      <c r="A25" s="134">
        <v>75</v>
      </c>
      <c r="B25" s="130">
        <v>75</v>
      </c>
      <c r="C25" s="127">
        <v>23</v>
      </c>
      <c r="D25" s="127" t="s">
        <v>1187</v>
      </c>
      <c r="E25" s="127">
        <v>2808</v>
      </c>
      <c r="F25" s="131">
        <v>140.4</v>
      </c>
      <c r="G25" s="133">
        <v>127.63636363636364</v>
      </c>
    </row>
    <row r="26" spans="1:7">
      <c r="A26" s="134">
        <v>76</v>
      </c>
      <c r="B26" s="130">
        <v>76</v>
      </c>
      <c r="C26" s="127">
        <v>54</v>
      </c>
      <c r="D26" s="127" t="s">
        <v>1188</v>
      </c>
      <c r="E26" s="127">
        <v>7641</v>
      </c>
      <c r="F26" s="131">
        <v>382.05</v>
      </c>
      <c r="G26" s="133">
        <v>347.31818181818181</v>
      </c>
    </row>
    <row r="27" spans="1:7">
      <c r="A27" s="134">
        <v>77</v>
      </c>
      <c r="B27" s="130">
        <v>77</v>
      </c>
      <c r="C27" s="127">
        <v>88</v>
      </c>
      <c r="D27" s="127" t="s">
        <v>1189</v>
      </c>
      <c r="E27" s="127">
        <v>7347</v>
      </c>
      <c r="F27" s="131">
        <v>367.35</v>
      </c>
      <c r="G27" s="133">
        <v>333.95454545454544</v>
      </c>
    </row>
    <row r="28" spans="1:7">
      <c r="A28" s="134">
        <v>79</v>
      </c>
      <c r="B28" s="130">
        <v>79</v>
      </c>
      <c r="C28" s="127">
        <v>148</v>
      </c>
      <c r="D28" s="127" t="s">
        <v>1190</v>
      </c>
      <c r="E28" s="127">
        <v>4967</v>
      </c>
      <c r="F28" s="131">
        <v>248.35</v>
      </c>
      <c r="G28" s="133">
        <v>225.77272727272728</v>
      </c>
    </row>
    <row r="29" spans="1:7">
      <c r="A29" s="134">
        <v>84</v>
      </c>
      <c r="B29" s="130">
        <v>84</v>
      </c>
      <c r="C29" s="127">
        <v>67</v>
      </c>
      <c r="D29" s="127" t="s">
        <v>1192</v>
      </c>
      <c r="E29" s="127">
        <v>2805</v>
      </c>
      <c r="F29" s="131">
        <v>140.25</v>
      </c>
      <c r="G29" s="133">
        <v>127.5</v>
      </c>
    </row>
    <row r="30" spans="1:7">
      <c r="A30" s="134">
        <v>86</v>
      </c>
      <c r="B30" s="130">
        <v>86</v>
      </c>
      <c r="C30" s="127">
        <v>68</v>
      </c>
      <c r="D30" s="127" t="s">
        <v>534</v>
      </c>
      <c r="E30" s="127">
        <v>1036</v>
      </c>
      <c r="F30" s="131">
        <v>51.8</v>
      </c>
      <c r="G30" s="133">
        <v>47.090909090909093</v>
      </c>
    </row>
    <row r="31" spans="1:7">
      <c r="A31" s="134">
        <v>87</v>
      </c>
      <c r="B31" s="130">
        <v>87</v>
      </c>
      <c r="C31" s="127">
        <v>86</v>
      </c>
      <c r="D31" s="127" t="s">
        <v>538</v>
      </c>
      <c r="E31" s="127">
        <v>1701</v>
      </c>
      <c r="F31" s="131">
        <v>85.05</v>
      </c>
      <c r="G31" s="133">
        <v>77.318181818181813</v>
      </c>
    </row>
    <row r="32" spans="1:7">
      <c r="A32" s="134">
        <v>89</v>
      </c>
      <c r="B32" s="130">
        <v>89</v>
      </c>
      <c r="C32" s="127">
        <v>57</v>
      </c>
      <c r="D32" s="127" t="s">
        <v>536</v>
      </c>
      <c r="E32" s="127">
        <v>506</v>
      </c>
      <c r="F32" s="131">
        <v>25.3</v>
      </c>
      <c r="G32" s="133">
        <v>23</v>
      </c>
    </row>
    <row r="33" spans="1:7">
      <c r="A33" s="134">
        <v>90</v>
      </c>
      <c r="B33" s="130">
        <v>90</v>
      </c>
      <c r="C33" s="127">
        <v>132</v>
      </c>
      <c r="D33" s="127" t="s">
        <v>1193</v>
      </c>
      <c r="E33" s="127">
        <v>8785</v>
      </c>
      <c r="F33" s="131">
        <v>439.25</v>
      </c>
      <c r="G33" s="133">
        <v>399.31818181818181</v>
      </c>
    </row>
    <row r="34" spans="1:7">
      <c r="A34" s="134">
        <v>93</v>
      </c>
      <c r="B34" s="130">
        <v>93</v>
      </c>
      <c r="C34" s="127">
        <v>36</v>
      </c>
      <c r="D34" s="127" t="s">
        <v>1194</v>
      </c>
      <c r="E34" s="127">
        <v>2670</v>
      </c>
      <c r="F34" s="131">
        <v>133.5</v>
      </c>
      <c r="G34" s="133">
        <v>121.36363636363636</v>
      </c>
    </row>
    <row r="35" spans="1:7">
      <c r="A35" s="134">
        <v>95</v>
      </c>
      <c r="B35" s="130">
        <v>95</v>
      </c>
      <c r="C35" s="127">
        <v>72</v>
      </c>
      <c r="D35" s="127" t="s">
        <v>540</v>
      </c>
      <c r="E35" s="127">
        <v>1136</v>
      </c>
      <c r="F35" s="131">
        <v>56.8</v>
      </c>
      <c r="G35" s="133">
        <v>51.636363636363633</v>
      </c>
    </row>
    <row r="36" spans="1:7">
      <c r="B36" s="127"/>
      <c r="C36" s="127"/>
      <c r="D36" s="127" t="s">
        <v>36</v>
      </c>
      <c r="E36" s="127">
        <v>9187</v>
      </c>
      <c r="F36" s="131">
        <v>459.35</v>
      </c>
      <c r="G36" s="133">
        <v>417.59090909090907</v>
      </c>
    </row>
    <row r="37" spans="1:7">
      <c r="B37" s="127"/>
      <c r="C37" s="127"/>
      <c r="D37" s="127" t="s">
        <v>278</v>
      </c>
      <c r="E37" s="127">
        <v>12084</v>
      </c>
      <c r="F37" s="131">
        <v>604.20000000000005</v>
      </c>
      <c r="G37" s="133">
        <v>549.27272727272725</v>
      </c>
    </row>
    <row r="38" spans="1:7">
      <c r="B38" s="127"/>
      <c r="C38" s="127"/>
      <c r="D38" s="127" t="s">
        <v>1195</v>
      </c>
      <c r="E38" s="127"/>
      <c r="F38" s="131"/>
      <c r="G38" s="127"/>
    </row>
    <row r="39" spans="1:7">
      <c r="B39" s="127"/>
      <c r="C39" s="127"/>
      <c r="D39" s="127"/>
      <c r="E39" s="127"/>
      <c r="F39" s="131"/>
      <c r="G39" s="127"/>
    </row>
    <row r="40" spans="1:7">
      <c r="A40" s="135"/>
      <c r="B40" s="128"/>
      <c r="C40" s="128"/>
      <c r="D40" s="128" t="s">
        <v>34</v>
      </c>
      <c r="E40" s="129">
        <v>778330</v>
      </c>
      <c r="F40" s="129">
        <v>38916.500000000007</v>
      </c>
      <c r="G40" s="133">
        <v>35378.636363636375</v>
      </c>
    </row>
    <row r="41" spans="1:7">
      <c r="B41" s="127"/>
      <c r="C41" s="127"/>
      <c r="D41" s="127"/>
      <c r="E41" s="127"/>
      <c r="F41" s="132">
        <v>38916.5</v>
      </c>
      <c r="G41" s="133" t="s">
        <v>1196</v>
      </c>
    </row>
    <row r="42" spans="1:7">
      <c r="F42" s="126">
        <f>E40/20</f>
        <v>38916.5</v>
      </c>
    </row>
  </sheetData>
  <sortState ref="A2:G4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J2" sqref="J2"/>
    </sheetView>
  </sheetViews>
  <sheetFormatPr defaultRowHeight="15"/>
  <cols>
    <col min="5" max="5" width="9.140625" style="49"/>
  </cols>
  <sheetData>
    <row r="1" spans="1:14">
      <c r="A1" s="49"/>
      <c r="B1" s="49" t="s">
        <v>24</v>
      </c>
      <c r="C1" s="49" t="s">
        <v>25</v>
      </c>
      <c r="D1" s="49" t="s">
        <v>28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M1" t="s">
        <v>26</v>
      </c>
      <c r="N1" t="s">
        <v>23</v>
      </c>
    </row>
    <row r="2" spans="1:14">
      <c r="A2" s="49"/>
      <c r="B2" s="49">
        <f>TrnStat.asc!B54</f>
        <v>1</v>
      </c>
      <c r="C2" s="49">
        <f>TrnStat.asc!C54</f>
        <v>1</v>
      </c>
      <c r="D2" s="49" t="str">
        <f>TrnStat.asc!D54</f>
        <v>Rte</v>
      </c>
      <c r="E2" s="49">
        <f>TrnStat.asc!E54</f>
        <v>1</v>
      </c>
      <c r="F2" s="49" t="str">
        <f>TrnStat.asc!F54</f>
        <v>00,110</v>
      </c>
      <c r="G2" s="49" t="str">
        <f>TrnStat.asc!G54</f>
        <v>0,000</v>
      </c>
      <c r="H2" s="49" t="str">
        <f>TrnStat.asc!H54</f>
        <v>0,101</v>
      </c>
      <c r="I2" s="49" t="str">
        <f>TrnStat.asc!I54</f>
        <v>0,000</v>
      </c>
      <c r="J2" s="49" t="str">
        <f>TrnStat.asc!J54</f>
        <v>|</v>
      </c>
      <c r="K2" s="49" t="str">
        <f>TrnStat.asc!K54</f>
        <v>00,211</v>
      </c>
      <c r="M2" t="str">
        <f>IF(ISNUMBER(K2),K2,CONCATENATE(LEFT(K2,2),RIGHT(K2,3)))</f>
        <v>00211</v>
      </c>
      <c r="N2">
        <f>VALUE(M2)</f>
        <v>211</v>
      </c>
    </row>
    <row r="3" spans="1:14">
      <c r="A3" s="49"/>
      <c r="B3" s="49">
        <f>TrnStat.asc!B55</f>
        <v>2</v>
      </c>
      <c r="C3" s="49">
        <f>TrnStat.asc!C55</f>
        <v>1</v>
      </c>
      <c r="D3" s="49" t="str">
        <f>TrnStat.asc!D55</f>
        <v>Rte</v>
      </c>
      <c r="E3" s="49">
        <f>TrnStat.asc!E55</f>
        <v>2</v>
      </c>
      <c r="F3" s="49" t="str">
        <f>TrnStat.asc!F55</f>
        <v>00,145</v>
      </c>
      <c r="G3" s="49" t="str">
        <f>TrnStat.asc!G55</f>
        <v>0,104</v>
      </c>
      <c r="H3" s="49" t="str">
        <f>TrnStat.asc!H55</f>
        <v>0,141</v>
      </c>
      <c r="I3" s="49" t="str">
        <f>TrnStat.asc!I55</f>
        <v>0,000</v>
      </c>
      <c r="J3" s="49" t="str">
        <f>TrnStat.asc!J55</f>
        <v>|</v>
      </c>
      <c r="K3" s="49" t="str">
        <f>TrnStat.asc!K55</f>
        <v>00,390</v>
      </c>
      <c r="M3" t="str">
        <f t="shared" ref="M3:M45" si="0">IF(ISNUMBER(K3),K3,CONCATENATE(LEFT(K3,2),RIGHT(K3,3)))</f>
        <v>00390</v>
      </c>
      <c r="N3">
        <f t="shared" ref="N3:N45" si="1">VALUE(M3)</f>
        <v>390</v>
      </c>
    </row>
    <row r="4" spans="1:14">
      <c r="A4" s="49"/>
      <c r="B4" s="49">
        <f>TrnStat.asc!B56</f>
        <v>3</v>
      </c>
      <c r="C4" s="49">
        <f>TrnStat.asc!C56</f>
        <v>1</v>
      </c>
      <c r="D4" s="49" t="str">
        <f>TrnStat.asc!D56</f>
        <v>Rte</v>
      </c>
      <c r="E4" s="49">
        <f>TrnStat.asc!E56</f>
        <v>3</v>
      </c>
      <c r="F4" s="49" t="str">
        <f>TrnStat.asc!F56</f>
        <v>00,667</v>
      </c>
      <c r="G4" s="49" t="str">
        <f>TrnStat.asc!G56</f>
        <v>0,656</v>
      </c>
      <c r="H4" s="49" t="str">
        <f>TrnStat.asc!H56</f>
        <v>0,760</v>
      </c>
      <c r="I4" s="49" t="str">
        <f>TrnStat.asc!I56</f>
        <v>0,098</v>
      </c>
      <c r="J4" s="49" t="str">
        <f>TrnStat.asc!J56</f>
        <v>|</v>
      </c>
      <c r="K4" s="49">
        <f>TrnStat.asc!K56</f>
        <v>2181</v>
      </c>
      <c r="M4">
        <f t="shared" si="0"/>
        <v>2181</v>
      </c>
      <c r="N4">
        <f t="shared" si="1"/>
        <v>2181</v>
      </c>
    </row>
    <row r="5" spans="1:14">
      <c r="A5" s="49"/>
      <c r="B5" s="49">
        <f>TrnStat.asc!B57</f>
        <v>4</v>
      </c>
      <c r="C5" s="49">
        <f>TrnStat.asc!C57</f>
        <v>1</v>
      </c>
      <c r="D5" s="49" t="str">
        <f>TrnStat.asc!D57</f>
        <v>Rte</v>
      </c>
      <c r="E5" s="49">
        <f>TrnStat.asc!E57</f>
        <v>4</v>
      </c>
      <c r="F5" s="49" t="str">
        <f>TrnStat.asc!F57</f>
        <v>00,278</v>
      </c>
      <c r="G5" s="49" t="str">
        <f>TrnStat.asc!G57</f>
        <v>0,357</v>
      </c>
      <c r="H5" s="49" t="str">
        <f>TrnStat.asc!H57</f>
        <v>0,402</v>
      </c>
      <c r="I5" s="49" t="str">
        <f>TrnStat.asc!I57</f>
        <v>0,053</v>
      </c>
      <c r="J5" s="49" t="str">
        <f>TrnStat.asc!J57</f>
        <v>|</v>
      </c>
      <c r="K5" s="49">
        <f>TrnStat.asc!K57</f>
        <v>1091</v>
      </c>
      <c r="M5">
        <f t="shared" si="0"/>
        <v>1091</v>
      </c>
      <c r="N5">
        <f t="shared" si="1"/>
        <v>1091</v>
      </c>
    </row>
    <row r="6" spans="1:14">
      <c r="A6" s="49"/>
      <c r="B6" s="49">
        <f>TrnStat.asc!B58</f>
        <v>5</v>
      </c>
      <c r="C6" s="49">
        <f>TrnStat.asc!C58</f>
        <v>1</v>
      </c>
      <c r="D6" s="49" t="str">
        <f>TrnStat.asc!D58</f>
        <v>Rte</v>
      </c>
      <c r="E6" s="49">
        <f>TrnStat.asc!E58</f>
        <v>5</v>
      </c>
      <c r="F6" s="49" t="str">
        <f>TrnStat.asc!F58</f>
        <v>00,850</v>
      </c>
      <c r="G6" s="49" t="str">
        <f>TrnStat.asc!G58</f>
        <v>0,558</v>
      </c>
      <c r="H6" s="49" t="str">
        <f>TrnStat.asc!H58</f>
        <v>0,933</v>
      </c>
      <c r="I6" s="49" t="str">
        <f>TrnStat.asc!I58</f>
        <v>0,000</v>
      </c>
      <c r="J6" s="49" t="str">
        <f>TrnStat.asc!J58</f>
        <v>|</v>
      </c>
      <c r="K6" s="49">
        <f>TrnStat.asc!K58</f>
        <v>2340</v>
      </c>
      <c r="M6">
        <f t="shared" si="0"/>
        <v>2340</v>
      </c>
      <c r="N6">
        <f t="shared" si="1"/>
        <v>2340</v>
      </c>
    </row>
    <row r="7" spans="1:14">
      <c r="A7" s="49"/>
      <c r="B7" s="49">
        <f>TrnStat.asc!B59</f>
        <v>6</v>
      </c>
      <c r="C7" s="49">
        <f>TrnStat.asc!C59</f>
        <v>1</v>
      </c>
      <c r="D7" s="49" t="str">
        <f>TrnStat.asc!D59</f>
        <v>Rte</v>
      </c>
      <c r="E7" s="49">
        <f>TrnStat.asc!E59</f>
        <v>6</v>
      </c>
      <c r="F7" s="49" t="str">
        <f>TrnStat.asc!F59</f>
        <v>00,318</v>
      </c>
      <c r="G7" s="49" t="str">
        <f>TrnStat.asc!G59</f>
        <v>0,095</v>
      </c>
      <c r="H7" s="49" t="str">
        <f>TrnStat.asc!H59</f>
        <v>0,519</v>
      </c>
      <c r="I7" s="49" t="str">
        <f>TrnStat.asc!I59</f>
        <v>0,000</v>
      </c>
      <c r="J7" s="49" t="str">
        <f>TrnStat.asc!J59</f>
        <v>|</v>
      </c>
      <c r="K7" s="49" t="str">
        <f>TrnStat.asc!K59</f>
        <v>00,932</v>
      </c>
      <c r="M7" t="str">
        <f t="shared" si="0"/>
        <v>00932</v>
      </c>
      <c r="N7">
        <f t="shared" si="1"/>
        <v>932</v>
      </c>
    </row>
    <row r="8" spans="1:14">
      <c r="A8" s="49"/>
      <c r="B8" s="49">
        <f>TrnStat.asc!B60</f>
        <v>7</v>
      </c>
      <c r="C8" s="49">
        <f>TrnStat.asc!C60</f>
        <v>1</v>
      </c>
      <c r="D8" s="49" t="str">
        <f>TrnStat.asc!D60</f>
        <v>Rte</v>
      </c>
      <c r="E8" s="49">
        <f>TrnStat.asc!E60</f>
        <v>7</v>
      </c>
      <c r="F8" s="49" t="str">
        <f>TrnStat.asc!F60</f>
        <v>00,335</v>
      </c>
      <c r="G8" s="49" t="str">
        <f>TrnStat.asc!G60</f>
        <v>0,635</v>
      </c>
      <c r="H8" s="49" t="str">
        <f>TrnStat.asc!H60</f>
        <v>0,480</v>
      </c>
      <c r="I8" s="49" t="str">
        <f>TrnStat.asc!I60</f>
        <v>0,087</v>
      </c>
      <c r="J8" s="49" t="str">
        <f>TrnStat.asc!J60</f>
        <v>|</v>
      </c>
      <c r="K8" s="49">
        <f>TrnStat.asc!K60</f>
        <v>1537</v>
      </c>
      <c r="M8">
        <f t="shared" si="0"/>
        <v>1537</v>
      </c>
      <c r="N8">
        <f t="shared" si="1"/>
        <v>1537</v>
      </c>
    </row>
    <row r="9" spans="1:14">
      <c r="A9" s="49"/>
      <c r="B9" s="49">
        <f>TrnStat.asc!B61</f>
        <v>8</v>
      </c>
      <c r="C9" s="49">
        <f>TrnStat.asc!C61</f>
        <v>1</v>
      </c>
      <c r="D9" s="49" t="str">
        <f>TrnStat.asc!D61</f>
        <v>Rte</v>
      </c>
      <c r="E9" s="49">
        <f>TrnStat.asc!E61</f>
        <v>8</v>
      </c>
      <c r="F9" s="49" t="str">
        <f>TrnStat.asc!F61</f>
        <v>00,219</v>
      </c>
      <c r="G9" s="49" t="str">
        <f>TrnStat.asc!G61</f>
        <v>0,231</v>
      </c>
      <c r="H9" s="49" t="str">
        <f>TrnStat.asc!H61</f>
        <v>0,174</v>
      </c>
      <c r="I9" s="49" t="str">
        <f>TrnStat.asc!I61</f>
        <v>0,083</v>
      </c>
      <c r="J9" s="49" t="str">
        <f>TrnStat.asc!J61</f>
        <v>|</v>
      </c>
      <c r="K9" s="49" t="str">
        <f>TrnStat.asc!K61</f>
        <v>00,708</v>
      </c>
      <c r="M9" t="str">
        <f t="shared" si="0"/>
        <v>00708</v>
      </c>
      <c r="N9">
        <f t="shared" si="1"/>
        <v>708</v>
      </c>
    </row>
    <row r="10" spans="1:14">
      <c r="A10" s="49"/>
      <c r="B10" s="49">
        <f>TrnStat.asc!B62</f>
        <v>9</v>
      </c>
      <c r="C10" s="49">
        <f>TrnStat.asc!C62</f>
        <v>1</v>
      </c>
      <c r="D10" s="49" t="str">
        <f>TrnStat.asc!D62</f>
        <v>Rte</v>
      </c>
      <c r="E10" s="49">
        <f>TrnStat.asc!E62</f>
        <v>9</v>
      </c>
      <c r="F10" s="49" t="str">
        <f>TrnStat.asc!F62</f>
        <v>00,136</v>
      </c>
      <c r="G10" s="49" t="str">
        <f>TrnStat.asc!G62</f>
        <v>0,164</v>
      </c>
      <c r="H10" s="49" t="str">
        <f>TrnStat.asc!H62</f>
        <v>0,163</v>
      </c>
      <c r="I10" s="49" t="str">
        <f>TrnStat.asc!I62</f>
        <v>0,000</v>
      </c>
      <c r="J10" s="49" t="str">
        <f>TrnStat.asc!J62</f>
        <v>|</v>
      </c>
      <c r="K10" s="49" t="str">
        <f>TrnStat.asc!K62</f>
        <v>00,462</v>
      </c>
      <c r="M10" t="str">
        <f t="shared" si="0"/>
        <v>00462</v>
      </c>
      <c r="N10">
        <f t="shared" si="1"/>
        <v>462</v>
      </c>
    </row>
    <row r="11" spans="1:14">
      <c r="A11" s="49"/>
      <c r="B11" s="49">
        <f>TrnStat.asc!B63</f>
        <v>10</v>
      </c>
      <c r="C11" s="49">
        <f>TrnStat.asc!C63</f>
        <v>1</v>
      </c>
      <c r="D11" s="49" t="str">
        <f>TrnStat.asc!D63</f>
        <v>Rte</v>
      </c>
      <c r="E11" s="49">
        <f>TrnStat.asc!E63</f>
        <v>10</v>
      </c>
      <c r="F11" s="49" t="str">
        <f>TrnStat.asc!F63</f>
        <v>00,599</v>
      </c>
      <c r="G11" s="49" t="str">
        <f>TrnStat.asc!G63</f>
        <v>0,660</v>
      </c>
      <c r="H11" s="49" t="str">
        <f>TrnStat.asc!H63</f>
        <v>0,654</v>
      </c>
      <c r="I11" s="49" t="str">
        <f>TrnStat.asc!I63</f>
        <v>0,274</v>
      </c>
      <c r="J11" s="49" t="str">
        <f>TrnStat.asc!J63</f>
        <v>|</v>
      </c>
      <c r="K11" s="49">
        <f>TrnStat.asc!K63</f>
        <v>2187</v>
      </c>
      <c r="M11">
        <f t="shared" si="0"/>
        <v>2187</v>
      </c>
      <c r="N11">
        <f t="shared" si="1"/>
        <v>2187</v>
      </c>
    </row>
    <row r="12" spans="1:14">
      <c r="A12" s="49"/>
      <c r="B12" s="49">
        <f>TrnStat.asc!B64</f>
        <v>14</v>
      </c>
      <c r="C12" s="49">
        <f>TrnStat.asc!C64</f>
        <v>1</v>
      </c>
      <c r="D12" s="49" t="str">
        <f>TrnStat.asc!D64</f>
        <v>Rte</v>
      </c>
      <c r="E12" s="49">
        <f>TrnStat.asc!E64</f>
        <v>14</v>
      </c>
      <c r="F12" s="49" t="str">
        <f>TrnStat.asc!F64</f>
        <v>00,140</v>
      </c>
      <c r="G12" s="49" t="str">
        <f>TrnStat.asc!G64</f>
        <v>0,107</v>
      </c>
      <c r="H12" s="49" t="str">
        <f>TrnStat.asc!H64</f>
        <v>0,167</v>
      </c>
      <c r="I12" s="49" t="str">
        <f>TrnStat.asc!I64</f>
        <v>0,046</v>
      </c>
      <c r="J12" s="49" t="str">
        <f>TrnStat.asc!J64</f>
        <v>|</v>
      </c>
      <c r="K12" s="49" t="str">
        <f>TrnStat.asc!K64</f>
        <v>00,460</v>
      </c>
      <c r="M12" t="str">
        <f t="shared" si="0"/>
        <v>00460</v>
      </c>
      <c r="N12">
        <f t="shared" si="1"/>
        <v>460</v>
      </c>
    </row>
    <row r="13" spans="1:14">
      <c r="A13" s="49"/>
      <c r="B13" s="49">
        <f>TrnStat.asc!B65</f>
        <v>15</v>
      </c>
      <c r="C13" s="49">
        <f>TrnStat.asc!C65</f>
        <v>1</v>
      </c>
      <c r="D13" s="49" t="str">
        <f>TrnStat.asc!D65</f>
        <v>Rte</v>
      </c>
      <c r="E13" s="49">
        <f>TrnStat.asc!E65</f>
        <v>15</v>
      </c>
      <c r="F13" s="49" t="str">
        <f>TrnStat.asc!F65</f>
        <v>00,835</v>
      </c>
      <c r="G13" s="49">
        <f>TrnStat.asc!G65</f>
        <v>1146</v>
      </c>
      <c r="H13" s="49">
        <f>TrnStat.asc!H65</f>
        <v>1173</v>
      </c>
      <c r="I13" s="49" t="str">
        <f>TrnStat.asc!I65</f>
        <v>0,121</v>
      </c>
      <c r="J13" s="49" t="str">
        <f>TrnStat.asc!J65</f>
        <v>|</v>
      </c>
      <c r="K13" s="49">
        <f>TrnStat.asc!K65</f>
        <v>3275</v>
      </c>
      <c r="M13">
        <f t="shared" si="0"/>
        <v>3275</v>
      </c>
      <c r="N13">
        <f t="shared" si="1"/>
        <v>3275</v>
      </c>
    </row>
    <row r="14" spans="1:14">
      <c r="A14" s="49"/>
      <c r="B14" s="49">
        <f>TrnStat.asc!B66</f>
        <v>17</v>
      </c>
      <c r="C14" s="49">
        <f>TrnStat.asc!C66</f>
        <v>1</v>
      </c>
      <c r="D14" s="49" t="str">
        <f>TrnStat.asc!D66</f>
        <v>Rte</v>
      </c>
      <c r="E14" s="49">
        <f>TrnStat.asc!E66</f>
        <v>17</v>
      </c>
      <c r="F14" s="49" t="str">
        <f>TrnStat.asc!F66</f>
        <v>00,246</v>
      </c>
      <c r="G14" s="49" t="str">
        <f>TrnStat.asc!G66</f>
        <v>0,356</v>
      </c>
      <c r="H14" s="49" t="str">
        <f>TrnStat.asc!H66</f>
        <v>0,319</v>
      </c>
      <c r="I14" s="49" t="str">
        <f>TrnStat.asc!I66</f>
        <v>0,118</v>
      </c>
      <c r="J14" s="49" t="str">
        <f>TrnStat.asc!J66</f>
        <v>|</v>
      </c>
      <c r="K14" s="49">
        <f>TrnStat.asc!K66</f>
        <v>1039</v>
      </c>
      <c r="M14">
        <f t="shared" si="0"/>
        <v>1039</v>
      </c>
      <c r="N14">
        <f t="shared" si="1"/>
        <v>1039</v>
      </c>
    </row>
    <row r="15" spans="1:14">
      <c r="A15" s="49"/>
      <c r="B15" s="49">
        <f>TrnStat.asc!B67</f>
        <v>18</v>
      </c>
      <c r="C15" s="49">
        <f>TrnStat.asc!C67</f>
        <v>1</v>
      </c>
      <c r="D15" s="49" t="str">
        <f>TrnStat.asc!D67</f>
        <v>Rte</v>
      </c>
      <c r="E15" s="49">
        <f>TrnStat.asc!E67</f>
        <v>18</v>
      </c>
      <c r="F15" s="49" t="str">
        <f>TrnStat.asc!F67</f>
        <v>00,088</v>
      </c>
      <c r="G15" s="49" t="str">
        <f>TrnStat.asc!G67</f>
        <v>0,214</v>
      </c>
      <c r="H15" s="49" t="str">
        <f>TrnStat.asc!H67</f>
        <v>0,145</v>
      </c>
      <c r="I15" s="49" t="str">
        <f>TrnStat.asc!I67</f>
        <v>0,004</v>
      </c>
      <c r="J15" s="49" t="str">
        <f>TrnStat.asc!J67</f>
        <v>|</v>
      </c>
      <c r="K15" s="49" t="str">
        <f>TrnStat.asc!K67</f>
        <v>00,451</v>
      </c>
      <c r="M15" t="str">
        <f t="shared" si="0"/>
        <v>00451</v>
      </c>
      <c r="N15">
        <f t="shared" si="1"/>
        <v>451</v>
      </c>
    </row>
    <row r="16" spans="1:14">
      <c r="A16" s="49"/>
      <c r="B16" s="49">
        <f>TrnStat.asc!B68</f>
        <v>19</v>
      </c>
      <c r="C16" s="49">
        <f>TrnStat.asc!C68</f>
        <v>1</v>
      </c>
      <c r="D16" s="49" t="str">
        <f>TrnStat.asc!D68</f>
        <v>Rte</v>
      </c>
      <c r="E16" s="49">
        <f>TrnStat.asc!E68</f>
        <v>19</v>
      </c>
      <c r="F16" s="49" t="str">
        <f>TrnStat.asc!F68</f>
        <v>00,270</v>
      </c>
      <c r="G16" s="49" t="str">
        <f>TrnStat.asc!G68</f>
        <v>0,153</v>
      </c>
      <c r="H16" s="49" t="str">
        <f>TrnStat.asc!H68</f>
        <v>0,353</v>
      </c>
      <c r="I16" s="49" t="str">
        <f>TrnStat.asc!I68</f>
        <v>0,019</v>
      </c>
      <c r="J16" s="49" t="str">
        <f>TrnStat.asc!J68</f>
        <v>|</v>
      </c>
      <c r="K16" s="49" t="str">
        <f>TrnStat.asc!K68</f>
        <v>00,796</v>
      </c>
      <c r="M16" t="str">
        <f t="shared" si="0"/>
        <v>00796</v>
      </c>
      <c r="N16">
        <f t="shared" si="1"/>
        <v>796</v>
      </c>
    </row>
    <row r="17" spans="1:14">
      <c r="A17" s="49"/>
      <c r="B17" s="49">
        <f>TrnStat.asc!B69</f>
        <v>20</v>
      </c>
      <c r="C17" s="49">
        <f>TrnStat.asc!C69</f>
        <v>1</v>
      </c>
      <c r="D17" s="49" t="str">
        <f>TrnStat.asc!D69</f>
        <v>Rte</v>
      </c>
      <c r="E17" s="49">
        <f>TrnStat.asc!E69</f>
        <v>20</v>
      </c>
      <c r="F17" s="49" t="str">
        <f>TrnStat.asc!F69</f>
        <v>00,156</v>
      </c>
      <c r="G17" s="49" t="str">
        <f>TrnStat.asc!G69</f>
        <v>0,111</v>
      </c>
      <c r="H17" s="49" t="str">
        <f>TrnStat.asc!H69</f>
        <v>0,287</v>
      </c>
      <c r="I17" s="49" t="str">
        <f>TrnStat.asc!I69</f>
        <v>0,000</v>
      </c>
      <c r="J17" s="49" t="str">
        <f>TrnStat.asc!J69</f>
        <v>|</v>
      </c>
      <c r="K17" s="49" t="str">
        <f>TrnStat.asc!K69</f>
        <v>00,553</v>
      </c>
      <c r="M17" t="str">
        <f t="shared" si="0"/>
        <v>00553</v>
      </c>
      <c r="N17">
        <f t="shared" si="1"/>
        <v>553</v>
      </c>
    </row>
    <row r="18" spans="1:14">
      <c r="A18" s="49"/>
      <c r="B18" s="49">
        <f>TrnStat.asc!B70</f>
        <v>21</v>
      </c>
      <c r="C18" s="49">
        <f>TrnStat.asc!C70</f>
        <v>1</v>
      </c>
      <c r="D18" s="49" t="str">
        <f>TrnStat.asc!D70</f>
        <v>Rte</v>
      </c>
      <c r="E18" s="49">
        <f>TrnStat.asc!E70</f>
        <v>21</v>
      </c>
      <c r="F18" s="49" t="str">
        <f>TrnStat.asc!F70</f>
        <v>00,033</v>
      </c>
      <c r="G18" s="49" t="str">
        <f>TrnStat.asc!G70</f>
        <v>0,035</v>
      </c>
      <c r="H18" s="49" t="str">
        <f>TrnStat.asc!H70</f>
        <v>0,045</v>
      </c>
      <c r="I18" s="49" t="str">
        <f>TrnStat.asc!I70</f>
        <v>0,020</v>
      </c>
      <c r="J18" s="49" t="str">
        <f>TrnStat.asc!J70</f>
        <v>|</v>
      </c>
      <c r="K18" s="49" t="str">
        <f>TrnStat.asc!K70</f>
        <v>00,133</v>
      </c>
      <c r="M18" t="str">
        <f t="shared" si="0"/>
        <v>00133</v>
      </c>
      <c r="N18">
        <f t="shared" si="1"/>
        <v>133</v>
      </c>
    </row>
    <row r="19" spans="1:14">
      <c r="A19" s="49"/>
      <c r="B19" s="49">
        <f>TrnStat.asc!B71</f>
        <v>22</v>
      </c>
      <c r="C19" s="49">
        <f>TrnStat.asc!C71</f>
        <v>1</v>
      </c>
      <c r="D19" s="49" t="str">
        <f>TrnStat.asc!D71</f>
        <v>Rte</v>
      </c>
      <c r="E19" s="49">
        <f>TrnStat.asc!E71</f>
        <v>22</v>
      </c>
      <c r="F19" s="49" t="str">
        <f>TrnStat.asc!F71</f>
        <v>00,353</v>
      </c>
      <c r="G19" s="49" t="str">
        <f>TrnStat.asc!G71</f>
        <v>0,393</v>
      </c>
      <c r="H19" s="49" t="str">
        <f>TrnStat.asc!H71</f>
        <v>0,492</v>
      </c>
      <c r="I19" s="49" t="str">
        <f>TrnStat.asc!I71</f>
        <v>0,074</v>
      </c>
      <c r="J19" s="49" t="str">
        <f>TrnStat.asc!J71</f>
        <v>|</v>
      </c>
      <c r="K19" s="49">
        <f>TrnStat.asc!K71</f>
        <v>1313</v>
      </c>
      <c r="M19">
        <f t="shared" si="0"/>
        <v>1313</v>
      </c>
      <c r="N19">
        <f t="shared" si="1"/>
        <v>1313</v>
      </c>
    </row>
    <row r="20" spans="1:14">
      <c r="A20" s="49"/>
      <c r="B20" s="49">
        <f>TrnStat.asc!B72</f>
        <v>23</v>
      </c>
      <c r="C20" s="49">
        <f>TrnStat.asc!C72</f>
        <v>1</v>
      </c>
      <c r="D20" s="49" t="str">
        <f>TrnStat.asc!D72</f>
        <v>Rte</v>
      </c>
      <c r="E20" s="49">
        <f>TrnStat.asc!E72</f>
        <v>23</v>
      </c>
      <c r="F20" s="49" t="str">
        <f>TrnStat.asc!F72</f>
        <v>00,288</v>
      </c>
      <c r="G20" s="49" t="str">
        <f>TrnStat.asc!G72</f>
        <v>0,379</v>
      </c>
      <c r="H20" s="49" t="str">
        <f>TrnStat.asc!H72</f>
        <v>0,430</v>
      </c>
      <c r="I20" s="49" t="str">
        <f>TrnStat.asc!I72</f>
        <v>0,056</v>
      </c>
      <c r="J20" s="49" t="str">
        <f>TrnStat.asc!J72</f>
        <v>|</v>
      </c>
      <c r="K20" s="49">
        <f>TrnStat.asc!K72</f>
        <v>1152</v>
      </c>
      <c r="M20">
        <f t="shared" si="0"/>
        <v>1152</v>
      </c>
      <c r="N20">
        <f t="shared" si="1"/>
        <v>1152</v>
      </c>
    </row>
    <row r="21" spans="1:14">
      <c r="A21" s="49"/>
      <c r="B21" s="49">
        <f>TrnStat.asc!B73</f>
        <v>24</v>
      </c>
      <c r="C21" s="49">
        <f>TrnStat.asc!C73</f>
        <v>6</v>
      </c>
      <c r="D21" s="49" t="str">
        <f>TrnStat.asc!D73</f>
        <v>Rte</v>
      </c>
      <c r="E21" s="49">
        <f>TrnStat.asc!E73</f>
        <v>24</v>
      </c>
      <c r="F21" s="49" t="str">
        <f>TrnStat.asc!F73</f>
        <v>00,043</v>
      </c>
      <c r="G21" s="49" t="str">
        <f>TrnStat.asc!G73</f>
        <v>0,000</v>
      </c>
      <c r="H21" s="49" t="str">
        <f>TrnStat.asc!H73</f>
        <v>0,075</v>
      </c>
      <c r="I21" s="49" t="str">
        <f>TrnStat.asc!I73</f>
        <v>0,000</v>
      </c>
      <c r="J21" s="49" t="str">
        <f>TrnStat.asc!J73</f>
        <v>|</v>
      </c>
      <c r="K21" s="49" t="str">
        <f>TrnStat.asc!K73</f>
        <v>00,118</v>
      </c>
      <c r="M21" t="str">
        <f t="shared" si="0"/>
        <v>00118</v>
      </c>
      <c r="N21">
        <f t="shared" si="1"/>
        <v>118</v>
      </c>
    </row>
    <row r="22" spans="1:14">
      <c r="A22" s="49"/>
      <c r="B22" s="49">
        <f>TrnStat.asc!B74</f>
        <v>25</v>
      </c>
      <c r="C22" s="49">
        <f>TrnStat.asc!C74</f>
        <v>1</v>
      </c>
      <c r="D22" s="49" t="str">
        <f>TrnStat.asc!D74</f>
        <v>Rte</v>
      </c>
      <c r="E22" s="49">
        <f>TrnStat.asc!E74</f>
        <v>25</v>
      </c>
      <c r="F22" s="49" t="str">
        <f>TrnStat.asc!F74</f>
        <v>00,314</v>
      </c>
      <c r="G22" s="49" t="str">
        <f>TrnStat.asc!G74</f>
        <v>0,147</v>
      </c>
      <c r="H22" s="49" t="str">
        <f>TrnStat.asc!H74</f>
        <v>0,285</v>
      </c>
      <c r="I22" s="49" t="str">
        <f>TrnStat.asc!I74</f>
        <v>0,085</v>
      </c>
      <c r="J22" s="49" t="str">
        <f>TrnStat.asc!J74</f>
        <v>|</v>
      </c>
      <c r="K22" s="49" t="str">
        <f>TrnStat.asc!K74</f>
        <v>00,832</v>
      </c>
      <c r="M22" t="str">
        <f t="shared" si="0"/>
        <v>00832</v>
      </c>
      <c r="N22">
        <f t="shared" si="1"/>
        <v>832</v>
      </c>
    </row>
    <row r="23" spans="1:14">
      <c r="A23" s="49"/>
      <c r="B23" s="49">
        <f>TrnStat.asc!B75</f>
        <v>26</v>
      </c>
      <c r="C23" s="49">
        <f>TrnStat.asc!C75</f>
        <v>1</v>
      </c>
      <c r="D23" s="49" t="str">
        <f>TrnStat.asc!D75</f>
        <v>Rte</v>
      </c>
      <c r="E23" s="49">
        <f>TrnStat.asc!E75</f>
        <v>26</v>
      </c>
      <c r="F23" s="49" t="str">
        <f>TrnStat.asc!F75</f>
        <v>00,185</v>
      </c>
      <c r="G23" s="49" t="str">
        <f>TrnStat.asc!G75</f>
        <v>0,237</v>
      </c>
      <c r="H23" s="49" t="str">
        <f>TrnStat.asc!H75</f>
        <v>0,280</v>
      </c>
      <c r="I23" s="49" t="str">
        <f>TrnStat.asc!I75</f>
        <v>0,070</v>
      </c>
      <c r="J23" s="49" t="str">
        <f>TrnStat.asc!J75</f>
        <v>|</v>
      </c>
      <c r="K23" s="49" t="str">
        <f>TrnStat.asc!K75</f>
        <v>00,772</v>
      </c>
      <c r="M23" t="str">
        <f t="shared" si="0"/>
        <v>00772</v>
      </c>
      <c r="N23">
        <f t="shared" si="1"/>
        <v>772</v>
      </c>
    </row>
    <row r="24" spans="1:14">
      <c r="A24" s="49"/>
      <c r="B24" s="49">
        <f>TrnStat.asc!B76</f>
        <v>27</v>
      </c>
      <c r="C24" s="49">
        <f>TrnStat.asc!C76</f>
        <v>1</v>
      </c>
      <c r="D24" s="49" t="str">
        <f>TrnStat.asc!D76</f>
        <v>Rte</v>
      </c>
      <c r="E24" s="49">
        <f>TrnStat.asc!E76</f>
        <v>27</v>
      </c>
      <c r="F24" s="49" t="str">
        <f>TrnStat.asc!F76</f>
        <v>00,016</v>
      </c>
      <c r="G24" s="49" t="str">
        <f>TrnStat.asc!G76</f>
        <v>0,028</v>
      </c>
      <c r="H24" s="49" t="str">
        <f>TrnStat.asc!H76</f>
        <v>0,018</v>
      </c>
      <c r="I24" s="49" t="str">
        <f>TrnStat.asc!I76</f>
        <v>0,016</v>
      </c>
      <c r="J24" s="49" t="str">
        <f>TrnStat.asc!J76</f>
        <v>|</v>
      </c>
      <c r="K24" s="49" t="str">
        <f>TrnStat.asc!K76</f>
        <v>00,078</v>
      </c>
      <c r="M24" t="str">
        <f t="shared" si="0"/>
        <v>00078</v>
      </c>
      <c r="N24">
        <f t="shared" si="1"/>
        <v>78</v>
      </c>
    </row>
    <row r="25" spans="1:14">
      <c r="A25" s="49"/>
      <c r="B25" s="49">
        <f>TrnStat.asc!B77</f>
        <v>28</v>
      </c>
      <c r="C25" s="49">
        <f>TrnStat.asc!C77</f>
        <v>1</v>
      </c>
      <c r="D25" s="49" t="str">
        <f>TrnStat.asc!D77</f>
        <v>Rte</v>
      </c>
      <c r="E25" s="49">
        <f>TrnStat.asc!E77</f>
        <v>28</v>
      </c>
      <c r="F25" s="49" t="str">
        <f>TrnStat.asc!F77</f>
        <v>00,083</v>
      </c>
      <c r="G25" s="49" t="str">
        <f>TrnStat.asc!G77</f>
        <v>0,041</v>
      </c>
      <c r="H25" s="49" t="str">
        <f>TrnStat.asc!H77</f>
        <v>0,141</v>
      </c>
      <c r="I25" s="49" t="str">
        <f>TrnStat.asc!I77</f>
        <v>0,066</v>
      </c>
      <c r="J25" s="49" t="str">
        <f>TrnStat.asc!J77</f>
        <v>|</v>
      </c>
      <c r="K25" s="49" t="str">
        <f>TrnStat.asc!K77</f>
        <v>00,331</v>
      </c>
      <c r="M25" t="str">
        <f t="shared" si="0"/>
        <v>00331</v>
      </c>
      <c r="N25">
        <f t="shared" si="1"/>
        <v>331</v>
      </c>
    </row>
    <row r="26" spans="1:14">
      <c r="A26" s="49"/>
      <c r="B26" s="49">
        <f>TrnStat.asc!B78</f>
        <v>29</v>
      </c>
      <c r="C26" s="49">
        <f>TrnStat.asc!C78</f>
        <v>1</v>
      </c>
      <c r="D26" s="49" t="str">
        <f>TrnStat.asc!D78</f>
        <v>Rte</v>
      </c>
      <c r="E26" s="49">
        <f>TrnStat.asc!E78</f>
        <v>29</v>
      </c>
      <c r="F26" s="49" t="str">
        <f>TrnStat.asc!F78</f>
        <v>00,117</v>
      </c>
      <c r="G26" s="49" t="str">
        <f>TrnStat.asc!G78</f>
        <v>0,167</v>
      </c>
      <c r="H26" s="49" t="str">
        <f>TrnStat.asc!H78</f>
        <v>0,292</v>
      </c>
      <c r="I26" s="49" t="str">
        <f>TrnStat.asc!I78</f>
        <v>0,039</v>
      </c>
      <c r="J26" s="49" t="str">
        <f>TrnStat.asc!J78</f>
        <v>|</v>
      </c>
      <c r="K26" s="49" t="str">
        <f>TrnStat.asc!K78</f>
        <v>00,615</v>
      </c>
      <c r="M26" t="str">
        <f t="shared" si="0"/>
        <v>00615</v>
      </c>
      <c r="N26">
        <f t="shared" si="1"/>
        <v>615</v>
      </c>
    </row>
    <row r="27" spans="1:14">
      <c r="A27" s="49"/>
      <c r="B27" s="49">
        <f>TrnStat.asc!B79</f>
        <v>30</v>
      </c>
      <c r="C27" s="49">
        <f>TrnStat.asc!C79</f>
        <v>1</v>
      </c>
      <c r="D27" s="49" t="str">
        <f>TrnStat.asc!D79</f>
        <v>Rte</v>
      </c>
      <c r="E27" s="49">
        <f>TrnStat.asc!E79</f>
        <v>30</v>
      </c>
      <c r="F27" s="49" t="str">
        <f>TrnStat.asc!F79</f>
        <v>00,023</v>
      </c>
      <c r="G27" s="49" t="str">
        <f>TrnStat.asc!G79</f>
        <v>0,063</v>
      </c>
      <c r="H27" s="49" t="str">
        <f>TrnStat.asc!H79</f>
        <v>0,076</v>
      </c>
      <c r="I27" s="49" t="str">
        <f>TrnStat.asc!I79</f>
        <v>0,021</v>
      </c>
      <c r="J27" s="49" t="str">
        <f>TrnStat.asc!J79</f>
        <v>|</v>
      </c>
      <c r="K27" s="49" t="str">
        <f>TrnStat.asc!K79</f>
        <v>00,182</v>
      </c>
      <c r="M27" t="str">
        <f t="shared" si="0"/>
        <v>00182</v>
      </c>
      <c r="N27">
        <f t="shared" si="1"/>
        <v>182</v>
      </c>
    </row>
    <row r="28" spans="1:14">
      <c r="A28" s="49"/>
      <c r="B28" s="49">
        <f>TrnStat.asc!B80</f>
        <v>33</v>
      </c>
      <c r="C28" s="49">
        <f>TrnStat.asc!C80</f>
        <v>6</v>
      </c>
      <c r="D28" s="49" t="str">
        <f>TrnStat.asc!D80</f>
        <v>Rte</v>
      </c>
      <c r="E28" s="49">
        <f>TrnStat.asc!E80</f>
        <v>33</v>
      </c>
      <c r="F28" s="49" t="str">
        <f>TrnStat.asc!F80</f>
        <v>00,071</v>
      </c>
      <c r="G28" s="49" t="str">
        <f>TrnStat.asc!G80</f>
        <v>0,077</v>
      </c>
      <c r="H28" s="49" t="str">
        <f>TrnStat.asc!H80</f>
        <v>0,095</v>
      </c>
      <c r="I28" s="49" t="str">
        <f>TrnStat.asc!I80</f>
        <v>0,000</v>
      </c>
      <c r="J28" s="49" t="str">
        <f>TrnStat.asc!J80</f>
        <v>|</v>
      </c>
      <c r="K28" s="49" t="str">
        <f>TrnStat.asc!K80</f>
        <v>00,243</v>
      </c>
      <c r="M28" t="str">
        <f t="shared" si="0"/>
        <v>00243</v>
      </c>
      <c r="N28">
        <f t="shared" si="1"/>
        <v>243</v>
      </c>
    </row>
    <row r="29" spans="1:14">
      <c r="A29" s="49"/>
      <c r="B29" s="49">
        <f>TrnStat.asc!B81</f>
        <v>34</v>
      </c>
      <c r="C29" s="49">
        <f>TrnStat.asc!C81</f>
        <v>1</v>
      </c>
      <c r="D29" s="49" t="str">
        <f>TrnStat.asc!D81</f>
        <v>Rte</v>
      </c>
      <c r="E29" s="49">
        <f>TrnStat.asc!E81</f>
        <v>34</v>
      </c>
      <c r="F29" s="49" t="str">
        <f>TrnStat.asc!F81</f>
        <v>00,034</v>
      </c>
      <c r="G29" s="49" t="str">
        <f>TrnStat.asc!G81</f>
        <v>0,058</v>
      </c>
      <c r="H29" s="49" t="str">
        <f>TrnStat.asc!H81</f>
        <v>0,064</v>
      </c>
      <c r="I29" s="49" t="str">
        <f>TrnStat.asc!I81</f>
        <v>0,031</v>
      </c>
      <c r="J29" s="49" t="str">
        <f>TrnStat.asc!J81</f>
        <v>|</v>
      </c>
      <c r="K29" s="49" t="str">
        <f>TrnStat.asc!K81</f>
        <v>00,187</v>
      </c>
      <c r="M29" t="str">
        <f t="shared" si="0"/>
        <v>00187</v>
      </c>
      <c r="N29">
        <f t="shared" si="1"/>
        <v>187</v>
      </c>
    </row>
    <row r="30" spans="1:14">
      <c r="A30" s="49"/>
      <c r="B30" s="49">
        <f>TrnStat.asc!B82</f>
        <v>35</v>
      </c>
      <c r="C30" s="49">
        <f>TrnStat.asc!C82</f>
        <v>6</v>
      </c>
      <c r="D30" s="49" t="str">
        <f>TrnStat.asc!D82</f>
        <v>Rte</v>
      </c>
      <c r="E30" s="49">
        <f>TrnStat.asc!E82</f>
        <v>35</v>
      </c>
      <c r="F30" s="49" t="str">
        <f>TrnStat.asc!F82</f>
        <v>00,022</v>
      </c>
      <c r="G30" s="49" t="str">
        <f>TrnStat.asc!G82</f>
        <v>0,000</v>
      </c>
      <c r="H30" s="49" t="str">
        <f>TrnStat.asc!H82</f>
        <v>0,092</v>
      </c>
      <c r="I30" s="49" t="str">
        <f>TrnStat.asc!I82</f>
        <v>0,000</v>
      </c>
      <c r="J30" s="49" t="str">
        <f>TrnStat.asc!J82</f>
        <v>|</v>
      </c>
      <c r="K30" s="49" t="str">
        <f>TrnStat.asc!K82</f>
        <v>00,113</v>
      </c>
      <c r="M30" t="str">
        <f t="shared" si="0"/>
        <v>00113</v>
      </c>
      <c r="N30">
        <f t="shared" si="1"/>
        <v>113</v>
      </c>
    </row>
    <row r="31" spans="1:14">
      <c r="A31" s="49"/>
      <c r="B31" s="49">
        <f>TrnStat.asc!B83</f>
        <v>36</v>
      </c>
      <c r="C31" s="49">
        <f>TrnStat.asc!C83</f>
        <v>6</v>
      </c>
      <c r="D31" s="49" t="str">
        <f>TrnStat.asc!D83</f>
        <v>Rte</v>
      </c>
      <c r="E31" s="49">
        <f>TrnStat.asc!E83</f>
        <v>36</v>
      </c>
      <c r="F31" s="49" t="str">
        <f>TrnStat.asc!F83</f>
        <v>00,054</v>
      </c>
      <c r="G31" s="49" t="str">
        <f>TrnStat.asc!G83</f>
        <v>0,055</v>
      </c>
      <c r="H31" s="49" t="str">
        <f>TrnStat.asc!H83</f>
        <v>0,057</v>
      </c>
      <c r="I31" s="49" t="str">
        <f>TrnStat.asc!I83</f>
        <v>0,030</v>
      </c>
      <c r="J31" s="49" t="str">
        <f>TrnStat.asc!J83</f>
        <v>|</v>
      </c>
      <c r="K31" s="49" t="str">
        <f>TrnStat.asc!K83</f>
        <v>00,195</v>
      </c>
      <c r="M31" t="str">
        <f t="shared" si="0"/>
        <v>00195</v>
      </c>
      <c r="N31">
        <f t="shared" si="1"/>
        <v>195</v>
      </c>
    </row>
    <row r="32" spans="1:14">
      <c r="A32" s="49"/>
      <c r="B32" s="49">
        <f>TrnStat.asc!B84</f>
        <v>37</v>
      </c>
      <c r="C32" s="49">
        <f>TrnStat.asc!C84</f>
        <v>6</v>
      </c>
      <c r="D32" s="49" t="str">
        <f>TrnStat.asc!D84</f>
        <v>Rte</v>
      </c>
      <c r="E32" s="49">
        <f>TrnStat.asc!E84</f>
        <v>37</v>
      </c>
      <c r="F32" s="49" t="str">
        <f>TrnStat.asc!F84</f>
        <v>00,092</v>
      </c>
      <c r="G32" s="49" t="str">
        <f>TrnStat.asc!G84</f>
        <v>0,000</v>
      </c>
      <c r="H32" s="49" t="str">
        <f>TrnStat.asc!H84</f>
        <v>0,126</v>
      </c>
      <c r="I32" s="49" t="str">
        <f>TrnStat.asc!I84</f>
        <v>0,000</v>
      </c>
      <c r="J32" s="49" t="str">
        <f>TrnStat.asc!J84</f>
        <v>|</v>
      </c>
      <c r="K32" s="49" t="str">
        <f>TrnStat.asc!K84</f>
        <v>00,218</v>
      </c>
      <c r="M32" t="str">
        <f t="shared" si="0"/>
        <v>00218</v>
      </c>
      <c r="N32">
        <f t="shared" si="1"/>
        <v>218</v>
      </c>
    </row>
    <row r="33" spans="1:14">
      <c r="A33" s="49"/>
      <c r="B33" s="49">
        <f>TrnStat.asc!B85</f>
        <v>38</v>
      </c>
      <c r="C33" s="49">
        <f>TrnStat.asc!C85</f>
        <v>6</v>
      </c>
      <c r="D33" s="49" t="str">
        <f>TrnStat.asc!D85</f>
        <v>Rte</v>
      </c>
      <c r="E33" s="49">
        <f>TrnStat.asc!E85</f>
        <v>38</v>
      </c>
      <c r="F33" s="49" t="str">
        <f>TrnStat.asc!F85</f>
        <v>00,055</v>
      </c>
      <c r="G33" s="49" t="str">
        <f>TrnStat.asc!G85</f>
        <v>0,000</v>
      </c>
      <c r="H33" s="49" t="str">
        <f>TrnStat.asc!H85</f>
        <v>0,071</v>
      </c>
      <c r="I33" s="49" t="str">
        <f>TrnStat.asc!I85</f>
        <v>0,000</v>
      </c>
      <c r="J33" s="49" t="str">
        <f>TrnStat.asc!J85</f>
        <v>|</v>
      </c>
      <c r="K33" s="49" t="str">
        <f>TrnStat.asc!K85</f>
        <v>00,126</v>
      </c>
      <c r="M33" t="str">
        <f t="shared" si="0"/>
        <v>00126</v>
      </c>
      <c r="N33">
        <f t="shared" si="1"/>
        <v>126</v>
      </c>
    </row>
    <row r="34" spans="1:14">
      <c r="A34" s="49"/>
      <c r="B34" s="49">
        <f>TrnStat.asc!B86</f>
        <v>41</v>
      </c>
      <c r="C34" s="49">
        <f>TrnStat.asc!C86</f>
        <v>1</v>
      </c>
      <c r="D34" s="49" t="str">
        <f>TrnStat.asc!D86</f>
        <v>Rte</v>
      </c>
      <c r="E34" s="49">
        <f>TrnStat.asc!E86</f>
        <v>41</v>
      </c>
      <c r="F34" s="49" t="str">
        <f>TrnStat.asc!F86</f>
        <v>00,005</v>
      </c>
      <c r="G34" s="49" t="str">
        <f>TrnStat.asc!G86</f>
        <v>0,000</v>
      </c>
      <c r="H34" s="49" t="str">
        <f>TrnStat.asc!H86</f>
        <v>0,002</v>
      </c>
      <c r="I34" s="49" t="str">
        <f>TrnStat.asc!I86</f>
        <v>0,000</v>
      </c>
      <c r="J34" s="49" t="str">
        <f>TrnStat.asc!J86</f>
        <v>|</v>
      </c>
      <c r="K34" s="49" t="str">
        <f>TrnStat.asc!K86</f>
        <v>00,007</v>
      </c>
      <c r="M34" t="str">
        <f t="shared" si="0"/>
        <v>00007</v>
      </c>
      <c r="N34">
        <f t="shared" si="1"/>
        <v>7</v>
      </c>
    </row>
    <row r="35" spans="1:14">
      <c r="A35" s="49"/>
      <c r="B35" s="49">
        <f>TrnStat.asc!B87</f>
        <v>42</v>
      </c>
      <c r="C35" s="49">
        <f>TrnStat.asc!C87</f>
        <v>1</v>
      </c>
      <c r="D35" s="49" t="str">
        <f>TrnStat.asc!D87</f>
        <v>Rte</v>
      </c>
      <c r="E35" s="49">
        <f>TrnStat.asc!E87</f>
        <v>42</v>
      </c>
      <c r="F35" s="49" t="str">
        <f>TrnStat.asc!F87</f>
        <v>00,074</v>
      </c>
      <c r="G35" s="49" t="str">
        <f>TrnStat.asc!G87</f>
        <v>0,077</v>
      </c>
      <c r="H35" s="49" t="str">
        <f>TrnStat.asc!H87</f>
        <v>0,250</v>
      </c>
      <c r="I35" s="49" t="str">
        <f>TrnStat.asc!I87</f>
        <v>0,074</v>
      </c>
      <c r="J35" s="49" t="str">
        <f>TrnStat.asc!J87</f>
        <v>|</v>
      </c>
      <c r="K35" s="49" t="str">
        <f>TrnStat.asc!K87</f>
        <v>00,476</v>
      </c>
      <c r="M35" t="str">
        <f t="shared" si="0"/>
        <v>00476</v>
      </c>
      <c r="N35">
        <f t="shared" si="1"/>
        <v>476</v>
      </c>
    </row>
    <row r="36" spans="1:14">
      <c r="A36" s="49"/>
      <c r="B36" s="49">
        <f>TrnStat.asc!B88</f>
        <v>43</v>
      </c>
      <c r="C36" s="49">
        <f>TrnStat.asc!C88</f>
        <v>1</v>
      </c>
      <c r="D36" s="49" t="str">
        <f>TrnStat.asc!D88</f>
        <v>Rte</v>
      </c>
      <c r="E36" s="49">
        <f>TrnStat.asc!E88</f>
        <v>43</v>
      </c>
      <c r="F36" s="49" t="str">
        <f>TrnStat.asc!F88</f>
        <v>00,015</v>
      </c>
      <c r="G36" s="49" t="str">
        <f>TrnStat.asc!G88</f>
        <v>0,012</v>
      </c>
      <c r="H36" s="49" t="str">
        <f>TrnStat.asc!H88</f>
        <v>0,040</v>
      </c>
      <c r="I36" s="49" t="str">
        <f>TrnStat.asc!I88</f>
        <v>0,009</v>
      </c>
      <c r="J36" s="49" t="str">
        <f>TrnStat.asc!J88</f>
        <v>|</v>
      </c>
      <c r="K36" s="49" t="str">
        <f>TrnStat.asc!K88</f>
        <v>00,076</v>
      </c>
      <c r="M36" t="str">
        <f t="shared" si="0"/>
        <v>00076</v>
      </c>
      <c r="N36">
        <f t="shared" si="1"/>
        <v>76</v>
      </c>
    </row>
    <row r="37" spans="1:14">
      <c r="A37" s="49"/>
      <c r="B37" s="49">
        <f>TrnStat.asc!B89</f>
        <v>52</v>
      </c>
      <c r="C37" s="49">
        <f>TrnStat.asc!C89</f>
        <v>1</v>
      </c>
      <c r="D37" s="49" t="str">
        <f>TrnStat.asc!D89</f>
        <v>Rte</v>
      </c>
      <c r="E37" s="49">
        <f>TrnStat.asc!E89</f>
        <v>52</v>
      </c>
      <c r="F37" s="49" t="str">
        <f>TrnStat.asc!F89</f>
        <v>00,614</v>
      </c>
      <c r="G37" s="49" t="str">
        <f>TrnStat.asc!G89</f>
        <v>0,603</v>
      </c>
      <c r="H37" s="49" t="str">
        <f>TrnStat.asc!H89</f>
        <v>0,833</v>
      </c>
      <c r="I37" s="49" t="str">
        <f>TrnStat.asc!I89</f>
        <v>0,334</v>
      </c>
      <c r="J37" s="49" t="str">
        <f>TrnStat.asc!J89</f>
        <v>|</v>
      </c>
      <c r="K37" s="49">
        <f>TrnStat.asc!K89</f>
        <v>2385</v>
      </c>
      <c r="M37">
        <f t="shared" si="0"/>
        <v>2385</v>
      </c>
      <c r="N37">
        <f t="shared" si="1"/>
        <v>2385</v>
      </c>
    </row>
    <row r="38" spans="1:14">
      <c r="A38" s="49"/>
      <c r="B38" s="49">
        <f>TrnStat.asc!B90</f>
        <v>56</v>
      </c>
      <c r="C38" s="49">
        <f>TrnStat.asc!C90</f>
        <v>8</v>
      </c>
      <c r="D38" s="49" t="str">
        <f>TrnStat.asc!D90</f>
        <v>Rte</v>
      </c>
      <c r="E38" s="49">
        <f>TrnStat.asc!E90</f>
        <v>56</v>
      </c>
      <c r="F38" s="49" t="str">
        <f>TrnStat.asc!F90</f>
        <v>00,813</v>
      </c>
      <c r="G38" s="49" t="str">
        <f>TrnStat.asc!G90</f>
        <v>0,675</v>
      </c>
      <c r="H38" s="49" t="str">
        <f>TrnStat.asc!H90</f>
        <v>0,855</v>
      </c>
      <c r="I38" s="49" t="str">
        <f>TrnStat.asc!I90</f>
        <v>0,248</v>
      </c>
      <c r="J38" s="49" t="str">
        <f>TrnStat.asc!J90</f>
        <v>|</v>
      </c>
      <c r="K38" s="49">
        <f>TrnStat.asc!K90</f>
        <v>2591</v>
      </c>
      <c r="M38">
        <f t="shared" si="0"/>
        <v>2591</v>
      </c>
      <c r="N38">
        <f t="shared" si="1"/>
        <v>2591</v>
      </c>
    </row>
    <row r="39" spans="1:14">
      <c r="A39" s="49"/>
      <c r="B39" s="49">
        <f>TrnStat.asc!B91</f>
        <v>60</v>
      </c>
      <c r="C39" s="49">
        <f>TrnStat.asc!C91</f>
        <v>1</v>
      </c>
      <c r="D39" s="49" t="str">
        <f>TrnStat.asc!D91</f>
        <v>Rte</v>
      </c>
      <c r="E39" s="49">
        <f>TrnStat.asc!E91</f>
        <v>60</v>
      </c>
      <c r="F39" s="49" t="str">
        <f>TrnStat.asc!F91</f>
        <v>00,136</v>
      </c>
      <c r="G39" s="49" t="str">
        <f>TrnStat.asc!G91</f>
        <v>0,795</v>
      </c>
      <c r="H39" s="49" t="str">
        <f>TrnStat.asc!H91</f>
        <v>0,526</v>
      </c>
      <c r="I39" s="49" t="str">
        <f>TrnStat.asc!I91</f>
        <v>0,000</v>
      </c>
      <c r="J39" s="49" t="str">
        <f>TrnStat.asc!J91</f>
        <v>|</v>
      </c>
      <c r="K39" s="49">
        <f>TrnStat.asc!K91</f>
        <v>1457</v>
      </c>
      <c r="M39">
        <f t="shared" si="0"/>
        <v>1457</v>
      </c>
      <c r="N39">
        <f t="shared" si="1"/>
        <v>1457</v>
      </c>
    </row>
    <row r="40" spans="1:14">
      <c r="A40" s="49"/>
      <c r="B40" s="49">
        <f>TrnStat.asc!B92</f>
        <v>61</v>
      </c>
      <c r="C40" s="49">
        <f>TrnStat.asc!C92</f>
        <v>1</v>
      </c>
      <c r="D40" s="49" t="str">
        <f>TrnStat.asc!D92</f>
        <v>Rte</v>
      </c>
      <c r="E40" s="49">
        <f>TrnStat.asc!E92</f>
        <v>61</v>
      </c>
      <c r="F40" s="49" t="str">
        <f>TrnStat.asc!F92</f>
        <v>00,006</v>
      </c>
      <c r="G40" s="49" t="str">
        <f>TrnStat.asc!G92</f>
        <v>0,221</v>
      </c>
      <c r="H40" s="49" t="str">
        <f>TrnStat.asc!H92</f>
        <v>0,121</v>
      </c>
      <c r="I40" s="49" t="str">
        <f>TrnStat.asc!I92</f>
        <v>0,097</v>
      </c>
      <c r="J40" s="49" t="str">
        <f>TrnStat.asc!J92</f>
        <v>|</v>
      </c>
      <c r="K40" s="49" t="str">
        <f>TrnStat.asc!K92</f>
        <v>00,445</v>
      </c>
      <c r="M40" t="str">
        <f t="shared" si="0"/>
        <v>00445</v>
      </c>
      <c r="N40">
        <f t="shared" si="1"/>
        <v>445</v>
      </c>
    </row>
    <row r="41" spans="1:14">
      <c r="A41" s="49"/>
      <c r="B41" s="49">
        <f>TrnStat.asc!B93</f>
        <v>72</v>
      </c>
      <c r="C41" s="49">
        <f>TrnStat.asc!C93</f>
        <v>1</v>
      </c>
      <c r="D41" s="49" t="str">
        <f>TrnStat.asc!D93</f>
        <v>Rte</v>
      </c>
      <c r="E41" s="49">
        <f>TrnStat.asc!E93</f>
        <v>72</v>
      </c>
      <c r="F41" s="49" t="str">
        <f>TrnStat.asc!F93</f>
        <v>00,006</v>
      </c>
      <c r="G41" s="49" t="str">
        <f>TrnStat.asc!G93</f>
        <v>0,009</v>
      </c>
      <c r="H41" s="49" t="str">
        <f>TrnStat.asc!H93</f>
        <v>0,004</v>
      </c>
      <c r="I41" s="49" t="str">
        <f>TrnStat.asc!I93</f>
        <v>0,000</v>
      </c>
      <c r="J41" s="49" t="str">
        <f>TrnStat.asc!J93</f>
        <v>|</v>
      </c>
      <c r="K41" s="49" t="str">
        <f>TrnStat.asc!K93</f>
        <v>00,018</v>
      </c>
      <c r="M41" t="str">
        <f t="shared" si="0"/>
        <v>00018</v>
      </c>
      <c r="N41">
        <f t="shared" si="1"/>
        <v>18</v>
      </c>
    </row>
    <row r="42" spans="1:14">
      <c r="A42" s="49"/>
      <c r="B42" s="49">
        <f>TrnStat.asc!B94</f>
        <v>76</v>
      </c>
      <c r="C42" s="49">
        <f>TrnStat.asc!C94</f>
        <v>1</v>
      </c>
      <c r="D42" s="49" t="str">
        <f>TrnStat.asc!D94</f>
        <v>Rte</v>
      </c>
      <c r="E42" s="49">
        <f>TrnStat.asc!E94</f>
        <v>76</v>
      </c>
      <c r="F42" s="49" t="str">
        <f>TrnStat.asc!F94</f>
        <v>00,012</v>
      </c>
      <c r="G42" s="49" t="str">
        <f>TrnStat.asc!G94</f>
        <v>0,013</v>
      </c>
      <c r="H42" s="49" t="str">
        <f>TrnStat.asc!H94</f>
        <v>0,018</v>
      </c>
      <c r="I42" s="49" t="str">
        <f>TrnStat.asc!I94</f>
        <v>0,007</v>
      </c>
      <c r="J42" s="49" t="str">
        <f>TrnStat.asc!J94</f>
        <v>|</v>
      </c>
      <c r="K42" s="49" t="str">
        <f>TrnStat.asc!K94</f>
        <v>00,049</v>
      </c>
      <c r="M42" t="str">
        <f t="shared" si="0"/>
        <v>00049</v>
      </c>
      <c r="N42">
        <f t="shared" si="1"/>
        <v>49</v>
      </c>
    </row>
    <row r="43" spans="1:14">
      <c r="A43" s="49"/>
      <c r="B43" s="49">
        <f>TrnStat.asc!B95</f>
        <v>77</v>
      </c>
      <c r="C43" s="49">
        <f>TrnStat.asc!C95</f>
        <v>1</v>
      </c>
      <c r="D43" s="49" t="str">
        <f>TrnStat.asc!D95</f>
        <v>Rte</v>
      </c>
      <c r="E43" s="49">
        <f>TrnStat.asc!E95</f>
        <v>77</v>
      </c>
      <c r="F43" s="49" t="str">
        <f>TrnStat.asc!F95</f>
        <v>00,003</v>
      </c>
      <c r="G43" s="49" t="str">
        <f>TrnStat.asc!G95</f>
        <v>0,008</v>
      </c>
      <c r="H43" s="49" t="str">
        <f>TrnStat.asc!H95</f>
        <v>0,009</v>
      </c>
      <c r="I43" s="49" t="str">
        <f>TrnStat.asc!I95</f>
        <v>0,016</v>
      </c>
      <c r="J43" s="49" t="str">
        <f>TrnStat.asc!J95</f>
        <v>|</v>
      </c>
      <c r="K43" s="49" t="str">
        <f>TrnStat.asc!K95</f>
        <v>00,036</v>
      </c>
      <c r="M43" t="str">
        <f t="shared" si="0"/>
        <v>00036</v>
      </c>
      <c r="N43">
        <f t="shared" si="1"/>
        <v>36</v>
      </c>
    </row>
    <row r="44" spans="1:14">
      <c r="A44" s="49"/>
      <c r="B44" s="49">
        <f>TrnStat.asc!B96</f>
        <v>84</v>
      </c>
      <c r="C44" s="49">
        <f>TrnStat.asc!C96</f>
        <v>6</v>
      </c>
      <c r="D44" s="49" t="str">
        <f>TrnStat.asc!D96</f>
        <v>Rte</v>
      </c>
      <c r="E44" s="49">
        <f>TrnStat.asc!E96</f>
        <v>84</v>
      </c>
      <c r="F44" s="49" t="str">
        <f>TrnStat.asc!F96</f>
        <v>00,071</v>
      </c>
      <c r="G44" s="49" t="str">
        <f>TrnStat.asc!G96</f>
        <v>0,061</v>
      </c>
      <c r="H44" s="49" t="str">
        <f>TrnStat.asc!H96</f>
        <v>0,101</v>
      </c>
      <c r="I44" s="49" t="str">
        <f>TrnStat.asc!I96</f>
        <v>0,025</v>
      </c>
      <c r="J44" s="49" t="str">
        <f>TrnStat.asc!J96</f>
        <v>|</v>
      </c>
      <c r="K44" s="49" t="str">
        <f>TrnStat.asc!K96</f>
        <v>00,258</v>
      </c>
      <c r="M44" t="str">
        <f t="shared" si="0"/>
        <v>00258</v>
      </c>
      <c r="N44">
        <f t="shared" si="1"/>
        <v>258</v>
      </c>
    </row>
    <row r="45" spans="1:14">
      <c r="A45" s="49"/>
      <c r="B45" s="49">
        <f>TrnStat.asc!B97</f>
        <v>86</v>
      </c>
      <c r="C45" s="49">
        <f>TrnStat.asc!C97</f>
        <v>6</v>
      </c>
      <c r="D45" s="49" t="str">
        <f>TrnStat.asc!D97</f>
        <v>Rte</v>
      </c>
      <c r="E45" s="49">
        <f>TrnStat.asc!E97</f>
        <v>86</v>
      </c>
      <c r="F45" s="49" t="str">
        <f>TrnStat.asc!F97</f>
        <v>00,052</v>
      </c>
      <c r="G45" s="49" t="str">
        <f>TrnStat.asc!G97</f>
        <v>0,003</v>
      </c>
      <c r="H45" s="49" t="str">
        <f>TrnStat.asc!H97</f>
        <v>0,046</v>
      </c>
      <c r="I45" s="49" t="str">
        <f>TrnStat.asc!I97</f>
        <v>0,004</v>
      </c>
      <c r="J45" s="49" t="str">
        <f>TrnStat.asc!J97</f>
        <v>|</v>
      </c>
      <c r="K45" s="49" t="str">
        <f>TrnStat.asc!K97</f>
        <v>00,105</v>
      </c>
      <c r="M45" t="str">
        <f t="shared" si="0"/>
        <v>00105</v>
      </c>
      <c r="N45">
        <f t="shared" si="1"/>
        <v>105</v>
      </c>
    </row>
    <row r="46" spans="1:14">
      <c r="A46" s="49"/>
      <c r="B46" s="49">
        <f>TrnStat.asc!B98</f>
        <v>87</v>
      </c>
      <c r="C46" s="49">
        <f>TrnStat.asc!C98</f>
        <v>7</v>
      </c>
      <c r="D46" s="49" t="str">
        <f>TrnStat.asc!D98</f>
        <v>Rte</v>
      </c>
      <c r="E46" s="49">
        <f>TrnStat.asc!E98</f>
        <v>87</v>
      </c>
      <c r="F46" s="49" t="str">
        <f>TrnStat.asc!F98</f>
        <v>00,000</v>
      </c>
      <c r="G46" s="49" t="str">
        <f>TrnStat.asc!G98</f>
        <v>0,000</v>
      </c>
      <c r="H46" s="49" t="str">
        <f>TrnStat.asc!H98</f>
        <v>0,028</v>
      </c>
      <c r="I46" s="49" t="str">
        <f>TrnStat.asc!I98</f>
        <v>0,000</v>
      </c>
      <c r="J46" s="49" t="str">
        <f>TrnStat.asc!J98</f>
        <v>|</v>
      </c>
      <c r="K46" s="49" t="str">
        <f>TrnStat.asc!K98</f>
        <v>00,028</v>
      </c>
      <c r="M46" t="str">
        <f t="shared" ref="M46" si="2">IF(ISNUMBER(K46),K46,CONCATENATE(LEFT(K46,2),RIGHT(K46,3)))</f>
        <v>00028</v>
      </c>
      <c r="N46">
        <f t="shared" ref="N46" si="3">VALUE(M46)</f>
        <v>28</v>
      </c>
    </row>
    <row r="47" spans="1:14">
      <c r="A47" s="49"/>
      <c r="B47" s="49">
        <f>TrnStat.asc!B99</f>
        <v>89</v>
      </c>
      <c r="C47" s="49">
        <f>TrnStat.asc!C99</f>
        <v>6</v>
      </c>
      <c r="D47" s="49" t="str">
        <f>TrnStat.asc!D99</f>
        <v>Rte</v>
      </c>
      <c r="E47" s="49">
        <f>TrnStat.asc!E99</f>
        <v>89</v>
      </c>
      <c r="F47" s="49" t="str">
        <f>TrnStat.asc!F99</f>
        <v>00,017</v>
      </c>
      <c r="G47" s="49" t="str">
        <f>TrnStat.asc!G99</f>
        <v>0,000</v>
      </c>
      <c r="H47" s="49" t="str">
        <f>TrnStat.asc!H99</f>
        <v>0,059</v>
      </c>
      <c r="I47" s="49" t="str">
        <f>TrnStat.asc!I99</f>
        <v>0,000</v>
      </c>
      <c r="J47" s="49" t="str">
        <f>TrnStat.asc!J99</f>
        <v>|</v>
      </c>
      <c r="K47" s="49" t="str">
        <f>TrnStat.asc!K99</f>
        <v>00,076</v>
      </c>
      <c r="M47" s="49" t="str">
        <f t="shared" ref="M47" si="4">IF(ISNUMBER(K47),K47,CONCATENATE(LEFT(K47,2),RIGHT(K47,3)))</f>
        <v>00076</v>
      </c>
      <c r="N47" s="49">
        <f t="shared" ref="N47" si="5">VALUE(M47)</f>
        <v>76</v>
      </c>
    </row>
    <row r="48" spans="1:14">
      <c r="A48" s="49"/>
      <c r="B48" s="49">
        <f>TrnStat.asc!B100</f>
        <v>92</v>
      </c>
      <c r="C48" s="49">
        <f>TrnStat.asc!C100</f>
        <v>7</v>
      </c>
      <c r="D48" s="49" t="str">
        <f>TrnStat.asc!D100</f>
        <v>Rte</v>
      </c>
      <c r="E48" s="49">
        <f>TrnStat.asc!E100</f>
        <v>92</v>
      </c>
      <c r="F48" s="49" t="str">
        <f>TrnStat.asc!F100</f>
        <v>00,000</v>
      </c>
      <c r="G48" s="49" t="str">
        <f>TrnStat.asc!G100</f>
        <v>0,000</v>
      </c>
      <c r="H48" s="49" t="str">
        <f>TrnStat.asc!H100</f>
        <v>0,031</v>
      </c>
      <c r="I48" s="49" t="str">
        <f>TrnStat.asc!I100</f>
        <v>0,000</v>
      </c>
      <c r="J48" s="49" t="str">
        <f>TrnStat.asc!J100</f>
        <v>|</v>
      </c>
      <c r="K48" s="49" t="str">
        <f>TrnStat.asc!K100</f>
        <v>00,031</v>
      </c>
      <c r="L48" s="49"/>
      <c r="M48" s="49" t="str">
        <f t="shared" ref="M48:M49" si="6">IF(ISNUMBER(K48),K48,CONCATENATE(LEFT(K48,2),RIGHT(K48,3)))</f>
        <v>00031</v>
      </c>
      <c r="N48" s="49">
        <f t="shared" ref="N48:N49" si="7">VALUE(M48)</f>
        <v>31</v>
      </c>
    </row>
    <row r="49" spans="2:14">
      <c r="B49" s="49">
        <f>TrnStat.asc!B101</f>
        <v>93</v>
      </c>
      <c r="C49" s="49">
        <f>TrnStat.asc!C101</f>
        <v>11</v>
      </c>
      <c r="D49" s="49" t="str">
        <f>TrnStat.asc!D101</f>
        <v>Rte</v>
      </c>
      <c r="E49" s="49">
        <f>TrnStat.asc!E101</f>
        <v>93</v>
      </c>
      <c r="F49" s="49" t="str">
        <f>TrnStat.asc!F101</f>
        <v>00,242</v>
      </c>
      <c r="G49" s="49" t="str">
        <f>TrnStat.asc!G101</f>
        <v>0,000</v>
      </c>
      <c r="H49" s="49" t="str">
        <f>TrnStat.asc!H101</f>
        <v>0,583</v>
      </c>
      <c r="I49" s="49" t="str">
        <f>TrnStat.asc!I101</f>
        <v>0,000</v>
      </c>
      <c r="J49" s="49" t="str">
        <f>TrnStat.asc!J101</f>
        <v>|</v>
      </c>
      <c r="K49" s="49" t="str">
        <f>TrnStat.asc!K101</f>
        <v>00,826</v>
      </c>
      <c r="L49" s="49"/>
      <c r="M49" s="49" t="str">
        <f t="shared" si="6"/>
        <v>00826</v>
      </c>
      <c r="N49" s="49">
        <f t="shared" si="7"/>
        <v>826</v>
      </c>
    </row>
    <row r="50" spans="2:14">
      <c r="B50" s="49">
        <f>TrnStat.asc!B102</f>
        <v>96</v>
      </c>
      <c r="C50" s="49">
        <f>TrnStat.asc!C102</f>
        <v>6</v>
      </c>
      <c r="D50" s="49" t="str">
        <f>TrnStat.asc!D102</f>
        <v>Rte</v>
      </c>
      <c r="E50" s="49">
        <f>TrnStat.asc!E102</f>
        <v>96</v>
      </c>
      <c r="F50" s="49" t="str">
        <f>TrnStat.asc!F102</f>
        <v>00,107</v>
      </c>
      <c r="G50" s="49" t="str">
        <f>TrnStat.asc!G102</f>
        <v>0,022</v>
      </c>
      <c r="H50" s="49" t="str">
        <f>TrnStat.asc!H102</f>
        <v>0,121</v>
      </c>
      <c r="I50" s="49" t="str">
        <f>TrnStat.asc!I102</f>
        <v>0,000</v>
      </c>
      <c r="J50" s="49" t="str">
        <f>TrnStat.asc!J102</f>
        <v>|</v>
      </c>
      <c r="K50" s="49" t="str">
        <f>TrnStat.asc!K102</f>
        <v>00,250</v>
      </c>
      <c r="L50" s="49"/>
      <c r="M50" s="49" t="str">
        <f t="shared" ref="M50" si="8">IF(ISNUMBER(K50),K50,CONCATENATE(LEFT(K50,2),RIGHT(K50,3)))</f>
        <v>00250</v>
      </c>
      <c r="N50" s="49">
        <f t="shared" ref="N50" si="9">VALUE(M50)</f>
        <v>250</v>
      </c>
    </row>
    <row r="51" spans="2:14">
      <c r="B51" s="49">
        <f>TrnStat.asc!B103</f>
        <v>301</v>
      </c>
      <c r="C51" s="49">
        <f>TrnStat.asc!C103</f>
        <v>12</v>
      </c>
      <c r="D51" s="49" t="str">
        <f>TrnStat.asc!D103</f>
        <v>Rte</v>
      </c>
      <c r="E51" s="49">
        <f>TrnStat.asc!E103</f>
        <v>301</v>
      </c>
      <c r="F51" s="49" t="str">
        <f>TrnStat.asc!F103</f>
        <v>00,341</v>
      </c>
      <c r="G51" s="49" t="str">
        <f>TrnStat.asc!G103</f>
        <v>0,000</v>
      </c>
      <c r="H51" s="49" t="str">
        <f>TrnStat.asc!H103</f>
        <v>0,218</v>
      </c>
      <c r="I51" s="49" t="str">
        <f>TrnStat.asc!I103</f>
        <v>0,000</v>
      </c>
      <c r="J51" s="49" t="str">
        <f>TrnStat.asc!J103</f>
        <v>|</v>
      </c>
      <c r="K51" s="49" t="str">
        <f>TrnStat.asc!K103</f>
        <v>00,559</v>
      </c>
      <c r="L51" s="49"/>
      <c r="M51" s="49" t="str">
        <f t="shared" ref="M51" si="10">IF(ISNUMBER(K51),K51,CONCATENATE(LEFT(K51,2),RIGHT(K51,3)))</f>
        <v>00559</v>
      </c>
      <c r="N51" s="49">
        <f t="shared" ref="N51" si="11">VALUE(M51)</f>
        <v>559</v>
      </c>
    </row>
    <row r="52" spans="2:14">
      <c r="B52" s="49">
        <f>TrnStat.asc!B104</f>
        <v>0</v>
      </c>
      <c r="C52" s="49">
        <f>TrnStat.asc!C104</f>
        <v>0</v>
      </c>
      <c r="D52" s="49">
        <f>TrnStat.asc!D104</f>
        <v>0</v>
      </c>
      <c r="E52" s="49">
        <f>TrnStat.asc!E104</f>
        <v>0</v>
      </c>
      <c r="F52" s="49">
        <f>TrnStat.asc!F104</f>
        <v>0</v>
      </c>
      <c r="G52" s="49">
        <f>TrnStat.asc!G104</f>
        <v>0</v>
      </c>
      <c r="H52" s="49">
        <f>TrnStat.asc!H104</f>
        <v>0</v>
      </c>
      <c r="I52" s="49">
        <f>TrnStat.asc!I104</f>
        <v>0</v>
      </c>
      <c r="J52" s="49">
        <f>TrnStat.asc!J104</f>
        <v>0</v>
      </c>
      <c r="K52" s="49">
        <f>TrnStat.asc!K104</f>
        <v>0</v>
      </c>
      <c r="L52" s="49"/>
      <c r="M52" s="49">
        <f t="shared" ref="M52" si="12">IF(ISNUMBER(K52),K52,CONCATENATE(LEFT(K52,2),RIGHT(K52,3)))</f>
        <v>0</v>
      </c>
      <c r="N52" s="49">
        <f t="shared" ref="N52" si="13">VALUE(M52)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13" sqref="A13"/>
    </sheetView>
  </sheetViews>
  <sheetFormatPr defaultRowHeight="15"/>
  <cols>
    <col min="1" max="1" width="6.28515625" bestFit="1" customWidth="1"/>
  </cols>
  <sheetData>
    <row r="1" spans="1:2">
      <c r="A1" t="s">
        <v>30</v>
      </c>
      <c r="B1" t="s">
        <v>28</v>
      </c>
    </row>
    <row r="2" spans="1:2">
      <c r="A2" s="29">
        <v>3</v>
      </c>
      <c r="B2" t="s">
        <v>1178</v>
      </c>
    </row>
    <row r="3" spans="1:2">
      <c r="A3" s="29">
        <v>4</v>
      </c>
      <c r="B3" t="s">
        <v>505</v>
      </c>
    </row>
    <row r="4" spans="1:2">
      <c r="A4" s="29">
        <v>6</v>
      </c>
      <c r="B4" t="s">
        <v>508</v>
      </c>
    </row>
    <row r="5" spans="1:2">
      <c r="A5" s="29">
        <v>7</v>
      </c>
      <c r="B5" t="s">
        <v>509</v>
      </c>
    </row>
    <row r="6" spans="1:2">
      <c r="A6" s="29">
        <v>8</v>
      </c>
      <c r="B6" t="s">
        <v>1191</v>
      </c>
    </row>
    <row r="7" spans="1:2">
      <c r="A7" s="29">
        <v>9</v>
      </c>
      <c r="B7" t="s">
        <v>512</v>
      </c>
    </row>
    <row r="8" spans="1:2">
      <c r="A8" s="29">
        <v>14</v>
      </c>
      <c r="B8" t="s">
        <v>1175</v>
      </c>
    </row>
    <row r="9" spans="1:2">
      <c r="A9" s="29">
        <v>17</v>
      </c>
      <c r="B9" t="s">
        <v>1176</v>
      </c>
    </row>
    <row r="10" spans="1:2">
      <c r="A10" s="29">
        <v>18</v>
      </c>
      <c r="B10" t="s">
        <v>514</v>
      </c>
    </row>
    <row r="11" spans="1:2">
      <c r="A11" s="29">
        <v>19</v>
      </c>
      <c r="B11" t="s">
        <v>517</v>
      </c>
    </row>
    <row r="12" spans="1:2">
      <c r="A12" s="29">
        <v>22</v>
      </c>
      <c r="B12" t="s">
        <v>522</v>
      </c>
    </row>
    <row r="13" spans="1:2">
      <c r="A13" s="29">
        <v>23</v>
      </c>
      <c r="B13" t="s">
        <v>1177</v>
      </c>
    </row>
    <row r="14" spans="1:2">
      <c r="A14" s="29">
        <v>28</v>
      </c>
      <c r="B14" t="s">
        <v>526</v>
      </c>
    </row>
    <row r="15" spans="1:2">
      <c r="A15" s="29">
        <v>29</v>
      </c>
      <c r="B15" t="s">
        <v>527</v>
      </c>
    </row>
    <row r="16" spans="1:2">
      <c r="A16" s="29">
        <v>34</v>
      </c>
      <c r="B16" t="s">
        <v>1179</v>
      </c>
    </row>
    <row r="17" spans="1:2">
      <c r="A17" s="29">
        <v>41</v>
      </c>
      <c r="B17" t="s">
        <v>531</v>
      </c>
    </row>
    <row r="18" spans="1:2">
      <c r="A18" s="29">
        <v>42</v>
      </c>
      <c r="B18" t="s">
        <v>1180</v>
      </c>
    </row>
    <row r="19" spans="1:2">
      <c r="A19" s="29">
        <v>50</v>
      </c>
      <c r="B19" t="s">
        <v>1181</v>
      </c>
    </row>
    <row r="20" spans="1:2">
      <c r="A20" s="29">
        <v>52</v>
      </c>
      <c r="B20" t="s">
        <v>1182</v>
      </c>
    </row>
    <row r="21" spans="1:2">
      <c r="A21" s="29">
        <v>55</v>
      </c>
      <c r="B21" t="s">
        <v>1183</v>
      </c>
    </row>
    <row r="22" spans="1:2">
      <c r="A22" s="29">
        <v>56</v>
      </c>
      <c r="B22" t="s">
        <v>1184</v>
      </c>
    </row>
    <row r="23" spans="1:2">
      <c r="A23" s="29">
        <v>64</v>
      </c>
      <c r="B23" t="s">
        <v>1185</v>
      </c>
    </row>
    <row r="24" spans="1:2">
      <c r="A24" s="29">
        <v>70</v>
      </c>
      <c r="B24" t="s">
        <v>1186</v>
      </c>
    </row>
    <row r="25" spans="1:2">
      <c r="A25" s="29">
        <v>75</v>
      </c>
      <c r="B25" t="s">
        <v>1187</v>
      </c>
    </row>
    <row r="26" spans="1:2">
      <c r="A26" s="29">
        <v>76</v>
      </c>
      <c r="B26" t="s">
        <v>1188</v>
      </c>
    </row>
    <row r="27" spans="1:2">
      <c r="A27" s="29">
        <v>77</v>
      </c>
      <c r="B27" t="s">
        <v>1189</v>
      </c>
    </row>
    <row r="28" spans="1:2">
      <c r="A28" s="29">
        <v>79</v>
      </c>
      <c r="B28" t="s">
        <v>1190</v>
      </c>
    </row>
    <row r="29" spans="1:2">
      <c r="A29" s="29">
        <v>84</v>
      </c>
      <c r="B29" t="s">
        <v>1192</v>
      </c>
    </row>
    <row r="30" spans="1:2">
      <c r="A30" s="29">
        <v>86</v>
      </c>
      <c r="B30" t="s">
        <v>534</v>
      </c>
    </row>
    <row r="31" spans="1:2">
      <c r="A31" s="29">
        <v>87</v>
      </c>
      <c r="B31" t="s">
        <v>538</v>
      </c>
    </row>
    <row r="32" spans="1:2">
      <c r="A32" s="29">
        <v>89</v>
      </c>
      <c r="B32" t="s">
        <v>536</v>
      </c>
    </row>
    <row r="33" spans="1:2">
      <c r="A33" s="29">
        <v>90</v>
      </c>
      <c r="B33" t="s">
        <v>1193</v>
      </c>
    </row>
    <row r="34" spans="1:2">
      <c r="A34" s="29">
        <v>93</v>
      </c>
      <c r="B34" t="s">
        <v>1194</v>
      </c>
    </row>
    <row r="35" spans="1:2">
      <c r="A35" s="29">
        <v>95</v>
      </c>
      <c r="B35" t="s">
        <v>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4"/>
  <sheetViews>
    <sheetView workbookViewId="0">
      <selection activeCell="E22" sqref="E22"/>
    </sheetView>
  </sheetViews>
  <sheetFormatPr defaultRowHeight="15"/>
  <cols>
    <col min="2" max="2" width="35.85546875" style="127" bestFit="1" customWidth="1"/>
    <col min="3" max="4" width="35.85546875" bestFit="1" customWidth="1"/>
    <col min="9" max="9" width="10.5703125" style="138" bestFit="1" customWidth="1"/>
    <col min="10" max="10" width="33" style="138" bestFit="1" customWidth="1"/>
    <col min="11" max="13" width="9.140625" style="138"/>
  </cols>
  <sheetData>
    <row r="1" spans="1:24">
      <c r="A1" s="4" t="s">
        <v>29</v>
      </c>
      <c r="B1" s="4" t="s">
        <v>1271</v>
      </c>
      <c r="C1" s="4" t="s">
        <v>554</v>
      </c>
      <c r="D1" s="4" t="s">
        <v>28</v>
      </c>
      <c r="E1" s="25" t="s">
        <v>25</v>
      </c>
      <c r="F1" s="81" t="s">
        <v>501</v>
      </c>
      <c r="I1" s="138" t="s">
        <v>553</v>
      </c>
      <c r="J1" s="138" t="s">
        <v>502</v>
      </c>
      <c r="K1" s="138" t="s">
        <v>552</v>
      </c>
      <c r="L1" s="138" t="s">
        <v>25</v>
      </c>
      <c r="M1" s="138" t="s">
        <v>501</v>
      </c>
      <c r="T1" s="127"/>
      <c r="U1" s="127"/>
      <c r="V1" s="127"/>
      <c r="W1" s="127"/>
      <c r="X1" s="127"/>
    </row>
    <row r="2" spans="1:24">
      <c r="A2" s="138">
        <v>3</v>
      </c>
      <c r="B2" s="138" t="str">
        <f>VLOOKUP(A2,Obs_Ridership!$B:$D,3,FALSE)</f>
        <v>Rte 3 West End (Bellevue) IB</v>
      </c>
      <c r="C2" t="str">
        <f>VLOOKUP(A2,$I:$L,2,FALSE)</f>
        <v>Rte 3 West End (White Bridge) IB</v>
      </c>
      <c r="D2" t="str">
        <f>IF(ISNUMBER(SEARCH("IB",B2)),LEFT(B2,LEN(B2)-3),IF(ISNUMBER(SEARCH("OB",B2)),LEFT(B2,LEN(B2)-3),B2))</f>
        <v>Rte 3 West End (Bellevue)</v>
      </c>
      <c r="E2">
        <f>VLOOKUP($B2,$J:$L,3,FALSE)</f>
        <v>1</v>
      </c>
      <c r="F2" s="49">
        <f>VLOOKUP($B2,$J:$M,4,FALSE)</f>
        <v>54</v>
      </c>
      <c r="I2" s="138">
        <v>3</v>
      </c>
      <c r="J2" s="138" t="s">
        <v>503</v>
      </c>
      <c r="K2" s="138">
        <v>4</v>
      </c>
      <c r="L2" s="138">
        <v>1</v>
      </c>
      <c r="M2" s="138">
        <v>55</v>
      </c>
    </row>
    <row r="3" spans="1:24">
      <c r="A3" s="138">
        <v>4</v>
      </c>
      <c r="B3" s="138" t="str">
        <f>VLOOKUP(A3,Obs_Ridership!$B:$D,3,FALSE)</f>
        <v>Rte 4 Shelby IB</v>
      </c>
      <c r="C3" s="49" t="str">
        <f t="shared" ref="C3:C13" si="0">VLOOKUP(A3,$I:$L,2,FALSE)</f>
        <v>Rte 4 Shelby IB</v>
      </c>
      <c r="D3" s="127" t="str">
        <f t="shared" ref="D3:D35" si="1">IF(ISNUMBER(SEARCH("IB",B3)),LEFT(B3,LEN(B3)-3),IF(ISNUMBER(SEARCH("OB",B3)),LEFT(B3,LEN(B3)-3),B3))</f>
        <v>Rte 4 Shelby</v>
      </c>
      <c r="E3" s="127">
        <f t="shared" ref="E3:E35" si="2">VLOOKUP($B3,$J:$L,3,FALSE)</f>
        <v>1</v>
      </c>
      <c r="F3" s="127">
        <f t="shared" ref="F3:F35" si="3">VLOOKUP($B3,$J:$M,4,FALSE)</f>
        <v>57</v>
      </c>
      <c r="I3" s="138">
        <v>3</v>
      </c>
      <c r="J3" s="138" t="s">
        <v>1178</v>
      </c>
      <c r="K3" s="138">
        <v>4</v>
      </c>
      <c r="L3" s="138">
        <v>1</v>
      </c>
      <c r="M3" s="138">
        <v>54</v>
      </c>
    </row>
    <row r="4" spans="1:24">
      <c r="A4" s="138">
        <v>6</v>
      </c>
      <c r="B4" s="138" t="str">
        <f>VLOOKUP(A4,Obs_Ridership!$B:$D,3,FALSE)</f>
        <v>Rte 6 Lebanon Rd IB</v>
      </c>
      <c r="C4" s="49" t="str">
        <f t="shared" si="0"/>
        <v>Rte 6 Lebanon Rd OB</v>
      </c>
      <c r="D4" s="127" t="str">
        <f t="shared" si="1"/>
        <v>Rte 6 Lebanon Rd</v>
      </c>
      <c r="E4" s="127">
        <f t="shared" si="2"/>
        <v>1</v>
      </c>
      <c r="F4" s="127">
        <f t="shared" si="3"/>
        <v>67</v>
      </c>
      <c r="I4" s="138">
        <v>3</v>
      </c>
      <c r="J4" s="138" t="s">
        <v>1206</v>
      </c>
      <c r="K4" s="138">
        <v>4</v>
      </c>
      <c r="L4" s="138">
        <v>1</v>
      </c>
      <c r="M4" s="138">
        <v>54</v>
      </c>
    </row>
    <row r="5" spans="1:24">
      <c r="A5" s="138">
        <v>7</v>
      </c>
      <c r="B5" s="138" t="str">
        <f>VLOOKUP(A5,Obs_Ridership!$B:$D,3,FALSE)</f>
        <v>Rte 7 Hillsboro IB</v>
      </c>
      <c r="C5" s="49" t="str">
        <f t="shared" si="0"/>
        <v>Rte 7 Hillsboro IB</v>
      </c>
      <c r="D5" s="127" t="str">
        <f t="shared" si="1"/>
        <v>Rte 7 Hillsboro</v>
      </c>
      <c r="E5" s="127">
        <f t="shared" si="2"/>
        <v>1</v>
      </c>
      <c r="F5" s="127">
        <f t="shared" si="3"/>
        <v>68</v>
      </c>
      <c r="I5" s="138">
        <v>3</v>
      </c>
      <c r="J5" s="138" t="s">
        <v>504</v>
      </c>
      <c r="K5" s="138">
        <v>4</v>
      </c>
      <c r="L5" s="138">
        <v>1</v>
      </c>
      <c r="M5" s="138">
        <v>55</v>
      </c>
    </row>
    <row r="6" spans="1:24">
      <c r="A6" s="138">
        <v>8</v>
      </c>
      <c r="B6" s="138" t="str">
        <f>VLOOKUP(A6,Obs_Ridership!$B:$D,3,FALSE)</f>
        <v>Rte 8 8TH AVENUE SOUTH iB</v>
      </c>
      <c r="C6" s="49" t="str">
        <f t="shared" si="0"/>
        <v>Rte 8 8TH AVENUE SOUTH iB</v>
      </c>
      <c r="D6" s="127" t="str">
        <f t="shared" si="1"/>
        <v>Rte 8 8TH AVENUE SOUTH</v>
      </c>
      <c r="E6" s="127">
        <f t="shared" si="2"/>
        <v>1</v>
      </c>
      <c r="F6" s="127">
        <f t="shared" si="3"/>
        <v>73</v>
      </c>
      <c r="I6" s="138">
        <v>4</v>
      </c>
      <c r="J6" s="138" t="s">
        <v>505</v>
      </c>
      <c r="K6" s="138">
        <v>4</v>
      </c>
      <c r="L6" s="138">
        <v>1</v>
      </c>
      <c r="M6" s="138">
        <v>57</v>
      </c>
    </row>
    <row r="7" spans="1:24">
      <c r="A7" s="138">
        <v>9</v>
      </c>
      <c r="B7" s="138" t="str">
        <f>VLOOKUP(A7,Obs_Ridership!$B:$D,3,FALSE)</f>
        <v>Rte 9 MetroCenter IB</v>
      </c>
      <c r="C7" s="49" t="str">
        <f t="shared" si="0"/>
        <v>Rte 9 MetroCenter OB</v>
      </c>
      <c r="D7" s="127" t="str">
        <f t="shared" si="1"/>
        <v>Rte 9 MetroCenter</v>
      </c>
      <c r="E7" s="127">
        <f t="shared" si="2"/>
        <v>1</v>
      </c>
      <c r="F7" s="127">
        <f t="shared" si="3"/>
        <v>78</v>
      </c>
      <c r="I7" s="138">
        <v>4</v>
      </c>
      <c r="J7" s="138" t="s">
        <v>506</v>
      </c>
      <c r="K7" s="138">
        <v>4</v>
      </c>
      <c r="L7" s="138">
        <v>1</v>
      </c>
      <c r="M7" s="138">
        <v>57</v>
      </c>
    </row>
    <row r="8" spans="1:24">
      <c r="A8" s="138">
        <v>14</v>
      </c>
      <c r="B8" s="138" t="str">
        <f>VLOOKUP(A8,Obs_Ridership!$B:$D,3,FALSE)</f>
        <v>Rte 14 WHITES CREEK iB</v>
      </c>
      <c r="C8" s="49" t="str">
        <f t="shared" si="0"/>
        <v>Rte 14 WHITES CREEK oB</v>
      </c>
      <c r="D8" s="127" t="str">
        <f t="shared" si="1"/>
        <v>Rte 14 WHITES CREEK</v>
      </c>
      <c r="E8" s="127">
        <f t="shared" si="2"/>
        <v>1</v>
      </c>
      <c r="F8" s="127">
        <f t="shared" si="3"/>
        <v>42</v>
      </c>
      <c r="I8" s="138">
        <v>6</v>
      </c>
      <c r="J8" s="138" t="s">
        <v>507</v>
      </c>
      <c r="K8" s="138">
        <v>4</v>
      </c>
      <c r="L8" s="138">
        <v>1</v>
      </c>
      <c r="M8" s="138">
        <v>67</v>
      </c>
    </row>
    <row r="9" spans="1:24">
      <c r="A9" s="138">
        <v>17</v>
      </c>
      <c r="B9" s="138" t="str">
        <f>VLOOKUP(A9,Obs_Ridership!$B:$D,3,FALSE)</f>
        <v>Rte 17 12TH AVENUE SOUTH iB</v>
      </c>
      <c r="C9" s="49" t="str">
        <f t="shared" si="0"/>
        <v>Rte 17 12TH AVENUE SOUTH iB</v>
      </c>
      <c r="D9" s="127" t="str">
        <f t="shared" si="1"/>
        <v>Rte 17 12TH AVENUE SOUTH</v>
      </c>
      <c r="E9" s="127">
        <f t="shared" si="2"/>
        <v>1</v>
      </c>
      <c r="F9" s="127">
        <f t="shared" si="3"/>
        <v>43</v>
      </c>
      <c r="I9" s="138">
        <v>6</v>
      </c>
      <c r="J9" s="138" t="s">
        <v>508</v>
      </c>
      <c r="K9" s="138">
        <v>4</v>
      </c>
      <c r="L9" s="138">
        <v>1</v>
      </c>
      <c r="M9" s="138">
        <v>67</v>
      </c>
    </row>
    <row r="10" spans="1:24">
      <c r="A10" s="138">
        <v>18</v>
      </c>
      <c r="B10" s="138" t="str">
        <f>VLOOKUP(A10,Obs_Ridership!$B:$D,3,FALSE)</f>
        <v>Rte 18 Airport Exp IB</v>
      </c>
      <c r="C10" s="49" t="str">
        <f t="shared" si="0"/>
        <v>Rte 18 Airport Exp OB</v>
      </c>
      <c r="D10" s="127" t="str">
        <f t="shared" si="1"/>
        <v>Rte 18 Airport Exp</v>
      </c>
      <c r="E10" s="127">
        <f t="shared" si="2"/>
        <v>6</v>
      </c>
      <c r="F10" s="127">
        <f t="shared" si="3"/>
        <v>44</v>
      </c>
      <c r="I10" s="138">
        <v>7</v>
      </c>
      <c r="J10" s="138" t="s">
        <v>509</v>
      </c>
      <c r="K10" s="138">
        <v>4</v>
      </c>
      <c r="L10" s="138">
        <v>1</v>
      </c>
      <c r="M10" s="138">
        <v>68</v>
      </c>
    </row>
    <row r="11" spans="1:24">
      <c r="A11" s="138">
        <v>19</v>
      </c>
      <c r="B11" s="138" t="str">
        <f>VLOOKUP(A11,Obs_Ridership!$B:$D,3,FALSE)</f>
        <v>Rte 19 Herman IB</v>
      </c>
      <c r="C11" s="49" t="str">
        <f t="shared" si="0"/>
        <v>Rte 19 Herman IB</v>
      </c>
      <c r="D11" s="127" t="str">
        <f t="shared" si="1"/>
        <v>Rte 19 Herman</v>
      </c>
      <c r="E11" s="127">
        <f t="shared" si="2"/>
        <v>1</v>
      </c>
      <c r="F11" s="127">
        <f t="shared" si="3"/>
        <v>46</v>
      </c>
      <c r="I11" s="138">
        <v>7</v>
      </c>
      <c r="J11" s="138" t="s">
        <v>510</v>
      </c>
      <c r="K11" s="138">
        <v>4</v>
      </c>
      <c r="L11" s="138">
        <v>1</v>
      </c>
      <c r="M11" s="138">
        <v>68</v>
      </c>
    </row>
    <row r="12" spans="1:24">
      <c r="A12" s="138">
        <v>22</v>
      </c>
      <c r="B12" s="138" t="str">
        <f>VLOOKUP(A12,Obs_Ridership!$B:$D,3,FALSE)</f>
        <v>Rte 22 Bordeaux (Kings Ln) IB</v>
      </c>
      <c r="C12" s="49" t="str">
        <f t="shared" si="0"/>
        <v>Rte 22 Bordeaux (Panaroma) IB</v>
      </c>
      <c r="D12" s="127" t="str">
        <f t="shared" si="1"/>
        <v>Rte 22 Bordeaux (Kings Ln)</v>
      </c>
      <c r="E12" s="127">
        <f t="shared" si="2"/>
        <v>1</v>
      </c>
      <c r="F12" s="127">
        <f t="shared" si="3"/>
        <v>47</v>
      </c>
      <c r="I12" s="138">
        <v>8</v>
      </c>
      <c r="J12" s="138" t="s">
        <v>1191</v>
      </c>
      <c r="K12" s="138">
        <v>4</v>
      </c>
      <c r="L12" s="138">
        <v>1</v>
      </c>
      <c r="M12" s="138">
        <v>73</v>
      </c>
    </row>
    <row r="13" spans="1:24">
      <c r="A13" s="138">
        <v>23</v>
      </c>
      <c r="B13" s="138" t="str">
        <f>VLOOKUP(A13,Obs_Ridership!$B:$D,3,FALSE)</f>
        <v>Rte 23 Dickerson Pike IB</v>
      </c>
      <c r="C13" s="49" t="str">
        <f t="shared" si="0"/>
        <v>Rte 23 Dickerson Pike OB</v>
      </c>
      <c r="D13" s="127" t="str">
        <f t="shared" si="1"/>
        <v>Rte 23 Dickerson Pike</v>
      </c>
      <c r="E13" s="127">
        <f t="shared" si="2"/>
        <v>1</v>
      </c>
      <c r="F13" s="127">
        <f t="shared" si="3"/>
        <v>49</v>
      </c>
      <c r="I13" s="138">
        <v>8</v>
      </c>
      <c r="J13" s="138" t="s">
        <v>1205</v>
      </c>
      <c r="K13" s="138">
        <v>4</v>
      </c>
      <c r="L13" s="138">
        <v>1</v>
      </c>
      <c r="M13" s="138">
        <v>73</v>
      </c>
    </row>
    <row r="14" spans="1:24">
      <c r="A14" s="138">
        <v>28</v>
      </c>
      <c r="B14" s="138" t="str">
        <f>VLOOKUP(A14,Obs_Ridership!$B:$D,3,FALSE)</f>
        <v>Rte 28 Meridian IB</v>
      </c>
      <c r="C14" s="49" t="str">
        <f t="shared" ref="C14:C35" si="4">VLOOKUP(A14,$I:$L,2,FALSE)</f>
        <v>Rte 28 Meridian IB</v>
      </c>
      <c r="D14" s="127" t="str">
        <f t="shared" si="1"/>
        <v>Rte 28 Meridian</v>
      </c>
      <c r="E14" s="127">
        <f t="shared" si="2"/>
        <v>1</v>
      </c>
      <c r="F14" s="127">
        <f t="shared" si="3"/>
        <v>52</v>
      </c>
      <c r="I14" s="138">
        <v>9</v>
      </c>
      <c r="J14" s="138" t="s">
        <v>511</v>
      </c>
      <c r="K14" s="138">
        <v>4</v>
      </c>
      <c r="L14" s="138">
        <v>1</v>
      </c>
      <c r="M14" s="138">
        <v>78</v>
      </c>
    </row>
    <row r="15" spans="1:24">
      <c r="A15" s="138">
        <v>29</v>
      </c>
      <c r="B15" s="138" t="str">
        <f>VLOOKUP(A15,Obs_Ridership!$B:$D,3,FALSE)</f>
        <v>Rte 29 Jefferson IB</v>
      </c>
      <c r="C15" s="49" t="str">
        <f t="shared" si="4"/>
        <v>Rte 29 Jefferson IB</v>
      </c>
      <c r="D15" s="127" t="str">
        <f t="shared" si="1"/>
        <v>Rte 29 Jefferson</v>
      </c>
      <c r="E15" s="127">
        <f t="shared" si="2"/>
        <v>1</v>
      </c>
      <c r="F15" s="127">
        <f t="shared" si="3"/>
        <v>53</v>
      </c>
      <c r="I15" s="138">
        <v>9</v>
      </c>
      <c r="J15" s="138" t="s">
        <v>512</v>
      </c>
      <c r="K15" s="138">
        <v>4</v>
      </c>
      <c r="L15" s="138">
        <v>1</v>
      </c>
      <c r="M15" s="138">
        <v>78</v>
      </c>
    </row>
    <row r="16" spans="1:24">
      <c r="A16" s="138">
        <v>34</v>
      </c>
      <c r="B16" s="138" t="str">
        <f>VLOOKUP(A16,Obs_Ridership!$B:$D,3,FALSE)</f>
        <v>Rte 34 Opry Mills IB</v>
      </c>
      <c r="C16" s="49" t="str">
        <f t="shared" si="4"/>
        <v>Rte 34 Opry Mills IB</v>
      </c>
      <c r="D16" s="127" t="str">
        <f t="shared" si="1"/>
        <v>Rte 34 Opry Mills</v>
      </c>
      <c r="E16" s="127">
        <f t="shared" si="2"/>
        <v>1</v>
      </c>
      <c r="F16" s="127">
        <f t="shared" si="3"/>
        <v>56</v>
      </c>
      <c r="I16" s="138">
        <v>14</v>
      </c>
      <c r="J16" s="138" t="s">
        <v>1204</v>
      </c>
      <c r="K16" s="138">
        <v>4</v>
      </c>
      <c r="L16" s="138">
        <v>1</v>
      </c>
      <c r="M16" s="138">
        <v>42</v>
      </c>
    </row>
    <row r="17" spans="1:13">
      <c r="A17" s="138">
        <v>41</v>
      </c>
      <c r="B17" s="138" t="str">
        <f>VLOOKUP(A17,Obs_Ridership!$B:$D,3,FALSE)</f>
        <v>Rte 41 Golden Valley IB AM</v>
      </c>
      <c r="C17" s="49" t="str">
        <f t="shared" si="4"/>
        <v>Rte 41 Golden Valley OB PM</v>
      </c>
      <c r="D17" s="127" t="str">
        <f t="shared" si="1"/>
        <v>Rte 41 Golden Valley IB</v>
      </c>
      <c r="E17" s="127">
        <f t="shared" si="2"/>
        <v>1</v>
      </c>
      <c r="F17" s="127">
        <f t="shared" si="3"/>
        <v>58</v>
      </c>
      <c r="I17" s="138">
        <v>14</v>
      </c>
      <c r="J17" s="138" t="s">
        <v>1175</v>
      </c>
      <c r="K17" s="138">
        <v>4</v>
      </c>
      <c r="L17" s="138">
        <v>1</v>
      </c>
      <c r="M17" s="138">
        <v>42</v>
      </c>
    </row>
    <row r="18" spans="1:13">
      <c r="A18" s="138">
        <v>42</v>
      </c>
      <c r="B18" s="138" t="str">
        <f>VLOOKUP(A18,Obs_Ridership!$B:$D,3,FALSE)</f>
        <v>Rte 42 St. Cecilia/Cumberland IB</v>
      </c>
      <c r="C18" s="49" t="str">
        <f t="shared" si="4"/>
        <v>Rte 42 St. Cecilia/Cumberland IB</v>
      </c>
      <c r="D18" s="127" t="str">
        <f t="shared" si="1"/>
        <v>Rte 42 St. Cecilia/Cumberland</v>
      </c>
      <c r="E18" s="127">
        <f t="shared" si="2"/>
        <v>1</v>
      </c>
      <c r="F18" s="127">
        <f t="shared" si="3"/>
        <v>60</v>
      </c>
      <c r="I18" s="138">
        <v>17</v>
      </c>
      <c r="J18" s="138" t="s">
        <v>1176</v>
      </c>
      <c r="K18" s="138">
        <v>4</v>
      </c>
      <c r="L18" s="138">
        <v>1</v>
      </c>
      <c r="M18" s="138">
        <v>43</v>
      </c>
    </row>
    <row r="19" spans="1:13">
      <c r="A19" s="138">
        <v>50</v>
      </c>
      <c r="B19" s="138" t="str">
        <f>VLOOKUP(A19,Obs_Ridership!$B:$D,3,FALSE)</f>
        <v>Rte 50 CHARLOTTE PIKE iB</v>
      </c>
      <c r="C19" s="49" t="str">
        <f t="shared" si="4"/>
        <v>Rte 50 CHARLOTTE PIKE oB</v>
      </c>
      <c r="D19" s="127" t="str">
        <f t="shared" si="1"/>
        <v>Rte 50 CHARLOTTE PIKE</v>
      </c>
      <c r="E19" s="127">
        <f t="shared" si="2"/>
        <v>1</v>
      </c>
      <c r="F19" s="127">
        <f t="shared" si="3"/>
        <v>61</v>
      </c>
      <c r="I19" s="138">
        <v>17</v>
      </c>
      <c r="J19" s="138" t="s">
        <v>1208</v>
      </c>
      <c r="K19" s="138">
        <v>4</v>
      </c>
      <c r="L19" s="138">
        <v>1</v>
      </c>
      <c r="M19" s="138">
        <v>43</v>
      </c>
    </row>
    <row r="20" spans="1:13">
      <c r="A20" s="138">
        <v>52</v>
      </c>
      <c r="B20" s="138" t="str">
        <f>VLOOKUP(A20,Obs_Ridership!$B:$D,3,FALSE)</f>
        <v>Rte 52 NOLENSVILLE PIKE (Hick) iB</v>
      </c>
      <c r="C20" s="49" t="str">
        <f t="shared" si="4"/>
        <v>Rte 52 NOLENSVILLE PIKE (Hick) oB</v>
      </c>
      <c r="D20" s="127" t="str">
        <f t="shared" si="1"/>
        <v>Rte 52 NOLENSVILLE PIKE (Hick)</v>
      </c>
      <c r="E20" s="127">
        <f t="shared" si="2"/>
        <v>1</v>
      </c>
      <c r="F20" s="127">
        <f t="shared" si="3"/>
        <v>62</v>
      </c>
      <c r="I20" s="138">
        <v>18</v>
      </c>
      <c r="J20" s="138" t="s">
        <v>513</v>
      </c>
      <c r="K20" s="138">
        <v>5</v>
      </c>
      <c r="L20" s="138">
        <v>6</v>
      </c>
      <c r="M20" s="138">
        <v>44</v>
      </c>
    </row>
    <row r="21" spans="1:13">
      <c r="A21" s="138">
        <v>55</v>
      </c>
      <c r="B21" s="138" t="str">
        <f>VLOOKUP(A21,Obs_Ridership!$B:$D,3,FALSE)</f>
        <v>Rte 55 MURFREESBORO PIKE iB</v>
      </c>
      <c r="C21" s="49" t="str">
        <f t="shared" si="4"/>
        <v>Rte 55 MURFREESBORO PIKE oB</v>
      </c>
      <c r="D21" s="127" t="str">
        <f t="shared" si="1"/>
        <v>Rte 55 MURFREESBORO PIKE</v>
      </c>
      <c r="E21" s="127">
        <f t="shared" si="2"/>
        <v>1</v>
      </c>
      <c r="F21" s="127">
        <f t="shared" si="3"/>
        <v>64</v>
      </c>
      <c r="I21" s="138">
        <v>18</v>
      </c>
      <c r="J21" s="138" t="s">
        <v>515</v>
      </c>
      <c r="K21" s="138">
        <v>4</v>
      </c>
      <c r="L21" s="138">
        <v>1</v>
      </c>
      <c r="M21" s="138">
        <v>45</v>
      </c>
    </row>
    <row r="22" spans="1:13">
      <c r="A22" s="138">
        <v>56</v>
      </c>
      <c r="B22" s="138" t="str">
        <f>VLOOKUP(A22,Obs_Ridership!$B:$D,3,FALSE)</f>
        <v>Rte 56 Gallatin Rd BRTmix IB</v>
      </c>
      <c r="C22" s="49" t="str">
        <f t="shared" si="4"/>
        <v>Rte 56 Gallatin Rd IB</v>
      </c>
      <c r="D22" s="127" t="str">
        <f t="shared" si="1"/>
        <v>Rte 56 Gallatin Rd BRTmix</v>
      </c>
      <c r="E22" s="127">
        <f t="shared" si="2"/>
        <v>8</v>
      </c>
      <c r="F22" s="127">
        <f t="shared" si="3"/>
        <v>65</v>
      </c>
      <c r="I22" s="138">
        <v>18</v>
      </c>
      <c r="J22" s="138" t="s">
        <v>516</v>
      </c>
      <c r="K22" s="138">
        <v>4</v>
      </c>
      <c r="L22" s="138">
        <v>1</v>
      </c>
      <c r="M22" s="138">
        <v>45</v>
      </c>
    </row>
    <row r="23" spans="1:13">
      <c r="A23" s="138">
        <v>64</v>
      </c>
      <c r="B23" s="138" t="str">
        <f>VLOOKUP(A23,Obs_Ridership!$B:$D,3,FALSE)</f>
        <v>Rte 64 STAR DOWNTOWN SHUTTLE</v>
      </c>
      <c r="C23" s="49" t="str">
        <f t="shared" si="4"/>
        <v>Rte 64 STAR DOWNTOWN SHUTTLE</v>
      </c>
      <c r="D23" s="127" t="str">
        <f t="shared" si="1"/>
        <v>Rte 64 STAR DOWNTOWN SHUTTLE</v>
      </c>
      <c r="E23" s="127">
        <f t="shared" si="2"/>
        <v>11</v>
      </c>
      <c r="F23" s="127">
        <f t="shared" si="3"/>
        <v>83</v>
      </c>
      <c r="I23" s="138">
        <v>18</v>
      </c>
      <c r="J23" s="138" t="s">
        <v>514</v>
      </c>
      <c r="K23" s="138">
        <v>5</v>
      </c>
      <c r="L23" s="138">
        <v>6</v>
      </c>
      <c r="M23" s="138">
        <v>44</v>
      </c>
    </row>
    <row r="24" spans="1:13">
      <c r="A24" s="138">
        <v>70</v>
      </c>
      <c r="B24" s="138" t="str">
        <f>VLOOKUP(A24,Obs_Ridership!$B:$D,3,FALSE)</f>
        <v>Rte 70 Belevue Conn IB</v>
      </c>
      <c r="C24" s="49" t="str">
        <f t="shared" si="4"/>
        <v>Rte 70 Belevue Conn OB</v>
      </c>
      <c r="D24" s="127" t="str">
        <f t="shared" si="1"/>
        <v>Rte 70 Belevue Conn</v>
      </c>
      <c r="E24" s="127">
        <f t="shared" si="2"/>
        <v>1</v>
      </c>
      <c r="F24" s="127">
        <f t="shared" si="3"/>
        <v>69</v>
      </c>
      <c r="I24" s="138">
        <v>19</v>
      </c>
      <c r="J24" s="138" t="s">
        <v>517</v>
      </c>
      <c r="K24" s="138">
        <v>4</v>
      </c>
      <c r="L24" s="138">
        <v>1</v>
      </c>
      <c r="M24" s="138">
        <v>46</v>
      </c>
    </row>
    <row r="25" spans="1:13">
      <c r="A25" s="138">
        <v>75</v>
      </c>
      <c r="B25" s="138" t="str">
        <f>VLOOKUP(A25,Obs_Ridership!$B:$D,3,FALSE)</f>
        <v>Rte 75 Midtown CCW Loop</v>
      </c>
      <c r="C25" s="49" t="str">
        <f t="shared" si="4"/>
        <v>Rte 75 Midtown CW Loop</v>
      </c>
      <c r="D25" s="127" t="str">
        <f t="shared" si="1"/>
        <v>Rte 75 Midtown CCW Loop</v>
      </c>
      <c r="E25" s="127">
        <f t="shared" si="2"/>
        <v>1</v>
      </c>
      <c r="F25" s="127">
        <f t="shared" si="3"/>
        <v>70</v>
      </c>
      <c r="I25" s="138">
        <v>19</v>
      </c>
      <c r="J25" s="138" t="s">
        <v>518</v>
      </c>
      <c r="K25" s="138">
        <v>4</v>
      </c>
      <c r="L25" s="138">
        <v>1</v>
      </c>
      <c r="M25" s="138">
        <v>46</v>
      </c>
    </row>
    <row r="26" spans="1:13">
      <c r="A26" s="138">
        <v>76</v>
      </c>
      <c r="B26" s="138" t="str">
        <f>VLOOKUP(A26,Obs_Ridership!$B:$D,3,FALSE)</f>
        <v>Rte 76 Madison Conn</v>
      </c>
      <c r="C26" s="49" t="str">
        <f t="shared" si="4"/>
        <v>Rte 76 Madison Conn</v>
      </c>
      <c r="D26" s="127" t="str">
        <f t="shared" si="1"/>
        <v>Rte 76 Madison Conn</v>
      </c>
      <c r="E26" s="127">
        <f t="shared" si="2"/>
        <v>1</v>
      </c>
      <c r="F26" s="127">
        <f t="shared" si="3"/>
        <v>85</v>
      </c>
      <c r="I26" s="138">
        <v>22</v>
      </c>
      <c r="J26" s="138" t="s">
        <v>519</v>
      </c>
      <c r="K26" s="138">
        <v>4</v>
      </c>
      <c r="L26" s="138">
        <v>1</v>
      </c>
      <c r="M26" s="138">
        <v>48</v>
      </c>
    </row>
    <row r="27" spans="1:13">
      <c r="A27" s="138">
        <v>77</v>
      </c>
      <c r="B27" s="138" t="str">
        <f>VLOOKUP(A27,Obs_Ridership!$B:$D,3,FALSE)</f>
        <v>Rte 77 THOMPSON - WEDGEWOOD ccw</v>
      </c>
      <c r="C27" s="49" t="str">
        <f t="shared" si="4"/>
        <v>Rte 77 THOMPSON - WEDGEWOOD ccw</v>
      </c>
      <c r="D27" s="127" t="str">
        <f t="shared" si="1"/>
        <v>Rte 77 THOMPSON - WEDGEWOOD ccw</v>
      </c>
      <c r="E27" s="127">
        <f t="shared" si="2"/>
        <v>1</v>
      </c>
      <c r="F27" s="127">
        <f t="shared" si="3"/>
        <v>71</v>
      </c>
      <c r="I27" s="138">
        <v>22</v>
      </c>
      <c r="J27" s="138" t="s">
        <v>520</v>
      </c>
      <c r="K27" s="138">
        <v>4</v>
      </c>
      <c r="L27" s="138">
        <v>1</v>
      </c>
      <c r="M27" s="138">
        <v>48</v>
      </c>
    </row>
    <row r="28" spans="1:13">
      <c r="A28" s="138">
        <v>79</v>
      </c>
      <c r="B28" s="138" t="str">
        <f>VLOOKUP(A28,Obs_Ridership!$B:$D,3,FALSE)</f>
        <v>Rte 79 Skyline iB</v>
      </c>
      <c r="C28" s="49" t="str">
        <f t="shared" si="4"/>
        <v>Rte 79 Skyline iB</v>
      </c>
      <c r="D28" s="127" t="str">
        <f t="shared" si="1"/>
        <v>Rte 79 Skyline</v>
      </c>
      <c r="E28" s="127">
        <f t="shared" si="2"/>
        <v>1</v>
      </c>
      <c r="F28" s="127">
        <f t="shared" si="3"/>
        <v>72</v>
      </c>
      <c r="I28" s="138">
        <v>22</v>
      </c>
      <c r="J28" s="138" t="s">
        <v>521</v>
      </c>
      <c r="K28" s="138">
        <v>4</v>
      </c>
      <c r="L28" s="138">
        <v>1</v>
      </c>
      <c r="M28" s="138">
        <v>47</v>
      </c>
    </row>
    <row r="29" spans="1:13">
      <c r="A29" s="138">
        <v>84</v>
      </c>
      <c r="B29" s="138" t="str">
        <f>VLOOKUP(A29,Obs_Ridership!$B:$D,3,FALSE)</f>
        <v>Rte 84 Murfreesboro Express IB</v>
      </c>
      <c r="C29" s="49" t="str">
        <f t="shared" si="4"/>
        <v>Rte 84 Murfreesboro Express OB</v>
      </c>
      <c r="D29" s="127" t="str">
        <f t="shared" si="1"/>
        <v>Rte 84 Murfreesboro Express</v>
      </c>
      <c r="E29" s="127">
        <f t="shared" si="2"/>
        <v>6</v>
      </c>
      <c r="F29" s="127">
        <f t="shared" si="3"/>
        <v>74</v>
      </c>
      <c r="I29" s="138">
        <v>22</v>
      </c>
      <c r="J29" s="138" t="s">
        <v>522</v>
      </c>
      <c r="K29" s="138">
        <v>4</v>
      </c>
      <c r="L29" s="138">
        <v>1</v>
      </c>
      <c r="M29" s="138">
        <v>47</v>
      </c>
    </row>
    <row r="30" spans="1:13">
      <c r="A30" s="138">
        <v>86</v>
      </c>
      <c r="B30" s="138" t="str">
        <f>VLOOKUP(A30,Obs_Ridership!$B:$D,3,FALSE)</f>
        <v>Rte 86 Smyrna Lavergne Exp IB</v>
      </c>
      <c r="C30" s="49" t="str">
        <f t="shared" si="4"/>
        <v>Rte 86 Smyrna Lavergne Exp OB</v>
      </c>
      <c r="D30" s="127" t="str">
        <f t="shared" si="1"/>
        <v>Rte 86 Smyrna Lavergne Exp</v>
      </c>
      <c r="E30" s="127">
        <f t="shared" si="2"/>
        <v>6</v>
      </c>
      <c r="F30" s="127">
        <f t="shared" si="3"/>
        <v>75</v>
      </c>
      <c r="I30" s="138">
        <v>23</v>
      </c>
      <c r="J30" s="138" t="s">
        <v>1199</v>
      </c>
      <c r="K30" s="138">
        <v>4</v>
      </c>
      <c r="L30" s="138">
        <v>1</v>
      </c>
      <c r="M30" s="138">
        <v>49</v>
      </c>
    </row>
    <row r="31" spans="1:13">
      <c r="A31" s="138">
        <v>87</v>
      </c>
      <c r="B31" s="138" t="str">
        <f>VLOOKUP(A31,Obs_Ridership!$B:$D,3,FALSE)</f>
        <v>Rte 87 Gallatin Comm Bus IB</v>
      </c>
      <c r="C31" s="49" t="str">
        <f t="shared" si="4"/>
        <v>Rte 87 Gallatin Comm Bus OB</v>
      </c>
      <c r="D31" s="127" t="str">
        <f t="shared" si="1"/>
        <v>Rte 87 Gallatin Comm Bus</v>
      </c>
      <c r="E31" s="127">
        <f t="shared" si="2"/>
        <v>7</v>
      </c>
      <c r="F31" s="127">
        <f t="shared" si="3"/>
        <v>76</v>
      </c>
      <c r="I31" s="138">
        <v>23</v>
      </c>
      <c r="J31" s="138" t="s">
        <v>1177</v>
      </c>
      <c r="K31" s="138">
        <v>4</v>
      </c>
      <c r="L31" s="138">
        <v>1</v>
      </c>
      <c r="M31" s="138">
        <v>49</v>
      </c>
    </row>
    <row r="32" spans="1:13">
      <c r="A32" s="138">
        <v>89</v>
      </c>
      <c r="B32" s="138" t="str">
        <f>VLOOKUP(A32,Obs_Ridership!$B:$D,3,FALSE)</f>
        <v>Rte 89 Spgfield/Joelton Exp OB</v>
      </c>
      <c r="C32" s="49" t="str">
        <f t="shared" si="4"/>
        <v>Rte 89 Spgfield/Joelton Exp OB</v>
      </c>
      <c r="D32" s="127" t="str">
        <f t="shared" si="1"/>
        <v>Rte 89 Spgfield/Joelton Exp</v>
      </c>
      <c r="E32" s="127">
        <f t="shared" si="2"/>
        <v>6</v>
      </c>
      <c r="F32" s="127">
        <f t="shared" si="3"/>
        <v>77</v>
      </c>
      <c r="I32" s="138">
        <v>23</v>
      </c>
      <c r="J32" s="138" t="s">
        <v>1215</v>
      </c>
      <c r="K32" s="138">
        <v>4</v>
      </c>
      <c r="L32" s="138">
        <v>1</v>
      </c>
      <c r="M32" s="138">
        <v>50</v>
      </c>
    </row>
    <row r="33" spans="1:13">
      <c r="A33" s="138">
        <v>90</v>
      </c>
      <c r="B33" s="138" t="str">
        <f>VLOOKUP(A33,Obs_Ridership!$B:$D,3,FALSE)</f>
        <v>Rte 90 Music City Star iB</v>
      </c>
      <c r="C33" s="49" t="str">
        <f t="shared" si="4"/>
        <v>Rte 90 Music City Star oB</v>
      </c>
      <c r="D33" s="127" t="str">
        <f t="shared" si="1"/>
        <v>Rte 90 Music City Star</v>
      </c>
      <c r="E33" s="127">
        <f t="shared" si="2"/>
        <v>12</v>
      </c>
      <c r="F33" s="127">
        <f t="shared" si="3"/>
        <v>79</v>
      </c>
      <c r="I33" s="138">
        <v>23</v>
      </c>
      <c r="J33" s="138" t="s">
        <v>1216</v>
      </c>
      <c r="K33" s="138">
        <v>4</v>
      </c>
      <c r="L33" s="138">
        <v>1</v>
      </c>
      <c r="M33" s="138">
        <v>50</v>
      </c>
    </row>
    <row r="34" spans="1:13">
      <c r="A34" s="138">
        <v>93</v>
      </c>
      <c r="B34" s="138" t="str">
        <f>VLOOKUP(A34,Obs_Ridership!$B:$D,3,FALSE)</f>
        <v>Rte 93 MCS West End Shuttle</v>
      </c>
      <c r="C34" s="49" t="str">
        <f t="shared" si="4"/>
        <v>Rte 93 MCS West End Shuttle</v>
      </c>
      <c r="D34" s="127" t="str">
        <f t="shared" si="1"/>
        <v>Rte 93 MCS West End Shuttle</v>
      </c>
      <c r="E34" s="127">
        <f t="shared" si="2"/>
        <v>11</v>
      </c>
      <c r="F34" s="127">
        <f t="shared" si="3"/>
        <v>84</v>
      </c>
      <c r="I34" s="138">
        <v>24</v>
      </c>
      <c r="J34" s="138" t="s">
        <v>523</v>
      </c>
      <c r="K34" s="138">
        <v>5</v>
      </c>
      <c r="L34" s="138">
        <v>6</v>
      </c>
      <c r="M34" s="138">
        <v>51</v>
      </c>
    </row>
    <row r="35" spans="1:13">
      <c r="A35" s="138">
        <v>95</v>
      </c>
      <c r="B35" s="138" t="str">
        <f>VLOOKUP(A35,Obs_Ridership!$B:$D,3,FALSE)</f>
        <v>Rte 95 Spring Hill Exp IB</v>
      </c>
      <c r="C35" s="49" t="str">
        <f t="shared" si="4"/>
        <v>Rte 95 Spring Hill Exp OB</v>
      </c>
      <c r="D35" s="127" t="str">
        <f t="shared" si="1"/>
        <v>Rte 95 Spring Hill Exp</v>
      </c>
      <c r="E35" s="127">
        <f t="shared" si="2"/>
        <v>6</v>
      </c>
      <c r="F35" s="127">
        <f t="shared" si="3"/>
        <v>81</v>
      </c>
      <c r="I35" s="138">
        <v>24</v>
      </c>
      <c r="J35" s="138" t="s">
        <v>524</v>
      </c>
      <c r="K35" s="138">
        <v>5</v>
      </c>
      <c r="L35" s="138">
        <v>6</v>
      </c>
      <c r="M35" s="138">
        <v>51</v>
      </c>
    </row>
    <row r="36" spans="1:13">
      <c r="I36" s="138">
        <v>28</v>
      </c>
      <c r="J36" s="138" t="s">
        <v>526</v>
      </c>
      <c r="K36" s="138">
        <v>4</v>
      </c>
      <c r="L36" s="138">
        <v>1</v>
      </c>
      <c r="M36" s="138">
        <v>52</v>
      </c>
    </row>
    <row r="37" spans="1:13">
      <c r="A37" s="138"/>
      <c r="B37" s="138"/>
      <c r="C37" s="49"/>
      <c r="D37" s="49"/>
      <c r="E37" s="49"/>
      <c r="F37" s="49"/>
      <c r="I37" s="138">
        <v>28</v>
      </c>
      <c r="J37" s="138" t="s">
        <v>525</v>
      </c>
      <c r="K37" s="138">
        <v>4</v>
      </c>
      <c r="L37" s="138">
        <v>1</v>
      </c>
      <c r="M37" s="138">
        <v>52</v>
      </c>
    </row>
    <row r="38" spans="1:13">
      <c r="A38" s="138"/>
      <c r="B38" s="138"/>
      <c r="C38" s="49"/>
      <c r="D38" s="49"/>
      <c r="E38" s="49"/>
      <c r="F38" s="49"/>
      <c r="I38" s="138">
        <v>29</v>
      </c>
      <c r="J38" s="138" t="s">
        <v>527</v>
      </c>
      <c r="K38" s="138">
        <v>4</v>
      </c>
      <c r="L38" s="138">
        <v>1</v>
      </c>
      <c r="M38" s="138">
        <v>53</v>
      </c>
    </row>
    <row r="39" spans="1:13">
      <c r="A39" s="138"/>
      <c r="B39" s="138"/>
      <c r="C39" s="49"/>
      <c r="D39" s="49"/>
      <c r="E39" s="49"/>
      <c r="F39" s="49"/>
      <c r="I39" s="138">
        <v>29</v>
      </c>
      <c r="J39" s="138" t="s">
        <v>528</v>
      </c>
      <c r="K39" s="138">
        <v>4</v>
      </c>
      <c r="L39" s="138">
        <v>1</v>
      </c>
      <c r="M39" s="138">
        <v>53</v>
      </c>
    </row>
    <row r="40" spans="1:13">
      <c r="A40" s="138"/>
      <c r="B40" s="138"/>
      <c r="C40" s="49"/>
      <c r="D40" s="49"/>
      <c r="E40" s="49"/>
      <c r="F40" s="49"/>
      <c r="I40" s="138">
        <v>34</v>
      </c>
      <c r="J40" s="138" t="s">
        <v>1179</v>
      </c>
      <c r="K40" s="138">
        <v>4</v>
      </c>
      <c r="L40" s="138">
        <v>1</v>
      </c>
      <c r="M40" s="138">
        <v>56</v>
      </c>
    </row>
    <row r="41" spans="1:13">
      <c r="A41" s="138"/>
      <c r="B41" s="138"/>
      <c r="C41" s="49"/>
      <c r="D41" s="49"/>
      <c r="E41" s="49"/>
      <c r="F41" s="49"/>
      <c r="I41" s="138">
        <v>34</v>
      </c>
      <c r="J41" s="138" t="s">
        <v>1213</v>
      </c>
      <c r="K41" s="138">
        <v>4</v>
      </c>
      <c r="L41" s="138">
        <v>1</v>
      </c>
      <c r="M41" s="138">
        <v>56</v>
      </c>
    </row>
    <row r="42" spans="1:13">
      <c r="A42" s="138"/>
      <c r="B42" s="138"/>
      <c r="C42" s="49"/>
      <c r="D42" s="49"/>
      <c r="E42" s="49"/>
      <c r="F42" s="49"/>
      <c r="I42" s="138">
        <v>41</v>
      </c>
      <c r="J42" s="138" t="s">
        <v>529</v>
      </c>
      <c r="K42" s="138">
        <v>4</v>
      </c>
      <c r="L42" s="138">
        <v>1</v>
      </c>
      <c r="M42" s="138">
        <v>59</v>
      </c>
    </row>
    <row r="43" spans="1:13">
      <c r="A43" s="138"/>
      <c r="B43" s="138"/>
      <c r="C43" s="49"/>
      <c r="D43" s="49"/>
      <c r="E43" s="49"/>
      <c r="F43" s="49"/>
      <c r="I43" s="138">
        <v>41</v>
      </c>
      <c r="J43" s="138" t="s">
        <v>531</v>
      </c>
      <c r="K43" s="138">
        <v>4</v>
      </c>
      <c r="L43" s="138">
        <v>1</v>
      </c>
      <c r="M43" s="138">
        <v>58</v>
      </c>
    </row>
    <row r="44" spans="1:13">
      <c r="A44" s="138"/>
      <c r="B44" s="138"/>
      <c r="C44" s="49"/>
      <c r="D44" s="49"/>
      <c r="E44" s="49"/>
      <c r="F44" s="49"/>
      <c r="I44" s="138">
        <v>41</v>
      </c>
      <c r="J44" s="138" t="s">
        <v>530</v>
      </c>
      <c r="K44" s="138">
        <v>4</v>
      </c>
      <c r="L44" s="138">
        <v>1</v>
      </c>
      <c r="M44" s="138">
        <v>59</v>
      </c>
    </row>
    <row r="45" spans="1:13">
      <c r="A45" s="138"/>
      <c r="B45" s="138"/>
      <c r="C45" s="49"/>
      <c r="D45" s="49"/>
      <c r="E45" s="49"/>
      <c r="F45" s="49"/>
      <c r="I45" s="138">
        <v>41</v>
      </c>
      <c r="J45" s="138" t="s">
        <v>532</v>
      </c>
      <c r="K45" s="138">
        <v>4</v>
      </c>
      <c r="L45" s="138">
        <v>1</v>
      </c>
      <c r="M45" s="138">
        <v>58</v>
      </c>
    </row>
    <row r="46" spans="1:13">
      <c r="A46" s="137"/>
      <c r="B46" s="137"/>
      <c r="C46" s="49"/>
      <c r="D46" s="49"/>
      <c r="E46" s="49"/>
      <c r="F46" s="49"/>
      <c r="I46" s="138">
        <v>42</v>
      </c>
      <c r="J46" s="138" t="s">
        <v>1180</v>
      </c>
      <c r="K46" s="138">
        <v>4</v>
      </c>
      <c r="L46" s="138">
        <v>1</v>
      </c>
      <c r="M46" s="138">
        <v>60</v>
      </c>
    </row>
    <row r="47" spans="1:13">
      <c r="A47" s="137"/>
      <c r="B47" s="137"/>
      <c r="C47" s="49"/>
      <c r="D47" s="49"/>
      <c r="E47" s="49"/>
      <c r="F47" s="49"/>
      <c r="I47" s="138">
        <v>42</v>
      </c>
      <c r="J47" s="138" t="s">
        <v>1203</v>
      </c>
      <c r="K47" s="138">
        <v>4</v>
      </c>
      <c r="L47" s="138">
        <v>1</v>
      </c>
      <c r="M47" s="138">
        <v>60</v>
      </c>
    </row>
    <row r="48" spans="1:13">
      <c r="A48" s="137"/>
      <c r="B48" s="137"/>
      <c r="C48" s="49"/>
      <c r="D48" s="49"/>
      <c r="E48" s="49"/>
      <c r="F48" s="49"/>
      <c r="I48" s="138">
        <v>50</v>
      </c>
      <c r="J48" s="138" t="s">
        <v>1207</v>
      </c>
      <c r="K48" s="138">
        <v>4</v>
      </c>
      <c r="L48" s="138">
        <v>1</v>
      </c>
      <c r="M48" s="138">
        <v>61</v>
      </c>
    </row>
    <row r="49" spans="1:13">
      <c r="A49" s="137"/>
      <c r="B49" s="137"/>
      <c r="C49" s="49"/>
      <c r="D49" s="49"/>
      <c r="E49" s="49"/>
      <c r="F49" s="49"/>
      <c r="I49" s="138">
        <v>50</v>
      </c>
      <c r="J49" s="138" t="s">
        <v>1181</v>
      </c>
      <c r="K49" s="138">
        <v>4</v>
      </c>
      <c r="L49" s="138">
        <v>1</v>
      </c>
      <c r="M49" s="138">
        <v>61</v>
      </c>
    </row>
    <row r="50" spans="1:13">
      <c r="A50" s="137"/>
      <c r="B50" s="137"/>
      <c r="C50" s="49"/>
      <c r="D50" s="49"/>
      <c r="E50" s="49"/>
      <c r="F50" s="49"/>
      <c r="I50" s="138">
        <v>52</v>
      </c>
      <c r="J50" s="138" t="s">
        <v>1197</v>
      </c>
      <c r="K50" s="138">
        <v>4</v>
      </c>
      <c r="L50" s="138">
        <v>1</v>
      </c>
      <c r="M50" s="138">
        <v>62</v>
      </c>
    </row>
    <row r="51" spans="1:13">
      <c r="A51" s="137"/>
      <c r="B51" s="137"/>
      <c r="C51" s="49"/>
      <c r="D51" s="49"/>
      <c r="E51" s="49"/>
      <c r="F51" s="49"/>
      <c r="I51" s="138">
        <v>52</v>
      </c>
      <c r="J51" s="138" t="s">
        <v>1182</v>
      </c>
      <c r="K51" s="138">
        <v>4</v>
      </c>
      <c r="L51" s="138">
        <v>1</v>
      </c>
      <c r="M51" s="138">
        <v>62</v>
      </c>
    </row>
    <row r="52" spans="1:13">
      <c r="A52" s="137"/>
      <c r="B52" s="137"/>
      <c r="C52" s="49"/>
      <c r="D52" s="49"/>
      <c r="E52" s="49"/>
      <c r="F52" s="49"/>
      <c r="I52" s="138">
        <v>52</v>
      </c>
      <c r="J52" s="138" t="s">
        <v>1200</v>
      </c>
      <c r="K52" s="138">
        <v>4</v>
      </c>
      <c r="L52" s="138">
        <v>1</v>
      </c>
      <c r="M52" s="138">
        <v>63</v>
      </c>
    </row>
    <row r="53" spans="1:13">
      <c r="A53" s="137"/>
      <c r="B53" s="137"/>
      <c r="I53" s="138">
        <v>52</v>
      </c>
      <c r="J53" s="138" t="s">
        <v>1201</v>
      </c>
      <c r="K53" s="138">
        <v>4</v>
      </c>
      <c r="L53" s="138">
        <v>1</v>
      </c>
      <c r="M53" s="138">
        <v>63</v>
      </c>
    </row>
    <row r="54" spans="1:13">
      <c r="A54" s="137"/>
      <c r="B54" s="137"/>
      <c r="I54" s="138">
        <v>55</v>
      </c>
      <c r="J54" s="138" t="s">
        <v>1270</v>
      </c>
      <c r="K54" s="138">
        <v>4</v>
      </c>
      <c r="L54" s="138">
        <v>1</v>
      </c>
      <c r="M54" s="138">
        <v>64</v>
      </c>
    </row>
    <row r="55" spans="1:13">
      <c r="A55" s="137"/>
      <c r="B55" s="137"/>
      <c r="I55" s="138">
        <v>55</v>
      </c>
      <c r="J55" s="138" t="s">
        <v>1183</v>
      </c>
      <c r="K55" s="138">
        <v>4</v>
      </c>
      <c r="L55" s="138">
        <v>1</v>
      </c>
      <c r="M55" s="138">
        <v>64</v>
      </c>
    </row>
    <row r="56" spans="1:13">
      <c r="A56" s="137"/>
      <c r="B56" s="137"/>
      <c r="I56" s="138">
        <v>56</v>
      </c>
      <c r="J56" s="138" t="s">
        <v>1210</v>
      </c>
      <c r="K56" s="138">
        <v>4</v>
      </c>
      <c r="L56" s="138">
        <v>1</v>
      </c>
      <c r="M56" s="138">
        <v>66</v>
      </c>
    </row>
    <row r="57" spans="1:13">
      <c r="A57" s="137"/>
      <c r="B57" s="137"/>
      <c r="I57" s="138">
        <v>56</v>
      </c>
      <c r="J57" s="138" t="s">
        <v>1211</v>
      </c>
      <c r="K57" s="138">
        <v>4</v>
      </c>
      <c r="L57" s="138">
        <v>1</v>
      </c>
      <c r="M57" s="138">
        <v>66</v>
      </c>
    </row>
    <row r="58" spans="1:13">
      <c r="A58" s="137"/>
      <c r="B58" s="137"/>
      <c r="I58" s="138">
        <v>56</v>
      </c>
      <c r="J58" s="138" t="s">
        <v>1212</v>
      </c>
      <c r="K58" s="138">
        <v>4</v>
      </c>
      <c r="L58" s="138">
        <v>8</v>
      </c>
      <c r="M58" s="138">
        <v>65</v>
      </c>
    </row>
    <row r="59" spans="1:13">
      <c r="A59" s="137"/>
      <c r="B59" s="137"/>
      <c r="I59" s="138">
        <v>56</v>
      </c>
      <c r="J59" s="138" t="s">
        <v>1184</v>
      </c>
      <c r="K59" s="138">
        <v>4</v>
      </c>
      <c r="L59" s="138">
        <v>8</v>
      </c>
      <c r="M59" s="138">
        <v>65</v>
      </c>
    </row>
    <row r="60" spans="1:13">
      <c r="A60" s="137"/>
      <c r="B60" s="137"/>
      <c r="I60" s="138">
        <v>64</v>
      </c>
      <c r="J60" s="138" t="s">
        <v>1185</v>
      </c>
      <c r="K60" s="138">
        <v>4</v>
      </c>
      <c r="L60" s="138">
        <v>11</v>
      </c>
      <c r="M60" s="138">
        <v>83</v>
      </c>
    </row>
    <row r="61" spans="1:13">
      <c r="A61" s="137"/>
      <c r="B61" s="137"/>
      <c r="I61" s="138">
        <v>70</v>
      </c>
      <c r="J61" s="138" t="s">
        <v>1217</v>
      </c>
      <c r="K61" s="138">
        <v>4</v>
      </c>
      <c r="L61" s="138">
        <v>1</v>
      </c>
      <c r="M61" s="138">
        <v>69</v>
      </c>
    </row>
    <row r="62" spans="1:13">
      <c r="A62" s="137"/>
      <c r="B62" s="137"/>
      <c r="I62" s="138">
        <v>70</v>
      </c>
      <c r="J62" s="138" t="s">
        <v>1186</v>
      </c>
      <c r="K62" s="138">
        <v>4</v>
      </c>
      <c r="L62" s="138">
        <v>1</v>
      </c>
      <c r="M62" s="138">
        <v>69</v>
      </c>
    </row>
    <row r="63" spans="1:13">
      <c r="A63" s="137"/>
      <c r="B63" s="137"/>
      <c r="I63" s="138">
        <v>75</v>
      </c>
      <c r="J63" s="138" t="s">
        <v>1202</v>
      </c>
      <c r="K63" s="138">
        <v>4</v>
      </c>
      <c r="L63" s="138">
        <v>1</v>
      </c>
      <c r="M63" s="138">
        <v>70</v>
      </c>
    </row>
    <row r="64" spans="1:13">
      <c r="A64" s="137"/>
      <c r="B64" s="137"/>
      <c r="I64" s="138">
        <v>75</v>
      </c>
      <c r="J64" s="138" t="s">
        <v>1187</v>
      </c>
      <c r="K64" s="138">
        <v>4</v>
      </c>
      <c r="L64" s="138">
        <v>1</v>
      </c>
      <c r="M64" s="138">
        <v>70</v>
      </c>
    </row>
    <row r="65" spans="1:13">
      <c r="A65" s="137"/>
      <c r="B65" s="137"/>
      <c r="I65" s="138">
        <v>76</v>
      </c>
      <c r="J65" s="138" t="s">
        <v>1188</v>
      </c>
      <c r="K65" s="138">
        <v>4</v>
      </c>
      <c r="L65" s="138">
        <v>1</v>
      </c>
      <c r="M65" s="138">
        <v>85</v>
      </c>
    </row>
    <row r="66" spans="1:13">
      <c r="A66" s="137"/>
      <c r="B66" s="137"/>
      <c r="I66" s="138">
        <v>77</v>
      </c>
      <c r="J66" s="138" t="s">
        <v>1189</v>
      </c>
      <c r="K66" s="138">
        <v>4</v>
      </c>
      <c r="L66" s="138">
        <v>1</v>
      </c>
      <c r="M66" s="138">
        <v>71</v>
      </c>
    </row>
    <row r="67" spans="1:13">
      <c r="A67" s="137"/>
      <c r="B67" s="137"/>
      <c r="I67" s="138">
        <v>77</v>
      </c>
      <c r="J67" s="138" t="s">
        <v>1214</v>
      </c>
      <c r="K67" s="138">
        <v>4</v>
      </c>
      <c r="L67" s="138">
        <v>1</v>
      </c>
      <c r="M67" s="138">
        <v>71</v>
      </c>
    </row>
    <row r="68" spans="1:13">
      <c r="A68" s="137"/>
      <c r="B68" s="137"/>
      <c r="I68" s="138">
        <v>79</v>
      </c>
      <c r="J68" s="138" t="s">
        <v>1190</v>
      </c>
      <c r="K68" s="138">
        <v>4</v>
      </c>
      <c r="L68" s="138">
        <v>1</v>
      </c>
      <c r="M68" s="138">
        <v>72</v>
      </c>
    </row>
    <row r="69" spans="1:13">
      <c r="A69" s="137"/>
      <c r="B69" s="137"/>
      <c r="I69" s="138">
        <v>79</v>
      </c>
      <c r="J69" s="138" t="s">
        <v>1265</v>
      </c>
      <c r="K69" s="138">
        <v>4</v>
      </c>
      <c r="L69" s="138">
        <v>1</v>
      </c>
      <c r="M69" s="138">
        <v>72</v>
      </c>
    </row>
    <row r="70" spans="1:13">
      <c r="A70" s="137"/>
      <c r="B70" s="137"/>
      <c r="I70" s="138">
        <v>84</v>
      </c>
      <c r="J70" s="138" t="s">
        <v>1209</v>
      </c>
      <c r="K70" s="138">
        <v>5</v>
      </c>
      <c r="L70" s="138">
        <v>6</v>
      </c>
      <c r="M70" s="138">
        <v>74</v>
      </c>
    </row>
    <row r="71" spans="1:13">
      <c r="A71" s="137"/>
      <c r="B71" s="137"/>
      <c r="I71" s="138">
        <v>84</v>
      </c>
      <c r="J71" s="138" t="s">
        <v>1192</v>
      </c>
      <c r="K71" s="138">
        <v>5</v>
      </c>
      <c r="L71" s="138">
        <v>6</v>
      </c>
      <c r="M71" s="138">
        <v>74</v>
      </c>
    </row>
    <row r="72" spans="1:13">
      <c r="A72" s="137"/>
      <c r="B72" s="137"/>
      <c r="I72" s="138">
        <v>86</v>
      </c>
      <c r="J72" s="138" t="s">
        <v>533</v>
      </c>
      <c r="K72" s="138">
        <v>5</v>
      </c>
      <c r="L72" s="138">
        <v>6</v>
      </c>
      <c r="M72" s="138">
        <v>75</v>
      </c>
    </row>
    <row r="73" spans="1:13">
      <c r="A73" s="137"/>
      <c r="B73" s="137"/>
      <c r="I73" s="138">
        <v>86</v>
      </c>
      <c r="J73" s="138" t="s">
        <v>534</v>
      </c>
      <c r="K73" s="138">
        <v>5</v>
      </c>
      <c r="L73" s="138">
        <v>6</v>
      </c>
      <c r="M73" s="138">
        <v>75</v>
      </c>
    </row>
    <row r="74" spans="1:13">
      <c r="A74" s="137"/>
      <c r="B74" s="137"/>
      <c r="I74" s="138">
        <v>87</v>
      </c>
      <c r="J74" s="138" t="s">
        <v>537</v>
      </c>
      <c r="K74" s="138">
        <v>5</v>
      </c>
      <c r="L74" s="138">
        <v>7</v>
      </c>
      <c r="M74" s="138">
        <v>76</v>
      </c>
    </row>
    <row r="75" spans="1:13">
      <c r="A75" s="137"/>
      <c r="B75" s="137"/>
      <c r="I75" s="138">
        <v>87</v>
      </c>
      <c r="J75" s="138" t="s">
        <v>538</v>
      </c>
      <c r="K75" s="138">
        <v>5</v>
      </c>
      <c r="L75" s="138">
        <v>7</v>
      </c>
      <c r="M75" s="138">
        <v>76</v>
      </c>
    </row>
    <row r="76" spans="1:13">
      <c r="A76" s="137"/>
      <c r="B76" s="137"/>
      <c r="I76" s="138">
        <v>89</v>
      </c>
      <c r="J76" s="138" t="s">
        <v>536</v>
      </c>
      <c r="K76" s="138">
        <v>5</v>
      </c>
      <c r="L76" s="138">
        <v>6</v>
      </c>
      <c r="M76" s="138">
        <v>77</v>
      </c>
    </row>
    <row r="77" spans="1:13">
      <c r="A77" s="137"/>
      <c r="B77" s="137"/>
      <c r="I77" s="138">
        <v>89</v>
      </c>
      <c r="J77" s="138" t="s">
        <v>535</v>
      </c>
      <c r="K77" s="138">
        <v>5</v>
      </c>
      <c r="L77" s="138">
        <v>6</v>
      </c>
      <c r="M77" s="138">
        <v>77</v>
      </c>
    </row>
    <row r="78" spans="1:13">
      <c r="A78" s="137"/>
      <c r="B78" s="137"/>
      <c r="I78" s="138">
        <v>90</v>
      </c>
      <c r="J78" s="138" t="s">
        <v>1249</v>
      </c>
      <c r="K78" s="138">
        <v>6</v>
      </c>
      <c r="L78" s="138">
        <v>12</v>
      </c>
      <c r="M78" s="138">
        <v>79</v>
      </c>
    </row>
    <row r="79" spans="1:13">
      <c r="A79" s="137"/>
      <c r="B79" s="137"/>
      <c r="I79" s="138">
        <v>90</v>
      </c>
      <c r="J79" s="138" t="s">
        <v>1193</v>
      </c>
      <c r="K79" s="138">
        <v>6</v>
      </c>
      <c r="L79" s="138">
        <v>12</v>
      </c>
      <c r="M79" s="138">
        <v>79</v>
      </c>
    </row>
    <row r="80" spans="1:13">
      <c r="A80" s="137"/>
      <c r="B80" s="137"/>
      <c r="I80" s="138">
        <v>90</v>
      </c>
      <c r="J80" s="138" t="s">
        <v>1250</v>
      </c>
      <c r="K80" s="138">
        <v>6</v>
      </c>
      <c r="L80" s="138">
        <v>12</v>
      </c>
      <c r="M80" s="138">
        <v>80</v>
      </c>
    </row>
    <row r="81" spans="1:13">
      <c r="A81" s="137"/>
      <c r="B81" s="137"/>
      <c r="I81" s="138">
        <v>90</v>
      </c>
      <c r="J81" s="138" t="s">
        <v>1251</v>
      </c>
      <c r="K81" s="138">
        <v>6</v>
      </c>
      <c r="L81" s="138">
        <v>12</v>
      </c>
      <c r="M81" s="138">
        <v>80</v>
      </c>
    </row>
    <row r="82" spans="1:13">
      <c r="A82" s="137"/>
      <c r="B82" s="137"/>
      <c r="I82" s="138">
        <v>93</v>
      </c>
      <c r="J82" s="138" t="s">
        <v>1194</v>
      </c>
      <c r="K82" s="138">
        <v>4</v>
      </c>
      <c r="L82" s="138">
        <v>11</v>
      </c>
      <c r="M82" s="138">
        <v>84</v>
      </c>
    </row>
    <row r="83" spans="1:13">
      <c r="A83" s="137"/>
      <c r="B83" s="137"/>
      <c r="I83" s="138">
        <v>95</v>
      </c>
      <c r="J83" s="138" t="s">
        <v>539</v>
      </c>
      <c r="K83" s="138">
        <v>5</v>
      </c>
      <c r="L83" s="138">
        <v>6</v>
      </c>
      <c r="M83" s="138">
        <v>81</v>
      </c>
    </row>
    <row r="84" spans="1:13">
      <c r="A84" s="137"/>
      <c r="B84" s="137"/>
      <c r="I84" s="138">
        <v>95</v>
      </c>
      <c r="J84" s="138" t="s">
        <v>540</v>
      </c>
      <c r="K84" s="138">
        <v>5</v>
      </c>
      <c r="L84" s="138">
        <v>6</v>
      </c>
      <c r="M84" s="138">
        <v>81</v>
      </c>
    </row>
    <row r="85" spans="1:13">
      <c r="A85" s="137"/>
      <c r="B85" s="137"/>
      <c r="I85" s="138">
        <v>95</v>
      </c>
      <c r="J85" s="138" t="s">
        <v>1266</v>
      </c>
      <c r="K85" s="138">
        <v>5</v>
      </c>
      <c r="L85" s="138">
        <v>6</v>
      </c>
      <c r="M85" s="138">
        <v>82</v>
      </c>
    </row>
    <row r="86" spans="1:13">
      <c r="A86" s="137"/>
      <c r="B86" s="137"/>
      <c r="I86" s="138">
        <v>95</v>
      </c>
      <c r="J86" s="138" t="s">
        <v>1267</v>
      </c>
      <c r="K86" s="138">
        <v>5</v>
      </c>
      <c r="L86" s="138">
        <v>6</v>
      </c>
      <c r="M86" s="138">
        <v>82</v>
      </c>
    </row>
    <row r="87" spans="1:13">
      <c r="A87" s="137"/>
      <c r="B87" s="137"/>
      <c r="I87" s="138">
        <v>102</v>
      </c>
      <c r="J87" s="138" t="s">
        <v>546</v>
      </c>
      <c r="K87" s="138">
        <v>4</v>
      </c>
      <c r="L87" s="138">
        <v>2</v>
      </c>
      <c r="M87" s="138">
        <v>33</v>
      </c>
    </row>
    <row r="88" spans="1:13">
      <c r="A88" s="137"/>
      <c r="B88" s="137"/>
      <c r="I88" s="138">
        <v>103</v>
      </c>
      <c r="J88" s="138" t="s">
        <v>547</v>
      </c>
      <c r="K88" s="138">
        <v>4</v>
      </c>
      <c r="L88" s="138">
        <v>2</v>
      </c>
      <c r="M88" s="138">
        <v>34</v>
      </c>
    </row>
    <row r="89" spans="1:13">
      <c r="A89" s="137"/>
      <c r="B89" s="137"/>
      <c r="I89" s="138">
        <v>104</v>
      </c>
      <c r="J89" s="138" t="s">
        <v>544</v>
      </c>
      <c r="K89" s="138">
        <v>4</v>
      </c>
      <c r="L89" s="138">
        <v>2</v>
      </c>
      <c r="M89" s="138">
        <v>35</v>
      </c>
    </row>
    <row r="90" spans="1:13">
      <c r="A90" s="137"/>
      <c r="B90" s="137"/>
      <c r="I90" s="138">
        <v>105</v>
      </c>
      <c r="J90" s="138" t="s">
        <v>542</v>
      </c>
      <c r="K90" s="138">
        <v>4</v>
      </c>
      <c r="L90" s="138">
        <v>2</v>
      </c>
      <c r="M90" s="138">
        <v>36</v>
      </c>
    </row>
    <row r="91" spans="1:13">
      <c r="A91" s="137"/>
      <c r="B91" s="137"/>
      <c r="I91" s="138">
        <v>106</v>
      </c>
      <c r="J91" s="138" t="s">
        <v>543</v>
      </c>
      <c r="K91" s="138">
        <v>4</v>
      </c>
      <c r="L91" s="138">
        <v>2</v>
      </c>
      <c r="M91" s="138">
        <v>37</v>
      </c>
    </row>
    <row r="92" spans="1:13">
      <c r="A92" s="137"/>
      <c r="B92" s="137"/>
      <c r="I92" s="138">
        <v>107</v>
      </c>
      <c r="J92" s="138" t="s">
        <v>541</v>
      </c>
      <c r="K92" s="138">
        <v>4</v>
      </c>
      <c r="L92" s="138">
        <v>2</v>
      </c>
      <c r="M92" s="138">
        <v>38</v>
      </c>
    </row>
    <row r="93" spans="1:13">
      <c r="A93" s="137"/>
      <c r="B93" s="137"/>
      <c r="I93" s="138">
        <v>108</v>
      </c>
      <c r="J93" s="138" t="s">
        <v>545</v>
      </c>
      <c r="K93" s="138">
        <v>4</v>
      </c>
      <c r="L93" s="138">
        <v>2</v>
      </c>
      <c r="M93" s="138">
        <v>39</v>
      </c>
    </row>
    <row r="94" spans="1:13">
      <c r="A94" s="137"/>
      <c r="B94" s="137"/>
      <c r="I94" s="138">
        <v>111</v>
      </c>
      <c r="J94" s="138" t="s">
        <v>1218</v>
      </c>
      <c r="K94" s="138">
        <v>4</v>
      </c>
      <c r="L94" s="138">
        <v>3</v>
      </c>
      <c r="M94" s="138">
        <v>40</v>
      </c>
    </row>
    <row r="95" spans="1:13">
      <c r="A95" s="137"/>
      <c r="B95" s="137"/>
      <c r="I95" s="138">
        <v>112</v>
      </c>
      <c r="J95" s="138" t="s">
        <v>1198</v>
      </c>
      <c r="K95" s="138">
        <v>4</v>
      </c>
      <c r="L95" s="138">
        <v>3</v>
      </c>
      <c r="M95" s="138">
        <v>41</v>
      </c>
    </row>
    <row r="96" spans="1:13">
      <c r="A96" s="137"/>
      <c r="B96" s="137"/>
      <c r="I96" s="138">
        <v>112</v>
      </c>
      <c r="J96" s="138" t="s">
        <v>1264</v>
      </c>
      <c r="K96" s="138">
        <v>4</v>
      </c>
      <c r="L96" s="138">
        <v>3</v>
      </c>
      <c r="M96" s="138">
        <v>41</v>
      </c>
    </row>
    <row r="97" spans="10:13">
      <c r="J97" s="138" t="s">
        <v>548</v>
      </c>
      <c r="K97" s="138">
        <v>4</v>
      </c>
      <c r="L97" s="138">
        <v>2</v>
      </c>
      <c r="M97" s="138">
        <v>25</v>
      </c>
    </row>
    <row r="98" spans="10:13">
      <c r="J98" s="138" t="s">
        <v>550</v>
      </c>
      <c r="K98" s="138">
        <v>4</v>
      </c>
      <c r="L98" s="138">
        <v>2</v>
      </c>
      <c r="M98" s="138">
        <v>26</v>
      </c>
    </row>
    <row r="99" spans="10:13">
      <c r="J99" s="138" t="s">
        <v>551</v>
      </c>
      <c r="K99" s="138">
        <v>4</v>
      </c>
      <c r="L99" s="138">
        <v>2</v>
      </c>
      <c r="M99" s="138">
        <v>27</v>
      </c>
    </row>
    <row r="100" spans="10:13">
      <c r="J100" s="138" t="s">
        <v>549</v>
      </c>
      <c r="K100" s="138">
        <v>4</v>
      </c>
      <c r="L100" s="138">
        <v>2</v>
      </c>
      <c r="M100" s="138">
        <v>24</v>
      </c>
    </row>
    <row r="101" spans="10:13">
      <c r="J101" s="138" t="s">
        <v>1219</v>
      </c>
      <c r="K101" s="138">
        <v>4</v>
      </c>
      <c r="L101" s="138">
        <v>2</v>
      </c>
      <c r="M101" s="138">
        <v>18</v>
      </c>
    </row>
    <row r="102" spans="10:13">
      <c r="J102" s="138" t="s">
        <v>1220</v>
      </c>
      <c r="K102" s="138">
        <v>4</v>
      </c>
      <c r="L102" s="138">
        <v>2</v>
      </c>
      <c r="M102" s="138">
        <v>15</v>
      </c>
    </row>
    <row r="103" spans="10:13">
      <c r="J103" s="138" t="s">
        <v>1221</v>
      </c>
      <c r="K103" s="138">
        <v>4</v>
      </c>
      <c r="L103" s="138">
        <v>2</v>
      </c>
      <c r="M103" s="138">
        <v>16</v>
      </c>
    </row>
    <row r="104" spans="10:13">
      <c r="J104" s="138" t="s">
        <v>1222</v>
      </c>
      <c r="K104" s="138">
        <v>4</v>
      </c>
      <c r="L104" s="138">
        <v>2</v>
      </c>
      <c r="M104" s="138">
        <v>17</v>
      </c>
    </row>
    <row r="105" spans="10:13">
      <c r="J105" s="138" t="s">
        <v>1223</v>
      </c>
      <c r="K105" s="138">
        <v>4</v>
      </c>
      <c r="L105" s="138">
        <v>2</v>
      </c>
      <c r="M105" s="138">
        <v>19</v>
      </c>
    </row>
    <row r="106" spans="10:13">
      <c r="J106" s="138" t="s">
        <v>1224</v>
      </c>
      <c r="K106" s="138">
        <v>4</v>
      </c>
      <c r="L106" s="138">
        <v>2</v>
      </c>
      <c r="M106" s="138">
        <v>22</v>
      </c>
    </row>
    <row r="107" spans="10:13">
      <c r="J107" s="138" t="s">
        <v>1225</v>
      </c>
      <c r="K107" s="138">
        <v>4</v>
      </c>
      <c r="L107" s="138">
        <v>2</v>
      </c>
      <c r="M107" s="138">
        <v>21</v>
      </c>
    </row>
    <row r="108" spans="10:13">
      <c r="J108" s="138" t="s">
        <v>1226</v>
      </c>
      <c r="K108" s="138">
        <v>4</v>
      </c>
      <c r="L108" s="138">
        <v>2</v>
      </c>
      <c r="M108" s="138">
        <v>20</v>
      </c>
    </row>
    <row r="109" spans="10:13">
      <c r="J109" s="138" t="s">
        <v>1227</v>
      </c>
      <c r="K109" s="138">
        <v>4</v>
      </c>
      <c r="L109" s="138">
        <v>2</v>
      </c>
      <c r="M109" s="138">
        <v>23</v>
      </c>
    </row>
    <row r="110" spans="10:13">
      <c r="J110" s="138" t="s">
        <v>1228</v>
      </c>
      <c r="K110" s="138">
        <v>4</v>
      </c>
      <c r="L110" s="138">
        <v>2</v>
      </c>
      <c r="M110" s="138">
        <v>13</v>
      </c>
    </row>
    <row r="111" spans="10:13">
      <c r="J111" s="138" t="s">
        <v>1229</v>
      </c>
      <c r="K111" s="138">
        <v>4</v>
      </c>
      <c r="L111" s="138">
        <v>2</v>
      </c>
      <c r="M111" s="138">
        <v>14</v>
      </c>
    </row>
    <row r="112" spans="10:13">
      <c r="J112" s="138" t="s">
        <v>1230</v>
      </c>
      <c r="K112" s="138">
        <v>4</v>
      </c>
      <c r="L112" s="138">
        <v>2</v>
      </c>
      <c r="M112" s="138">
        <v>12</v>
      </c>
    </row>
    <row r="113" spans="10:13">
      <c r="J113" s="138" t="s">
        <v>1231</v>
      </c>
      <c r="K113" s="138">
        <v>7</v>
      </c>
      <c r="L113" s="138">
        <v>9</v>
      </c>
      <c r="M113" s="138">
        <v>10</v>
      </c>
    </row>
    <row r="114" spans="10:13">
      <c r="J114" s="138" t="s">
        <v>1232</v>
      </c>
      <c r="K114" s="138">
        <v>7</v>
      </c>
      <c r="L114" s="138">
        <v>9</v>
      </c>
      <c r="M114" s="138">
        <v>10</v>
      </c>
    </row>
    <row r="115" spans="10:13">
      <c r="J115" s="138" t="s">
        <v>1233</v>
      </c>
      <c r="K115" s="138">
        <v>7</v>
      </c>
      <c r="L115" s="138">
        <v>9</v>
      </c>
      <c r="M115" s="138">
        <v>4</v>
      </c>
    </row>
    <row r="116" spans="10:13">
      <c r="J116" s="138" t="s">
        <v>1234</v>
      </c>
      <c r="K116" s="138">
        <v>7</v>
      </c>
      <c r="L116" s="138">
        <v>9</v>
      </c>
      <c r="M116" s="138">
        <v>4</v>
      </c>
    </row>
    <row r="117" spans="10:13">
      <c r="J117" s="138" t="s">
        <v>1235</v>
      </c>
      <c r="K117" s="138">
        <v>7</v>
      </c>
      <c r="L117" s="138">
        <v>9</v>
      </c>
      <c r="M117" s="138">
        <v>5</v>
      </c>
    </row>
    <row r="118" spans="10:13">
      <c r="J118" s="138" t="s">
        <v>1236</v>
      </c>
      <c r="K118" s="138">
        <v>7</v>
      </c>
      <c r="L118" s="138">
        <v>9</v>
      </c>
      <c r="M118" s="138">
        <v>5</v>
      </c>
    </row>
    <row r="119" spans="10:13">
      <c r="J119" s="138" t="s">
        <v>1237</v>
      </c>
      <c r="K119" s="138">
        <v>7</v>
      </c>
      <c r="L119" s="138">
        <v>9</v>
      </c>
      <c r="M119" s="138">
        <v>7</v>
      </c>
    </row>
    <row r="120" spans="10:13">
      <c r="J120" s="138" t="s">
        <v>1238</v>
      </c>
      <c r="K120" s="138">
        <v>7</v>
      </c>
      <c r="L120" s="138">
        <v>9</v>
      </c>
      <c r="M120" s="138">
        <v>7</v>
      </c>
    </row>
    <row r="121" spans="10:13">
      <c r="J121" s="138" t="s">
        <v>1239</v>
      </c>
      <c r="K121" s="138">
        <v>7</v>
      </c>
      <c r="L121" s="138">
        <v>9</v>
      </c>
      <c r="M121" s="138">
        <v>6</v>
      </c>
    </row>
    <row r="122" spans="10:13">
      <c r="J122" s="138" t="s">
        <v>1240</v>
      </c>
      <c r="K122" s="138">
        <v>7</v>
      </c>
      <c r="L122" s="138">
        <v>9</v>
      </c>
      <c r="M122" s="138">
        <v>6</v>
      </c>
    </row>
    <row r="123" spans="10:13">
      <c r="J123" s="138" t="s">
        <v>1241</v>
      </c>
      <c r="K123" s="138">
        <v>7</v>
      </c>
      <c r="L123" s="138">
        <v>9</v>
      </c>
      <c r="M123" s="138">
        <v>9</v>
      </c>
    </row>
    <row r="124" spans="10:13">
      <c r="J124" s="138" t="s">
        <v>1242</v>
      </c>
      <c r="K124" s="138">
        <v>7</v>
      </c>
      <c r="L124" s="138">
        <v>9</v>
      </c>
      <c r="M124" s="138">
        <v>9</v>
      </c>
    </row>
    <row r="125" spans="10:13">
      <c r="J125" s="138" t="s">
        <v>1243</v>
      </c>
      <c r="K125" s="138">
        <v>7</v>
      </c>
      <c r="L125" s="138">
        <v>9</v>
      </c>
      <c r="M125" s="138">
        <v>11</v>
      </c>
    </row>
    <row r="126" spans="10:13">
      <c r="J126" s="138" t="s">
        <v>1244</v>
      </c>
      <c r="K126" s="138">
        <v>7</v>
      </c>
      <c r="L126" s="138">
        <v>9</v>
      </c>
      <c r="M126" s="138">
        <v>11</v>
      </c>
    </row>
    <row r="127" spans="10:13">
      <c r="J127" s="138" t="s">
        <v>1245</v>
      </c>
      <c r="K127" s="138">
        <v>7</v>
      </c>
      <c r="L127" s="138">
        <v>9</v>
      </c>
      <c r="M127" s="138">
        <v>1</v>
      </c>
    </row>
    <row r="128" spans="10:13">
      <c r="J128" s="138" t="s">
        <v>1246</v>
      </c>
      <c r="K128" s="138">
        <v>7</v>
      </c>
      <c r="L128" s="138">
        <v>9</v>
      </c>
      <c r="M128" s="138">
        <v>1</v>
      </c>
    </row>
    <row r="129" spans="10:13">
      <c r="J129" s="138" t="s">
        <v>1247</v>
      </c>
      <c r="K129" s="138">
        <v>7</v>
      </c>
      <c r="L129" s="138">
        <v>9</v>
      </c>
      <c r="M129" s="138">
        <v>2</v>
      </c>
    </row>
    <row r="130" spans="10:13">
      <c r="J130" s="138" t="s">
        <v>1248</v>
      </c>
      <c r="K130" s="138">
        <v>7</v>
      </c>
      <c r="L130" s="138">
        <v>9</v>
      </c>
      <c r="M130" s="138">
        <v>2</v>
      </c>
    </row>
    <row r="131" spans="10:13">
      <c r="J131" s="138" t="s">
        <v>1252</v>
      </c>
      <c r="K131" s="138">
        <v>6</v>
      </c>
      <c r="L131" s="138">
        <v>12</v>
      </c>
      <c r="M131" s="138">
        <v>30</v>
      </c>
    </row>
    <row r="132" spans="10:13">
      <c r="J132" s="138" t="s">
        <v>1253</v>
      </c>
      <c r="K132" s="138">
        <v>6</v>
      </c>
      <c r="L132" s="138">
        <v>12</v>
      </c>
      <c r="M132" s="138">
        <v>30</v>
      </c>
    </row>
    <row r="133" spans="10:13">
      <c r="J133" s="138" t="s">
        <v>1254</v>
      </c>
      <c r="K133" s="138">
        <v>6</v>
      </c>
      <c r="L133" s="138">
        <v>12</v>
      </c>
      <c r="M133" s="138">
        <v>31</v>
      </c>
    </row>
    <row r="134" spans="10:13">
      <c r="J134" s="138" t="s">
        <v>1255</v>
      </c>
      <c r="K134" s="138">
        <v>6</v>
      </c>
      <c r="L134" s="138">
        <v>12</v>
      </c>
      <c r="M134" s="138">
        <v>31</v>
      </c>
    </row>
    <row r="135" spans="10:13">
      <c r="J135" s="138" t="s">
        <v>1256</v>
      </c>
      <c r="K135" s="138">
        <v>6</v>
      </c>
      <c r="L135" s="138">
        <v>12</v>
      </c>
      <c r="M135" s="138">
        <v>32</v>
      </c>
    </row>
    <row r="136" spans="10:13">
      <c r="J136" s="138" t="s">
        <v>1257</v>
      </c>
      <c r="K136" s="138">
        <v>6</v>
      </c>
      <c r="L136" s="138">
        <v>12</v>
      </c>
      <c r="M136" s="138">
        <v>32</v>
      </c>
    </row>
    <row r="137" spans="10:13">
      <c r="J137" s="138" t="s">
        <v>1258</v>
      </c>
      <c r="K137" s="138">
        <v>6</v>
      </c>
      <c r="L137" s="138">
        <v>12</v>
      </c>
      <c r="M137" s="138">
        <v>28</v>
      </c>
    </row>
    <row r="138" spans="10:13">
      <c r="J138" s="138" t="s">
        <v>1259</v>
      </c>
      <c r="K138" s="138">
        <v>6</v>
      </c>
      <c r="L138" s="138">
        <v>12</v>
      </c>
      <c r="M138" s="138">
        <v>28</v>
      </c>
    </row>
    <row r="139" spans="10:13">
      <c r="J139" s="138" t="s">
        <v>1260</v>
      </c>
      <c r="K139" s="138">
        <v>6</v>
      </c>
      <c r="L139" s="138">
        <v>12</v>
      </c>
      <c r="M139" s="138">
        <v>29</v>
      </c>
    </row>
    <row r="140" spans="10:13">
      <c r="J140" s="138" t="s">
        <v>1261</v>
      </c>
      <c r="K140" s="138">
        <v>6</v>
      </c>
      <c r="L140" s="138">
        <v>12</v>
      </c>
      <c r="M140" s="138">
        <v>29</v>
      </c>
    </row>
    <row r="141" spans="10:13">
      <c r="J141" s="138" t="s">
        <v>1262</v>
      </c>
      <c r="K141" s="138">
        <v>7</v>
      </c>
      <c r="L141" s="138">
        <v>9</v>
      </c>
      <c r="M141" s="138">
        <v>8</v>
      </c>
    </row>
    <row r="142" spans="10:13">
      <c r="J142" s="138" t="s">
        <v>1263</v>
      </c>
      <c r="K142" s="138">
        <v>7</v>
      </c>
      <c r="L142" s="138">
        <v>9</v>
      </c>
      <c r="M142" s="138">
        <v>8</v>
      </c>
    </row>
    <row r="143" spans="10:13">
      <c r="J143" s="138" t="s">
        <v>1268</v>
      </c>
      <c r="K143" s="138">
        <v>7</v>
      </c>
      <c r="L143" s="138">
        <v>9</v>
      </c>
      <c r="M143" s="138">
        <v>3</v>
      </c>
    </row>
    <row r="144" spans="10:13">
      <c r="J144" s="138" t="s">
        <v>1269</v>
      </c>
      <c r="K144" s="138">
        <v>7</v>
      </c>
      <c r="L144" s="138">
        <v>9</v>
      </c>
      <c r="M144" s="13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BoardingByRoute_All</vt:lpstr>
      <vt:lpstr>PrilimTable</vt:lpstr>
      <vt:lpstr>Aggregated_Transit_Final_V2</vt:lpstr>
      <vt:lpstr>TrnStat.asc (2)</vt:lpstr>
      <vt:lpstr>TrnStat.asc</vt:lpstr>
      <vt:lpstr>Obs_Ridership</vt:lpstr>
      <vt:lpstr>BoardingByRoute_ABM</vt:lpstr>
      <vt:lpstr>OBS_RteName</vt:lpstr>
      <vt:lpstr>ABM_RteName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Dhakar</dc:creator>
  <cp:lastModifiedBy>William Wang</cp:lastModifiedBy>
  <dcterms:created xsi:type="dcterms:W3CDTF">2015-08-26T21:05:32Z</dcterms:created>
  <dcterms:modified xsi:type="dcterms:W3CDTF">2024-07-12T17:48:17Z</dcterms:modified>
</cp:coreProperties>
</file>