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4915" windowHeight="1260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A15398" i="1" l="1"/>
  <c r="A15397" i="1"/>
  <c r="A15396" i="1"/>
  <c r="A15395" i="1"/>
  <c r="A15394" i="1"/>
  <c r="A15393" i="1"/>
  <c r="A15392" i="1"/>
  <c r="A15391" i="1"/>
  <c r="A15390" i="1"/>
  <c r="A15389" i="1"/>
  <c r="A15388" i="1"/>
  <c r="A15387" i="1"/>
  <c r="A15386" i="1"/>
  <c r="A15385" i="1"/>
  <c r="A15384" i="1"/>
  <c r="A15383" i="1"/>
  <c r="A15382" i="1"/>
  <c r="A15381" i="1"/>
  <c r="A15380" i="1"/>
  <c r="A15379" i="1"/>
  <c r="A15378" i="1"/>
  <c r="A15377" i="1"/>
  <c r="A15376" i="1"/>
  <c r="A15375" i="1"/>
  <c r="A15374" i="1"/>
  <c r="A15373" i="1"/>
  <c r="A15372" i="1"/>
  <c r="A15370" i="1"/>
  <c r="A15369" i="1"/>
  <c r="A15368" i="1"/>
  <c r="A15367" i="1"/>
  <c r="A15366" i="1"/>
  <c r="A15365" i="1"/>
  <c r="A15364" i="1"/>
  <c r="A15363" i="1"/>
  <c r="A15362" i="1"/>
  <c r="A15361" i="1"/>
  <c r="A15360" i="1"/>
  <c r="A15359" i="1"/>
  <c r="A15358" i="1"/>
  <c r="A15357" i="1"/>
  <c r="A15356" i="1"/>
  <c r="A15354" i="1"/>
  <c r="A15353" i="1"/>
  <c r="A15352" i="1"/>
  <c r="A15351" i="1"/>
  <c r="A15350" i="1"/>
  <c r="A15349" i="1"/>
  <c r="A15348" i="1"/>
  <c r="A15347" i="1"/>
  <c r="A15346" i="1"/>
  <c r="A15345" i="1"/>
  <c r="A15344" i="1"/>
  <c r="A15343" i="1"/>
  <c r="A15342" i="1"/>
  <c r="A15341" i="1"/>
  <c r="A15340" i="1"/>
  <c r="A15339" i="1"/>
  <c r="A15338" i="1"/>
  <c r="A15337" i="1"/>
  <c r="A15336" i="1"/>
  <c r="A15335" i="1"/>
  <c r="A15334" i="1"/>
  <c r="A15333" i="1"/>
  <c r="A15332" i="1"/>
  <c r="A15331" i="1"/>
  <c r="A15330" i="1"/>
  <c r="A15329" i="1"/>
  <c r="A15328" i="1"/>
  <c r="A15327" i="1"/>
  <c r="A15326" i="1"/>
  <c r="A15324" i="1"/>
  <c r="A15323" i="1"/>
  <c r="A15322" i="1"/>
  <c r="A15321" i="1"/>
  <c r="A15320" i="1"/>
  <c r="A15318" i="1"/>
  <c r="A15317" i="1"/>
  <c r="A15316" i="1"/>
  <c r="A15315" i="1"/>
  <c r="A15314" i="1"/>
  <c r="A15313" i="1"/>
  <c r="A15312" i="1"/>
  <c r="A15311" i="1"/>
  <c r="A15310" i="1"/>
  <c r="A15309" i="1"/>
  <c r="A15308" i="1"/>
  <c r="A15307" i="1"/>
  <c r="A15306" i="1"/>
  <c r="A15305" i="1"/>
  <c r="A15304" i="1"/>
  <c r="A15303" i="1"/>
  <c r="A15302" i="1"/>
  <c r="A15301" i="1"/>
  <c r="A15300" i="1"/>
  <c r="A15299" i="1"/>
  <c r="A15298" i="1"/>
  <c r="A15297" i="1"/>
  <c r="A15296" i="1"/>
  <c r="A15295" i="1"/>
  <c r="A15294" i="1"/>
  <c r="A15293" i="1"/>
  <c r="A15292" i="1"/>
  <c r="A15291" i="1"/>
  <c r="A15290" i="1"/>
  <c r="A15289" i="1"/>
  <c r="A15288" i="1"/>
  <c r="A15287" i="1"/>
  <c r="A15286" i="1"/>
  <c r="A15285" i="1"/>
  <c r="A15284" i="1"/>
  <c r="A15283" i="1"/>
  <c r="A15282" i="1"/>
  <c r="A15281" i="1"/>
  <c r="A15280" i="1"/>
  <c r="A15279" i="1"/>
  <c r="A15278" i="1"/>
  <c r="A15277" i="1"/>
  <c r="A15276" i="1"/>
  <c r="A15275" i="1"/>
  <c r="A15274" i="1"/>
  <c r="A15273" i="1"/>
  <c r="A15272" i="1"/>
  <c r="A15271" i="1"/>
  <c r="A15269" i="1"/>
  <c r="A15268" i="1"/>
  <c r="A15267" i="1"/>
  <c r="A15266" i="1"/>
  <c r="A15265" i="1"/>
  <c r="A15264" i="1"/>
  <c r="A15263" i="1"/>
  <c r="A15262" i="1"/>
  <c r="A15261" i="1"/>
  <c r="A15260" i="1"/>
  <c r="A15259" i="1"/>
  <c r="A15258" i="1"/>
  <c r="A15257" i="1"/>
  <c r="A15256" i="1"/>
  <c r="A15255" i="1"/>
  <c r="A15254" i="1"/>
  <c r="A15253" i="1"/>
  <c r="A15252" i="1"/>
  <c r="A15251" i="1"/>
  <c r="A15250" i="1"/>
  <c r="A15248" i="1"/>
  <c r="A15247" i="1"/>
  <c r="A15246" i="1"/>
  <c r="A15245" i="1"/>
  <c r="A15244" i="1"/>
  <c r="A15243" i="1"/>
  <c r="A15242" i="1"/>
  <c r="A15241" i="1"/>
  <c r="A15240" i="1"/>
  <c r="A15239" i="1"/>
  <c r="A15238" i="1"/>
  <c r="A15237" i="1"/>
  <c r="A15236" i="1"/>
  <c r="A15235" i="1"/>
  <c r="A15234" i="1"/>
  <c r="A15233" i="1"/>
  <c r="A15232" i="1"/>
  <c r="A15231" i="1"/>
  <c r="A15230" i="1"/>
  <c r="A15229" i="1"/>
  <c r="A15228" i="1"/>
  <c r="A15227" i="1"/>
  <c r="A15226" i="1"/>
  <c r="A15225" i="1"/>
  <c r="A15224" i="1"/>
  <c r="A15223" i="1"/>
  <c r="A15222" i="1"/>
  <c r="A15221" i="1"/>
  <c r="A15220" i="1"/>
  <c r="A15219" i="1"/>
  <c r="A15218" i="1"/>
  <c r="A15217" i="1"/>
  <c r="A15216" i="1"/>
  <c r="A15215" i="1"/>
  <c r="A15214" i="1"/>
  <c r="A15213" i="1"/>
  <c r="A15212" i="1"/>
  <c r="A15211" i="1"/>
  <c r="A15210" i="1"/>
  <c r="A15208" i="1"/>
  <c r="A15207" i="1"/>
  <c r="A15206" i="1"/>
  <c r="A15205" i="1"/>
  <c r="A15204" i="1"/>
  <c r="A15203" i="1"/>
  <c r="A15202" i="1"/>
  <c r="A15201" i="1"/>
  <c r="A15200" i="1"/>
  <c r="A15198" i="1"/>
  <c r="A15197" i="1"/>
  <c r="A15196" i="1"/>
  <c r="A15195" i="1"/>
  <c r="A15194" i="1"/>
  <c r="A15193" i="1"/>
  <c r="A15192" i="1"/>
  <c r="A15191" i="1"/>
  <c r="A15190" i="1"/>
  <c r="A15189" i="1"/>
  <c r="A15188" i="1"/>
  <c r="A15187" i="1"/>
  <c r="A15186" i="1"/>
  <c r="A15185" i="1"/>
  <c r="A15184" i="1"/>
  <c r="A15183" i="1"/>
  <c r="A15182" i="1"/>
  <c r="A15181" i="1"/>
  <c r="A15180" i="1"/>
  <c r="A15179" i="1"/>
  <c r="A15178" i="1"/>
  <c r="A15177" i="1"/>
  <c r="A15176" i="1"/>
  <c r="A15175" i="1"/>
  <c r="A15174" i="1"/>
  <c r="A15173" i="1"/>
  <c r="A15172" i="1"/>
  <c r="A15171" i="1"/>
  <c r="A15170" i="1"/>
  <c r="A15169" i="1"/>
  <c r="A15168" i="1"/>
  <c r="A15167" i="1"/>
  <c r="A15166" i="1"/>
  <c r="A15165" i="1"/>
  <c r="A15164" i="1"/>
  <c r="A15163" i="1"/>
  <c r="A15162" i="1"/>
  <c r="A15161" i="1"/>
  <c r="A15160" i="1"/>
  <c r="A15159" i="1"/>
  <c r="A15158" i="1"/>
  <c r="A15157" i="1"/>
  <c r="A15156" i="1"/>
  <c r="A15155" i="1"/>
  <c r="A15154" i="1"/>
  <c r="A15153" i="1"/>
  <c r="A15152" i="1"/>
  <c r="A15151" i="1"/>
  <c r="A15150" i="1"/>
  <c r="A15148" i="1"/>
  <c r="A15147" i="1"/>
  <c r="A15146" i="1"/>
  <c r="A15145" i="1"/>
  <c r="A15144" i="1"/>
  <c r="A15143" i="1"/>
  <c r="A15142" i="1"/>
  <c r="A15141" i="1"/>
  <c r="A15140" i="1"/>
  <c r="A15139" i="1"/>
  <c r="A15138" i="1"/>
  <c r="A15137" i="1"/>
  <c r="A15136" i="1"/>
  <c r="A15135" i="1"/>
  <c r="A15134" i="1"/>
  <c r="A15133" i="1"/>
  <c r="A15132" i="1"/>
  <c r="A15131" i="1"/>
  <c r="A15130" i="1"/>
  <c r="A15129" i="1"/>
  <c r="A15128" i="1"/>
  <c r="A15127" i="1"/>
  <c r="A15126" i="1"/>
  <c r="A15125" i="1"/>
  <c r="A15124" i="1"/>
  <c r="A15123" i="1"/>
  <c r="A15121" i="1"/>
  <c r="A15120" i="1"/>
  <c r="A15119" i="1"/>
  <c r="A15118" i="1"/>
  <c r="A15117" i="1"/>
  <c r="A15116" i="1"/>
  <c r="A15115" i="1"/>
  <c r="A15114" i="1"/>
  <c r="A15113" i="1"/>
  <c r="A15112" i="1"/>
  <c r="A15111" i="1"/>
  <c r="A15110" i="1"/>
  <c r="A15109" i="1"/>
  <c r="A15108" i="1"/>
  <c r="A15107" i="1"/>
  <c r="A15106" i="1"/>
  <c r="A15105" i="1"/>
  <c r="A15104" i="1"/>
  <c r="A15103" i="1"/>
  <c r="A15102" i="1"/>
  <c r="A15101" i="1"/>
  <c r="A15100" i="1"/>
  <c r="A15099" i="1"/>
  <c r="A15098" i="1"/>
  <c r="A15097" i="1"/>
  <c r="A15096" i="1"/>
  <c r="A15095" i="1"/>
  <c r="A15094" i="1"/>
  <c r="A15093" i="1"/>
  <c r="A15092" i="1"/>
  <c r="A15091" i="1"/>
  <c r="A15090" i="1"/>
  <c r="A15089" i="1"/>
  <c r="A15088" i="1"/>
  <c r="A15087" i="1"/>
  <c r="A15086" i="1"/>
  <c r="A15085" i="1"/>
  <c r="A15084" i="1"/>
  <c r="A15083" i="1"/>
  <c r="A15082" i="1"/>
  <c r="A15081" i="1"/>
  <c r="A15080" i="1"/>
  <c r="A15079" i="1"/>
  <c r="A15078" i="1"/>
  <c r="A15077" i="1"/>
  <c r="A15075" i="1"/>
  <c r="A15074" i="1"/>
  <c r="A15073" i="1"/>
  <c r="A15072" i="1"/>
  <c r="A15071" i="1"/>
  <c r="A15070" i="1"/>
  <c r="A15069" i="1"/>
  <c r="A15068" i="1"/>
  <c r="A15067" i="1"/>
  <c r="A15066" i="1"/>
  <c r="A15065" i="1"/>
  <c r="A15064" i="1"/>
  <c r="A15063" i="1"/>
  <c r="A15062" i="1"/>
  <c r="A15061" i="1"/>
  <c r="A15060" i="1"/>
  <c r="A15059" i="1"/>
  <c r="A15058" i="1"/>
  <c r="A15057" i="1"/>
  <c r="A15056" i="1"/>
  <c r="A15055" i="1"/>
  <c r="A15054" i="1"/>
  <c r="A15053" i="1"/>
  <c r="A15052" i="1"/>
  <c r="A15051" i="1"/>
  <c r="A15050" i="1"/>
  <c r="A15049" i="1"/>
  <c r="A15048" i="1"/>
  <c r="A15047" i="1"/>
  <c r="A15046" i="1"/>
  <c r="A15045" i="1"/>
  <c r="A15044" i="1"/>
  <c r="A15043" i="1"/>
  <c r="A15042" i="1"/>
  <c r="A15041" i="1"/>
  <c r="A15040" i="1"/>
  <c r="A15039" i="1"/>
  <c r="A15038" i="1"/>
  <c r="A15037" i="1"/>
  <c r="A15036" i="1"/>
  <c r="A15034" i="1"/>
  <c r="A15033" i="1"/>
  <c r="A15032" i="1"/>
  <c r="A15031" i="1"/>
  <c r="A15030" i="1"/>
  <c r="A15029" i="1"/>
  <c r="A15028" i="1"/>
  <c r="A15027" i="1"/>
  <c r="A15026" i="1"/>
  <c r="A15025" i="1"/>
  <c r="A15024" i="1"/>
  <c r="A15023" i="1"/>
  <c r="A15022" i="1"/>
  <c r="A15021" i="1"/>
  <c r="A15020" i="1"/>
  <c r="A15019" i="1"/>
  <c r="A15018" i="1"/>
  <c r="A15016" i="1"/>
  <c r="A15015" i="1"/>
  <c r="A15014" i="1"/>
  <c r="A15013" i="1"/>
  <c r="A15012" i="1"/>
  <c r="A15011" i="1"/>
  <c r="A15010" i="1"/>
  <c r="A15009" i="1"/>
  <c r="A15008" i="1"/>
  <c r="A15007" i="1"/>
  <c r="A15006" i="1"/>
  <c r="A15003" i="1"/>
  <c r="A15002" i="1"/>
  <c r="A15001" i="1"/>
  <c r="A15000" i="1"/>
  <c r="A14999" i="1"/>
  <c r="A14998" i="1"/>
  <c r="A14997" i="1"/>
  <c r="A14996" i="1"/>
  <c r="A14995" i="1"/>
  <c r="A14994" i="1"/>
  <c r="A14993" i="1"/>
  <c r="A14992" i="1"/>
  <c r="A14991" i="1"/>
  <c r="A14990" i="1"/>
  <c r="A14989" i="1"/>
  <c r="A14988" i="1"/>
  <c r="A14987" i="1"/>
  <c r="A14986" i="1"/>
  <c r="A14985" i="1"/>
  <c r="A14984" i="1"/>
  <c r="A14983" i="1"/>
  <c r="A14982" i="1"/>
  <c r="A14981" i="1"/>
  <c r="A14980" i="1"/>
  <c r="A14979" i="1"/>
  <c r="A14978" i="1"/>
  <c r="A14977" i="1"/>
  <c r="A14976" i="1"/>
  <c r="A14975" i="1"/>
  <c r="A14974" i="1"/>
  <c r="A14973" i="1"/>
  <c r="A14972" i="1"/>
  <c r="A14971" i="1"/>
  <c r="A14970" i="1"/>
  <c r="A14969" i="1"/>
  <c r="A14968" i="1"/>
  <c r="A14967" i="1"/>
  <c r="A14966" i="1"/>
  <c r="A14965" i="1"/>
  <c r="A14964" i="1"/>
  <c r="A14963" i="1"/>
  <c r="A14962" i="1"/>
  <c r="A14961" i="1"/>
  <c r="A14960" i="1"/>
  <c r="A14959" i="1"/>
  <c r="A14958" i="1"/>
  <c r="A14957" i="1"/>
  <c r="A14956" i="1"/>
  <c r="A14955" i="1"/>
  <c r="A14954" i="1"/>
  <c r="A14953" i="1"/>
  <c r="A14952" i="1"/>
  <c r="A14951" i="1"/>
  <c r="A14950" i="1"/>
  <c r="A14949" i="1"/>
  <c r="A14948" i="1"/>
  <c r="A14947" i="1"/>
  <c r="A14946" i="1"/>
  <c r="A14945" i="1"/>
  <c r="A14944" i="1"/>
  <c r="A14943" i="1"/>
  <c r="A14942" i="1"/>
  <c r="A14941" i="1"/>
  <c r="A14940" i="1"/>
  <c r="A14939" i="1"/>
  <c r="A14938" i="1"/>
  <c r="A14937" i="1"/>
  <c r="A14936" i="1"/>
  <c r="A14935" i="1"/>
  <c r="A14933" i="1"/>
  <c r="A14932" i="1"/>
  <c r="A14931" i="1"/>
  <c r="A14930" i="1"/>
  <c r="A14929" i="1"/>
  <c r="A14928" i="1"/>
  <c r="A14927" i="1"/>
  <c r="A14926" i="1"/>
  <c r="A14925" i="1"/>
  <c r="A14924" i="1"/>
  <c r="A14923" i="1"/>
  <c r="A14922" i="1"/>
  <c r="A14921" i="1"/>
  <c r="A14920" i="1"/>
  <c r="A14919" i="1"/>
  <c r="A14917" i="1"/>
  <c r="A14916" i="1"/>
  <c r="A14915" i="1"/>
  <c r="A14914" i="1"/>
  <c r="A14913" i="1"/>
  <c r="A14912" i="1"/>
  <c r="A14911" i="1"/>
  <c r="A14910" i="1"/>
  <c r="A14909" i="1"/>
  <c r="A14908" i="1"/>
  <c r="A14907" i="1"/>
  <c r="A14906" i="1"/>
  <c r="A14905" i="1"/>
  <c r="A14904" i="1"/>
  <c r="A14903" i="1"/>
  <c r="A14902" i="1"/>
  <c r="A14901" i="1"/>
  <c r="A14900" i="1"/>
  <c r="A14899" i="1"/>
  <c r="A14898" i="1"/>
  <c r="A14897" i="1"/>
  <c r="A14896" i="1"/>
  <c r="A14895" i="1"/>
  <c r="A14894" i="1"/>
  <c r="A14893" i="1"/>
  <c r="A14892" i="1"/>
  <c r="A14891" i="1"/>
  <c r="A14890" i="1"/>
  <c r="A14889" i="1"/>
  <c r="A14888" i="1"/>
  <c r="A14887" i="1"/>
  <c r="A14886" i="1"/>
  <c r="A14885" i="1"/>
  <c r="A14883" i="1"/>
  <c r="A14882" i="1"/>
  <c r="A14881" i="1"/>
  <c r="A14880" i="1"/>
  <c r="A14879" i="1"/>
  <c r="A14878" i="1"/>
  <c r="A14877" i="1"/>
  <c r="A14876" i="1"/>
  <c r="A14875" i="1"/>
  <c r="A14874" i="1"/>
  <c r="A14873" i="1"/>
  <c r="A14872" i="1"/>
  <c r="A14871" i="1"/>
  <c r="A14870" i="1"/>
  <c r="A14869" i="1"/>
  <c r="A14868" i="1"/>
  <c r="A14867" i="1"/>
  <c r="A14866" i="1"/>
  <c r="A14865" i="1"/>
  <c r="A14864" i="1"/>
  <c r="A14863" i="1"/>
  <c r="A14862" i="1"/>
  <c r="A14861" i="1"/>
  <c r="A14860" i="1"/>
  <c r="A14859" i="1"/>
  <c r="A14858" i="1"/>
  <c r="A14857" i="1"/>
  <c r="A14856" i="1"/>
  <c r="A14855" i="1"/>
  <c r="A14854" i="1"/>
  <c r="A14853" i="1"/>
  <c r="A14852" i="1"/>
  <c r="A14851" i="1"/>
  <c r="A14850" i="1"/>
  <c r="A14849" i="1"/>
  <c r="A14848" i="1"/>
  <c r="A14847" i="1"/>
  <c r="A14846" i="1"/>
  <c r="A14845" i="1"/>
  <c r="A14844" i="1"/>
  <c r="A14843" i="1"/>
  <c r="A14842" i="1"/>
  <c r="A14841" i="1"/>
  <c r="A14840" i="1"/>
  <c r="A14839" i="1"/>
  <c r="A14838" i="1"/>
  <c r="A14837" i="1"/>
  <c r="A14836" i="1"/>
  <c r="A14835" i="1"/>
  <c r="A14834" i="1"/>
  <c r="A14833" i="1"/>
  <c r="A14832" i="1"/>
  <c r="A14831" i="1"/>
  <c r="A14830" i="1"/>
  <c r="A14829" i="1"/>
  <c r="A14828" i="1"/>
  <c r="A14827" i="1"/>
  <c r="A14826" i="1"/>
  <c r="A14825" i="1"/>
  <c r="A14824" i="1"/>
  <c r="A14823" i="1"/>
  <c r="A14822" i="1"/>
  <c r="A14821" i="1"/>
  <c r="A14820" i="1"/>
  <c r="A14819" i="1"/>
  <c r="A14818" i="1"/>
  <c r="A14816" i="1"/>
  <c r="A14815" i="1"/>
  <c r="A14814" i="1"/>
  <c r="A14813" i="1"/>
  <c r="A14812" i="1"/>
  <c r="A14811" i="1"/>
  <c r="A14810" i="1"/>
  <c r="A14809" i="1"/>
  <c r="A14808" i="1"/>
  <c r="A14807" i="1"/>
  <c r="A14806" i="1"/>
  <c r="A14805" i="1"/>
  <c r="A14804" i="1"/>
  <c r="A14803" i="1"/>
  <c r="A14802" i="1"/>
  <c r="A14801" i="1"/>
  <c r="A14800" i="1"/>
  <c r="A14799" i="1"/>
  <c r="A14798" i="1"/>
  <c r="A14797" i="1"/>
  <c r="A14796" i="1"/>
  <c r="A14795" i="1"/>
  <c r="A14794" i="1"/>
  <c r="A14793" i="1"/>
  <c r="A14792" i="1"/>
  <c r="A14791" i="1"/>
  <c r="A14790" i="1"/>
  <c r="A14789" i="1"/>
  <c r="A14788" i="1"/>
  <c r="A14787" i="1"/>
  <c r="A14786" i="1"/>
  <c r="A14785" i="1"/>
  <c r="A14784" i="1"/>
  <c r="A14783" i="1"/>
  <c r="A14782" i="1"/>
  <c r="A14781" i="1"/>
  <c r="A14780" i="1"/>
  <c r="A14779" i="1"/>
  <c r="A14778" i="1"/>
  <c r="A14777" i="1"/>
  <c r="A14776" i="1"/>
  <c r="A14775" i="1"/>
  <c r="A14774" i="1"/>
  <c r="A14773" i="1"/>
  <c r="A14772" i="1"/>
  <c r="A14771" i="1"/>
  <c r="A14770" i="1"/>
  <c r="A14769" i="1"/>
  <c r="A14768" i="1"/>
  <c r="A14767" i="1"/>
  <c r="A14766" i="1"/>
  <c r="A14765" i="1"/>
  <c r="A14764" i="1"/>
  <c r="A14763" i="1"/>
  <c r="A14762" i="1"/>
  <c r="A14761" i="1"/>
  <c r="A14760" i="1"/>
  <c r="A14759" i="1"/>
  <c r="A14758" i="1"/>
  <c r="A14757" i="1"/>
  <c r="A14756" i="1"/>
  <c r="A14755" i="1"/>
  <c r="A14754" i="1"/>
  <c r="A14753" i="1"/>
  <c r="A14752" i="1"/>
  <c r="A14751" i="1"/>
  <c r="A14750" i="1"/>
  <c r="A14749" i="1"/>
  <c r="A14748" i="1"/>
  <c r="A14747" i="1"/>
  <c r="A14746" i="1"/>
  <c r="A14745" i="1"/>
  <c r="A14744" i="1"/>
  <c r="A14743" i="1"/>
  <c r="A14742" i="1"/>
  <c r="A14741" i="1"/>
  <c r="A14740" i="1"/>
  <c r="A14739" i="1"/>
  <c r="A14738" i="1"/>
  <c r="A14737" i="1"/>
  <c r="A14736" i="1"/>
  <c r="A14735" i="1"/>
  <c r="A14734" i="1"/>
  <c r="A14733" i="1"/>
  <c r="A14732" i="1"/>
  <c r="A14731" i="1"/>
  <c r="A14730" i="1"/>
  <c r="A14729" i="1"/>
  <c r="A14728" i="1"/>
  <c r="A14727" i="1"/>
  <c r="A14726" i="1"/>
  <c r="A14725" i="1"/>
  <c r="A14724" i="1"/>
  <c r="A14723" i="1"/>
  <c r="A14722" i="1"/>
  <c r="A14721" i="1"/>
  <c r="A14720" i="1"/>
  <c r="A14719" i="1"/>
  <c r="A14718" i="1"/>
  <c r="A14717" i="1"/>
  <c r="A14716" i="1"/>
  <c r="A14714" i="1"/>
  <c r="A14713" i="1"/>
  <c r="A14712" i="1"/>
  <c r="A14711" i="1"/>
  <c r="A14710" i="1"/>
  <c r="A14709" i="1"/>
  <c r="A14708" i="1"/>
  <c r="A14707" i="1"/>
  <c r="A14706" i="1"/>
  <c r="A14705" i="1"/>
  <c r="A14704" i="1"/>
  <c r="A14703" i="1"/>
  <c r="A14702" i="1"/>
  <c r="A14701" i="1"/>
  <c r="A14700" i="1"/>
  <c r="A14699" i="1"/>
  <c r="A14698" i="1"/>
  <c r="A14697" i="1"/>
  <c r="A14696" i="1"/>
  <c r="A14695" i="1"/>
  <c r="A14693" i="1"/>
  <c r="A14692" i="1"/>
  <c r="A14691" i="1"/>
  <c r="A14690" i="1"/>
  <c r="A14689" i="1"/>
  <c r="A14688" i="1"/>
  <c r="A14687" i="1"/>
  <c r="A14686" i="1"/>
  <c r="A14685" i="1"/>
  <c r="A14684" i="1"/>
  <c r="A14683" i="1"/>
  <c r="A14682" i="1"/>
  <c r="A14681" i="1"/>
  <c r="A14680" i="1"/>
  <c r="A14679" i="1"/>
  <c r="A14678" i="1"/>
  <c r="A14677" i="1"/>
  <c r="A14676" i="1"/>
  <c r="A14675" i="1"/>
  <c r="A14674" i="1"/>
  <c r="A14673" i="1"/>
  <c r="A14672" i="1"/>
  <c r="A14671" i="1"/>
  <c r="A14670" i="1"/>
  <c r="A14669" i="1"/>
  <c r="A14668" i="1"/>
  <c r="A14667" i="1"/>
  <c r="A14666" i="1"/>
  <c r="A14665" i="1"/>
  <c r="A14664" i="1"/>
  <c r="A14663" i="1"/>
  <c r="A14662" i="1"/>
  <c r="A14661" i="1"/>
  <c r="A14660" i="1"/>
  <c r="A14659" i="1"/>
  <c r="A14658" i="1"/>
  <c r="A14657" i="1"/>
  <c r="A14656" i="1"/>
  <c r="A14655" i="1"/>
  <c r="A14654" i="1"/>
  <c r="A14653" i="1"/>
  <c r="A14652" i="1"/>
  <c r="A14651" i="1"/>
  <c r="A14650" i="1"/>
  <c r="A14649" i="1"/>
  <c r="A14648" i="1"/>
  <c r="A14646" i="1"/>
  <c r="A14645" i="1"/>
  <c r="A14644" i="1"/>
  <c r="A14643" i="1"/>
  <c r="A14642" i="1"/>
  <c r="A14641" i="1"/>
  <c r="A14640" i="1"/>
  <c r="A14639" i="1"/>
  <c r="A14638" i="1"/>
  <c r="A14637" i="1"/>
  <c r="A14636" i="1"/>
  <c r="A14635" i="1"/>
  <c r="A14634" i="1"/>
  <c r="A14633" i="1"/>
  <c r="A14632" i="1"/>
  <c r="A14631" i="1"/>
  <c r="A14630" i="1"/>
  <c r="A14629" i="1"/>
  <c r="A14628" i="1"/>
  <c r="A14627" i="1"/>
  <c r="A14626" i="1"/>
  <c r="A14625" i="1"/>
  <c r="A14624" i="1"/>
  <c r="A14623" i="1"/>
  <c r="A14622" i="1"/>
  <c r="A14621" i="1"/>
  <c r="A14620" i="1"/>
  <c r="A14619" i="1"/>
  <c r="A14618" i="1"/>
  <c r="A14617" i="1"/>
  <c r="A14616" i="1"/>
  <c r="A14615" i="1"/>
  <c r="A14614" i="1"/>
  <c r="A14613" i="1"/>
  <c r="A14612" i="1"/>
  <c r="A14611" i="1"/>
  <c r="A14610" i="1"/>
  <c r="A14609" i="1"/>
  <c r="A14608" i="1"/>
  <c r="A14607" i="1"/>
  <c r="A14606" i="1"/>
  <c r="A14605" i="1"/>
  <c r="A14604" i="1"/>
  <c r="A14603" i="1"/>
  <c r="A14602" i="1"/>
  <c r="A14601" i="1"/>
  <c r="A14600" i="1"/>
  <c r="A14599" i="1"/>
  <c r="A14598" i="1"/>
  <c r="A14597" i="1"/>
  <c r="A14596" i="1"/>
  <c r="A14595" i="1"/>
  <c r="A14594" i="1"/>
  <c r="A14593" i="1"/>
  <c r="A14592" i="1"/>
  <c r="A14591" i="1"/>
  <c r="A14589" i="1"/>
  <c r="A14588" i="1"/>
  <c r="A14587" i="1"/>
  <c r="A14586" i="1"/>
  <c r="A14585" i="1"/>
  <c r="A14584" i="1"/>
  <c r="A14583" i="1"/>
  <c r="A14582" i="1"/>
  <c r="A14581" i="1"/>
  <c r="A14580" i="1"/>
  <c r="A14579" i="1"/>
  <c r="A14578" i="1"/>
  <c r="A14577" i="1"/>
  <c r="A14576" i="1"/>
  <c r="A14575" i="1"/>
  <c r="A14574" i="1"/>
  <c r="A14573" i="1"/>
  <c r="A14572" i="1"/>
  <c r="A14571" i="1"/>
  <c r="A14570" i="1"/>
  <c r="A14569" i="1"/>
  <c r="A14568" i="1"/>
  <c r="A14567" i="1"/>
  <c r="A14566" i="1"/>
  <c r="A14565" i="1"/>
  <c r="A14564" i="1"/>
  <c r="A14563" i="1"/>
  <c r="A14562" i="1"/>
  <c r="A14561" i="1"/>
  <c r="A14560" i="1"/>
  <c r="A14559" i="1"/>
  <c r="A14558" i="1"/>
  <c r="A14557" i="1"/>
  <c r="A14556" i="1"/>
  <c r="A14555" i="1"/>
  <c r="A14554" i="1"/>
  <c r="A14553" i="1"/>
  <c r="A14552" i="1"/>
  <c r="A14551" i="1"/>
  <c r="A14550" i="1"/>
  <c r="A14549" i="1"/>
  <c r="A14548" i="1"/>
  <c r="A14547" i="1"/>
  <c r="A14546" i="1"/>
  <c r="A14545" i="1"/>
  <c r="A14544" i="1"/>
  <c r="A14543" i="1"/>
  <c r="A14542" i="1"/>
  <c r="A14541" i="1"/>
  <c r="A14540" i="1"/>
  <c r="A14539" i="1"/>
  <c r="A14538" i="1"/>
  <c r="A14537" i="1"/>
  <c r="A14536" i="1"/>
  <c r="A14535" i="1"/>
  <c r="A14534" i="1"/>
  <c r="A14533" i="1"/>
  <c r="A14532" i="1"/>
  <c r="A14531" i="1"/>
  <c r="A14530" i="1"/>
  <c r="A14529" i="1"/>
  <c r="A14528" i="1"/>
  <c r="A14527" i="1"/>
  <c r="A14526" i="1"/>
  <c r="A14525" i="1"/>
  <c r="A14524" i="1"/>
  <c r="A14523" i="1"/>
  <c r="A14522" i="1"/>
  <c r="A14521" i="1"/>
  <c r="A14520" i="1"/>
  <c r="A14519" i="1"/>
  <c r="A14518" i="1"/>
  <c r="A14517" i="1"/>
  <c r="A14516" i="1"/>
  <c r="A14515" i="1"/>
  <c r="A14514" i="1"/>
  <c r="A14513" i="1"/>
  <c r="A14512" i="1"/>
  <c r="A14510" i="1"/>
  <c r="A14509" i="1"/>
  <c r="A14508" i="1"/>
  <c r="A14507" i="1"/>
  <c r="A14506" i="1"/>
  <c r="A14505" i="1"/>
  <c r="A14504" i="1"/>
  <c r="A14503" i="1"/>
  <c r="A14502" i="1"/>
  <c r="A14501" i="1"/>
  <c r="A14500" i="1"/>
  <c r="A14499" i="1"/>
  <c r="A14498" i="1"/>
  <c r="A14497" i="1"/>
  <c r="A14496" i="1"/>
  <c r="A14495" i="1"/>
  <c r="A14494" i="1"/>
  <c r="A14493" i="1"/>
  <c r="A14492" i="1"/>
  <c r="A14491" i="1"/>
  <c r="A14490" i="1"/>
  <c r="A14489" i="1"/>
  <c r="A14488" i="1"/>
  <c r="A14487" i="1"/>
  <c r="A14486" i="1"/>
  <c r="A14485" i="1"/>
  <c r="A14484" i="1"/>
  <c r="A14483" i="1"/>
  <c r="A14482" i="1"/>
  <c r="A14481" i="1"/>
  <c r="A14480" i="1"/>
  <c r="A14479" i="1"/>
  <c r="A14478" i="1"/>
  <c r="A14477" i="1"/>
  <c r="A14476" i="1"/>
  <c r="A14475" i="1"/>
  <c r="A14474" i="1"/>
  <c r="A14473" i="1"/>
  <c r="A14472" i="1"/>
  <c r="A14471" i="1"/>
  <c r="A14470" i="1"/>
  <c r="A14469" i="1"/>
  <c r="A14468" i="1"/>
  <c r="A14467" i="1"/>
  <c r="A14466" i="1"/>
  <c r="A14464" i="1"/>
  <c r="A14463" i="1"/>
  <c r="A14462" i="1"/>
  <c r="A14461" i="1"/>
  <c r="A14460" i="1"/>
  <c r="A14459" i="1"/>
  <c r="A14458" i="1"/>
  <c r="A14457" i="1"/>
  <c r="A14456" i="1"/>
  <c r="A14455" i="1"/>
  <c r="A14454" i="1"/>
  <c r="A14453" i="1"/>
  <c r="A14452" i="1"/>
  <c r="A14451" i="1"/>
  <c r="A14450" i="1"/>
  <c r="A14449" i="1"/>
  <c r="A14448" i="1"/>
  <c r="A14447" i="1"/>
  <c r="A14446" i="1"/>
  <c r="A14445" i="1"/>
  <c r="A14444" i="1"/>
  <c r="A14443" i="1"/>
  <c r="A14442" i="1"/>
  <c r="A14441" i="1"/>
  <c r="A14440" i="1"/>
  <c r="A14439" i="1"/>
  <c r="A14438" i="1"/>
  <c r="A14437" i="1"/>
  <c r="A14436" i="1"/>
  <c r="A14435" i="1"/>
  <c r="A14434" i="1"/>
  <c r="A14433" i="1"/>
  <c r="A14432" i="1"/>
  <c r="A14431" i="1"/>
  <c r="A14430" i="1"/>
  <c r="A14429" i="1"/>
  <c r="A14428" i="1"/>
  <c r="A14427" i="1"/>
  <c r="A14426" i="1"/>
  <c r="A14425" i="1"/>
  <c r="A14424" i="1"/>
  <c r="A14423" i="1"/>
  <c r="A14422" i="1"/>
  <c r="A14421" i="1"/>
  <c r="A14420" i="1"/>
  <c r="A14419" i="1"/>
  <c r="A14418" i="1"/>
  <c r="A14417" i="1"/>
  <c r="A14416" i="1"/>
  <c r="A14415" i="1"/>
  <c r="A14414" i="1"/>
  <c r="A14413" i="1"/>
  <c r="A14412" i="1"/>
  <c r="A14411" i="1"/>
  <c r="A14410" i="1"/>
  <c r="A14409" i="1"/>
  <c r="A14408" i="1"/>
  <c r="A14407" i="1"/>
  <c r="A14406" i="1"/>
  <c r="A14405" i="1"/>
  <c r="A14404" i="1"/>
  <c r="A14403" i="1"/>
  <c r="A14402" i="1"/>
  <c r="A14401" i="1"/>
  <c r="A14400" i="1"/>
  <c r="A14399" i="1"/>
  <c r="A14398" i="1"/>
  <c r="A14397" i="1"/>
  <c r="A14396" i="1"/>
  <c r="A14395" i="1"/>
  <c r="A14394" i="1"/>
  <c r="A14393" i="1"/>
  <c r="A14392" i="1"/>
  <c r="A14391" i="1"/>
  <c r="A14390" i="1"/>
  <c r="A14389" i="1"/>
  <c r="A14388" i="1"/>
  <c r="A14387" i="1"/>
  <c r="A14386" i="1"/>
  <c r="A14385" i="1"/>
  <c r="A14384" i="1"/>
  <c r="A14383" i="1"/>
  <c r="A14382" i="1"/>
  <c r="A14381" i="1"/>
  <c r="A14380" i="1"/>
  <c r="A14379" i="1"/>
  <c r="A14378" i="1"/>
  <c r="A14377" i="1"/>
  <c r="A14376" i="1"/>
  <c r="A14375" i="1"/>
  <c r="A14374" i="1"/>
  <c r="A14373" i="1"/>
  <c r="A14372" i="1"/>
  <c r="A14371" i="1"/>
  <c r="A14370" i="1"/>
  <c r="A14369" i="1"/>
  <c r="A14368" i="1"/>
  <c r="A14367" i="1"/>
  <c r="A14366" i="1"/>
  <c r="A14365" i="1"/>
  <c r="A14364" i="1"/>
  <c r="A14363" i="1"/>
  <c r="A14362" i="1"/>
  <c r="A14360" i="1"/>
  <c r="A14359" i="1"/>
  <c r="A14358" i="1"/>
  <c r="A14357" i="1"/>
  <c r="A14356" i="1"/>
  <c r="A14355" i="1"/>
  <c r="A14354" i="1"/>
  <c r="A14353" i="1"/>
  <c r="A14352" i="1"/>
  <c r="A14351" i="1"/>
  <c r="A14350" i="1"/>
  <c r="A14349" i="1"/>
  <c r="A14348" i="1"/>
  <c r="A14347" i="1"/>
  <c r="A14346" i="1"/>
  <c r="A14345" i="1"/>
  <c r="A14344" i="1"/>
  <c r="A14343" i="1"/>
  <c r="A14342" i="1"/>
  <c r="A14340" i="1"/>
  <c r="A14339" i="1"/>
  <c r="A14338" i="1"/>
  <c r="A14337" i="1"/>
  <c r="A14336" i="1"/>
  <c r="A14335" i="1"/>
  <c r="A14334" i="1"/>
  <c r="A14333" i="1"/>
  <c r="A14332" i="1"/>
  <c r="A14331" i="1"/>
  <c r="A14330" i="1"/>
  <c r="A14329" i="1"/>
  <c r="A14328" i="1"/>
  <c r="A14327" i="1"/>
  <c r="A14326" i="1"/>
  <c r="A14325" i="1"/>
  <c r="A14324" i="1"/>
  <c r="A14323" i="1"/>
  <c r="A14322" i="1"/>
  <c r="A14321" i="1"/>
  <c r="A14320" i="1"/>
  <c r="A14319" i="1"/>
  <c r="A14318" i="1"/>
  <c r="A14317" i="1"/>
  <c r="A14316" i="1"/>
  <c r="A14315" i="1"/>
  <c r="A14314" i="1"/>
  <c r="A14313" i="1"/>
  <c r="A14312" i="1"/>
  <c r="A14311" i="1"/>
  <c r="A14310" i="1"/>
  <c r="A14309" i="1"/>
  <c r="A14308" i="1"/>
  <c r="A14306" i="1"/>
  <c r="A14305" i="1"/>
  <c r="A14304" i="1"/>
  <c r="A14303" i="1"/>
  <c r="A14302" i="1"/>
  <c r="A14301" i="1"/>
  <c r="A14300" i="1"/>
  <c r="A14299" i="1"/>
  <c r="A14298" i="1"/>
  <c r="A14297" i="1"/>
  <c r="A14296" i="1"/>
  <c r="A14295" i="1"/>
  <c r="A14294" i="1"/>
  <c r="A14293" i="1"/>
  <c r="A14292" i="1"/>
  <c r="A14291" i="1"/>
  <c r="A14290" i="1"/>
  <c r="A14289" i="1"/>
  <c r="A14288" i="1"/>
  <c r="A14287" i="1"/>
  <c r="A14286" i="1"/>
  <c r="A14285" i="1"/>
  <c r="A14284" i="1"/>
  <c r="A14283" i="1"/>
  <c r="A14282" i="1"/>
  <c r="A14281" i="1"/>
  <c r="A14280" i="1"/>
  <c r="A14279" i="1"/>
  <c r="A14278" i="1"/>
  <c r="A14277" i="1"/>
  <c r="A14276" i="1"/>
  <c r="A14275" i="1"/>
  <c r="A14274" i="1"/>
  <c r="A14273" i="1"/>
  <c r="A14272" i="1"/>
  <c r="A14270" i="1"/>
  <c r="A14269" i="1"/>
  <c r="A14268" i="1"/>
  <c r="A14267" i="1"/>
  <c r="A14266" i="1"/>
  <c r="A14265" i="1"/>
  <c r="A14264" i="1"/>
  <c r="A14263" i="1"/>
  <c r="A14262" i="1"/>
  <c r="A14261" i="1"/>
  <c r="A14260" i="1"/>
  <c r="A14259" i="1"/>
  <c r="A14258" i="1"/>
  <c r="A14257" i="1"/>
  <c r="A14256" i="1"/>
  <c r="A14255" i="1"/>
  <c r="A14254" i="1"/>
  <c r="A14252" i="1"/>
  <c r="A14251" i="1"/>
  <c r="A14250" i="1"/>
  <c r="A14249" i="1"/>
  <c r="A14248" i="1"/>
  <c r="A14247" i="1"/>
  <c r="A14246" i="1"/>
  <c r="A14245" i="1"/>
  <c r="A14244" i="1"/>
  <c r="A14243" i="1"/>
  <c r="A14242" i="1"/>
  <c r="A14241" i="1"/>
  <c r="A14240" i="1"/>
  <c r="A14239" i="1"/>
  <c r="A14238" i="1"/>
  <c r="A14237" i="1"/>
  <c r="A14236" i="1"/>
  <c r="A14235" i="1"/>
  <c r="A14234" i="1"/>
  <c r="A14233" i="1"/>
  <c r="A14232" i="1"/>
  <c r="A14231" i="1"/>
  <c r="A14230" i="1"/>
  <c r="A14229" i="1"/>
  <c r="A14228" i="1"/>
  <c r="A14227" i="1"/>
  <c r="A14226" i="1"/>
  <c r="A14225" i="1"/>
  <c r="A14224" i="1"/>
  <c r="A14223" i="1"/>
  <c r="A14222" i="1"/>
  <c r="A14221" i="1"/>
  <c r="A14220" i="1"/>
  <c r="A14219" i="1"/>
  <c r="A14218" i="1"/>
  <c r="A14217" i="1"/>
  <c r="A14216" i="1"/>
  <c r="A14215" i="1"/>
  <c r="A14214" i="1"/>
  <c r="A14213" i="1"/>
  <c r="A14212" i="1"/>
  <c r="A14211" i="1"/>
  <c r="A14210" i="1"/>
  <c r="A14209" i="1"/>
  <c r="A14208" i="1"/>
  <c r="A14207" i="1"/>
  <c r="A14206" i="1"/>
  <c r="A14205" i="1"/>
  <c r="A14204" i="1"/>
  <c r="A14203" i="1"/>
  <c r="A14202" i="1"/>
  <c r="A14201" i="1"/>
  <c r="A14200" i="1"/>
  <c r="A14199" i="1"/>
  <c r="A14198" i="1"/>
  <c r="A14197" i="1"/>
  <c r="A14196" i="1"/>
  <c r="A14195" i="1"/>
  <c r="A14194" i="1"/>
  <c r="A14193" i="1"/>
  <c r="A14192" i="1"/>
  <c r="A14191" i="1"/>
  <c r="A14190" i="1"/>
  <c r="A14189" i="1"/>
  <c r="A14188" i="1"/>
  <c r="A14187" i="1"/>
  <c r="A14186" i="1"/>
  <c r="A14185" i="1"/>
  <c r="A14184" i="1"/>
  <c r="A14183" i="1"/>
  <c r="A14182" i="1"/>
  <c r="A14181" i="1"/>
  <c r="A14180" i="1"/>
  <c r="A14179" i="1"/>
  <c r="A14178" i="1"/>
  <c r="A14177" i="1"/>
  <c r="A14176" i="1"/>
  <c r="A14175" i="1"/>
  <c r="A14174" i="1"/>
  <c r="A14173" i="1"/>
  <c r="A14172" i="1"/>
  <c r="A14171" i="1"/>
  <c r="A14170" i="1"/>
  <c r="A14169" i="1"/>
  <c r="A14168" i="1"/>
  <c r="A14167" i="1"/>
  <c r="A14166" i="1"/>
  <c r="A14165" i="1"/>
  <c r="A14164" i="1"/>
  <c r="A14163" i="1"/>
  <c r="A14162" i="1"/>
  <c r="A14161" i="1"/>
  <c r="A14160" i="1"/>
  <c r="A14159" i="1"/>
  <c r="A14158" i="1"/>
  <c r="A14157" i="1"/>
  <c r="A14156" i="1"/>
  <c r="A14155" i="1"/>
  <c r="A14154" i="1"/>
  <c r="A14153" i="1"/>
  <c r="A14152" i="1"/>
  <c r="A14151" i="1"/>
  <c r="A14150" i="1"/>
  <c r="A14149" i="1"/>
  <c r="A14148" i="1"/>
  <c r="A14147" i="1"/>
  <c r="A14146" i="1"/>
  <c r="A14145" i="1"/>
  <c r="A14144" i="1"/>
  <c r="A14143" i="1"/>
  <c r="A14142" i="1"/>
  <c r="A14141" i="1"/>
  <c r="A14140" i="1"/>
  <c r="A14139" i="1"/>
  <c r="A14138" i="1"/>
  <c r="A14137" i="1"/>
  <c r="A14136" i="1"/>
  <c r="A14135" i="1"/>
  <c r="A14134" i="1"/>
  <c r="A14133" i="1"/>
  <c r="A14132" i="1"/>
  <c r="A14131" i="1"/>
  <c r="A14130" i="1"/>
  <c r="A14129" i="1"/>
  <c r="A14128" i="1"/>
  <c r="A14127" i="1"/>
  <c r="A14126" i="1"/>
  <c r="A14125" i="1"/>
  <c r="A14124" i="1"/>
  <c r="A14123" i="1"/>
  <c r="A14122" i="1"/>
  <c r="A14121" i="1"/>
  <c r="A14120" i="1"/>
  <c r="A14119" i="1"/>
  <c r="A14118" i="1"/>
  <c r="A14117" i="1"/>
  <c r="A14116" i="1"/>
  <c r="A14115" i="1"/>
  <c r="A14114" i="1"/>
  <c r="A14113" i="1"/>
  <c r="A14112" i="1"/>
  <c r="A14111" i="1"/>
  <c r="A14110" i="1"/>
  <c r="A14109" i="1"/>
  <c r="A14108" i="1"/>
  <c r="A14107" i="1"/>
  <c r="A14106" i="1"/>
  <c r="A14105" i="1"/>
  <c r="A14104" i="1"/>
  <c r="A14103" i="1"/>
  <c r="A14102" i="1"/>
  <c r="A14101" i="1"/>
  <c r="A14100" i="1"/>
  <c r="A14099" i="1"/>
  <c r="A14098" i="1"/>
  <c r="A14097" i="1"/>
  <c r="A14096" i="1"/>
  <c r="A14095" i="1"/>
  <c r="A14094" i="1"/>
  <c r="A14093" i="1"/>
  <c r="A14092" i="1"/>
  <c r="A14091" i="1"/>
  <c r="A14090" i="1"/>
  <c r="A14089" i="1"/>
  <c r="A14088" i="1"/>
  <c r="A14087" i="1"/>
  <c r="A14086" i="1"/>
  <c r="A14085" i="1"/>
  <c r="A14084" i="1"/>
  <c r="A14083" i="1"/>
  <c r="A14082" i="1"/>
  <c r="A14081" i="1"/>
  <c r="A14080" i="1"/>
  <c r="A14079" i="1"/>
  <c r="A14078" i="1"/>
  <c r="A14077" i="1"/>
  <c r="A14076" i="1"/>
  <c r="A14075" i="1"/>
  <c r="A14073" i="1"/>
  <c r="A14072" i="1"/>
  <c r="A14071" i="1"/>
  <c r="A14070" i="1"/>
  <c r="A14069" i="1"/>
  <c r="A14068" i="1"/>
  <c r="A14067" i="1"/>
  <c r="A14066" i="1"/>
  <c r="A14065" i="1"/>
  <c r="A14064" i="1"/>
  <c r="A14063" i="1"/>
  <c r="A14062" i="1"/>
  <c r="A14061" i="1"/>
  <c r="A14060" i="1"/>
  <c r="A14059" i="1"/>
  <c r="A14058" i="1"/>
  <c r="A14057" i="1"/>
  <c r="A14056" i="1"/>
  <c r="A14055" i="1"/>
  <c r="A14054" i="1"/>
  <c r="A14053" i="1"/>
  <c r="A14052" i="1"/>
  <c r="A14051" i="1"/>
  <c r="A14050" i="1"/>
  <c r="A14049" i="1"/>
  <c r="A14048" i="1"/>
  <c r="A14047" i="1"/>
  <c r="A14046" i="1"/>
  <c r="A14045" i="1"/>
  <c r="A14044" i="1"/>
  <c r="A14043" i="1"/>
  <c r="A14042" i="1"/>
  <c r="A14041" i="1"/>
  <c r="A14040" i="1"/>
  <c r="A14039" i="1"/>
  <c r="A14038" i="1"/>
  <c r="A14037" i="1"/>
  <c r="A14036" i="1"/>
  <c r="A14035" i="1"/>
  <c r="A14034" i="1"/>
  <c r="A14033" i="1"/>
  <c r="A14032" i="1"/>
  <c r="A14031" i="1"/>
  <c r="A14030" i="1"/>
  <c r="A14029" i="1"/>
  <c r="A14028" i="1"/>
  <c r="A14027" i="1"/>
  <c r="A14026" i="1"/>
  <c r="A14025" i="1"/>
  <c r="A14024" i="1"/>
  <c r="A14023" i="1"/>
  <c r="A14022" i="1"/>
  <c r="A14021" i="1"/>
  <c r="A14020" i="1"/>
  <c r="A14019" i="1"/>
  <c r="A14018" i="1"/>
  <c r="A14017" i="1"/>
  <c r="A14016" i="1"/>
  <c r="A14015" i="1"/>
  <c r="A14014" i="1"/>
  <c r="A14013" i="1"/>
  <c r="A14012" i="1"/>
  <c r="A14010" i="1"/>
  <c r="A14009" i="1"/>
  <c r="A14008" i="1"/>
  <c r="A14007" i="1"/>
  <c r="A14006" i="1"/>
  <c r="A14005" i="1"/>
  <c r="A14004" i="1"/>
  <c r="A14003" i="1"/>
  <c r="A14002" i="1"/>
  <c r="A14001" i="1"/>
  <c r="A14000" i="1"/>
  <c r="A13999" i="1"/>
  <c r="A13998" i="1"/>
  <c r="A13997" i="1"/>
  <c r="A13996" i="1"/>
  <c r="A13995" i="1"/>
  <c r="A13994" i="1"/>
  <c r="A13993" i="1"/>
  <c r="A13992" i="1"/>
  <c r="A13991" i="1"/>
  <c r="A13990" i="1"/>
  <c r="A13989" i="1"/>
  <c r="A13988" i="1"/>
  <c r="A13987" i="1"/>
  <c r="A13986" i="1"/>
  <c r="A13984" i="1"/>
  <c r="A13983" i="1"/>
  <c r="A13982" i="1"/>
  <c r="A13981" i="1"/>
  <c r="A13980" i="1"/>
  <c r="A13979" i="1"/>
  <c r="A13978" i="1"/>
  <c r="A13976" i="1"/>
  <c r="A13975" i="1"/>
  <c r="A13974" i="1"/>
  <c r="A13973" i="1"/>
  <c r="A13972" i="1"/>
  <c r="A13971" i="1"/>
  <c r="A13970" i="1"/>
  <c r="A13969" i="1"/>
  <c r="A13968" i="1"/>
  <c r="A13967" i="1"/>
  <c r="A13966" i="1"/>
  <c r="A13965" i="1"/>
  <c r="A13964" i="1"/>
  <c r="A13963" i="1"/>
  <c r="A13962" i="1"/>
  <c r="A13961" i="1"/>
  <c r="A13960" i="1"/>
  <c r="A13959" i="1"/>
  <c r="A13958" i="1"/>
  <c r="A13957" i="1"/>
  <c r="A13956" i="1"/>
  <c r="A13955" i="1"/>
  <c r="A13954" i="1"/>
  <c r="A13953" i="1"/>
  <c r="A13952" i="1"/>
  <c r="A13951" i="1"/>
  <c r="A13949" i="1"/>
  <c r="A13948" i="1"/>
  <c r="A13947" i="1"/>
  <c r="A13946" i="1"/>
  <c r="A13944" i="1"/>
  <c r="A13943" i="1"/>
  <c r="A13942" i="1"/>
  <c r="A13941" i="1"/>
  <c r="A13940" i="1"/>
  <c r="A13939" i="1"/>
  <c r="A13938" i="1"/>
  <c r="A13937" i="1"/>
  <c r="A13936" i="1"/>
  <c r="A13935" i="1"/>
  <c r="A13934" i="1"/>
  <c r="A13933" i="1"/>
  <c r="A13932" i="1"/>
  <c r="A13931" i="1"/>
  <c r="A13930" i="1"/>
  <c r="A13929" i="1"/>
  <c r="A13928" i="1"/>
  <c r="A13927" i="1"/>
  <c r="A13926" i="1"/>
  <c r="A13925" i="1"/>
  <c r="A13924" i="1"/>
  <c r="A13923" i="1"/>
  <c r="A13922" i="1"/>
  <c r="A13921" i="1"/>
  <c r="A13920" i="1"/>
  <c r="A13919" i="1"/>
  <c r="A13918" i="1"/>
  <c r="A13917" i="1"/>
  <c r="A13916" i="1"/>
  <c r="A13915" i="1"/>
  <c r="A13914" i="1"/>
  <c r="A13913" i="1"/>
  <c r="A13912" i="1"/>
  <c r="A13911" i="1"/>
  <c r="A13910" i="1"/>
  <c r="A13909" i="1"/>
  <c r="A13908" i="1"/>
  <c r="A13907" i="1"/>
  <c r="A13906" i="1"/>
  <c r="A13905" i="1"/>
  <c r="A13904" i="1"/>
  <c r="A13903" i="1"/>
  <c r="A13902" i="1"/>
  <c r="A13901" i="1"/>
  <c r="A13900" i="1"/>
  <c r="A13899" i="1"/>
  <c r="A13898" i="1"/>
  <c r="A13897" i="1"/>
  <c r="A13896" i="1"/>
  <c r="A13895" i="1"/>
  <c r="A13894" i="1"/>
  <c r="A13893" i="1"/>
  <c r="A13892" i="1"/>
  <c r="A13891" i="1"/>
  <c r="A13890" i="1"/>
  <c r="A13889" i="1"/>
  <c r="A13888" i="1"/>
  <c r="A13887" i="1"/>
  <c r="A13886" i="1"/>
  <c r="A13885" i="1"/>
  <c r="A13884" i="1"/>
  <c r="A13883" i="1"/>
  <c r="A13882" i="1"/>
  <c r="A13881" i="1"/>
  <c r="A13880" i="1"/>
  <c r="A13879" i="1"/>
  <c r="A13878" i="1"/>
  <c r="A13877" i="1"/>
  <c r="A13876" i="1"/>
  <c r="A13875" i="1"/>
  <c r="A13874" i="1"/>
  <c r="A13873" i="1"/>
  <c r="A13872" i="1"/>
  <c r="A13871" i="1"/>
  <c r="A13870" i="1"/>
  <c r="A13869" i="1"/>
  <c r="A13868" i="1"/>
  <c r="A13867" i="1"/>
  <c r="A13866" i="1"/>
  <c r="A13865" i="1"/>
  <c r="A13864" i="1"/>
  <c r="A13863" i="1"/>
  <c r="A13862" i="1"/>
  <c r="A13861" i="1"/>
  <c r="A13860" i="1"/>
  <c r="A13859" i="1"/>
  <c r="A13858" i="1"/>
  <c r="A13857" i="1"/>
  <c r="A13856" i="1"/>
  <c r="A13855" i="1"/>
  <c r="A13854" i="1"/>
  <c r="A13853" i="1"/>
  <c r="A13852" i="1"/>
  <c r="A13851" i="1"/>
  <c r="A13850" i="1"/>
  <c r="A13849" i="1"/>
  <c r="A13848" i="1"/>
  <c r="A13847" i="1"/>
  <c r="A13846" i="1"/>
  <c r="A13845" i="1"/>
  <c r="A13844" i="1"/>
  <c r="A13843" i="1"/>
  <c r="A13842" i="1"/>
  <c r="A13841" i="1"/>
  <c r="A13840" i="1"/>
  <c r="A13839" i="1"/>
  <c r="A13838" i="1"/>
  <c r="A13837" i="1"/>
  <c r="A13836" i="1"/>
  <c r="A13835" i="1"/>
  <c r="A13834" i="1"/>
  <c r="A13833" i="1"/>
  <c r="A13832" i="1"/>
  <c r="A13831" i="1"/>
  <c r="A13829" i="1"/>
  <c r="A13828" i="1"/>
  <c r="A13827" i="1"/>
  <c r="A13826" i="1"/>
  <c r="A13825" i="1"/>
  <c r="A13824" i="1"/>
  <c r="A13823" i="1"/>
  <c r="A13822" i="1"/>
  <c r="A13821" i="1"/>
  <c r="A13820" i="1"/>
  <c r="A13819" i="1"/>
  <c r="A13818" i="1"/>
  <c r="A13817" i="1"/>
  <c r="A13816" i="1"/>
  <c r="A13815" i="1"/>
  <c r="A13814" i="1"/>
  <c r="A13813" i="1"/>
  <c r="A13812" i="1"/>
  <c r="A13811" i="1"/>
  <c r="A13810" i="1"/>
  <c r="A13809" i="1"/>
  <c r="A13808" i="1"/>
  <c r="A13807" i="1"/>
  <c r="A13806" i="1"/>
  <c r="A13805" i="1"/>
  <c r="A13804" i="1"/>
  <c r="A13803" i="1"/>
  <c r="A13802" i="1"/>
  <c r="A13801" i="1"/>
  <c r="A13800" i="1"/>
  <c r="A13799" i="1"/>
  <c r="A13798" i="1"/>
  <c r="A13797" i="1"/>
  <c r="A13796" i="1"/>
  <c r="A13795" i="1"/>
  <c r="A13794" i="1"/>
  <c r="A13793" i="1"/>
  <c r="A13792" i="1"/>
  <c r="A13791" i="1"/>
  <c r="A13790" i="1"/>
  <c r="A13789" i="1"/>
  <c r="A13788" i="1"/>
  <c r="A13787" i="1"/>
  <c r="A13786" i="1"/>
  <c r="A13785" i="1"/>
  <c r="A13784" i="1"/>
  <c r="A13783" i="1"/>
  <c r="A13782" i="1"/>
  <c r="A13781" i="1"/>
  <c r="A13780" i="1"/>
  <c r="A13779" i="1"/>
  <c r="A13778" i="1"/>
  <c r="A13777" i="1"/>
  <c r="A13775" i="1"/>
  <c r="A13774" i="1"/>
  <c r="A13773" i="1"/>
  <c r="A13772" i="1"/>
  <c r="A13771" i="1"/>
  <c r="A13770" i="1"/>
  <c r="A13769" i="1"/>
  <c r="A13768" i="1"/>
  <c r="A13767" i="1"/>
  <c r="A13766" i="1"/>
  <c r="A13765" i="1"/>
  <c r="A13764" i="1"/>
  <c r="A13763" i="1"/>
  <c r="A13762" i="1"/>
  <c r="A13761" i="1"/>
  <c r="A13760" i="1"/>
  <c r="A13759" i="1"/>
  <c r="A13758" i="1"/>
  <c r="A13757" i="1"/>
  <c r="A13756" i="1"/>
  <c r="A13755" i="1"/>
  <c r="A13754" i="1"/>
  <c r="A13753" i="1"/>
  <c r="A13752" i="1"/>
  <c r="A13751" i="1"/>
  <c r="A13750" i="1"/>
  <c r="A13749" i="1"/>
  <c r="A13748" i="1"/>
  <c r="A13747" i="1"/>
  <c r="A13746" i="1"/>
  <c r="A13745" i="1"/>
  <c r="A13744" i="1"/>
  <c r="A13743" i="1"/>
  <c r="A13742" i="1"/>
  <c r="A13741" i="1"/>
  <c r="A13740" i="1"/>
  <c r="A13739" i="1"/>
  <c r="A13738" i="1"/>
  <c r="A13737" i="1"/>
  <c r="A13736" i="1"/>
  <c r="A13735" i="1"/>
  <c r="A13734" i="1"/>
  <c r="A13733" i="1"/>
  <c r="A13732" i="1"/>
  <c r="A13731" i="1"/>
  <c r="A13730" i="1"/>
  <c r="A13729" i="1"/>
  <c r="A13728" i="1"/>
  <c r="A13727" i="1"/>
  <c r="A13726" i="1"/>
  <c r="A13725" i="1"/>
  <c r="A13724" i="1"/>
  <c r="A13723" i="1"/>
  <c r="A13722" i="1"/>
  <c r="A13721" i="1"/>
  <c r="A13720" i="1"/>
  <c r="A13719" i="1"/>
  <c r="A13718" i="1"/>
  <c r="A13717" i="1"/>
  <c r="A13716" i="1"/>
  <c r="A13715" i="1"/>
  <c r="A13714" i="1"/>
  <c r="A13713" i="1"/>
  <c r="A13712" i="1"/>
  <c r="A13711" i="1"/>
  <c r="A13710" i="1"/>
  <c r="A13709" i="1"/>
  <c r="A13708" i="1"/>
  <c r="A13707" i="1"/>
  <c r="A13706" i="1"/>
  <c r="A13705" i="1"/>
  <c r="A13704" i="1"/>
  <c r="A13703" i="1"/>
  <c r="A13702" i="1"/>
  <c r="A13701" i="1"/>
  <c r="A13700" i="1"/>
  <c r="A13699" i="1"/>
  <c r="A13698" i="1"/>
  <c r="A13697" i="1"/>
  <c r="A13696" i="1"/>
  <c r="A13695" i="1"/>
  <c r="A13694" i="1"/>
  <c r="A13693" i="1"/>
  <c r="A13692" i="1"/>
  <c r="A13691" i="1"/>
  <c r="A13690" i="1"/>
  <c r="A13689" i="1"/>
  <c r="A13688" i="1"/>
  <c r="A13687" i="1"/>
  <c r="A13686" i="1"/>
  <c r="A13685" i="1"/>
  <c r="A13683" i="1"/>
  <c r="A13682" i="1"/>
  <c r="A13681" i="1"/>
  <c r="A13680" i="1"/>
  <c r="A13679" i="1"/>
  <c r="A13678" i="1"/>
  <c r="A13677" i="1"/>
  <c r="A13676" i="1"/>
  <c r="A13675" i="1"/>
  <c r="A13674" i="1"/>
  <c r="A13673" i="1"/>
  <c r="A13672" i="1"/>
  <c r="A13671" i="1"/>
  <c r="A13670" i="1"/>
  <c r="A13669" i="1"/>
  <c r="A13668" i="1"/>
  <c r="A13667" i="1"/>
  <c r="A13666" i="1"/>
  <c r="A13665" i="1"/>
  <c r="A13664" i="1"/>
  <c r="A13663" i="1"/>
  <c r="A13662" i="1"/>
  <c r="A13661" i="1"/>
  <c r="A13660" i="1"/>
  <c r="A13659" i="1"/>
  <c r="A13658" i="1"/>
  <c r="A13657" i="1"/>
  <c r="A13656" i="1"/>
  <c r="A13655" i="1"/>
  <c r="A13654" i="1"/>
  <c r="A13653" i="1"/>
  <c r="A13652" i="1"/>
  <c r="A13651" i="1"/>
  <c r="A13650" i="1"/>
  <c r="A13649" i="1"/>
  <c r="A13648" i="1"/>
  <c r="A13647" i="1"/>
  <c r="A13646" i="1"/>
  <c r="A13645" i="1"/>
  <c r="A13644" i="1"/>
  <c r="A13643" i="1"/>
  <c r="A13642" i="1"/>
  <c r="A13641" i="1"/>
  <c r="A13640" i="1"/>
  <c r="A13639" i="1"/>
  <c r="A13638" i="1"/>
  <c r="A13637" i="1"/>
  <c r="A13636" i="1"/>
  <c r="A13635" i="1"/>
  <c r="A13634" i="1"/>
  <c r="A13633" i="1"/>
  <c r="A13632" i="1"/>
  <c r="A13631" i="1"/>
  <c r="A13630" i="1"/>
  <c r="A13629" i="1"/>
  <c r="A13628" i="1"/>
  <c r="A13627" i="1"/>
  <c r="A13626" i="1"/>
  <c r="A13625" i="1"/>
  <c r="A13624" i="1"/>
  <c r="A13623" i="1"/>
  <c r="A13622" i="1"/>
  <c r="A13621" i="1"/>
  <c r="A13620" i="1"/>
  <c r="A13619" i="1"/>
  <c r="A13618" i="1"/>
  <c r="A13617" i="1"/>
  <c r="A13616" i="1"/>
  <c r="A13615" i="1"/>
  <c r="A13614" i="1"/>
  <c r="A13613" i="1"/>
  <c r="A13612" i="1"/>
  <c r="A13611" i="1"/>
  <c r="A13610" i="1"/>
  <c r="A13609" i="1"/>
  <c r="A13608" i="1"/>
  <c r="A13607" i="1"/>
  <c r="A13606" i="1"/>
  <c r="A13605" i="1"/>
  <c r="A13604" i="1"/>
  <c r="A13603" i="1"/>
  <c r="A13602" i="1"/>
  <c r="A13601" i="1"/>
  <c r="A13600" i="1"/>
  <c r="A13599" i="1"/>
  <c r="A13598" i="1"/>
  <c r="A13597" i="1"/>
  <c r="A13596" i="1"/>
  <c r="A13595" i="1"/>
  <c r="A13594" i="1"/>
  <c r="A13593" i="1"/>
  <c r="A13592" i="1"/>
  <c r="A13591" i="1"/>
  <c r="A13590" i="1"/>
  <c r="A13589" i="1"/>
  <c r="A13588" i="1"/>
  <c r="A13587" i="1"/>
  <c r="A13586" i="1"/>
  <c r="A13585" i="1"/>
  <c r="A13584" i="1"/>
  <c r="A13583" i="1"/>
  <c r="A13582" i="1"/>
  <c r="A13581" i="1"/>
  <c r="A13580" i="1"/>
  <c r="A13579" i="1"/>
  <c r="A13578" i="1"/>
  <c r="A13577" i="1"/>
  <c r="A13576" i="1"/>
  <c r="A13575" i="1"/>
  <c r="A13574" i="1"/>
  <c r="A13573" i="1"/>
  <c r="A13572" i="1"/>
  <c r="A13571" i="1"/>
  <c r="A13570" i="1"/>
  <c r="A13569" i="1"/>
  <c r="A13568" i="1"/>
  <c r="A13567" i="1"/>
  <c r="A13566" i="1"/>
  <c r="A13565" i="1"/>
  <c r="A13564" i="1"/>
  <c r="A13563" i="1"/>
  <c r="A13562" i="1"/>
  <c r="A13561" i="1"/>
  <c r="A13560" i="1"/>
  <c r="A13559" i="1"/>
  <c r="A13558" i="1"/>
  <c r="A13557" i="1"/>
  <c r="A13556" i="1"/>
  <c r="A13555" i="1"/>
  <c r="A13554" i="1"/>
  <c r="A13553" i="1"/>
  <c r="A13552" i="1"/>
  <c r="A13551" i="1"/>
  <c r="A13550" i="1"/>
  <c r="A13549" i="1"/>
  <c r="A13548" i="1"/>
  <c r="A13547" i="1"/>
  <c r="A13546" i="1"/>
  <c r="A13545" i="1"/>
  <c r="A13544" i="1"/>
  <c r="A13543" i="1"/>
  <c r="A13542" i="1"/>
  <c r="A13541" i="1"/>
  <c r="A13539" i="1"/>
  <c r="A13538" i="1"/>
  <c r="A13537" i="1"/>
  <c r="A13536" i="1"/>
  <c r="A13535" i="1"/>
  <c r="A13534" i="1"/>
  <c r="A13533" i="1"/>
  <c r="A13532" i="1"/>
  <c r="A13531" i="1"/>
  <c r="A13530" i="1"/>
  <c r="A13529" i="1"/>
  <c r="A13528" i="1"/>
  <c r="A13527" i="1"/>
  <c r="A13526" i="1"/>
  <c r="A13525" i="1"/>
  <c r="A13524" i="1"/>
  <c r="A13523" i="1"/>
  <c r="A13522" i="1"/>
  <c r="A13521" i="1"/>
  <c r="A13520" i="1"/>
  <c r="A13519" i="1"/>
  <c r="A13518" i="1"/>
  <c r="A13517" i="1"/>
  <c r="A13516" i="1"/>
  <c r="A13515" i="1"/>
  <c r="A13514" i="1"/>
  <c r="A13513" i="1"/>
  <c r="A13512" i="1"/>
  <c r="A13511" i="1"/>
  <c r="A13510" i="1"/>
  <c r="A13509" i="1"/>
  <c r="A13508" i="1"/>
  <c r="A13507" i="1"/>
  <c r="A13506" i="1"/>
  <c r="A13505" i="1"/>
  <c r="A13504" i="1"/>
  <c r="A13503" i="1"/>
  <c r="A13502" i="1"/>
  <c r="A13501" i="1"/>
  <c r="A13500" i="1"/>
  <c r="A13499" i="1"/>
  <c r="A13498" i="1"/>
  <c r="A13497" i="1"/>
  <c r="A13496" i="1"/>
  <c r="A13495" i="1"/>
  <c r="A13494" i="1"/>
  <c r="A13493" i="1"/>
  <c r="A13492" i="1"/>
  <c r="A13491" i="1"/>
  <c r="A13490" i="1"/>
  <c r="A13489" i="1"/>
  <c r="A13488" i="1"/>
  <c r="A13487" i="1"/>
  <c r="A13486" i="1"/>
  <c r="A13485" i="1"/>
  <c r="A13484" i="1"/>
  <c r="A13483" i="1"/>
  <c r="A13482" i="1"/>
  <c r="A13481" i="1"/>
  <c r="A13480" i="1"/>
  <c r="A13479" i="1"/>
  <c r="A13478" i="1"/>
  <c r="A13477" i="1"/>
  <c r="A13476" i="1"/>
  <c r="A13475" i="1"/>
  <c r="A13474" i="1"/>
  <c r="A13473" i="1"/>
  <c r="A13472" i="1"/>
  <c r="A13471" i="1"/>
  <c r="A13470" i="1"/>
  <c r="A13469" i="1"/>
  <c r="A13468" i="1"/>
  <c r="A13467" i="1"/>
  <c r="A13466" i="1"/>
  <c r="A13465" i="1"/>
  <c r="A13464" i="1"/>
  <c r="A13463" i="1"/>
  <c r="A13462" i="1"/>
  <c r="A13461" i="1"/>
  <c r="A13460" i="1"/>
  <c r="A13459" i="1"/>
  <c r="A13458" i="1"/>
  <c r="A13457" i="1"/>
  <c r="A13456" i="1"/>
  <c r="A13455" i="1"/>
  <c r="A13454" i="1"/>
  <c r="A13453" i="1"/>
  <c r="A13452" i="1"/>
  <c r="A13451" i="1"/>
  <c r="A13450" i="1"/>
  <c r="A13449" i="1"/>
  <c r="A13447" i="1"/>
  <c r="A13446" i="1"/>
  <c r="A13445" i="1"/>
  <c r="A13444" i="1"/>
  <c r="A13443" i="1"/>
  <c r="A13442" i="1"/>
  <c r="A13441" i="1"/>
  <c r="A13440" i="1"/>
  <c r="A13439" i="1"/>
  <c r="A13438" i="1"/>
  <c r="A13437" i="1"/>
  <c r="A13436" i="1"/>
  <c r="A13435" i="1"/>
  <c r="A13434" i="1"/>
  <c r="A13433" i="1"/>
  <c r="A13432" i="1"/>
  <c r="A13431" i="1"/>
  <c r="A13430" i="1"/>
  <c r="A13429" i="1"/>
  <c r="A13428" i="1"/>
  <c r="A13427" i="1"/>
  <c r="A13426" i="1"/>
  <c r="A13425" i="1"/>
  <c r="A13424" i="1"/>
  <c r="A13423" i="1"/>
  <c r="A13422" i="1"/>
  <c r="A13421" i="1"/>
  <c r="A13420" i="1"/>
  <c r="A13419" i="1"/>
  <c r="A13418" i="1"/>
  <c r="A13417" i="1"/>
  <c r="A13416" i="1"/>
  <c r="A13415" i="1"/>
  <c r="A13414" i="1"/>
  <c r="A13413" i="1"/>
  <c r="A13412" i="1"/>
  <c r="A13411" i="1"/>
  <c r="A13410" i="1"/>
  <c r="A13409" i="1"/>
  <c r="A13408" i="1"/>
  <c r="A13407" i="1"/>
  <c r="A13406" i="1"/>
  <c r="A13405" i="1"/>
  <c r="A13404" i="1"/>
  <c r="A13403" i="1"/>
  <c r="A13402" i="1"/>
  <c r="A13401" i="1"/>
  <c r="A13400" i="1"/>
  <c r="A13399" i="1"/>
  <c r="A13398" i="1"/>
  <c r="A13397" i="1"/>
  <c r="A13396" i="1"/>
  <c r="A13395" i="1"/>
  <c r="A13394" i="1"/>
  <c r="A13393" i="1"/>
  <c r="A13392" i="1"/>
  <c r="A13391" i="1"/>
  <c r="A13390" i="1"/>
  <c r="A13389" i="1"/>
  <c r="A13388" i="1"/>
  <c r="A13387" i="1"/>
  <c r="A13386" i="1"/>
  <c r="A13385" i="1"/>
  <c r="A13384" i="1"/>
  <c r="A13383" i="1"/>
  <c r="A13382" i="1"/>
  <c r="A13381" i="1"/>
  <c r="A13380" i="1"/>
  <c r="A13379" i="1"/>
  <c r="A13378" i="1"/>
  <c r="A13377" i="1"/>
  <c r="A13376" i="1"/>
  <c r="A13375" i="1"/>
  <c r="A13374" i="1"/>
  <c r="A13373" i="1"/>
  <c r="A13372" i="1"/>
  <c r="A13371" i="1"/>
  <c r="A13370" i="1"/>
  <c r="A13369" i="1"/>
  <c r="A13368" i="1"/>
  <c r="A13367" i="1"/>
  <c r="A13366" i="1"/>
  <c r="A13365" i="1"/>
  <c r="A13364" i="1"/>
  <c r="A13363" i="1"/>
  <c r="A13362" i="1"/>
  <c r="A13361" i="1"/>
  <c r="A13360" i="1"/>
  <c r="A13359" i="1"/>
  <c r="A13358" i="1"/>
  <c r="A13357" i="1"/>
  <c r="A13356" i="1"/>
  <c r="A13355" i="1"/>
  <c r="A13354" i="1"/>
  <c r="A13353" i="1"/>
  <c r="A13352" i="1"/>
  <c r="A13351" i="1"/>
  <c r="A13350" i="1"/>
  <c r="A13349" i="1"/>
  <c r="A13348" i="1"/>
  <c r="A13347" i="1"/>
  <c r="A13346" i="1"/>
  <c r="A13345" i="1"/>
  <c r="A13344" i="1"/>
  <c r="A13343" i="1"/>
  <c r="A13342" i="1"/>
  <c r="A13341" i="1"/>
  <c r="A13340" i="1"/>
  <c r="A13339" i="1"/>
  <c r="A13338" i="1"/>
  <c r="A13337" i="1"/>
  <c r="A13336" i="1"/>
  <c r="A13335" i="1"/>
  <c r="A13334" i="1"/>
  <c r="A13333" i="1"/>
  <c r="A13332" i="1"/>
  <c r="A13331" i="1"/>
  <c r="A13330" i="1"/>
  <c r="A13329" i="1"/>
  <c r="A13328" i="1"/>
  <c r="A13327" i="1"/>
  <c r="A13326" i="1"/>
  <c r="A13325" i="1"/>
  <c r="A13324" i="1"/>
  <c r="A13322" i="1"/>
  <c r="A13321" i="1"/>
  <c r="A13320" i="1"/>
  <c r="A13319" i="1"/>
  <c r="A13318" i="1"/>
  <c r="A13317" i="1"/>
  <c r="A13316" i="1"/>
  <c r="A13315" i="1"/>
  <c r="A13314" i="1"/>
  <c r="A13313" i="1"/>
  <c r="A13312" i="1"/>
  <c r="A13311" i="1"/>
  <c r="A13310" i="1"/>
  <c r="A13309" i="1"/>
  <c r="A13308" i="1"/>
  <c r="A13307" i="1"/>
  <c r="A13306" i="1"/>
  <c r="A13305" i="1"/>
  <c r="A13304" i="1"/>
  <c r="A13303" i="1"/>
  <c r="A13302" i="1"/>
  <c r="A13301" i="1"/>
  <c r="A13300" i="1"/>
  <c r="A13299" i="1"/>
  <c r="A13298" i="1"/>
  <c r="A13297" i="1"/>
  <c r="A13296" i="1"/>
  <c r="A13295" i="1"/>
  <c r="A13294" i="1"/>
  <c r="A13293" i="1"/>
  <c r="A13292" i="1"/>
  <c r="A13291" i="1"/>
  <c r="A13290" i="1"/>
  <c r="A13289" i="1"/>
  <c r="A13288" i="1"/>
  <c r="A13287" i="1"/>
  <c r="A13286" i="1"/>
  <c r="A13285" i="1"/>
  <c r="A13284" i="1"/>
  <c r="A13283" i="1"/>
  <c r="A13282" i="1"/>
  <c r="A13281" i="1"/>
  <c r="A13280" i="1"/>
  <c r="A13279" i="1"/>
  <c r="A13278" i="1"/>
  <c r="A13277" i="1"/>
  <c r="A13276" i="1"/>
  <c r="A13275" i="1"/>
  <c r="A13274" i="1"/>
  <c r="A13273" i="1"/>
  <c r="A13272" i="1"/>
  <c r="A13271" i="1"/>
  <c r="A13270" i="1"/>
  <c r="A13269" i="1"/>
  <c r="A13268" i="1"/>
  <c r="A13267" i="1"/>
  <c r="A13266" i="1"/>
  <c r="A13265" i="1"/>
  <c r="A13264" i="1"/>
  <c r="A13263" i="1"/>
  <c r="A13262" i="1"/>
  <c r="A13261" i="1"/>
  <c r="A13260" i="1"/>
  <c r="A13259" i="1"/>
  <c r="A13258" i="1"/>
  <c r="A13257" i="1"/>
  <c r="A13256" i="1"/>
  <c r="A13255" i="1"/>
  <c r="A13254" i="1"/>
  <c r="A13253" i="1"/>
  <c r="A13252" i="1"/>
  <c r="A13251" i="1"/>
  <c r="A13250" i="1"/>
  <c r="A13249" i="1"/>
  <c r="A13248" i="1"/>
  <c r="A13246" i="1"/>
  <c r="A13245" i="1"/>
  <c r="A13244" i="1"/>
  <c r="A13243" i="1"/>
  <c r="A13242" i="1"/>
  <c r="A13241" i="1"/>
  <c r="A13240" i="1"/>
  <c r="A13239" i="1"/>
  <c r="A13238" i="1"/>
  <c r="A13237" i="1"/>
  <c r="A13236" i="1"/>
  <c r="A13235" i="1"/>
  <c r="A13234" i="1"/>
  <c r="A13233" i="1"/>
  <c r="A13232" i="1"/>
  <c r="A13231" i="1"/>
  <c r="A13230" i="1"/>
  <c r="A13229" i="1"/>
  <c r="A13228" i="1"/>
  <c r="A13227" i="1"/>
  <c r="A13226" i="1"/>
  <c r="A13225" i="1"/>
  <c r="A13224" i="1"/>
  <c r="A13223" i="1"/>
  <c r="A13222" i="1"/>
  <c r="A13221" i="1"/>
  <c r="A13220" i="1"/>
  <c r="A13219" i="1"/>
  <c r="A13218" i="1"/>
  <c r="A13217" i="1"/>
  <c r="A13216" i="1"/>
  <c r="A13215" i="1"/>
  <c r="A13214" i="1"/>
  <c r="A13213" i="1"/>
  <c r="A13212" i="1"/>
  <c r="A13211" i="1"/>
  <c r="A13210" i="1"/>
  <c r="A13209" i="1"/>
  <c r="A13208" i="1"/>
  <c r="A13207" i="1"/>
  <c r="A13206" i="1"/>
  <c r="A13205" i="1"/>
  <c r="A13204" i="1"/>
  <c r="A13203" i="1"/>
  <c r="A13202" i="1"/>
  <c r="A13201" i="1"/>
  <c r="A13200" i="1"/>
  <c r="A13199" i="1"/>
  <c r="A13198" i="1"/>
  <c r="A13197" i="1"/>
  <c r="A13196" i="1"/>
  <c r="A13195" i="1"/>
  <c r="A13194" i="1"/>
  <c r="A13193" i="1"/>
  <c r="A13192" i="1"/>
  <c r="A13191" i="1"/>
  <c r="A13190" i="1"/>
  <c r="A13189" i="1"/>
  <c r="A13188" i="1"/>
  <c r="A13187" i="1"/>
  <c r="A13186" i="1"/>
  <c r="A13185" i="1"/>
  <c r="A13184" i="1"/>
  <c r="A13183" i="1"/>
  <c r="A13182" i="1"/>
  <c r="A13181" i="1"/>
  <c r="A13180" i="1"/>
  <c r="A13179" i="1"/>
  <c r="A13178" i="1"/>
  <c r="A13177" i="1"/>
  <c r="A13176" i="1"/>
  <c r="A13175" i="1"/>
  <c r="A13174" i="1"/>
  <c r="A13173" i="1"/>
  <c r="A13172" i="1"/>
  <c r="A13171" i="1"/>
  <c r="A13170" i="1"/>
  <c r="A13169" i="1"/>
  <c r="A13168" i="1"/>
  <c r="A13166" i="1"/>
  <c r="A13165" i="1"/>
  <c r="A13164" i="1"/>
  <c r="A13163" i="1"/>
  <c r="A13162" i="1"/>
  <c r="A13161" i="1"/>
  <c r="A13160" i="1"/>
  <c r="A13159" i="1"/>
  <c r="A13158" i="1"/>
  <c r="A13157" i="1"/>
  <c r="A13156" i="1"/>
  <c r="A13155" i="1"/>
  <c r="A13154" i="1"/>
  <c r="A13153" i="1"/>
  <c r="A13151" i="1"/>
  <c r="A13150" i="1"/>
  <c r="A13149" i="1"/>
  <c r="A13148" i="1"/>
  <c r="A13147" i="1"/>
  <c r="A13146" i="1"/>
  <c r="A13145" i="1"/>
  <c r="A13144" i="1"/>
  <c r="A13143" i="1"/>
  <c r="A13142" i="1"/>
  <c r="A13141" i="1"/>
  <c r="A13140" i="1"/>
  <c r="A13139" i="1"/>
  <c r="A13138" i="1"/>
  <c r="A13137" i="1"/>
  <c r="A13136" i="1"/>
  <c r="A13135" i="1"/>
  <c r="A13134" i="1"/>
  <c r="A13133" i="1"/>
  <c r="A13132" i="1"/>
  <c r="A13131" i="1"/>
  <c r="A13130" i="1"/>
  <c r="A13129" i="1"/>
  <c r="A13128" i="1"/>
  <c r="A13127" i="1"/>
  <c r="A13126" i="1"/>
  <c r="A13125" i="1"/>
  <c r="A13124" i="1"/>
  <c r="A13123" i="1"/>
  <c r="A13122" i="1"/>
  <c r="A13121" i="1"/>
  <c r="A13120" i="1"/>
  <c r="A13119" i="1"/>
  <c r="A13118" i="1"/>
  <c r="A13117" i="1"/>
  <c r="A13116" i="1"/>
  <c r="A13115" i="1"/>
  <c r="A13114" i="1"/>
  <c r="A13113" i="1"/>
  <c r="A13112" i="1"/>
  <c r="A13111" i="1"/>
  <c r="A13110" i="1"/>
  <c r="A13109" i="1"/>
  <c r="A13108" i="1"/>
  <c r="A13107" i="1"/>
  <c r="A13106" i="1"/>
  <c r="A13105" i="1"/>
  <c r="A13104" i="1"/>
  <c r="A13103" i="1"/>
  <c r="A13102" i="1"/>
  <c r="A13101" i="1"/>
  <c r="A13100" i="1"/>
  <c r="A13099" i="1"/>
  <c r="A13098" i="1"/>
  <c r="A13097" i="1"/>
  <c r="A13096" i="1"/>
  <c r="A13095" i="1"/>
  <c r="A13094" i="1"/>
  <c r="A13093" i="1"/>
  <c r="A13092" i="1"/>
  <c r="A13091" i="1"/>
  <c r="A13090" i="1"/>
  <c r="A13089" i="1"/>
  <c r="A13088" i="1"/>
  <c r="A13087" i="1"/>
  <c r="A13086" i="1"/>
  <c r="A13085" i="1"/>
  <c r="A13084" i="1"/>
  <c r="A13083" i="1"/>
  <c r="A13082" i="1"/>
  <c r="A13081" i="1"/>
  <c r="A13080" i="1"/>
  <c r="A13079" i="1"/>
  <c r="A13078" i="1"/>
  <c r="A13077" i="1"/>
  <c r="A13076" i="1"/>
  <c r="A13075" i="1"/>
  <c r="A13074" i="1"/>
  <c r="A13073" i="1"/>
  <c r="A13072" i="1"/>
  <c r="A13071" i="1"/>
  <c r="A13070" i="1"/>
  <c r="A13069" i="1"/>
  <c r="A13068" i="1"/>
  <c r="A13067" i="1"/>
  <c r="A13066" i="1"/>
  <c r="A13065" i="1"/>
  <c r="A13064" i="1"/>
  <c r="A13063" i="1"/>
  <c r="A13062" i="1"/>
  <c r="A13061" i="1"/>
  <c r="A13060" i="1"/>
  <c r="A13059" i="1"/>
  <c r="A13058" i="1"/>
  <c r="A13057" i="1"/>
  <c r="A13056" i="1"/>
  <c r="A13055" i="1"/>
  <c r="A13054" i="1"/>
  <c r="A13053" i="1"/>
  <c r="A13052" i="1"/>
  <c r="A13051" i="1"/>
  <c r="A13050" i="1"/>
  <c r="A13049" i="1"/>
  <c r="A13048" i="1"/>
  <c r="A13047" i="1"/>
  <c r="A13046" i="1"/>
  <c r="A13045" i="1"/>
  <c r="A13044" i="1"/>
  <c r="A13043" i="1"/>
  <c r="A13042" i="1"/>
  <c r="A13041" i="1"/>
  <c r="A13040" i="1"/>
  <c r="A13039" i="1"/>
  <c r="A13038" i="1"/>
  <c r="A13037" i="1"/>
  <c r="A13036" i="1"/>
  <c r="A13035" i="1"/>
  <c r="A13033" i="1"/>
  <c r="A13032" i="1"/>
  <c r="A13031" i="1"/>
  <c r="A13030" i="1"/>
  <c r="A13029" i="1"/>
  <c r="A13028" i="1"/>
  <c r="A13027" i="1"/>
  <c r="A13026" i="1"/>
  <c r="A13025" i="1"/>
  <c r="A13024" i="1"/>
  <c r="A13023" i="1"/>
  <c r="A13022" i="1"/>
  <c r="A13021" i="1"/>
  <c r="A13020" i="1"/>
  <c r="A13019" i="1"/>
  <c r="A13018" i="1"/>
  <c r="A13017" i="1"/>
  <c r="A13016" i="1"/>
  <c r="A13015" i="1"/>
  <c r="A13014" i="1"/>
  <c r="A13013" i="1"/>
  <c r="A13012" i="1"/>
  <c r="A13011" i="1"/>
  <c r="A13010" i="1"/>
  <c r="A13009" i="1"/>
  <c r="A13008" i="1"/>
  <c r="A13007" i="1"/>
  <c r="A13006" i="1"/>
  <c r="A13005" i="1"/>
  <c r="A13004" i="1"/>
  <c r="A13003" i="1"/>
  <c r="A13002" i="1"/>
  <c r="A13001" i="1"/>
  <c r="A13000" i="1"/>
  <c r="A12999" i="1"/>
  <c r="A12998" i="1"/>
  <c r="A12997" i="1"/>
  <c r="A12996" i="1"/>
  <c r="A12995" i="1"/>
  <c r="A12994" i="1"/>
  <c r="A12993" i="1"/>
  <c r="A12992" i="1"/>
  <c r="A12991" i="1"/>
  <c r="A12990" i="1"/>
  <c r="A12989" i="1"/>
  <c r="A12988" i="1"/>
  <c r="A12987" i="1"/>
  <c r="A12986" i="1"/>
  <c r="A12985" i="1"/>
  <c r="A12984" i="1"/>
  <c r="A12983" i="1"/>
  <c r="A12982" i="1"/>
  <c r="A12981" i="1"/>
  <c r="A12980" i="1"/>
  <c r="A12979" i="1"/>
  <c r="A12978" i="1"/>
  <c r="A12977" i="1"/>
  <c r="A12976" i="1"/>
  <c r="A12975" i="1"/>
  <c r="A12974" i="1"/>
  <c r="A12973" i="1"/>
  <c r="A12972" i="1"/>
  <c r="A12971" i="1"/>
  <c r="A12970" i="1"/>
  <c r="A12969" i="1"/>
  <c r="A12968" i="1"/>
  <c r="A12967" i="1"/>
  <c r="A12966" i="1"/>
  <c r="A12965" i="1"/>
  <c r="A12964" i="1"/>
  <c r="A12963" i="1"/>
  <c r="A12962" i="1"/>
  <c r="A12961" i="1"/>
  <c r="A12960" i="1"/>
  <c r="A12959" i="1"/>
  <c r="A12958" i="1"/>
  <c r="A12956" i="1"/>
  <c r="A12955" i="1"/>
  <c r="A12954" i="1"/>
  <c r="A12953" i="1"/>
  <c r="A12952" i="1"/>
  <c r="A12951" i="1"/>
  <c r="A12950" i="1"/>
  <c r="A12949" i="1"/>
  <c r="A12948" i="1"/>
  <c r="A12947" i="1"/>
  <c r="A12946" i="1"/>
  <c r="A12945" i="1"/>
  <c r="A12944" i="1"/>
  <c r="A12943" i="1"/>
  <c r="A12942" i="1"/>
  <c r="A12941" i="1"/>
  <c r="A12940" i="1"/>
  <c r="A12939" i="1"/>
  <c r="A12938" i="1"/>
  <c r="A12937" i="1"/>
  <c r="A12936" i="1"/>
  <c r="A12935" i="1"/>
  <c r="A12934" i="1"/>
  <c r="A12933" i="1"/>
  <c r="A12932" i="1"/>
  <c r="A12931" i="1"/>
  <c r="A12930" i="1"/>
  <c r="A12929" i="1"/>
  <c r="A12928" i="1"/>
  <c r="A12927" i="1"/>
  <c r="A12926" i="1"/>
  <c r="A12925" i="1"/>
  <c r="A12924" i="1"/>
  <c r="A12923" i="1"/>
  <c r="A12922" i="1"/>
  <c r="A12921" i="1"/>
  <c r="A12920" i="1"/>
  <c r="A12919" i="1"/>
  <c r="A12918" i="1"/>
  <c r="A12917" i="1"/>
  <c r="A12916" i="1"/>
  <c r="A12915" i="1"/>
  <c r="A12914" i="1"/>
  <c r="A12913" i="1"/>
  <c r="A12912" i="1"/>
  <c r="A12911" i="1"/>
  <c r="A12910" i="1"/>
  <c r="A12909" i="1"/>
  <c r="A12908" i="1"/>
  <c r="A12907" i="1"/>
  <c r="A12906" i="1"/>
  <c r="A12905" i="1"/>
  <c r="A12904" i="1"/>
  <c r="A12903" i="1"/>
  <c r="A12902" i="1"/>
  <c r="A12901" i="1"/>
  <c r="A12900" i="1"/>
  <c r="A12899" i="1"/>
  <c r="A12898" i="1"/>
  <c r="A12897" i="1"/>
  <c r="A12896" i="1"/>
  <c r="A12895" i="1"/>
  <c r="A12894" i="1"/>
  <c r="A12892" i="1"/>
  <c r="A12891" i="1"/>
  <c r="A12890" i="1"/>
  <c r="A12889" i="1"/>
  <c r="A12888" i="1"/>
  <c r="A12887" i="1"/>
  <c r="A12886" i="1"/>
  <c r="A12885" i="1"/>
  <c r="A12884" i="1"/>
  <c r="A12883" i="1"/>
  <c r="A12882" i="1"/>
  <c r="A12881" i="1"/>
  <c r="A12880" i="1"/>
  <c r="A12879" i="1"/>
  <c r="A12878" i="1"/>
  <c r="A12877" i="1"/>
  <c r="A12876" i="1"/>
  <c r="A12875" i="1"/>
  <c r="A12874" i="1"/>
  <c r="A12873" i="1"/>
  <c r="A12872" i="1"/>
  <c r="A12871" i="1"/>
  <c r="A12870" i="1"/>
  <c r="A12869" i="1"/>
  <c r="A12868" i="1"/>
  <c r="A12867" i="1"/>
  <c r="A12866" i="1"/>
  <c r="A12865" i="1"/>
  <c r="A12864" i="1"/>
  <c r="A12863" i="1"/>
  <c r="A12862" i="1"/>
  <c r="A12861" i="1"/>
  <c r="A12860" i="1"/>
  <c r="A12859" i="1"/>
  <c r="A12858" i="1"/>
  <c r="A12857" i="1"/>
  <c r="A12856" i="1"/>
  <c r="A12855" i="1"/>
  <c r="A12854" i="1"/>
  <c r="A12853" i="1"/>
  <c r="A12852" i="1"/>
  <c r="A12851" i="1"/>
  <c r="A12850" i="1"/>
  <c r="A12849" i="1"/>
  <c r="A12848" i="1"/>
  <c r="A12847" i="1"/>
  <c r="A12846" i="1"/>
  <c r="A12845" i="1"/>
  <c r="A12844" i="1"/>
  <c r="A12843" i="1"/>
  <c r="A12842" i="1"/>
  <c r="A12841" i="1"/>
  <c r="A12840" i="1"/>
  <c r="A12839" i="1"/>
  <c r="A12838" i="1"/>
  <c r="A12837" i="1"/>
  <c r="A12836" i="1"/>
  <c r="A12835" i="1"/>
  <c r="A12834" i="1"/>
  <c r="A12833" i="1"/>
  <c r="A12832" i="1"/>
  <c r="A12831" i="1"/>
  <c r="A12830" i="1"/>
  <c r="A12829" i="1"/>
  <c r="A12828" i="1"/>
  <c r="A12827" i="1"/>
  <c r="A12826" i="1"/>
  <c r="A12825" i="1"/>
  <c r="A12824" i="1"/>
  <c r="A12823" i="1"/>
  <c r="A12822" i="1"/>
  <c r="A12821" i="1"/>
  <c r="A12820" i="1"/>
  <c r="A12819" i="1"/>
  <c r="A12818" i="1"/>
  <c r="A12817" i="1"/>
  <c r="A12816" i="1"/>
  <c r="A12815" i="1"/>
  <c r="A12814" i="1"/>
  <c r="A12813" i="1"/>
  <c r="A12812" i="1"/>
  <c r="A12811" i="1"/>
  <c r="A12810" i="1"/>
  <c r="A12809" i="1"/>
  <c r="A12808" i="1"/>
  <c r="A12807" i="1"/>
  <c r="A12806" i="1"/>
  <c r="A12805" i="1"/>
  <c r="A12804" i="1"/>
  <c r="A12803" i="1"/>
  <c r="A12802" i="1"/>
  <c r="A12801" i="1"/>
  <c r="A12800" i="1"/>
  <c r="A12799" i="1"/>
  <c r="A12798" i="1"/>
  <c r="A12797" i="1"/>
  <c r="A12796" i="1"/>
  <c r="A12795" i="1"/>
  <c r="A12794" i="1"/>
  <c r="A12793" i="1"/>
  <c r="A12792" i="1"/>
  <c r="A12791" i="1"/>
  <c r="A12790" i="1"/>
  <c r="A12789" i="1"/>
  <c r="A12788" i="1"/>
  <c r="A12787" i="1"/>
  <c r="A12786" i="1"/>
  <c r="A12785" i="1"/>
  <c r="A12784" i="1"/>
  <c r="A12783" i="1"/>
  <c r="A12782" i="1"/>
  <c r="A12781" i="1"/>
  <c r="A12780" i="1"/>
  <c r="A12778" i="1"/>
  <c r="A12777" i="1"/>
  <c r="A12776" i="1"/>
  <c r="A12775" i="1"/>
  <c r="A12774" i="1"/>
  <c r="A12773" i="1"/>
  <c r="A12772" i="1"/>
  <c r="A12771" i="1"/>
  <c r="A12770" i="1"/>
  <c r="A12769" i="1"/>
  <c r="A12768" i="1"/>
  <c r="A12767" i="1"/>
  <c r="A12766" i="1"/>
  <c r="A12765" i="1"/>
  <c r="A12764" i="1"/>
  <c r="A12763" i="1"/>
  <c r="A12762" i="1"/>
  <c r="A12761" i="1"/>
  <c r="A12760" i="1"/>
  <c r="A12759" i="1"/>
  <c r="A12758" i="1"/>
  <c r="A12757" i="1"/>
  <c r="A12756" i="1"/>
  <c r="A12755" i="1"/>
  <c r="A12754" i="1"/>
  <c r="A12753" i="1"/>
  <c r="A12752" i="1"/>
  <c r="A12751" i="1"/>
  <c r="A12750" i="1"/>
  <c r="A12749" i="1"/>
  <c r="A12748" i="1"/>
  <c r="A12747" i="1"/>
  <c r="A12746" i="1"/>
  <c r="A12745" i="1"/>
  <c r="A12744" i="1"/>
  <c r="A12743" i="1"/>
  <c r="A12742" i="1"/>
  <c r="A12741" i="1"/>
  <c r="A12740" i="1"/>
  <c r="A12739" i="1"/>
  <c r="A12738" i="1"/>
  <c r="A12737" i="1"/>
  <c r="A12736" i="1"/>
  <c r="A12735" i="1"/>
  <c r="A12734" i="1"/>
  <c r="A12733" i="1"/>
  <c r="A12732" i="1"/>
  <c r="A12731" i="1"/>
  <c r="A12730" i="1"/>
  <c r="A12729" i="1"/>
  <c r="A12728" i="1"/>
  <c r="A12727" i="1"/>
  <c r="A12726" i="1"/>
  <c r="A12725" i="1"/>
  <c r="A12724" i="1"/>
  <c r="A12723" i="1"/>
  <c r="A12722" i="1"/>
  <c r="A12721" i="1"/>
  <c r="A12720" i="1"/>
  <c r="A12719" i="1"/>
  <c r="A12718" i="1"/>
  <c r="A12717" i="1"/>
  <c r="A12716" i="1"/>
  <c r="A12715" i="1"/>
  <c r="A12714" i="1"/>
  <c r="A12713" i="1"/>
  <c r="A12712" i="1"/>
  <c r="A12711" i="1"/>
  <c r="A12710" i="1"/>
  <c r="A12709" i="1"/>
  <c r="A12708" i="1"/>
  <c r="A12707" i="1"/>
  <c r="A12706" i="1"/>
  <c r="A12705" i="1"/>
  <c r="A12704" i="1"/>
  <c r="A12703" i="1"/>
  <c r="A12702" i="1"/>
  <c r="A12701" i="1"/>
  <c r="A12700" i="1"/>
  <c r="A12699" i="1"/>
  <c r="A12698" i="1"/>
  <c r="A12697" i="1"/>
  <c r="A12696" i="1"/>
  <c r="A12695" i="1"/>
  <c r="A12694" i="1"/>
  <c r="A12693" i="1"/>
  <c r="A12692" i="1"/>
  <c r="A12691" i="1"/>
  <c r="A12690" i="1"/>
  <c r="A12689" i="1"/>
  <c r="A12687" i="1"/>
  <c r="A12686" i="1"/>
  <c r="A12685" i="1"/>
  <c r="A12684" i="1"/>
  <c r="A12683" i="1"/>
  <c r="A12682" i="1"/>
  <c r="A12681" i="1"/>
  <c r="A12680" i="1"/>
  <c r="A12679" i="1"/>
  <c r="A12678" i="1"/>
  <c r="A12677" i="1"/>
  <c r="A12676" i="1"/>
  <c r="A12675" i="1"/>
  <c r="A12674" i="1"/>
  <c r="A12673" i="1"/>
  <c r="A12672" i="1"/>
  <c r="A12671" i="1"/>
  <c r="A12670" i="1"/>
  <c r="A12669" i="1"/>
  <c r="A12668" i="1"/>
  <c r="A12667" i="1"/>
  <c r="A12666" i="1"/>
  <c r="A12665" i="1"/>
  <c r="A12664" i="1"/>
  <c r="A12663" i="1"/>
  <c r="A12662" i="1"/>
  <c r="A12661" i="1"/>
  <c r="A12660" i="1"/>
  <c r="A12659" i="1"/>
  <c r="A12658" i="1"/>
  <c r="A12657" i="1"/>
  <c r="A12656" i="1"/>
  <c r="A12655" i="1"/>
  <c r="A12654" i="1"/>
  <c r="A12653" i="1"/>
  <c r="A12652" i="1"/>
  <c r="A12650" i="1"/>
  <c r="A12649" i="1"/>
  <c r="A12648" i="1"/>
  <c r="A12647" i="1"/>
  <c r="A12646" i="1"/>
  <c r="A12645" i="1"/>
  <c r="A12644" i="1"/>
  <c r="A12643" i="1"/>
  <c r="A12642" i="1"/>
  <c r="A12641" i="1"/>
  <c r="A12640" i="1"/>
  <c r="A12639" i="1"/>
  <c r="A12638" i="1"/>
  <c r="A12637" i="1"/>
  <c r="A12636" i="1"/>
  <c r="A12635" i="1"/>
  <c r="A12634" i="1"/>
  <c r="A12633" i="1"/>
  <c r="A12632" i="1"/>
  <c r="A12631" i="1"/>
  <c r="A12630" i="1"/>
  <c r="A12629" i="1"/>
  <c r="A12628" i="1"/>
  <c r="A12627" i="1"/>
  <c r="A12626" i="1"/>
  <c r="A12625" i="1"/>
  <c r="A12624" i="1"/>
  <c r="A12623" i="1"/>
  <c r="A12622" i="1"/>
  <c r="A12621" i="1"/>
  <c r="A12620" i="1"/>
  <c r="A12619" i="1"/>
  <c r="A12618" i="1"/>
  <c r="A12617" i="1"/>
  <c r="A12616" i="1"/>
  <c r="A12615" i="1"/>
  <c r="A12614" i="1"/>
  <c r="A12613" i="1"/>
  <c r="A12612" i="1"/>
  <c r="A12611" i="1"/>
  <c r="A12610" i="1"/>
  <c r="A12609" i="1"/>
  <c r="A12608" i="1"/>
  <c r="A12607" i="1"/>
  <c r="A12606" i="1"/>
  <c r="A12605" i="1"/>
  <c r="A12604" i="1"/>
  <c r="A12603" i="1"/>
  <c r="A12602" i="1"/>
  <c r="A12601" i="1"/>
  <c r="A12600" i="1"/>
  <c r="A12599" i="1"/>
  <c r="A12598" i="1"/>
  <c r="A12597" i="1"/>
  <c r="A12596" i="1"/>
  <c r="A12595" i="1"/>
  <c r="A12594" i="1"/>
  <c r="A12593" i="1"/>
  <c r="A12592" i="1"/>
  <c r="A12591" i="1"/>
  <c r="A12590" i="1"/>
  <c r="A12589" i="1"/>
  <c r="A12588" i="1"/>
  <c r="A12587" i="1"/>
  <c r="A12586" i="1"/>
  <c r="A12585" i="1"/>
  <c r="A12584" i="1"/>
  <c r="A12583" i="1"/>
  <c r="A12582" i="1"/>
  <c r="A12581" i="1"/>
  <c r="A12580" i="1"/>
  <c r="A12579" i="1"/>
  <c r="A12578" i="1"/>
  <c r="A12577" i="1"/>
  <c r="A12576" i="1"/>
  <c r="A12575" i="1"/>
  <c r="A12574" i="1"/>
  <c r="A12573" i="1"/>
  <c r="A12572" i="1"/>
  <c r="A12571" i="1"/>
  <c r="A12570" i="1"/>
  <c r="A12569" i="1"/>
  <c r="A12567" i="1"/>
  <c r="A12566" i="1"/>
  <c r="A12565" i="1"/>
  <c r="A12564" i="1"/>
  <c r="A12563" i="1"/>
  <c r="A12562" i="1"/>
  <c r="A12561" i="1"/>
  <c r="A12560" i="1"/>
  <c r="A12559" i="1"/>
  <c r="A12558" i="1"/>
  <c r="A12557" i="1"/>
  <c r="A12556" i="1"/>
  <c r="A12555" i="1"/>
  <c r="A12554" i="1"/>
  <c r="A12553" i="1"/>
  <c r="A12552" i="1"/>
  <c r="A12551" i="1"/>
  <c r="A12550" i="1"/>
  <c r="A12549" i="1"/>
  <c r="A12548" i="1"/>
  <c r="A12547" i="1"/>
  <c r="A12546" i="1"/>
  <c r="A12545" i="1"/>
  <c r="A12544" i="1"/>
  <c r="A12543" i="1"/>
  <c r="A12542" i="1"/>
  <c r="A12541" i="1"/>
  <c r="A12540" i="1"/>
  <c r="A12539" i="1"/>
  <c r="A12538" i="1"/>
  <c r="A12537" i="1"/>
  <c r="A12536" i="1"/>
  <c r="A12535" i="1"/>
  <c r="A12534" i="1"/>
  <c r="A12533" i="1"/>
  <c r="A12532" i="1"/>
  <c r="A12531" i="1"/>
  <c r="A12530" i="1"/>
  <c r="A12529" i="1"/>
  <c r="A12528" i="1"/>
  <c r="A12527" i="1"/>
  <c r="A12526" i="1"/>
  <c r="A12525" i="1"/>
  <c r="A12524" i="1"/>
  <c r="A12523" i="1"/>
  <c r="A12522" i="1"/>
  <c r="A12521" i="1"/>
  <c r="A12520" i="1"/>
  <c r="A12519" i="1"/>
  <c r="A12518" i="1"/>
  <c r="A12517" i="1"/>
  <c r="A12516" i="1"/>
  <c r="A12515" i="1"/>
  <c r="A12514" i="1"/>
  <c r="A12513" i="1"/>
  <c r="A12512" i="1"/>
  <c r="A12511" i="1"/>
  <c r="A12510" i="1"/>
  <c r="A12509" i="1"/>
  <c r="A12508" i="1"/>
  <c r="A12507" i="1"/>
  <c r="A12506" i="1"/>
  <c r="A12505" i="1"/>
  <c r="A12504" i="1"/>
  <c r="A12503" i="1"/>
  <c r="A12502" i="1"/>
  <c r="A12501" i="1"/>
  <c r="A12500" i="1"/>
  <c r="A12499" i="1"/>
  <c r="A12498" i="1"/>
  <c r="A12497" i="1"/>
  <c r="A12496" i="1"/>
  <c r="A12495" i="1"/>
  <c r="A12494" i="1"/>
  <c r="A12493" i="1"/>
  <c r="A12492" i="1"/>
  <c r="A12491" i="1"/>
  <c r="A12490" i="1"/>
  <c r="A12489" i="1"/>
  <c r="A12488" i="1"/>
  <c r="A12487" i="1"/>
  <c r="A12486" i="1"/>
  <c r="A12485" i="1"/>
  <c r="A12484" i="1"/>
  <c r="A12483" i="1"/>
  <c r="A12482" i="1"/>
  <c r="A12481" i="1"/>
  <c r="A12480" i="1"/>
  <c r="A12479" i="1"/>
  <c r="A12478" i="1"/>
  <c r="A12477" i="1"/>
  <c r="A12476" i="1"/>
  <c r="A12475" i="1"/>
  <c r="A12474" i="1"/>
  <c r="A12473" i="1"/>
  <c r="A12472" i="1"/>
  <c r="A12471" i="1"/>
  <c r="A12470" i="1"/>
  <c r="A12469" i="1"/>
  <c r="A12468" i="1"/>
  <c r="A12467" i="1"/>
  <c r="A12466" i="1"/>
  <c r="A12465" i="1"/>
  <c r="A12464" i="1"/>
  <c r="A12463" i="1"/>
  <c r="A12462" i="1"/>
  <c r="A12461" i="1"/>
  <c r="A12460" i="1"/>
  <c r="A12459" i="1"/>
  <c r="A12458" i="1"/>
  <c r="A12457" i="1"/>
  <c r="A12456" i="1"/>
  <c r="A12455" i="1"/>
  <c r="A12454" i="1"/>
  <c r="A12453" i="1"/>
  <c r="A12452" i="1"/>
  <c r="A12450" i="1"/>
  <c r="A12449" i="1"/>
  <c r="A12448" i="1"/>
  <c r="A12447" i="1"/>
  <c r="A12446" i="1"/>
  <c r="A12445" i="1"/>
  <c r="A12444" i="1"/>
  <c r="A12443" i="1"/>
  <c r="A12442" i="1"/>
  <c r="A12441" i="1"/>
  <c r="A12440" i="1"/>
  <c r="A12439" i="1"/>
  <c r="A12438" i="1"/>
  <c r="A12437" i="1"/>
  <c r="A12436" i="1"/>
  <c r="A12435" i="1"/>
  <c r="A12434" i="1"/>
  <c r="A12433" i="1"/>
  <c r="A12432" i="1"/>
  <c r="A12431" i="1"/>
  <c r="A12430" i="1"/>
  <c r="A12429" i="1"/>
  <c r="A12428" i="1"/>
  <c r="A12427" i="1"/>
  <c r="A12426" i="1"/>
  <c r="A12425" i="1"/>
  <c r="A12424" i="1"/>
  <c r="A12423" i="1"/>
  <c r="A12422" i="1"/>
  <c r="A12421" i="1"/>
  <c r="A12420" i="1"/>
  <c r="A12419" i="1"/>
  <c r="A12418" i="1"/>
  <c r="A12417" i="1"/>
  <c r="A12416" i="1"/>
  <c r="A12415" i="1"/>
  <c r="A12414" i="1"/>
  <c r="A12413" i="1"/>
  <c r="A12412" i="1"/>
  <c r="A12411" i="1"/>
  <c r="A12410" i="1"/>
  <c r="A12409" i="1"/>
  <c r="A12408" i="1"/>
  <c r="A12407" i="1"/>
  <c r="A12406" i="1"/>
  <c r="A12405" i="1"/>
  <c r="A12404" i="1"/>
  <c r="A12403" i="1"/>
  <c r="A12402" i="1"/>
  <c r="A12401" i="1"/>
  <c r="A12400" i="1"/>
  <c r="A12399" i="1"/>
  <c r="A12398" i="1"/>
  <c r="A12397" i="1"/>
  <c r="A12396" i="1"/>
  <c r="A12395" i="1"/>
  <c r="A12394" i="1"/>
  <c r="A12393" i="1"/>
  <c r="A12392" i="1"/>
  <c r="A12391" i="1"/>
  <c r="A12390" i="1"/>
  <c r="A12389" i="1"/>
  <c r="A12388" i="1"/>
  <c r="A12387" i="1"/>
  <c r="A12386" i="1"/>
  <c r="A12385" i="1"/>
  <c r="A12384" i="1"/>
  <c r="A12383" i="1"/>
  <c r="A12382" i="1"/>
  <c r="A12381" i="1"/>
  <c r="A12380" i="1"/>
  <c r="A12379" i="1"/>
  <c r="A12378" i="1"/>
  <c r="A12377" i="1"/>
  <c r="A12376" i="1"/>
  <c r="A12375" i="1"/>
  <c r="A12374" i="1"/>
  <c r="A12373" i="1"/>
  <c r="A12372" i="1"/>
  <c r="A12371" i="1"/>
  <c r="A12370" i="1"/>
  <c r="A12369" i="1"/>
  <c r="A12368" i="1"/>
  <c r="A12366" i="1"/>
  <c r="A12365" i="1"/>
  <c r="A12364" i="1"/>
  <c r="A12363" i="1"/>
  <c r="A12362" i="1"/>
  <c r="A12361" i="1"/>
  <c r="A12360" i="1"/>
  <c r="A12359" i="1"/>
  <c r="A12358" i="1"/>
  <c r="A12357" i="1"/>
  <c r="A12356" i="1"/>
  <c r="A12355" i="1"/>
  <c r="A12354" i="1"/>
  <c r="A12353" i="1"/>
  <c r="A12352" i="1"/>
  <c r="A12351" i="1"/>
  <c r="A12350" i="1"/>
  <c r="A12349" i="1"/>
  <c r="A12348" i="1"/>
  <c r="A12347" i="1"/>
  <c r="A12346" i="1"/>
  <c r="A12344" i="1"/>
  <c r="A12343" i="1"/>
  <c r="A12342" i="1"/>
  <c r="A12341" i="1"/>
  <c r="A12340" i="1"/>
  <c r="A12339" i="1"/>
  <c r="A12338" i="1"/>
  <c r="A12337" i="1"/>
  <c r="A12336" i="1"/>
  <c r="A12335" i="1"/>
  <c r="A12334" i="1"/>
  <c r="A12333" i="1"/>
  <c r="A12332" i="1"/>
  <c r="A12331" i="1"/>
  <c r="A12330" i="1"/>
  <c r="A12329" i="1"/>
  <c r="A12328" i="1"/>
  <c r="A12327" i="1"/>
  <c r="A12326" i="1"/>
  <c r="A12325" i="1"/>
  <c r="A12324" i="1"/>
  <c r="A12323" i="1"/>
  <c r="A12322" i="1"/>
  <c r="A12321" i="1"/>
  <c r="A12320" i="1"/>
  <c r="A12319" i="1"/>
  <c r="A12318" i="1"/>
  <c r="A12317" i="1"/>
  <c r="A12316" i="1"/>
  <c r="A12315" i="1"/>
  <c r="A12313" i="1"/>
  <c r="A12312" i="1"/>
  <c r="A12311" i="1"/>
  <c r="A12310" i="1"/>
  <c r="A12309" i="1"/>
  <c r="A12308" i="1"/>
  <c r="A12307" i="1"/>
  <c r="A12306" i="1"/>
  <c r="A12305" i="1"/>
  <c r="A12304" i="1"/>
  <c r="A12303" i="1"/>
  <c r="A12302" i="1"/>
  <c r="A12301" i="1"/>
  <c r="A12300" i="1"/>
  <c r="A12299" i="1"/>
  <c r="A12298" i="1"/>
  <c r="A12297" i="1"/>
  <c r="A12296" i="1"/>
  <c r="A12295" i="1"/>
  <c r="A12294" i="1"/>
  <c r="A12293" i="1"/>
  <c r="A12292" i="1"/>
  <c r="A12291" i="1"/>
  <c r="A12290" i="1"/>
  <c r="A12289" i="1"/>
  <c r="A12288" i="1"/>
  <c r="A12287" i="1"/>
  <c r="A12286" i="1"/>
  <c r="A12285" i="1"/>
  <c r="A12284" i="1"/>
  <c r="A12283" i="1"/>
  <c r="A12282" i="1"/>
  <c r="A12281" i="1"/>
  <c r="A12279" i="1"/>
  <c r="A12278" i="1"/>
  <c r="A12277" i="1"/>
  <c r="A12276" i="1"/>
  <c r="A12275" i="1"/>
  <c r="A12274" i="1"/>
  <c r="A12273" i="1"/>
  <c r="A12272" i="1"/>
  <c r="A12271" i="1"/>
  <c r="A12270" i="1"/>
  <c r="A12269" i="1"/>
  <c r="A12268" i="1"/>
  <c r="A12267" i="1"/>
  <c r="A12266" i="1"/>
  <c r="A12265" i="1"/>
  <c r="A12264" i="1"/>
  <c r="A12263" i="1"/>
  <c r="A12262" i="1"/>
  <c r="A12261" i="1"/>
  <c r="A12260" i="1"/>
  <c r="A12259" i="1"/>
  <c r="A12258" i="1"/>
  <c r="A12257" i="1"/>
  <c r="A12256" i="1"/>
  <c r="A12255" i="1"/>
  <c r="A12254" i="1"/>
  <c r="A12253" i="1"/>
  <c r="A12252" i="1"/>
  <c r="A12251" i="1"/>
  <c r="A12250" i="1"/>
  <c r="A12249" i="1"/>
  <c r="A12248" i="1"/>
  <c r="A12247" i="1"/>
  <c r="A12246" i="1"/>
  <c r="A12245" i="1"/>
  <c r="A12244" i="1"/>
  <c r="A12243" i="1"/>
  <c r="A12242" i="1"/>
  <c r="A12241" i="1"/>
  <c r="A12240" i="1"/>
  <c r="A12239" i="1"/>
  <c r="A12238" i="1"/>
  <c r="A12237" i="1"/>
  <c r="A12236" i="1"/>
  <c r="A12235" i="1"/>
  <c r="A12234" i="1"/>
  <c r="A12233" i="1"/>
  <c r="A12232" i="1"/>
  <c r="A12231" i="1"/>
  <c r="A12230" i="1"/>
  <c r="A12229" i="1"/>
  <c r="A12228" i="1"/>
  <c r="A12227" i="1"/>
  <c r="A12226" i="1"/>
  <c r="A12225" i="1"/>
  <c r="A12224" i="1"/>
  <c r="A12223" i="1"/>
  <c r="A12222" i="1"/>
  <c r="A12221" i="1"/>
  <c r="A12220" i="1"/>
  <c r="A12219" i="1"/>
  <c r="A12218" i="1"/>
  <c r="A12217" i="1"/>
  <c r="A12216" i="1"/>
  <c r="A12215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5" i="1"/>
  <c r="A12144" i="1"/>
  <c r="A12143" i="1"/>
  <c r="A12142" i="1"/>
  <c r="A12140" i="1"/>
  <c r="A12139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3" i="1"/>
  <c r="A12032" i="1"/>
  <c r="A12031" i="1"/>
  <c r="A12030" i="1"/>
  <c r="A12029" i="1"/>
  <c r="A12028" i="1"/>
  <c r="A12027" i="1"/>
  <c r="A12026" i="1"/>
  <c r="A12025" i="1"/>
  <c r="A12023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5" i="1"/>
  <c r="A11654" i="1"/>
  <c r="A11653" i="1"/>
  <c r="A11652" i="1"/>
  <c r="A11651" i="1"/>
  <c r="A11650" i="1"/>
  <c r="A11649" i="1"/>
  <c r="A11648" i="1"/>
  <c r="A11647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8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0" i="1"/>
  <c r="A11419" i="1"/>
  <c r="A11418" i="1"/>
  <c r="A11417" i="1"/>
  <c r="A11416" i="1"/>
  <c r="A11415" i="1"/>
  <c r="A11414" i="1"/>
  <c r="A11413" i="1"/>
  <c r="A11412" i="1"/>
  <c r="A11411" i="1"/>
  <c r="A11409" i="1"/>
  <c r="A11408" i="1"/>
  <c r="A11407" i="1"/>
  <c r="A11406" i="1"/>
  <c r="A11405" i="1"/>
  <c r="A11404" i="1"/>
  <c r="A11403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8" i="1"/>
  <c r="A11337" i="1"/>
  <c r="A11336" i="1"/>
  <c r="A11335" i="1"/>
  <c r="A11334" i="1"/>
  <c r="A11333" i="1"/>
  <c r="A11332" i="1"/>
  <c r="A11331" i="1"/>
  <c r="A11328" i="1"/>
  <c r="A11327" i="1"/>
  <c r="A11326" i="1"/>
  <c r="A11325" i="1"/>
  <c r="A11324" i="1"/>
  <c r="A11323" i="1"/>
  <c r="A11322" i="1"/>
  <c r="A11320" i="1"/>
  <c r="A11319" i="1"/>
  <c r="A11318" i="1"/>
  <c r="A11317" i="1"/>
  <c r="A11316" i="1"/>
  <c r="A11315" i="1"/>
  <c r="A11314" i="1"/>
  <c r="A11313" i="1"/>
  <c r="A11312" i="1"/>
  <c r="A11310" i="1"/>
  <c r="A11309" i="1"/>
  <c r="A11308" i="1"/>
  <c r="A11307" i="1"/>
  <c r="A11306" i="1"/>
  <c r="A11305" i="1"/>
  <c r="A11304" i="1"/>
  <c r="A11303" i="1"/>
  <c r="A11302" i="1"/>
  <c r="A11301" i="1"/>
  <c r="A11299" i="1"/>
  <c r="A11298" i="1"/>
  <c r="A11297" i="1"/>
  <c r="A11296" i="1"/>
  <c r="A11295" i="1"/>
  <c r="A11292" i="1"/>
  <c r="A11291" i="1"/>
  <c r="A11290" i="1"/>
  <c r="A11289" i="1"/>
  <c r="A11288" i="1"/>
  <c r="A11287" i="1"/>
  <c r="A11286" i="1"/>
  <c r="A11285" i="1"/>
  <c r="A11283" i="1"/>
  <c r="A11282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4" i="1"/>
  <c r="A11263" i="1"/>
  <c r="A11262" i="1"/>
  <c r="A11261" i="1"/>
  <c r="A11260" i="1"/>
  <c r="A11259" i="1"/>
  <c r="A11258" i="1"/>
  <c r="A11257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1" i="1"/>
  <c r="A11240" i="1"/>
  <c r="A11239" i="1"/>
  <c r="A11238" i="1"/>
  <c r="A11237" i="1"/>
  <c r="A11235" i="1"/>
  <c r="A11233" i="1"/>
  <c r="A11232" i="1"/>
  <c r="A11231" i="1"/>
  <c r="A11230" i="1"/>
  <c r="A11229" i="1"/>
  <c r="A11228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3" i="1"/>
  <c r="A11152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7" i="1"/>
  <c r="A11036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6" i="1"/>
  <c r="A10865" i="1"/>
  <c r="A10864" i="1"/>
  <c r="A10863" i="1"/>
  <c r="A10862" i="1"/>
  <c r="A10861" i="1"/>
  <c r="A10860" i="1"/>
  <c r="A10859" i="1"/>
  <c r="A10858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29" i="1"/>
  <c r="A10428" i="1"/>
  <c r="A10427" i="1"/>
  <c r="A10426" i="1"/>
  <c r="A10425" i="1"/>
  <c r="A10424" i="1"/>
  <c r="A10423" i="1"/>
  <c r="A10422" i="1"/>
  <c r="A10421" i="1"/>
  <c r="A10420" i="1"/>
  <c r="A10418" i="1"/>
  <c r="A10417" i="1"/>
  <c r="A10416" i="1"/>
  <c r="A10415" i="1"/>
  <c r="A10414" i="1"/>
  <c r="A10413" i="1"/>
  <c r="A10412" i="1"/>
  <c r="A10411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3" i="1"/>
  <c r="A10202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5" i="1"/>
  <c r="A9924" i="1"/>
  <c r="A9923" i="1"/>
  <c r="A9922" i="1"/>
  <c r="A9921" i="1"/>
  <c r="A9920" i="1"/>
  <c r="A9919" i="1"/>
  <c r="A9918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1" i="1"/>
  <c r="A9880" i="1"/>
  <c r="A9879" i="1"/>
  <c r="A9878" i="1"/>
  <c r="A9877" i="1"/>
  <c r="A9876" i="1"/>
  <c r="A9875" i="1"/>
  <c r="A9874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09" i="1"/>
  <c r="A9808" i="1"/>
  <c r="A9807" i="1"/>
  <c r="A9806" i="1"/>
  <c r="A9805" i="1"/>
  <c r="A9804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5" i="1"/>
  <c r="A9764" i="1"/>
  <c r="A9763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2" i="1"/>
  <c r="A9391" i="1"/>
  <c r="A9390" i="1"/>
  <c r="A9389" i="1"/>
  <c r="A9388" i="1"/>
  <c r="A9387" i="1"/>
  <c r="A9386" i="1"/>
  <c r="A9385" i="1"/>
  <c r="A9384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6" i="1"/>
  <c r="A8935" i="1"/>
  <c r="A8934" i="1"/>
  <c r="A8933" i="1"/>
  <c r="A8932" i="1"/>
  <c r="A8931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8" i="1"/>
  <c r="A8847" i="1"/>
  <c r="A8846" i="1"/>
  <c r="A8845" i="1"/>
  <c r="A8844" i="1"/>
  <c r="A8843" i="1"/>
  <c r="A8842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4" i="1"/>
  <c r="A8593" i="1"/>
  <c r="A8592" i="1"/>
  <c r="A8591" i="1"/>
  <c r="A8590" i="1"/>
  <c r="A8589" i="1"/>
  <c r="A8588" i="1"/>
  <c r="A8587" i="1"/>
  <c r="A8586" i="1"/>
  <c r="A8585" i="1"/>
  <c r="A8584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499" i="1"/>
  <c r="A8498" i="1"/>
  <c r="A8497" i="1"/>
  <c r="A8496" i="1"/>
  <c r="A8495" i="1"/>
  <c r="A8494" i="1"/>
  <c r="A8493" i="1"/>
  <c r="A8492" i="1"/>
  <c r="A8490" i="1"/>
  <c r="A8489" i="1"/>
  <c r="A8488" i="1"/>
  <c r="A8487" i="1"/>
  <c r="A8486" i="1"/>
  <c r="A8485" i="1"/>
  <c r="A8484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4" i="1"/>
  <c r="A8423" i="1"/>
  <c r="A8422" i="1"/>
  <c r="A8421" i="1"/>
  <c r="A8420" i="1"/>
  <c r="A8419" i="1"/>
  <c r="A8418" i="1"/>
  <c r="A8417" i="1"/>
  <c r="A8416" i="1"/>
  <c r="A8415" i="1"/>
  <c r="A8414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1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1" i="1"/>
  <c r="A7740" i="1"/>
  <c r="A7739" i="1"/>
  <c r="A7738" i="1"/>
  <c r="A7737" i="1"/>
  <c r="A7736" i="1"/>
  <c r="A7735" i="1"/>
  <c r="A7734" i="1"/>
  <c r="A7733" i="1"/>
  <c r="A7732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69" i="1"/>
  <c r="A7568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5" i="1"/>
  <c r="A7544" i="1"/>
  <c r="A7543" i="1"/>
  <c r="A7542" i="1"/>
  <c r="A7541" i="1"/>
  <c r="A7540" i="1"/>
  <c r="A7539" i="1"/>
  <c r="A7538" i="1"/>
  <c r="A7537" i="1"/>
  <c r="A7535" i="1"/>
  <c r="A7534" i="1"/>
  <c r="A7533" i="1"/>
  <c r="A7532" i="1"/>
  <c r="A7531" i="1"/>
  <c r="A7530" i="1"/>
  <c r="A7529" i="1"/>
  <c r="A7528" i="1"/>
  <c r="A7527" i="1"/>
  <c r="A7526" i="1"/>
  <c r="A7525" i="1"/>
  <c r="A7523" i="1"/>
  <c r="A7522" i="1"/>
  <c r="A7521" i="1"/>
  <c r="A7520" i="1"/>
  <c r="A7519" i="1"/>
  <c r="A7518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8" i="1"/>
  <c r="A7087" i="1"/>
  <c r="A7086" i="1"/>
  <c r="A7085" i="1"/>
  <c r="A7084" i="1"/>
  <c r="A7083" i="1"/>
  <c r="A7082" i="1"/>
  <c r="A7081" i="1"/>
  <c r="A7079" i="1"/>
  <c r="A7078" i="1"/>
  <c r="A7077" i="1"/>
  <c r="A7076" i="1"/>
  <c r="A7075" i="1"/>
  <c r="A7074" i="1"/>
  <c r="A7073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7" i="1"/>
  <c r="A6686" i="1"/>
  <c r="A6685" i="1"/>
  <c r="A6684" i="1"/>
  <c r="A6683" i="1"/>
  <c r="A6682" i="1"/>
  <c r="A6681" i="1"/>
  <c r="A6680" i="1"/>
  <c r="A6678" i="1"/>
  <c r="A6677" i="1"/>
  <c r="A6676" i="1"/>
  <c r="A6675" i="1"/>
  <c r="A6674" i="1"/>
  <c r="A6673" i="1"/>
  <c r="A6671" i="1"/>
  <c r="A6670" i="1"/>
  <c r="A6669" i="1"/>
  <c r="A6668" i="1"/>
  <c r="A6667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1" i="1"/>
  <c r="A6250" i="1"/>
  <c r="A6249" i="1"/>
  <c r="A6248" i="1"/>
  <c r="A6247" i="1"/>
  <c r="A6246" i="1"/>
  <c r="A6245" i="1"/>
  <c r="A6244" i="1"/>
  <c r="A6243" i="1"/>
  <c r="A6242" i="1"/>
  <c r="A6241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6" i="1"/>
  <c r="A6044" i="1"/>
  <c r="A6043" i="1"/>
  <c r="A6042" i="1"/>
  <c r="A6041" i="1"/>
  <c r="A6040" i="1"/>
  <c r="A6039" i="1"/>
  <c r="A6038" i="1"/>
  <c r="A6037" i="1"/>
  <c r="A6036" i="1"/>
  <c r="A6035" i="1"/>
  <c r="A6034" i="1"/>
  <c r="A6031" i="1"/>
  <c r="A6030" i="1"/>
  <c r="A6029" i="1"/>
  <c r="A6028" i="1"/>
  <c r="A6027" i="1"/>
  <c r="A6026" i="1"/>
  <c r="A6025" i="1"/>
  <c r="A6024" i="1"/>
  <c r="A6023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0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5" i="1"/>
  <c r="A5944" i="1"/>
  <c r="A5943" i="1"/>
  <c r="A5942" i="1"/>
  <c r="A5941" i="1"/>
  <c r="A5940" i="1"/>
  <c r="A5939" i="1"/>
  <c r="A5938" i="1"/>
  <c r="A5937" i="1"/>
  <c r="A5936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0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1" i="1"/>
  <c r="A5820" i="1"/>
  <c r="A5819" i="1"/>
  <c r="A5818" i="1"/>
  <c r="A5817" i="1"/>
  <c r="A5816" i="1"/>
  <c r="A5815" i="1"/>
  <c r="A5814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3" i="1"/>
  <c r="A5542" i="1"/>
  <c r="A5541" i="1"/>
  <c r="A5540" i="1"/>
  <c r="A5539" i="1"/>
  <c r="A5538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0" i="1"/>
  <c r="A5519" i="1"/>
  <c r="A5518" i="1"/>
  <c r="A5517" i="1"/>
  <c r="A5516" i="1"/>
  <c r="A5515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3" i="1"/>
  <c r="A5082" i="1"/>
  <c r="A5081" i="1"/>
  <c r="A5080" i="1"/>
  <c r="A5079" i="1"/>
  <c r="A5078" i="1"/>
  <c r="A5077" i="1"/>
  <c r="A5076" i="1"/>
  <c r="A5075" i="1"/>
  <c r="A5074" i="1"/>
  <c r="A5073" i="1"/>
  <c r="A5071" i="1"/>
  <c r="A5070" i="1"/>
  <c r="A5069" i="1"/>
  <c r="A5068" i="1"/>
  <c r="A5067" i="1"/>
  <c r="A5066" i="1"/>
  <c r="A5065" i="1"/>
  <c r="A5064" i="1"/>
  <c r="A5063" i="1"/>
  <c r="A5062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3" i="1"/>
  <c r="A5042" i="1"/>
  <c r="A5041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3" i="1"/>
  <c r="A4382" i="1"/>
  <c r="A4381" i="1"/>
  <c r="A4380" i="1"/>
  <c r="A4378" i="1"/>
  <c r="A4377" i="1"/>
  <c r="A4376" i="1"/>
  <c r="A4375" i="1"/>
  <c r="A4374" i="1"/>
  <c r="A4373" i="1"/>
  <c r="A4372" i="1"/>
  <c r="A4371" i="1"/>
  <c r="A4370" i="1"/>
  <c r="A4368" i="1"/>
  <c r="A4367" i="1"/>
  <c r="A4366" i="1"/>
  <c r="A4365" i="1"/>
  <c r="A4364" i="1"/>
  <c r="A4363" i="1"/>
  <c r="A4362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8" i="1"/>
  <c r="A4107" i="1"/>
  <c r="A4104" i="1"/>
  <c r="A4103" i="1"/>
  <c r="A4101" i="1"/>
  <c r="A4100" i="1"/>
  <c r="A4099" i="1"/>
  <c r="A4098" i="1"/>
  <c r="A4097" i="1"/>
  <c r="A4095" i="1"/>
  <c r="A4094" i="1"/>
  <c r="A4093" i="1"/>
  <c r="A4092" i="1"/>
  <c r="A4091" i="1"/>
  <c r="A4089" i="1"/>
  <c r="A4088" i="1"/>
  <c r="A4087" i="1"/>
  <c r="A4085" i="1"/>
  <c r="A4084" i="1"/>
  <c r="A4083" i="1"/>
  <c r="A4082" i="1"/>
  <c r="A4081" i="1"/>
  <c r="A4080" i="1"/>
  <c r="A4079" i="1"/>
  <c r="A4078" i="1"/>
  <c r="A4077" i="1"/>
  <c r="A4076" i="1"/>
  <c r="A4075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8" i="1"/>
  <c r="A3907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3" i="1"/>
  <c r="A3832" i="1"/>
  <c r="A3831" i="1"/>
  <c r="A3830" i="1"/>
  <c r="A3829" i="1"/>
  <c r="A3828" i="1"/>
  <c r="A3827" i="1"/>
  <c r="A3826" i="1"/>
  <c r="A3825" i="1"/>
  <c r="A3824" i="1"/>
  <c r="A3823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8" i="1"/>
  <c r="A3717" i="1"/>
  <c r="A3716" i="1"/>
  <c r="A3715" i="1"/>
  <c r="A3714" i="1"/>
  <c r="A3713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7" i="1"/>
  <c r="A3676" i="1"/>
  <c r="A3675" i="1"/>
  <c r="A3674" i="1"/>
  <c r="A3673" i="1"/>
  <c r="A3672" i="1"/>
  <c r="A3671" i="1"/>
  <c r="A3670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3" i="1"/>
  <c r="A3342" i="1"/>
  <c r="A3341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3" i="1"/>
  <c r="A3212" i="1"/>
  <c r="A3211" i="1"/>
  <c r="A3210" i="1"/>
  <c r="A3209" i="1"/>
  <c r="A3208" i="1"/>
  <c r="A3207" i="1"/>
  <c r="A3206" i="1"/>
  <c r="A3205" i="1"/>
  <c r="A3204" i="1"/>
  <c r="A3203" i="1"/>
  <c r="A3201" i="1"/>
  <c r="A3200" i="1"/>
  <c r="A3199" i="1"/>
  <c r="A3198" i="1"/>
  <c r="A3197" i="1"/>
  <c r="A3196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0" i="1"/>
  <c r="A2959" i="1"/>
  <c r="A2958" i="1"/>
  <c r="A2957" i="1"/>
  <c r="A2956" i="1"/>
  <c r="A2955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09" i="1"/>
  <c r="A2508" i="1"/>
  <c r="A2507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7" i="1"/>
  <c r="A1336" i="1"/>
  <c r="A1335" i="1"/>
  <c r="A1334" i="1"/>
  <c r="A1333" i="1"/>
  <c r="A1332" i="1"/>
  <c r="A1331" i="1"/>
  <c r="A1330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79" i="1"/>
  <c r="A1178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3" i="1"/>
  <c r="A12" i="1"/>
  <c r="A11" i="1"/>
  <c r="A10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<sst xmlns="http://schemas.openxmlformats.org/spreadsheetml/2006/main" count="44762" uniqueCount="23355">
  <si>
    <t>Номер BodyParts</t>
  </si>
  <si>
    <t>Номер оригинального производителя</t>
  </si>
  <si>
    <t>Год выпуска</t>
  </si>
  <si>
    <t>Наименование</t>
  </si>
  <si>
    <t>ALFA ROMEO</t>
  </si>
  <si>
    <t>ALFA  ROMEO 155 (92-96)</t>
  </si>
  <si>
    <t>0301085301/301085301</t>
  </si>
  <si>
    <t>92-96</t>
  </si>
  <si>
    <t>A 155 ФАРА ЛЕВ П/КОРРЕКТОР (DEPO)</t>
  </si>
  <si>
    <t>0301085302/301085302</t>
  </si>
  <si>
    <t>A 155 ФАРА ПРАВ П/КОРРЕКТОР (DEPO)</t>
  </si>
  <si>
    <t>0311322003/311322003</t>
  </si>
  <si>
    <t>A 155 УКАЗ.ПОВОРОТА УГЛОВОЙ ЛЕВ (DEPO)</t>
  </si>
  <si>
    <t>0311322004/311322004</t>
  </si>
  <si>
    <t>A 155 УКАЗ.ПОВОРОТА УГЛОВОЙ ПРАВ (DEPO)</t>
  </si>
  <si>
    <t>60617712</t>
  </si>
  <si>
    <t>A 155 КАПОТ (Тайвань)</t>
  </si>
  <si>
    <t>ALFA  ROMEO 156 (97-)</t>
  </si>
  <si>
    <t>712384301129</t>
  </si>
  <si>
    <t>97-</t>
  </si>
  <si>
    <t>A 156 ФАРА ЛЕВ П/КОРРЕКТОР (DEPO)</t>
  </si>
  <si>
    <t>712384201129</t>
  </si>
  <si>
    <t>A 156 ФАРА ПРАВ П/КОРРЕКТОР (DEPO)</t>
  </si>
  <si>
    <t>712384201129+712384301129</t>
  </si>
  <si>
    <t>A 156 ФАРА Л+П (КОМПЛЕКТ) ТЮНИНГ (DEVIL EYES) ЛИНЗОВАН (SONAR) ВНУТРИ ЧЕРН</t>
  </si>
  <si>
    <t>60779355</t>
  </si>
  <si>
    <t>A 156 БАМПЕР ПЕРЕДН (Тайвань) ГРУНТ</t>
  </si>
  <si>
    <t>AUDI</t>
  </si>
  <si>
    <t>AUDI (80/90) B3 (4/87-8/91)</t>
  </si>
  <si>
    <t>893941029/893941029H</t>
  </si>
  <si>
    <t>87-91</t>
  </si>
  <si>
    <t>AUDI 80 ФАРА ЛЕВ +/- КОРРЕКТОР С ПЛАСТ ОТРАЖ (DEPO)</t>
  </si>
  <si>
    <t>893941030/893941030H</t>
  </si>
  <si>
    <t>AUDI 80 ФАРА ПРАВ +/- КОРРЕКТОР С ПЛАСТ ОТРАЖ (DEPO)</t>
  </si>
  <si>
    <t>893941029</t>
  </si>
  <si>
    <t>AUDI 80 ФАРА ЛЕВ +/- КОРРЕКТОР</t>
  </si>
  <si>
    <t>893941030</t>
  </si>
  <si>
    <t>AUDI 80 ФАРА ПРАВ +/- КОРРЕКТОР</t>
  </si>
  <si>
    <t>AUDI 80 ФАРА ЛЕВ ТЮНИНГ ЛИНЗОВАН С УК.ПОВОР ВНУТРИ ХРОМ</t>
  </si>
  <si>
    <t>AUDI 80 ФАРА ПРАВ ТЮНИНГ ЛИНЗОВАН С УК.ПОВОР ВНУТРИ ХРОМ</t>
  </si>
  <si>
    <t>893941115</t>
  </si>
  <si>
    <t>AUDI 80 СТЕКЛО ФАРЫ ЛЕВ</t>
  </si>
  <si>
    <t>893941116</t>
  </si>
  <si>
    <t>AUDI 80 СТЕКЛО ФАРЫ ПРАВ</t>
  </si>
  <si>
    <t>893953049/893953049A</t>
  </si>
  <si>
    <t>87-94</t>
  </si>
  <si>
    <t>AUDI 80 {III/IV} УКАЗ.ПОВОРОТА УГЛОВОЙ ЛЕВ (DEPO) БЕЛ</t>
  </si>
  <si>
    <t>893953050/893953050A</t>
  </si>
  <si>
    <t>AUDI 80 {III/IV} УКАЗ.ПОВОРОТА УГЛОВОЙ ПРАВ (DEPO) БЕЛ</t>
  </si>
  <si>
    <t>893953049</t>
  </si>
  <si>
    <t>AUDI 80 УКАЗ.ПОВОРОТА УГЛОВОЙ ЛЕВ (DEPO) ЖЕЛТ</t>
  </si>
  <si>
    <t>893953049A</t>
  </si>
  <si>
    <t>AUDI 80 УКАЗ.ПОВОРОТА УГЛОВОЙ ЛЕВ (DEPO) ТОНИР</t>
  </si>
  <si>
    <t>893953050</t>
  </si>
  <si>
    <t>AUDI 80 УКАЗ.ПОВОРОТА УГЛОВОЙ ПРАВ (DEPO) ЖЕЛТ</t>
  </si>
  <si>
    <t>893953050A</t>
  </si>
  <si>
    <t>AUDI 80 УКАЗ.ПОВОРОТА УГЛОВОЙ ПРАВ (DEPO) ТОНИР</t>
  </si>
  <si>
    <t>AUDI 80 {III/IV} УКАЗ.ПОВОРОТА УГЛОВОЙ ЛЕВ БЕЛ</t>
  </si>
  <si>
    <t>AUDI 80 {III/IV} УКАЗ.ПОВОРОТА УГЛОВОЙ ПРАВ БЕЛ</t>
  </si>
  <si>
    <t>AUDI 80 УКАЗ.ПОВОРОТА УГЛОВОЙ ЛЕВ ЖЕЛТ</t>
  </si>
  <si>
    <t>AUDI 80 УКАЗ.ПОВОРОТА УГЛОВОЙ ПРАВ ЖЕЛТ</t>
  </si>
  <si>
    <t>893953055A</t>
  </si>
  <si>
    <t>AUDI 90 {КУПЕ 87-91 CABRIO 87-93} УКАЗ.ПОВОРОТА НИЖН ЛЕВ В БАМПЕР ЖЕЛТ</t>
  </si>
  <si>
    <t>893953056A</t>
  </si>
  <si>
    <t>AUDI 90 {КУПЕ 87-91/CABRIO 87-93} УКАЗ.ПОВОРОТА НИЖН ПРАВ В БАМПЕР ЖЕЛТ</t>
  </si>
  <si>
    <t>893941699</t>
  </si>
  <si>
    <t>AUDI 80 ФАРА ПРОТИВОТУМ ЛЕВ (DEPO)</t>
  </si>
  <si>
    <t>893941700</t>
  </si>
  <si>
    <t>AUDI 80 ФАРА ПРОТИВОТУМ ПРАВ (DEPO)</t>
  </si>
  <si>
    <t>893853655A01C</t>
  </si>
  <si>
    <t>AUDI 80 {90} РЕШЕТКА РАДИАТОРА БЕЗ ЭМБЛЕМ (Тайвань)</t>
  </si>
  <si>
    <t>893853655A</t>
  </si>
  <si>
    <t>AUDI 80 {90} РЕШЕТКА РАДИАТОРА С ЭМБЛЕМ</t>
  </si>
  <si>
    <t>893583201</t>
  </si>
  <si>
    <t>AUDI 80 ПЛАНКА-ФАРТУК ПОД РЕШЕТКУ</t>
  </si>
  <si>
    <t>893807101G3FA</t>
  </si>
  <si>
    <t>AUDI 80 БАМПЕР ПЕРЕДН БЕЗ ОТВ П/ПРОТИВОТУМ (Тайвань)</t>
  </si>
  <si>
    <t>893807101C3FA</t>
  </si>
  <si>
    <t>AUDI 80 БАМПЕР ПЕРЕДН С ОТВ П/ПРОТИВОТУМ (Тайвань)</t>
  </si>
  <si>
    <t>AUDI 80 БАМПЕР ПЕРЕДН БЕЗ ОТВ П/ПРОТИВОТУМ (Италия)</t>
  </si>
  <si>
    <t>AUDI 80 БАМПЕР ПЕРЕДН БЕЗ ОТВ П/ПРОТИВОТУМ (Китай)</t>
  </si>
  <si>
    <t>893807367A</t>
  </si>
  <si>
    <t>AUDI 80 РЕШЕТКА БАМПЕРА ПЕРЕДН ЛЕВ (Китай)</t>
  </si>
  <si>
    <t>893807368B</t>
  </si>
  <si>
    <t>AUDI 80 РЕШЕТКА БАМПЕРА ПЕРЕДН ПРАВ (Китай)</t>
  </si>
  <si>
    <t>893853667</t>
  </si>
  <si>
    <t>AUDI 80 РЕШЕТКА БАМПЕРА ПЕРЕДН ЦЕНТРАЛ (Китай)</t>
  </si>
  <si>
    <t>893821105B</t>
  </si>
  <si>
    <t>AUDI 80 {90} КРЫЛО ПЕРЕДН ЛЕВ (Италия)</t>
  </si>
  <si>
    <t>AUDI 80 {90} КРЫЛО ПЕРЕДН ЛЕВ (Италия) ОЦИНКОВ</t>
  </si>
  <si>
    <t>893821106B</t>
  </si>
  <si>
    <t>AUDI 80 {90} КРЫЛО ПЕРЕДН ПРАВ (Италия)</t>
  </si>
  <si>
    <t>AUDI 80 {90} КРЫЛО ПЕРЕДН ПРАВ (Италия) ОЦИНКОВ</t>
  </si>
  <si>
    <t>893821171</t>
  </si>
  <si>
    <t>AUDI 80 {90} ПОДКРЫЛОК ПЕРЕДН КРЫЛА ЛЕВ (Тайвань)</t>
  </si>
  <si>
    <t>893821172</t>
  </si>
  <si>
    <t>AUDI 80 {90} ПОДКРЫЛОК ПЕРЕДН КРЫЛА ПРАВ (Тайвань)</t>
  </si>
  <si>
    <t>893823029A</t>
  </si>
  <si>
    <t>AUDI 80 {90} КАПОТ (Тайвань)</t>
  </si>
  <si>
    <t>893805855A</t>
  </si>
  <si>
    <t>AUDI 80 БАЛКА СУППОРТА РАДИАТ ВЕРХН ЛЕВ</t>
  </si>
  <si>
    <t>893805856A</t>
  </si>
  <si>
    <t>AUDI 80 БАЛКА СУППОРТА РАДИАТ ВЕРХН ПРАВ</t>
  </si>
  <si>
    <t>893805591</t>
  </si>
  <si>
    <t>AUDI 80 БАЛКА СУППОРТА РАДИАТ ВЕРХН ЦЕНТРАЛ</t>
  </si>
  <si>
    <t>8A0805577</t>
  </si>
  <si>
    <t>AUDI 80 {III/IV} БАЛКА СУППОРТА РАДИАТ НИЖН 4цил (Тайвань)</t>
  </si>
  <si>
    <t>893805853A</t>
  </si>
  <si>
    <t>87-95</t>
  </si>
  <si>
    <t>AUDI 80 БАЛКА СУППОРТА РАДИАТ НИЖН 5цил (Тайвань)</t>
  </si>
  <si>
    <t>893857501G3FZ</t>
  </si>
  <si>
    <t>AUDI 80 {90} ЗЕРКАЛО ЛЕВ МЕХАН С ТРОСИК (flat) (Тайвань)</t>
  </si>
  <si>
    <t>893857502G3FZ</t>
  </si>
  <si>
    <t>AUDI 80 {90} ЗЕРКАЛО ПРАВ МЕХАН С ТРОСИК (convex) (Тайвань)</t>
  </si>
  <si>
    <t>893857501H3FZ</t>
  </si>
  <si>
    <t>AUDI 80 {90} ЗЕРКАЛО ЛЕВ ЭЛЕКТР С ПОДОГРЕВ (flat) (Тайвань)</t>
  </si>
  <si>
    <t>893857502H3FZ</t>
  </si>
  <si>
    <t>AUDI 80 {90} ЗЕРКАЛО ПРАВ ЭЛЕКТР С ПОДОГРЕВ (convex) (Тайвань)</t>
  </si>
  <si>
    <t>893857535D</t>
  </si>
  <si>
    <t>AUDI 80 {90} СТЕКЛО ЗЕРКАЛА ЛЕВ БЕЗ ПОДОГРЕВ (flat) (Тайвань)</t>
  </si>
  <si>
    <t>893857536C</t>
  </si>
  <si>
    <t>AUDI 80 {90} СТЕКЛО ЗЕРКАЛА ПРАВ БЕЗ ПОДОГРЕВ (convex) (Тайвань)</t>
  </si>
  <si>
    <t>893803761B</t>
  </si>
  <si>
    <t>AUDI 80 ПОРОГ ЛЕВ (KLOKKERHOLM)</t>
  </si>
  <si>
    <t>893803762B</t>
  </si>
  <si>
    <t>AUDI 80 ПОРОГ ПРАВ (KLOKKERHOLM)</t>
  </si>
  <si>
    <t>AUDI 80 МОЛДИНГ КУЗОВА Л+П (КОМПЛЕКТ) (4 шт)</t>
  </si>
  <si>
    <t>8938070853FA</t>
  </si>
  <si>
    <t>AUDI 80 БАМПЕР ЗАДН (Тайвань)</t>
  </si>
  <si>
    <t>29631701/893945217A</t>
  </si>
  <si>
    <t>AUDI 80 ФОНАРЬ ЗАДН ВНЕШН ЛЕВ (DEPO)</t>
  </si>
  <si>
    <t>29631803/893945218A</t>
  </si>
  <si>
    <t>AUDI 80 ФОНАРЬ ЗАДН ВНЕШН ПРАВ (DEPO)</t>
  </si>
  <si>
    <t>AUDI 80 {IV УНИВЕРСАЛ} ФОНАРЬ ЗАДН ВНЕШН ЛЕВ КРАСН</t>
  </si>
  <si>
    <t>AUDI 80 {IV УНИВЕРСАЛ} ФОНАРЬ ЗАДН ВНЕШН ПРАВ КРАСН</t>
  </si>
  <si>
    <t>AUDI 80 ФОНАРЬ ЗАДН ВНЕШН ЛЕВ</t>
  </si>
  <si>
    <t>AUDI 80 ФОНАРЬ ЗАДН ВНЕШН ПРАВ</t>
  </si>
  <si>
    <t>893945225C</t>
  </si>
  <si>
    <t>AUDI 80 ФОНАРЬ ЗАДН ВНУТРЕН ЛЕВ</t>
  </si>
  <si>
    <t>893945226C</t>
  </si>
  <si>
    <t>AUDI 80 ФОНАРЬ ЗАДН ВНУТРЕН ПРАВ</t>
  </si>
  <si>
    <t>893945217A+893945218A+893945225C+893945226C</t>
  </si>
  <si>
    <t>AUDI 80 {+A80 92-94 УНИВЕРСАЛ} ФОНАРЬ ЗАДН ВНЕШН+ВНУТР Л+П (КОМПЛЕКТ) ТЮНИНГ ПРОЗРАЧ ХРУСТАЛ (DEPO) КРАСН-БЕЛ</t>
  </si>
  <si>
    <t>893407147C</t>
  </si>
  <si>
    <t>AUDI 80 РЫЧАГ ПЕРЕДН ПОДВЕСКИ ЛЕВ НИЖН</t>
  </si>
  <si>
    <t>893407148C</t>
  </si>
  <si>
    <t>AUDI 80 РЫЧАГ ПЕРЕДН ПОДВЕСКИ ПРАВ НИЖН</t>
  </si>
  <si>
    <t>893407365F</t>
  </si>
  <si>
    <t>89-91</t>
  </si>
  <si>
    <t>AUDI 80 ШАРОВАЯ ОПОРА ЛЕВ НИЖН ГИДРОУСИЛ 5цил</t>
  </si>
  <si>
    <t>893407366F</t>
  </si>
  <si>
    <t>AUDI 80 ШАРОВАЯ ОПОРА ПРАВ НИЖН ГИДРОУСИЛ 5цил</t>
  </si>
  <si>
    <t>893819031A</t>
  </si>
  <si>
    <t>AUDI 80 {90/III/IV/A4 95-} РАДИАТОР ОТОПИТЕЛЯ (см.каталог)</t>
  </si>
  <si>
    <t>893121253</t>
  </si>
  <si>
    <t>83-91</t>
  </si>
  <si>
    <t>AUDI 80 РАДИАТОР ОХЛАЖДЕН (см.каталог)</t>
  </si>
  <si>
    <t>893121253A</t>
  </si>
  <si>
    <t>893121251</t>
  </si>
  <si>
    <t>811959455R</t>
  </si>
  <si>
    <t>AUDI 80 {AI100 (83-93)(250/150W 280mm)} МОТОР+ВЕНТИЛЯТОР  РАДИАТ ОХЛАЖДЕН В СБОРЕ (Тайвань)</t>
  </si>
  <si>
    <t>AUDI (80/90) B4 (9/91-11/94)</t>
  </si>
  <si>
    <t>301075611+301075612+8A0953049A+8A0953050A</t>
  </si>
  <si>
    <t>91-94</t>
  </si>
  <si>
    <t>AUDI 80 ФАРА Л+П (КОМПЛЕКТ) ТЮНИНГ ЛИНЗОВАН (DEVIL EYES) , ЛИТОЙ УК.ПОВОР (SONAR) ВНУТРИ ЧЕРН</t>
  </si>
  <si>
    <t>0301075611/301075611</t>
  </si>
  <si>
    <t>AUDI 80 ФАРА ЛЕВ +/- КОРРЕКТОР (DEPO)</t>
  </si>
  <si>
    <t>0301075612/301075611</t>
  </si>
  <si>
    <t>AUDI 80 ФАРА ПРАВ +/- КОРРЕКТОР (DEPO)</t>
  </si>
  <si>
    <t>0301075612/301075612</t>
  </si>
  <si>
    <t>301075611+301075612+8A0953049A+8A0953050</t>
  </si>
  <si>
    <t>AUDI 80 ФАРА Л+П (КОМПЛЕКТ) ТЮНИНГ ЛИНЗОВАН , С СВЕТЯЩ ОБОДК ЛИТОЙ УК.ПОВОР (JUNYAN) ВНУТРИ ЧЕРН</t>
  </si>
  <si>
    <t>AUDI 80 ФАРА Л+П (КОМПЛЕКТ) ТЮНИНГ ЛИНЗОВАН (DEVIL EYES) , ЛИТОЙ УК.ПОВОР (JUNYAN) ВНУТРИ ХРОМ</t>
  </si>
  <si>
    <t>893941115B</t>
  </si>
  <si>
    <t>893941116B</t>
  </si>
  <si>
    <t>8A0953055A</t>
  </si>
  <si>
    <t>AUDI 80 {КУПЕ 87-91 CABRIO 87-93} УКАЗ.ПОВОРОТА НИЖН ЛЕВ В БАМПЕР БЕЛ</t>
  </si>
  <si>
    <t>8A0953056A</t>
  </si>
  <si>
    <t>AUDI 80 {КУПЕ 87-91 CABRIO 87-93} УКАЗ.ПОВОРОТА НИЖН ПРАВ В БАМПЕР БЕЛ</t>
  </si>
  <si>
    <t>1NL005150111</t>
  </si>
  <si>
    <t>1NL005150121</t>
  </si>
  <si>
    <t>AUDI 80 СТЕКЛО ФАРЫ ПРОТИВОТУМ ЛЕВ</t>
  </si>
  <si>
    <t>AUDI 80 СТЕКЛО ФАРЫ ПРОТИВОТУМ ПРАВ</t>
  </si>
  <si>
    <t>8G0853651G2ZZ</t>
  </si>
  <si>
    <t>AUDI 80 РЕШЕТКА РАДИАТОРА (Тайвань) ХРОМ-ЧЕРН</t>
  </si>
  <si>
    <t>8A0853207A</t>
  </si>
  <si>
    <t>AUDI 80 МОЛДИНГ ПОД ФАРУ ЛЕВ (Тайвань)</t>
  </si>
  <si>
    <t>8A0853208A</t>
  </si>
  <si>
    <t>AUDI 80 МОЛДИНГ ПОД ФАРУ ПРАВ (Тайвань)</t>
  </si>
  <si>
    <t>8A0807103H</t>
  </si>
  <si>
    <t>AUDI 80 БАМПЕР ПЕРЕДН +/- С ОТВ П/ПРОТИВОТУМ (Тайвань) ГРУНТ СЕР</t>
  </si>
  <si>
    <t>8A0807221E01C</t>
  </si>
  <si>
    <t>AUDI 80 МОЛДИНГ БАМПЕРА ПЕРЕДН ЛЕВ БЕЗ ОТВ П/ПРОТИВОТУМ МАТОВО-ЧЕРН</t>
  </si>
  <si>
    <t>8A0807222E01C</t>
  </si>
  <si>
    <t>AUDI 80 МОЛДИНГ БАМПЕРА ПЕРЕДН ПРАВ БЕЗ ОТВ П/ПРОТИВОТУМ МАТОВО-ЧЕРН</t>
  </si>
  <si>
    <t>8A0807221C01C</t>
  </si>
  <si>
    <t>AUDI 80 МОЛДИНГ БАМПЕРА ПЕРЕДН ЛЕВ С ОТВ П/ПРОТИВОТУМ</t>
  </si>
  <si>
    <t>8A0807222C01C</t>
  </si>
  <si>
    <t>AUDI 80 МОЛДИНГ БАМПЕРА ПЕРЕДН ПРАВ С ОТВ П/ПРОТИВОТУМ</t>
  </si>
  <si>
    <t>8A0807287G01C</t>
  </si>
  <si>
    <t>AUDI 80 КРЕПЛЕНИЕ НОМЕРА БАМПЕРА ПЕРЕДН (Тайвань)</t>
  </si>
  <si>
    <t>8A0807345C01C</t>
  </si>
  <si>
    <t>AUDI 80 РЕШЕТКА БАМПЕРА ПЕРЕДН ЛЕВ</t>
  </si>
  <si>
    <t>8A0807346C01C</t>
  </si>
  <si>
    <t>AUDI 80 РЕШЕТКА БАМПЕРА ПЕРЕДН ПРАВ</t>
  </si>
  <si>
    <t>8A0807683A01C</t>
  </si>
  <si>
    <t>AUDI 80 РЕШЕТКА БАМПЕРА ПЕРЕДН ЦЕНТРАЛ</t>
  </si>
  <si>
    <t>8A0821105</t>
  </si>
  <si>
    <t>AUDI 80 {90} КРЫЛО ПЕРЕДН ЛЕВ (Тайвань)</t>
  </si>
  <si>
    <t>8A0821106</t>
  </si>
  <si>
    <t>AUDI 80 {90} КРЫЛО ПЕРЕДН ПРАВ (Тайвань)</t>
  </si>
  <si>
    <t>8G0823029B</t>
  </si>
  <si>
    <t>8G0805855A</t>
  </si>
  <si>
    <t>AUDI 80 БАЛКА СУППОРТА РАДИАТ ВЕРХН ЛЕВ (Тайвань)</t>
  </si>
  <si>
    <t>8G0805856A</t>
  </si>
  <si>
    <t>AUDI 80 БАЛКА СУППОРТА РАДИАТ ВЕРХН ПРАВ (Тайвань)</t>
  </si>
  <si>
    <t>8G0805591G</t>
  </si>
  <si>
    <t>AUDI 80 БАЛКА СУППОРТА РАДИАТ ВЕРХН ЦЕНТРАЛ (Тайвань)</t>
  </si>
  <si>
    <t>91-</t>
  </si>
  <si>
    <t>AUDI 80 СПОЙЛЕР НА КРЫШКУ БАГАЖНИКА С ДИОД СТОП СИГНАЛ (Тайвань)</t>
  </si>
  <si>
    <t>8A0807305AEGRU</t>
  </si>
  <si>
    <t>AUDI 80 БАМПЕР ЗАДН (СЕДАН) (Тайвань) ГРУНТ СЕР</t>
  </si>
  <si>
    <t>8A0807421A01C</t>
  </si>
  <si>
    <t>AUDI 80 МОЛДИНГ БАМПЕРА ЗАДН ЛЕВ (Тайвань) ЧЕРН</t>
  </si>
  <si>
    <t>8A0807422A01C</t>
  </si>
  <si>
    <t>AUDI 80 МОЛДИНГ БАМПЕРА ЗАДН ПРАВ (Тайвань) ЧЕРН</t>
  </si>
  <si>
    <t>8A0807424A01C</t>
  </si>
  <si>
    <t>AUDI 80 МОЛДИНГ БАМПЕРА ЗАДН ЦЕНТРАЛ (Тайвань) ЧЕРН</t>
  </si>
  <si>
    <t>29511701</t>
  </si>
  <si>
    <t>29511801</t>
  </si>
  <si>
    <t>895407147A</t>
  </si>
  <si>
    <t>895407148A</t>
  </si>
  <si>
    <t>8A0121251E/8A0121251G</t>
  </si>
  <si>
    <t>AUDI 80 РАДИАТОР ОХЛАЖДЕН MT 1.9 (турбодизель)</t>
  </si>
  <si>
    <t>4A0959455C</t>
  </si>
  <si>
    <t>AUDI 80 {AI100 91-94/A6 95-(180W 280mm)} МОТОР+ВЕНТИЛЯТОР  РАДИАТ ОХЛАЖДЕН В СБОРЕ (Тайвань)</t>
  </si>
  <si>
    <t>4A0959455B</t>
  </si>
  <si>
    <t>AUDI 80 {AI100 91-94/A6 95-(300W 280mm)} МОТОР+ВЕНТИЛЯТОР  РАДИАТ ОХЛАЖДЕН В СБОРЕ (Тайвань)</t>
  </si>
  <si>
    <t>8A0260403AA</t>
  </si>
  <si>
    <t>92-94</t>
  </si>
  <si>
    <t>AUDI 80 КОНДЕНСАТОР КОНДИЦ (см.каталог)</t>
  </si>
  <si>
    <t>4A0260805AB/4A0260805AD/4A0260805AH</t>
  </si>
  <si>
    <t>AUDI 80 {100 90-/A6 94-97/A8 94-} КОМПРЕССОР КОНДИЦ 2.3 - 2.8 (см.каталог) (AVA)</t>
  </si>
  <si>
    <t>AUDI 100 (12/91-8/94)</t>
  </si>
  <si>
    <t>4A0941029</t>
  </si>
  <si>
    <t>AUDI 100 ФАРА ЛЕВ (DEPO)</t>
  </si>
  <si>
    <t>4A0941030</t>
  </si>
  <si>
    <t>AUDI 100 ФАРА ПРАВ (DEPO)</t>
  </si>
  <si>
    <t>AUDI 100 ФАРА ЛЕВ</t>
  </si>
  <si>
    <t>AUDI 100 ФАРА ПРАВ</t>
  </si>
  <si>
    <t>4A0941029+4A0941030+4A0953049B+4A0953050B</t>
  </si>
  <si>
    <t>AUDI 100 ФАРА Л+П (КОМПЛЕКТ) ТЮНИНГ (DEVIL EYES) ЛИНЗОВАН , ЛИТОЙ УК.ПОВОР (JUNYAN) ВНУТРИ ЧЕРН</t>
  </si>
  <si>
    <t>AUDI 100 ФАРА +УКАЗ.ПОВОРОТА Л+П (КОМПЛЕКТ) ТЮНИНГ ПРОЗРАЧ ХРУСТАЛ</t>
  </si>
  <si>
    <t>4A0941115</t>
  </si>
  <si>
    <t>AUDI 100 СТЕКЛО ФАРЫ ЛЕВ (DEPO)</t>
  </si>
  <si>
    <t>4A0941116</t>
  </si>
  <si>
    <t>AUDI 100 СТЕКЛО ФАРЫ ПРАВ (DEPO)</t>
  </si>
  <si>
    <t>AUDI 100 СТЕКЛО ФАРЫ ЛЕВ</t>
  </si>
  <si>
    <t>AUDI 100 СТЕКЛО ФАРЫ ПРАВ</t>
  </si>
  <si>
    <t>4A0953049B</t>
  </si>
  <si>
    <t>AUDI 100 УКАЗ.ПОВОРОТА УГЛОВОЙ ЛЕВ (DEPO) БЕЛ</t>
  </si>
  <si>
    <t>4A0953049/9EL139383031</t>
  </si>
  <si>
    <t>AUDI 100 УКАЗ.ПОВОРОТА УГЛОВОЙ ЛЕВ (DEPO) ЖЕЛТ</t>
  </si>
  <si>
    <t>AUDI 100 УКАЗ.ПОВОРОТА УГЛОВОЙ ЛЕВ (DEPO) ТОНИР</t>
  </si>
  <si>
    <t>4A0953050B</t>
  </si>
  <si>
    <t>AUDI 100 УКАЗ.ПОВОРОТА УГЛОВОЙ ПРАВ (DEPO) БЕЛ</t>
  </si>
  <si>
    <t>4A0941030M/4AO941030M</t>
  </si>
  <si>
    <t>AUDI 100 УКАЗ.ПОВОРОТА УГЛОВОЙ ПРАВ (DEPO) ЖЕЛТ</t>
  </si>
  <si>
    <t>AUDI 100 УКАЗ.ПОВОРОТА УГЛОВОЙ ПРАВ (DEPO) ТОНИР</t>
  </si>
  <si>
    <t>AUDI 100 УКАЗ.ПОВОРОТА УГЛОВОЙ ЛЕВ БЕЛ</t>
  </si>
  <si>
    <t>AUDI 100 УКАЗ.ПОВОРОТА УГЛОВОЙ ПРАВ БЕЛ</t>
  </si>
  <si>
    <t>4A0941699</t>
  </si>
  <si>
    <t>AUDI 100 ФАРА ПРОТИВОТУМ ЛЕВ</t>
  </si>
  <si>
    <t>4A0941700</t>
  </si>
  <si>
    <t>AUDI 100 ФАРА ПРОТИВОТУМ ПРАВ</t>
  </si>
  <si>
    <t>AUDI 100 ФАРА ПРОТИВОТУМ ЛЕВ ТЮНИНГ ХРУСТАЛ</t>
  </si>
  <si>
    <t>AUDI 100 ФАРА ПРОТИВОТУМ ПРАВ ТЮНИНГ ХРУСТАЛ</t>
  </si>
  <si>
    <t>AUDI 100 ФАРА ПРОТИВОТУМ ЛЕВ (DEPO)</t>
  </si>
  <si>
    <t>AUDI 100 ФАРА ПРОТИВОТУМ ПРАВ (DEPO)</t>
  </si>
  <si>
    <t>AUDI 100 СТЕКЛО ФАРЫ ПРОТИВОТУМ ЛЕВ</t>
  </si>
  <si>
    <t>AUDI 100 СТЕКЛО ФАРЫ ПРОТИВОТУМ ПРАВ</t>
  </si>
  <si>
    <t>4A0853651</t>
  </si>
  <si>
    <t>AUDI 100 РЕШЕТКА РАДИАТОРА</t>
  </si>
  <si>
    <t>4A0853207B</t>
  </si>
  <si>
    <t>AUDI 100 МОЛДИНГ ПОД ФАРУ ЛЕВ ГРУНТ</t>
  </si>
  <si>
    <t>4A0853208B</t>
  </si>
  <si>
    <t>AUDI 100 МОЛДИНГ ПОД ФАРУ ПРАВ ГРУНТ</t>
  </si>
  <si>
    <t>4A0807103ALGRU</t>
  </si>
  <si>
    <t>AUDI 100 БАМПЕР ПЕРЕДН ГРУНТ</t>
  </si>
  <si>
    <t>4A0807221+4A0807222+4A0807287</t>
  </si>
  <si>
    <t>AUDI 100 МОЛДИНГ БАМПЕРА ПЕРЕДН (3шт) (комплект)</t>
  </si>
  <si>
    <t>4A0853683F</t>
  </si>
  <si>
    <t>AUDI 100 РЕШЕТКА БАМПЕРА ПЕРЕДН ЛЕВ С ОТВ П/ПРОТИВОТУМ</t>
  </si>
  <si>
    <t>4A0853684A</t>
  </si>
  <si>
    <t>AUDI 100 РЕШЕТКА БАМПЕРА ПЕРЕДН ПРАВ С ОТВ П/ПРОТИВОТУМ</t>
  </si>
  <si>
    <t>4A0683683E</t>
  </si>
  <si>
    <t>AUDI 100 РЕШЕТКА БАМПЕРА ПЕРЕДН ЛЕВ БЕЗ ОТВ П/ПРОТИВОТУМ</t>
  </si>
  <si>
    <t>4A0853684/4A0853684E</t>
  </si>
  <si>
    <t>AUDI 100 РЕШЕТКА БАМПЕРА ПЕРЕДН ПРАВ БЕЗ ОТВ П/ПРОТИВОТУМ</t>
  </si>
  <si>
    <t>4A0821105</t>
  </si>
  <si>
    <t>AUDI 100 КРЫЛО ПЕРЕДН ЛЕВ (Тайвань)</t>
  </si>
  <si>
    <t>4A0821106</t>
  </si>
  <si>
    <t>AUDI 100 КРЫЛО ПЕРЕДН ПРАВ (Тайвань)</t>
  </si>
  <si>
    <t>4A0821171B</t>
  </si>
  <si>
    <t>AUDI 100 ПОДКРЫЛОК ПЕРЕДН КРЫЛА ЛЕВ (Тайвань)</t>
  </si>
  <si>
    <t>4A0821172B</t>
  </si>
  <si>
    <t>AUDI 100 ПОДКРЫЛОК ПЕРЕДН КРЫЛА ПРАВ (Тайвань)</t>
  </si>
  <si>
    <t>4A0823029C</t>
  </si>
  <si>
    <t>AUDI 100 КАПОТ (Тайвань)</t>
  </si>
  <si>
    <t>4A2857501H3FZ+4A1857535</t>
  </si>
  <si>
    <t>AUDI 100 ЗЕРКАЛО ЛЕВ С ПОДОГРЕВ ЭЛЕКТР (Тайвань)</t>
  </si>
  <si>
    <t>4A2857502H3FZ+4A1857536</t>
  </si>
  <si>
    <t>AUDI 100 ЗЕРКАЛО ПРАВ С ПОДОГРЕВ ЭЛЕКТР (Тайвань)</t>
  </si>
  <si>
    <t>4A1857501F3FZ+4A1857535</t>
  </si>
  <si>
    <t>AUDI 100 ЗЕРКАЛО ЛЕВ С ТРОСИК МЕХАН (Тайвань)</t>
  </si>
  <si>
    <t>4A1857502F3FZ+4A1857536</t>
  </si>
  <si>
    <t>AUDI 100 ЗЕРКАЛО ПРАВ С ТРОСИК МЕХАН (Тайвань)</t>
  </si>
  <si>
    <t>AUDI 100 ЗЕРКАЛО ЛЕВ ЭЛЕКТР С ПОДОГРЕВ (Китай)</t>
  </si>
  <si>
    <t>AUDI 100 ЗЕРКАЛО ПРАВ ЭЛЕКТР С ПОДОГРЕВ (Китай)</t>
  </si>
  <si>
    <t>4A0853951+4A0853952+4A0853971+4A0853972+961+962+983+984</t>
  </si>
  <si>
    <t>AUDI 100 МОЛДИНГ КУЗОВА Л+П (КОМПЛЕКТ) (8 шт) НА ДВЕРЬ , ПЕРЕД , ЗАДН КРЫЛО ВЕРХН С ЭМБЛЕМ</t>
  </si>
  <si>
    <t>4A0853959+4A0853960+4A0853969+4A0853970+989+990+699+700</t>
  </si>
  <si>
    <t>AUDI 100 МОЛДИНГ КУЗОВА Л+П (КОМПЛЕКТ) (8 шт) НА ДВЕРЬ , ПЕРЕД , ЗАДН КРЫЛО НИЖН</t>
  </si>
  <si>
    <t>4A5945217</t>
  </si>
  <si>
    <t>AUDI 100 ФОНАРЬ ЗАДН ВНЕШН ЛЕВ (DEPO) КРАСН-ЖЕЛТ</t>
  </si>
  <si>
    <t>4A5945218</t>
  </si>
  <si>
    <t>AUDI 100 ФОНАРЬ ЗАДН ВНЕШН ПРАВ (DEPO) КРАСН-ЖЕЛТ</t>
  </si>
  <si>
    <t>4A0945111</t>
  </si>
  <si>
    <t>AUDI 100 ФОНАРЬ ЗАДН ВНУТРЕН ЛЕВ</t>
  </si>
  <si>
    <t>4A0945112</t>
  </si>
  <si>
    <t>AUDI 100 ФОНАРЬ ЗАДН ВНУТРЕН ПРАВ</t>
  </si>
  <si>
    <t>4A5945217+4A5945218+4A0945223+4A0945224</t>
  </si>
  <si>
    <t>AUDI 100 ФОНАРЬ ЗАДН ВНЕШН+ВНУТР Л+П (КОМПЛЕКТ) (3шт) ТЮНИНГ ПРОЗРАЧ ХРУСТАЛ КРАСН</t>
  </si>
  <si>
    <t>4A0407157</t>
  </si>
  <si>
    <t>AUDI 100 {A6} РЫЧАГ ПЕРЕДН ПОДВЕСКИ ЛЕВ НИЖН (Тайвань)</t>
  </si>
  <si>
    <t>4A0407158</t>
  </si>
  <si>
    <t>AUDI 100 {A6} РЫЧАГ ПЕРЕДН ПОДВЕСКИ ПРАВ НИЖН (Тайвань)</t>
  </si>
  <si>
    <t>4A0505389</t>
  </si>
  <si>
    <t>AUDI 100 {A6 Quatro} СТОЙКА СТАБИЛИЗАТОРА Л=П ЗАДН (Тайвань)</t>
  </si>
  <si>
    <t>4A0419811A</t>
  </si>
  <si>
    <t>AUDI 100 {M18*1.5} НАКОНЕЧНИК РУЛЕВОЙ ТЯГИ ЛЕВ</t>
  </si>
  <si>
    <t>4A0419812A</t>
  </si>
  <si>
    <t>AUDI 100 {M18*1.5} НАКОНЕЧНИК РУЛЕВОЙ ТЯГИ ПРАВ</t>
  </si>
  <si>
    <t>4A0121251L/4A0121251Q</t>
  </si>
  <si>
    <t>90-94</t>
  </si>
  <si>
    <t>AUDI 100 {A6 94-} РАДИАТОР ОХЛАЖДЕН (см.каталог)</t>
  </si>
  <si>
    <t>4A0121251A/4A0121251D</t>
  </si>
  <si>
    <t>4A0121251C/4A0121251F</t>
  </si>
  <si>
    <t>AUDI 100 (8/82-11/90)</t>
  </si>
  <si>
    <t>443941029E</t>
  </si>
  <si>
    <t>83-90</t>
  </si>
  <si>
    <t>443941020E/443941030E</t>
  </si>
  <si>
    <t>443941030E</t>
  </si>
  <si>
    <t>AUDI 100 ФАРА ЛЕВ ТЮНИНГ ЛИНЗОВАН ХРУСТАЛ ПРОЗРАЧ ВНУТРИ ХРОМ</t>
  </si>
  <si>
    <t>AUDI 100 ФАРА ПРАВ ТЮНИНГ ЛИНЗОВАН ХРУСТАЛ ПРОЗРАЧ ВНУТРИ ХРОМ</t>
  </si>
  <si>
    <t>AUDI 100 ФАРА ЛЕВ ТЮНИНГ ХРУСТАЛ ПРОЗРАЧ ВНУТРИ ХРОМ</t>
  </si>
  <si>
    <t>AUDI 100 ФАРА ПРАВ ТЮНИНГ ХРУСТАЛ ПРОЗРАЧ ВНУТРИ ХРОМ</t>
  </si>
  <si>
    <t>443941029E+443953049E</t>
  </si>
  <si>
    <t>AUDI 100 ФАРА +УКАЗ.ПОВОРОТА ЛЕВ ТЮНИНГ ХРУСТАЛ ПРОЗРАЧ ВНУТРИ ХРОМ</t>
  </si>
  <si>
    <t>443941030E+443953050E</t>
  </si>
  <si>
    <t>AUDI 100 ФАРА +УКАЗ.ПОВОРОТА ПРАВ ТЮНИНГ ХРУСТАЛ ПРОЗРАЧ ВНУТРИ ХРОМ</t>
  </si>
  <si>
    <t>443941115A</t>
  </si>
  <si>
    <t>443941116A</t>
  </si>
  <si>
    <t>443953049E</t>
  </si>
  <si>
    <t>443953050E</t>
  </si>
  <si>
    <t>443941030E/443953050E</t>
  </si>
  <si>
    <t>AUDI 100 УКАЗ.ПОВОРОТА УГЛОВОЙ ЛЕВ ТЮНИНГ ПРОЗРАЧ ВНУТРИ ХРОМ</t>
  </si>
  <si>
    <t>AUDI 100 УКАЗ.ПОВОРОТА УГЛОВОЙ ПРАВ ТЮНИНГ ПРОЗРАЧ ВНУТРИ ХРОМ</t>
  </si>
  <si>
    <t>443941699E</t>
  </si>
  <si>
    <t>443941700E</t>
  </si>
  <si>
    <t>43385365501C</t>
  </si>
  <si>
    <t>AUDI 100 РЕШЕТКА РАДИАТОРА БЕЗ (Тайвань) ХРОМ</t>
  </si>
  <si>
    <t>AUDI 100 РЕШЕТКА РАДИАТОРА С ЭМБЛЕМ ЧЕРН С ХРОМ</t>
  </si>
  <si>
    <t>AUDI 100 МОЛДИНГ РЕШЕТКИ РАДИАТОРА ТЮНИНГ ХРОМ</t>
  </si>
  <si>
    <t>443807101</t>
  </si>
  <si>
    <t>AUDI 100 БАМПЕР ПЕРЕДН БЕЗ ОТВ (Тайвань) ЧЕРН</t>
  </si>
  <si>
    <t>443807101C</t>
  </si>
  <si>
    <t>AUDI 100 БАМПЕР ПЕРЕДН С ОТВ П/ПРОТИВОТУМ (Тайвань) ЧЕРН</t>
  </si>
  <si>
    <t>AUDI 100 БАМПЕР ПЕРЕДН С ОТВ П/ПРОТИВОТУМ (Китай) ЧЕРН</t>
  </si>
  <si>
    <t>443807243A+443807259A+443807260A</t>
  </si>
  <si>
    <t>AUDI 100 МОЛДИНГ БАМПЕРА ПЕРЕДН (3шт) (комплект) ХРОМ</t>
  </si>
  <si>
    <t>443807259C+443807260C+443807243C</t>
  </si>
  <si>
    <t>AUDI 100 МОЛДИНГ БАМПЕРА ПЕРЕДН (3шт) (комплект) ЧЕРН</t>
  </si>
  <si>
    <t>443853667B01C</t>
  </si>
  <si>
    <t>AUDI 100 РЕШЕТКА БАМПЕРА ПЕРЕДН НИЖН (Китай)</t>
  </si>
  <si>
    <t>AUDI 100 СПОЙЛЕР БАМПЕРА ПЕРЕДН ЛЕВ (Китай)</t>
  </si>
  <si>
    <t>AUDI 100 СПОЙЛЕР БАМПЕРА ПЕРЕДН ПРАВ (Китай)</t>
  </si>
  <si>
    <t>443807089D</t>
  </si>
  <si>
    <t>AUDI 100 УСИЛИТЕЛЬ БАМПЕРА ПЕРЕДН +/- С ОТВ П/ПРОТИВОТУМ (Тайвань)</t>
  </si>
  <si>
    <t>443807089A</t>
  </si>
  <si>
    <t>AUDI 100 УСИЛИТЕЛЬ БАМПЕРА ПЕРЕДН БЕЗ КРЕПЛЕН П/ПРОТИВОТУМ</t>
  </si>
  <si>
    <t>443821105B</t>
  </si>
  <si>
    <t>443821106B</t>
  </si>
  <si>
    <t>AUDI 100 ПОДКРЫЛОК ПЕРЕДН КРЫЛА ЛЕВ</t>
  </si>
  <si>
    <t>AUDI 100 ПОДКРЫЛОК ПЕРЕДН КРЫЛА ПРАВ</t>
  </si>
  <si>
    <t>443823029F</t>
  </si>
  <si>
    <t>443805571</t>
  </si>
  <si>
    <t>AUDI 100 СУППОРТ РАДИАТОРА (Тайвань)</t>
  </si>
  <si>
    <t>443803761A</t>
  </si>
  <si>
    <t>AUDI 100 ПОРОГ ЛЕВ (KLOKKERHOLM)</t>
  </si>
  <si>
    <t>443803762A</t>
  </si>
  <si>
    <t>AUDI 100 ПОРОГ ПРАВ (KLOKKERHOLM)</t>
  </si>
  <si>
    <t>AUDI 100 МОЛДИНГ КУЗОВА Л+П (КОМПЛЕКТ) (6 шт) С ЭМБЛЕМ</t>
  </si>
  <si>
    <t>443807443A+443807459A+443807460A</t>
  </si>
  <si>
    <t>AUDI 100 МОЛДИНГ БАМПЕРА ЗАДН (3шт) (комплект) ХРОМ</t>
  </si>
  <si>
    <t>443945217+443945218</t>
  </si>
  <si>
    <t>AUDI 100 ФОНАРЬ ЗАДН ВНЕШН Л+П (КОМПЛЕКТ) ТЮНИНГ ПРОЗРАЧ ХРУСТАЛ КРАСН-БЕЛ</t>
  </si>
  <si>
    <t>443945217</t>
  </si>
  <si>
    <t>AUDI 100 ФОНАРЬ ЗАДН ВНЕШН ЛЕВ (DEPO)</t>
  </si>
  <si>
    <t>443945218</t>
  </si>
  <si>
    <t>AUDI 100 ФОНАРЬ ЗАДН ВНЕШН ПРАВ (DEPO)</t>
  </si>
  <si>
    <t>AUDI 100 ФОНАРЬ ЗАДН ВНЕШН ЛЕВ</t>
  </si>
  <si>
    <t>AUDI 100 ФОНАРЬ ЗАДН ВНЕШН ПРАВ</t>
  </si>
  <si>
    <t>443945225</t>
  </si>
  <si>
    <t>AUDI 100 ФОНАРЬ ЗАДН ВНУТРЕН ЛЕВ (DEPO)</t>
  </si>
  <si>
    <t>443945226</t>
  </si>
  <si>
    <t>AUDI 100 ФОНАРЬ ЗАДН ВНУТРЕН ПРАВ (DEPO)</t>
  </si>
  <si>
    <t>AUDI 100 ФОНАРЬ ЗАДН ВНУТРЕН ЦЕНТРАЛ</t>
  </si>
  <si>
    <t>437407151A</t>
  </si>
  <si>
    <t>AUDI 100 РЫЧАГ ПЕРЕДН ПОДВЕСКИ ЛЕВ НИЖН 18мм С УСИЛИТ (Тайвань)</t>
  </si>
  <si>
    <t>437407152A</t>
  </si>
  <si>
    <t>AUDI 100 РЫЧАГ ПЕРЕДН ПОДВЕСКИ ПРАВ НИЖН 18мм С УСИЛИТ (Тайвань)</t>
  </si>
  <si>
    <t>441407151A</t>
  </si>
  <si>
    <t>88-90</t>
  </si>
  <si>
    <t>AUDI 100 РЫЧАГ ПЕРЕДН ПОДВЕСКИ ЛЕВ НИЖН 19мм С УСИЛИТ (Тайвань)</t>
  </si>
  <si>
    <t>441407152A</t>
  </si>
  <si>
    <t>AUDI 100 РЫЧАГ ПЕРЕДН ПОДВЕСКИ ПРАВ НИЖН 19мм С УСИЛИТ (Тайвань)</t>
  </si>
  <si>
    <t>443121207</t>
  </si>
  <si>
    <t>AUDI 100 КОЖУХ ВЕНТИЛЯТОРА ОХЛАЖДЕНИЯ РАДИАТОРА 2 2.3 БЕЗ КОНДИЦ</t>
  </si>
  <si>
    <t>443121251T</t>
  </si>
  <si>
    <t>AUDI 100 {600mm X 309mm} РАДИАТОР ОХЛАЖДЕН 1.8 С КОНДИЦ</t>
  </si>
  <si>
    <t>447121251</t>
  </si>
  <si>
    <t>82-90</t>
  </si>
  <si>
    <t>AUDI 100 РАДИАТОР ОХЛАЖДЕН (см.каталог)</t>
  </si>
  <si>
    <t>443121253A/443121253C</t>
  </si>
  <si>
    <t>AUDI A1 (10-)</t>
  </si>
  <si>
    <t>8X0941029J</t>
  </si>
  <si>
    <t>10-</t>
  </si>
  <si>
    <t>AUDI A1 {D3S} ФАРА ЛЕВ РЕГ.МОТОР , ДИОД (КСЕНОН) (DEPO)</t>
  </si>
  <si>
    <t>8X0941030J</t>
  </si>
  <si>
    <t>AUDI A1 {D3S} ФАРА ПРАВ РЕГ.МОТОР , ДИОД (КСЕНОН) (DEPO)</t>
  </si>
  <si>
    <t>8X0941003</t>
  </si>
  <si>
    <t>AUDI A1 ФАРА ЛЕВ С РЕГ.МОТОР (DEPO)</t>
  </si>
  <si>
    <t>8X0941004</t>
  </si>
  <si>
    <t>AUDI A1 ФАРА ПРАВ С РЕГ.МОТОР (DEPO)</t>
  </si>
  <si>
    <t>8X0807065AGRU</t>
  </si>
  <si>
    <t>AUDI A1 БАМПЕР ПЕРЕДН ЛЕВ С ОТВ П/ОМЫВАТ ФАР (Тайвань)</t>
  </si>
  <si>
    <t>8X0807066AGRU</t>
  </si>
  <si>
    <t>AUDI A1 БАМПЕР ПЕРЕДН ПРАВ С ОТВ П/ОМЫВАТ ФАР (Тайвань)</t>
  </si>
  <si>
    <t>8X0807681A01C</t>
  </si>
  <si>
    <t>AUDI A1 РЕШЕТКА БАМПЕРА ПЕРЕДН ЛЕВ С ОТВ П/ПРОТИВОТУМ , ХРОМ МОЛДИНГ (Тайвань)</t>
  </si>
  <si>
    <t>8X0807682A01C</t>
  </si>
  <si>
    <t>AUDI A1 РЕШЕТКА БАМПЕРА ПЕРЕДН ПРАВ С ОТВ П/ПРОТИВОТУМ , ХРОМ МОЛДИНГ (Тайвань)</t>
  </si>
  <si>
    <t>8X080768101C</t>
  </si>
  <si>
    <t>AUDI A1 РЕШЕТКА БАМПЕРА ПЕРЕДН ЛЕВ БЕЗ ОТВ П/ПРОТИВОТУМ (Тайвань)</t>
  </si>
  <si>
    <t>8X080768201C</t>
  </si>
  <si>
    <t>AUDI A1 РЕШЕТКА БАМПЕРА ПЕРЕДН ПРАВ БЕЗ ОТВ П/ПРОТИВОТУМ (Тайвань)</t>
  </si>
  <si>
    <t>8X0821105</t>
  </si>
  <si>
    <t>AUDI A1 КРЫЛО ПЕРЕДН ЛЕВ (Тайвань)</t>
  </si>
  <si>
    <t>8X0821106</t>
  </si>
  <si>
    <t>AUDI A1 КРЫЛО ПЕРЕДН ПРАВ (Тайвань)</t>
  </si>
  <si>
    <t>8X0809961F</t>
  </si>
  <si>
    <t>AUDI A1 ПОДКРЫЛОК ПЕРЕДН КРЫЛА ЛЕВ (Тайвань)</t>
  </si>
  <si>
    <t>8X0809962F</t>
  </si>
  <si>
    <t>AUDI A1 ПОДКРЫЛОК ПЕРЕДН КРЫЛА ПРАВ (Тайвань)</t>
  </si>
  <si>
    <t>8X0823029</t>
  </si>
  <si>
    <t>AUDI A1 КАПОТ (Тайвань)</t>
  </si>
  <si>
    <t>8X1857409G9B9+8X0857535E</t>
  </si>
  <si>
    <t>AUDI A1 ЗЕРКАЛО ЛЕВ ЭЛЕКТР , С АВТОСКЛАДЫВ , ПОДОГРЕВ , УК.ПОВОР (aspherical) , 8 КОНТ , ГРУНТ (Тайвань)</t>
  </si>
  <si>
    <t>8X1857410G9B9+8X0857536D</t>
  </si>
  <si>
    <t>AUDI A1 ЗЕРКАЛО ПРАВ ЭЛЕКТР , С АВТОСКЛАДЫВ , ПОДОГРЕВ , УК.ПОВОР (convex) , 8 КОНТ , ГРУНТ (Тайвань)</t>
  </si>
  <si>
    <t>8X0807241GRU</t>
  </si>
  <si>
    <t>AUDI A1 ЗАГЛУШКА БУКСИРОВ КРЮКА БАМПЕРА ПЕРЕД (Тайвань)</t>
  </si>
  <si>
    <t>8X0807067GRU</t>
  </si>
  <si>
    <t>AUDI A1 БАМПЕР ЗАДН БЕЗ ОТВ П/ДАТЧ , ГРУНТ (Тайвань)</t>
  </si>
  <si>
    <t>8X0807067AGRU</t>
  </si>
  <si>
    <t>AUDI A1 БАМПЕР ЗАДН С ОТВ П/ДАТЧ , ГРУНТ (Тайвань)</t>
  </si>
  <si>
    <t>6R0121253/6R0121253A</t>
  </si>
  <si>
    <t>POLO {FABIA 10-/ROOMSTER 10-/ A1 10-} РАДИАТОР ОХЛАЖДЕН (см.каталог)</t>
  </si>
  <si>
    <t>6R0820411A/6R0820411D</t>
  </si>
  <si>
    <t>POLO {FABIA 10-/ A1 10-} КОНДЕНСАТОР КОНДИЦ (см.каталог)</t>
  </si>
  <si>
    <t>AUDI A3 (08-11)</t>
  </si>
  <si>
    <t>8P0941003AJ</t>
  </si>
  <si>
    <t>08-</t>
  </si>
  <si>
    <t>AUDI A3 ФАРА ЛЕВ С РЕГ.МОТОР (DEPO)</t>
  </si>
  <si>
    <t>8P0941004AJ</t>
  </si>
  <si>
    <t>AUDI A3 ФАРА ПРАВ С РЕГ.МОТОР (DEPO)</t>
  </si>
  <si>
    <t>8P0941029AM/8P0941029BE</t>
  </si>
  <si>
    <t>AUDI A3 ФАРА ЛЕВ С РЕГ.МОТОР (КСЕНОН) (DEPO)</t>
  </si>
  <si>
    <t>8P0941030AM/8P0941030BE</t>
  </si>
  <si>
    <t>AUDI A3 ФАРА ПРАВ С РЕГ.МОТОР (КСЕНОН) (DEPO)</t>
  </si>
  <si>
    <t>8P0853651HIQP</t>
  </si>
  <si>
    <t>AUDI A3 РЕШЕТКА РАДИАТОРА С ХРОМ МОЛДИНГ (Тайвань)</t>
  </si>
  <si>
    <t>8P0807105EGRU</t>
  </si>
  <si>
    <t>AUDI A3 БАМПЕР ПЕРЕДН (Тайвань) ГРУНТ</t>
  </si>
  <si>
    <t>8P0807105FGRU</t>
  </si>
  <si>
    <t>AUDI A3 БАМПЕР ПЕРЕДН С ОТВ П/ОМЫВАТ ФАР (Тайвань) ГРУНТ</t>
  </si>
  <si>
    <t>8P0807681F9B9</t>
  </si>
  <si>
    <t>AUDI A3 РЕШЕТКА БАМПЕРА ПЕРЕДН ЛЕВ С ОТВ П/ПРОТИВОТУМ (Тайвань)</t>
  </si>
  <si>
    <t>8P0807682E9B9</t>
  </si>
  <si>
    <t>AUDI A3 РЕШЕТКА БАМПЕРА ПЕРЕДН ПРАВ С ОТВ П/ПРОТИВОТУМ (Тайвань)</t>
  </si>
  <si>
    <t>8P0807681E9B9</t>
  </si>
  <si>
    <t>AUDI A3 РЕШЕТКА БАМПЕРА ПЕРЕДН ЛЕВ БЕЗ ОТВ П/ПРОТИВОТУМ (Тайвань)</t>
  </si>
  <si>
    <t>8P0807682D9B9</t>
  </si>
  <si>
    <t>AUDI A3 РЕШЕТКА БАМПЕРА ПЕРЕДН ПРАВ БЕЗ ОТВ П/ПРОТИВОТУМ (Тайвань)</t>
  </si>
  <si>
    <t>8P0807113F</t>
  </si>
  <si>
    <t>08-11</t>
  </si>
  <si>
    <t>AUDI A3 УСИЛИТЕЛЬ БАМПЕРА ПЕРЕДН АЛЮМИН (Тайвань)</t>
  </si>
  <si>
    <t>8P0821105G</t>
  </si>
  <si>
    <t>AUDI A3 КРЫЛО ПЕРЕДН ЛЕВ (Тайвань)</t>
  </si>
  <si>
    <t>8P0821106G</t>
  </si>
  <si>
    <t>AUDI A3 КРЫЛО ПЕРЕДН ПРАВ (Тайвань)</t>
  </si>
  <si>
    <t>8P0823029E</t>
  </si>
  <si>
    <t>AUDI A3 КАПОТ (Тайвань)</t>
  </si>
  <si>
    <t>8P0823359A</t>
  </si>
  <si>
    <t>AUDI A3 АМОРТИЗАТОР КАПОТА (Китай)</t>
  </si>
  <si>
    <t>8P0805588L</t>
  </si>
  <si>
    <t>AUDI A3 СУППОРТ РАДИАТОРА (Тайвань)</t>
  </si>
  <si>
    <t>8P1858531DB01C+4F0857535AF+8T0857527DGRU+8K0949101</t>
  </si>
  <si>
    <t>AUDI A3 ЗЕРКАЛО ЛЕВ (3 дв) ЭЛЕКТР С ПОДОГРЕВ , УК.ПОВОР (aspherical) (Тайвань) ГРУНТ</t>
  </si>
  <si>
    <t>8P1858532DB01C+8T0857536C+8TO857528DGRU+8K0949102</t>
  </si>
  <si>
    <t>AUDI A3 ЗЕРКАЛО ПРАВ (3 дв) ЭЛЕКТР С ПОДОГРЕВ , УК.ПОВОР (convex) (Тайвань) ГРУНТ</t>
  </si>
  <si>
    <t>8P1858532EB01C+8T0857535E+8TO857527DGRU+8K0949101</t>
  </si>
  <si>
    <t>AUDI A3 ЗЕРКАЛО ЛЕВ (5 дв) ЭЛЕКТР С ПОДОГРЕВ , УК.ПОВОР (aspherical) (Тайвань) ГРУНТ</t>
  </si>
  <si>
    <t>8P1858532EB01C+8TO857536C+8TO857528DGRU+8K0949102</t>
  </si>
  <si>
    <t>AUDI A3 ЗЕРКАЛО ПРАВ (5 дв) ЭЛЕКТР С ПОДОГРЕВ , УК.ПОВОР (convex) (Тайвань) ГРУНТ</t>
  </si>
  <si>
    <t>1Z0857521/4F0857535AF</t>
  </si>
  <si>
    <t>OCTAVIA {SUPER B 08-/ A3 09-/ A5 07-/ A6 09-/ A8 08-} СТЕКЛО ЗЕРКАЛА ЛЕВ С ПОДОГРЕВ (aspherical) (Тайвань)</t>
  </si>
  <si>
    <t>1Z0857522/4F0857536AE</t>
  </si>
  <si>
    <t>OCTAVIA {SUPER B 08-/ A3 09-/ A5 07-/ A6 09-/ A8 08-} СТЕКЛО ЗЕРКАЛА ПРАВ С ПОДОГРЕВ (convex) (Тайвань)</t>
  </si>
  <si>
    <t>8P4807303GGRU</t>
  </si>
  <si>
    <t>AUDI A3 БАМПЕР ЗАДН БЕЗ ОТВ П/ДАТЧ ГРУНТ (Тайвань)</t>
  </si>
  <si>
    <t>8P4807303HGRU</t>
  </si>
  <si>
    <t>AUDI A3 БАМПЕР ЗАДН С ОТВ П/ДАТЧ ГРУНТ (Тайвань)</t>
  </si>
  <si>
    <t>8P3807303DGRU</t>
  </si>
  <si>
    <t>AUDI A3 БАМПЕР ЗАДН ГРУНТ (3 дв) (Тайвань)</t>
  </si>
  <si>
    <t>8P3945095</t>
  </si>
  <si>
    <t>AUDI A3 ФОНАРЬ ЗАДН ВНЕШН ЛЕВ (3 дв) (DEPO)</t>
  </si>
  <si>
    <t>8P3945096</t>
  </si>
  <si>
    <t>AUDI A3 ФОНАРЬ ЗАДН ВНЕШН ПРАВ (3 дв) (DEPO)</t>
  </si>
  <si>
    <t>8P0955101B</t>
  </si>
  <si>
    <t>AUDI A3 ФОРСУНКА ОМЫВАТЕЛЯ ФАРЫ ЛЕВ (Китай)</t>
  </si>
  <si>
    <t>8P0955102B</t>
  </si>
  <si>
    <t>AUDI A3 ФОРСУНКА ОМЫВАТЕЛЯ ФАРЫ ПРАВ (Китай)</t>
  </si>
  <si>
    <t>AUDI A3 (12-)</t>
  </si>
  <si>
    <t>8V0941043</t>
  </si>
  <si>
    <t>12-</t>
  </si>
  <si>
    <t>AUDI A3 ФАРА ЛЕВ С РЕГ.МОТОР , ДИОД (КСЕНОН) (DEPO)</t>
  </si>
  <si>
    <t>8V0941044</t>
  </si>
  <si>
    <t>AUDI A3 ФАРА ПРАВ С РЕГ.МОТОР , ДИОД (КСЕНОН) (DEPO)</t>
  </si>
  <si>
    <t>8V0941699B</t>
  </si>
  <si>
    <t>AUDI A3 ФАРА ПРОТИВОТУМ ЛЕВ (СЕДАН) (DEPO)</t>
  </si>
  <si>
    <t>8V0941700B</t>
  </si>
  <si>
    <t>AUDI A3 ФАРА ПРОТИВОТУМ ПРАВ (СЕДАН) (DEPO)</t>
  </si>
  <si>
    <t>8V38536511QP</t>
  </si>
  <si>
    <t>AUDI A3 РЕШЕТКА РАДИАТОРА С ХРОМ МОЛДИНГ , (Тайвань) ТЕМНО-СЕР</t>
  </si>
  <si>
    <t>8V0807065QGRU</t>
  </si>
  <si>
    <t>16-</t>
  </si>
  <si>
    <t>AUDI A3 БАМПЕР ПЕРЕДН С ОТВ П/ОМЫВАТ ФАР , ГРУНТ (ХЭТЧБЭК) (Тайвань)</t>
  </si>
  <si>
    <t>8V0807065GRU</t>
  </si>
  <si>
    <t>8V5807065GRU</t>
  </si>
  <si>
    <t>AUDI A3 БАМПЕР ПЕРЕДН БЕЗ ОТВ П/ДАТЧ , П/ОМЫВАТ , (СЕДАН) ГРУНТ (Тайвань)</t>
  </si>
  <si>
    <t>8V5807065QGRU</t>
  </si>
  <si>
    <t>AUDI A3 БАМПЕР ПЕРЕДН С ОТВ П/ОМЫВАТ ФАР , ГРУНТ (СЕДАН) (Тайвань)</t>
  </si>
  <si>
    <t>AUDI A3 БАМПЕР ПЕРЕДН С ОТВ П/ОМЫВАТ ФАР (ХЭТЧБЭК) (Китай)</t>
  </si>
  <si>
    <t>8V5807065SGRU</t>
  </si>
  <si>
    <t>AUDI A3 БАМПЕР ПЕРЕДН С ОТВ П/ОМЫВАТ ФАР , С ОТВ П/ДАТЧ ГРУНТ (СЕДАН) (Тайвань)</t>
  </si>
  <si>
    <t>AUDI A3 БАМПЕР ПЕРЕДН С ОТВ П/ОМЫВАТ (СЕДАН) (Китай)</t>
  </si>
  <si>
    <t>8V0807065CGRU</t>
  </si>
  <si>
    <t>AUDI A3 БАМПЕР ПЕРЕДН С ОТВ П/ОМЫВАТ ФАР , П/ДАТЧ , ГРУНТ (ХЭТЧБЭК) (Тайвань)</t>
  </si>
  <si>
    <t>8V5807647B9B9</t>
  </si>
  <si>
    <t>AUDI A3 РЕШЕТКА БАМПЕРА ПЕРЕДН (СЕДАН) (Тайвань)</t>
  </si>
  <si>
    <t>8V3807681A9B9</t>
  </si>
  <si>
    <t>AUDI A3 РЕШЕТКА БАМПЕРА ПЕРЕДН ЛЕВ С ОТВ П/ПРОТИВОТУМ , ХРОМ МОЛДИНГ (Тайвань)</t>
  </si>
  <si>
    <t>8V3807682A9B9</t>
  </si>
  <si>
    <t>AUDI A3 РЕШЕТКА БАМПЕРА ПЕРЕДН ПРАВ С ОТВ П/ПРОТИВОТУМ , ХРОМ МОЛДИНГ (Тайвань)</t>
  </si>
  <si>
    <t>8V5821105A</t>
  </si>
  <si>
    <t>AUDI A3 КРЫЛО ПЕРЕДН ЛЕВ (СЕДАН) (Тайвань)</t>
  </si>
  <si>
    <t>8V0821105C</t>
  </si>
  <si>
    <t>AUDI A3 КРЫЛО ПЕРЕДН ЛЕВ СТАЛЬН (ХЭТЧБЭК) (Тайвань)</t>
  </si>
  <si>
    <t>8V5821106A</t>
  </si>
  <si>
    <t>AUDI A3 КРЫЛО ПЕРЕДН ПРАВ (СЕДАН) (Тайвань)</t>
  </si>
  <si>
    <t>8V0821106C</t>
  </si>
  <si>
    <t>AUDI A3 КРЫЛО ПЕРЕДН ПРАВ СТАЛЬН (ХЭТЧБЭК) (Тайвань)</t>
  </si>
  <si>
    <t>AUDI A3 КРЫЛО ПЕРЕДН ЛЕВ АЛЮМИН (ХЭТЧБЭК) (Тайвань)</t>
  </si>
  <si>
    <t>AUDI A3 КРЫЛО ПЕРЕДН ПРАВ АЛЮМИН (ХЭТЧБЭК) (Тайвань)</t>
  </si>
  <si>
    <t>8V0823029D</t>
  </si>
  <si>
    <t>AUDI A3 КАПОТ СТАЛЬН (Тайвань)</t>
  </si>
  <si>
    <t>8V0805588</t>
  </si>
  <si>
    <t>AUDI A3 СУППОРТ РАДИАТОРА ПЛАСТИК (Тайвань)</t>
  </si>
  <si>
    <t>8V1857409F9B9+8V0857527DGRU+8V0857535E</t>
  </si>
  <si>
    <t>AUDI A3 ЗЕРКАЛО ЛЕВ ЭЛЕКТР , С ПОДОГРЕВ , УК.ПОВОР , (aspherical) , 2 РАЗЪЁМ. , 6 + 2 КОНТ , ГРУНТ (Тайвань)</t>
  </si>
  <si>
    <t>8V1857410F9B9+8V0857528DGRU+8V0857536D</t>
  </si>
  <si>
    <t>AUDI A3 ЗЕРКАЛО ПРАВ ЭЛЕКТР , С ПОДОГРЕВ , УК.ПОВОР , (aspherical) , 2 РАЗЪЁМ. , 6 + 2 КОНТ , ГРУНТ (Тайвань)</t>
  </si>
  <si>
    <t>8V5807067GGRU</t>
  </si>
  <si>
    <t>AUDI A3 БАМПЕР ЗАДН С ОТВ П/ДАТЧ ГРУНТ (СЕДАН) (Тайвань)</t>
  </si>
  <si>
    <t>8V4807067AGRU</t>
  </si>
  <si>
    <t>8V5807067AGRU</t>
  </si>
  <si>
    <t>8V5807067GRU</t>
  </si>
  <si>
    <t>AUDI A3 БАМПЕР ЗАДН БЕЗ ОТВ П/ДАТЧ ГРУНТ (СЕДАН) (Тайвань)</t>
  </si>
  <si>
    <t>8V4945095A</t>
  </si>
  <si>
    <t>12-15</t>
  </si>
  <si>
    <t>AUDI A3 ФОНАРЬ ЗАДН ВНЕШН ЛЕВ ДИОД , (ХЭТЧБЭК) (DEPO)</t>
  </si>
  <si>
    <t>8V4945096A</t>
  </si>
  <si>
    <t>AUDI A3 ФОНАРЬ ЗАДН ВНЕШН ПРАВ ДИОД , (ХЭТЧБЭК) (DEPO)</t>
  </si>
  <si>
    <t>8V5945095A</t>
  </si>
  <si>
    <t>AUDI A3 ФОНАРЬ ЗАДН ВНЕШН ЛЕВ ДИОД , (СЕДАН) (DEPO)</t>
  </si>
  <si>
    <t>8V5945096A</t>
  </si>
  <si>
    <t>AUDI A3 ФОНАРЬ ЗАДН ВНЕШН ПРАВ ДИОД , (СЕДАН) (DEPO)</t>
  </si>
  <si>
    <t>8V4945093A</t>
  </si>
  <si>
    <t>AUDI A3 ФОНАРЬ ЗАДН ВНУТРЕН ЛЕВ ДИОД , (ХЭТЧБЭК) (DEPO)</t>
  </si>
  <si>
    <t>8V4945094A</t>
  </si>
  <si>
    <t>AUDI A3 ФОНАРЬ ЗАДН ВНУТРЕН ПРАВ ДИОД , (ХЭТЧБЭК) (DEPO)</t>
  </si>
  <si>
    <t>AUDI A3 (8/96-02)</t>
  </si>
  <si>
    <t>8LD941029</t>
  </si>
  <si>
    <t>96-00</t>
  </si>
  <si>
    <t>AUDI A3 ФАРА ЛЕВ БЕЗ ПРОТИВОТУМ +/- П/КОРРЕКТОР (DEPO)</t>
  </si>
  <si>
    <t>8L0941003AF</t>
  </si>
  <si>
    <t>01-03</t>
  </si>
  <si>
    <t>AUDI A3 ФАРА ЛЕВ П/КОРРЕКТОР (DEPO)</t>
  </si>
  <si>
    <t>8LD941030</t>
  </si>
  <si>
    <t>AUDI A3 ФАРА ПРАВ БЕЗ ПРОТИВОТУМ +/- П/КОРРЕКТОР (DEPO)</t>
  </si>
  <si>
    <t>8L0941004AF</t>
  </si>
  <si>
    <t>AUDI A3 ФАРА ПРАВ П/КОРРЕКТОР (DEPO)</t>
  </si>
  <si>
    <t>1EF963030271</t>
  </si>
  <si>
    <t>AUDI A3 ФАРА ЛЕВ С ПРОТИВОТУМ +/- П/КОРРЕКТОР (DEPO)</t>
  </si>
  <si>
    <t>1EF963030281</t>
  </si>
  <si>
    <t>AUDI A3 ФАРА ПРАВ С ПРОТИВОТУМ +/- П/КОРРЕКТОР (DEPO)</t>
  </si>
  <si>
    <t>8L0941029A+8L0941030A+8L5953049+8L5953050</t>
  </si>
  <si>
    <t>AUDI A3 ФАРА Л+П (КОМПЛЕКТ) ТЮНИНГ ЛИНЗОВАН , С СВЕТЯЩ ОБОДК ЛИТОЙ УК.ПОВОР (JUNYAN) ВНУТРИ ЧЕРН</t>
  </si>
  <si>
    <t>8LD953049</t>
  </si>
  <si>
    <t>AUDI A3 УКАЗ.ПОВОРОТА УГЛОВОЙ ЛЕВ (DEPO)</t>
  </si>
  <si>
    <t>8L5953050/8LD953050</t>
  </si>
  <si>
    <t>AUDI A3 УКАЗ.ПОВОРОТА УГЛОВОЙ ПРАВ (DEPO)</t>
  </si>
  <si>
    <t>8L0941699/8L0941699A</t>
  </si>
  <si>
    <t>AUDI A3 ФАРА ПРОТИВОТУМ ЛЕВ (DEPO)</t>
  </si>
  <si>
    <t>8L0941700/8L0941700A</t>
  </si>
  <si>
    <t>AUDI A3 ФАРА ПРОТИВОТУМ ПРАВ (DEPO)</t>
  </si>
  <si>
    <t>8L08076673FZ</t>
  </si>
  <si>
    <t>96-</t>
  </si>
  <si>
    <t>AUDI A3 РЕШЕТКА РАДИАТОРА (Тайвань) ХРОМ-ЧЕРН</t>
  </si>
  <si>
    <t>8L0807111B</t>
  </si>
  <si>
    <t>8L0807110B3FZ</t>
  </si>
  <si>
    <t>AUDI A3 СПОЙЛЕР БАМПЕРА ПЕРЕДН (Тайвань) ЧЕРН</t>
  </si>
  <si>
    <t>8L0807109F</t>
  </si>
  <si>
    <t>AUDI A3 УСИЛИТЕЛЬ БАМПЕРА ПЕРЕДН (Тайвань)</t>
  </si>
  <si>
    <t>8L0821105</t>
  </si>
  <si>
    <t>AUDI A3 КРЫЛО ПЕРЕДН ЛЕВ С ОТВ П/ПОВТОРИТЕЛЬ (Тайвань) ОЦИНКОВ</t>
  </si>
  <si>
    <t>8L0821106</t>
  </si>
  <si>
    <t>AUDI A3 КРЫЛО ПЕРЕДН ПРАВ С ОТВ П/ПОВТОРИТЕЛЬ (Тайвань) ОЦИНКОВ</t>
  </si>
  <si>
    <t>KH00150620</t>
  </si>
  <si>
    <t>94-98</t>
  </si>
  <si>
    <t>AUDI A4 {A3 95-96/A8/OCTAVIA 94-00} ПОВТОРИТЕЛЬ ПОВОРОТА В КРЫЛО Л=П (DEPO) БЕЛЫЙ</t>
  </si>
  <si>
    <t>4B0949127</t>
  </si>
  <si>
    <t>AUDI A6 {A2/A3/A4 '99-} ПОВТОРИТЕЛЬ ПОВОРОТА В КРЫЛО Л=П (DEPO)</t>
  </si>
  <si>
    <t>8L0821172C</t>
  </si>
  <si>
    <t>96-03</t>
  </si>
  <si>
    <t>AUDI A3 ПОДКРЫЛОК ПЕРЕДН КРЫЛА ЛЕВ (Тайвань)</t>
  </si>
  <si>
    <t>8L0821172B</t>
  </si>
  <si>
    <t>AUDI A3 ПОДКРЫЛОК ПЕРЕДН КРЫЛА ПРАВ (Тайвань)</t>
  </si>
  <si>
    <t>8L0823029A</t>
  </si>
  <si>
    <t>AUDI A3 КАПОТ ОЦИНКОВ</t>
  </si>
  <si>
    <t>8L0805594A</t>
  </si>
  <si>
    <t>AUDI A3 СУППОРТ РАДИАТОРА (Тайвань) ПЛАСТИК</t>
  </si>
  <si>
    <t>8L0805594C</t>
  </si>
  <si>
    <t>4A1857535</t>
  </si>
  <si>
    <t>AUDI A4 {A3/A4/A6/A8} СТЕКЛО ЗЕРКАЛА ЛЕВ С ПОДОГРЕВ (flat) (Тайвань)</t>
  </si>
  <si>
    <t>4A1857536</t>
  </si>
  <si>
    <t>AUDI A4 {A3/A4/A6/A8} СТЕКЛО ЗЕРКАЛА ПРАВ С ПОДОГРЕВ МАЛЕНЬК (convex) (Тайвань)</t>
  </si>
  <si>
    <t>4A08575073FZ</t>
  </si>
  <si>
    <t>AUDI A4 {A3/A6 94-} КРЫШКА ЗЕРКАЛА ЛЕВ (Тайвань)</t>
  </si>
  <si>
    <t>4A18575083FZ</t>
  </si>
  <si>
    <t>AUDI A4 {A3/A6 94-} КРЫШКА ЗЕРКАЛА ПРАВ (Тайвань)</t>
  </si>
  <si>
    <t>8L0807437DGRU</t>
  </si>
  <si>
    <t>AUDI A3 БАМПЕР ЗАДН (Тайвань) ГРУНТ</t>
  </si>
  <si>
    <t>8L0807521F3FZ</t>
  </si>
  <si>
    <t>AUDI A3 СПОЙЛЕР БАМПЕРА ЗАДН (Тайвань) ЧЕРН</t>
  </si>
  <si>
    <t>8L0945111</t>
  </si>
  <si>
    <t>AUDI A3 ФОНАРЬ ЗАДН ВНЕШН ЛЕВ (DEPO)</t>
  </si>
  <si>
    <t>8L0945095B</t>
  </si>
  <si>
    <t>AUDI A3 ФОНАРЬ ЗАДН ВНЕШН ЛЕВ (DEPO) КРАСН-БЕЛ</t>
  </si>
  <si>
    <t>8L0945112</t>
  </si>
  <si>
    <t>AUDI A3 ФОНАРЬ ЗАДН ВНЕШН ПРАВ (DEPO)</t>
  </si>
  <si>
    <t>8L0945096C</t>
  </si>
  <si>
    <t>AUDI A3 ФОНАРЬ ЗАДН ВНЕШН ПРАВ (DEPO) КРАСН-БЕЛ</t>
  </si>
  <si>
    <t>8L0945112+8L0945111</t>
  </si>
  <si>
    <t>AUDI A3 ФОНАРЬ ЗАДН ВНЕШН Л+П (КОМПЛЕКТ) ТЮНИНГ ПРОЗРАЧ ДИОД (SONAR) ВНУТРИ ХРОМ</t>
  </si>
  <si>
    <t>AUDI A3 ФОНАРЬ ЗАДН ВНЕШН Л+П (КОМПЛЕКТ) ТЮНИНГ ДИОД (SONAR) КРАСН-XРОМ</t>
  </si>
  <si>
    <t>1J0121253H/1J0121253N/1J0121253P</t>
  </si>
  <si>
    <t>GOLF {BORA/OCTAVIA 96-/TOLEDO 98-/A3 96-/TT 98} РАДИАТОР ОХЛАЖДЕН (см.каталог)</t>
  </si>
  <si>
    <t>1J0820413A/1J0820413B/1J0820413D/1J0820413E</t>
  </si>
  <si>
    <t>AUDI A3 {OCTAVIA/COLFIV/TOLEDO 98-/BORA} КОНДЕНСАТОР КОНДИЦ (см.каталог)</t>
  </si>
  <si>
    <t>1J0825245E</t>
  </si>
  <si>
    <t>AUDI A3 {OCTAVIA 97-00/GOLF 98-05} ЗАЩИТА ПОДДОНА ЛЕВ ДВИГАТЕЛЯ ПЛАСТИК</t>
  </si>
  <si>
    <t>1J0825250F</t>
  </si>
  <si>
    <t>AUDI A3 {OCTAVIA 97-00/GOLF 98-05} ЗАЩИТА ПОДДОНА ПРАВ ДВИГАТЕЛЯ ПЛАСТИК</t>
  </si>
  <si>
    <t>1J0825237R</t>
  </si>
  <si>
    <t>AUDI A3 {OCTAVIA 97-00/GOLF 98-05} ЗАЩИТА ПОДДОНА ЦЕНТРАЛ ДВИГАТЕЛЯ ПЛАСТИК</t>
  </si>
  <si>
    <t>1J0505323L/1J0505323M</t>
  </si>
  <si>
    <t>98-</t>
  </si>
  <si>
    <t>GOLF {Bora 98-/Beetle 98-/A3 96-/Octavia 99-} РЫЧАГ ЗАДН ПОДВЕСКИ Л=П ЗАДН 4WD (Тайвань)</t>
  </si>
  <si>
    <t>1J0820803A/7M0820803R</t>
  </si>
  <si>
    <t>GOLF {Bora 98-/Octavia 98-/Toledo 99-/A3 98-/TT 98-} КОМПРЕССОР КОНДИЦ (см.каталог) (AVA)</t>
  </si>
  <si>
    <t>1J0820803F/1J0820803G/1J0820803K</t>
  </si>
  <si>
    <t>GOLF {Bora 98-/Beetle 98-/Octavia 98-/Toledo 99-/A3 98-/TT 98-} КОМПРЕССОР КОНДИЦ (AVA) (см.каталог)</t>
  </si>
  <si>
    <t>AUDI A3 (9/03-9/05-)</t>
  </si>
  <si>
    <t>890941003A/8P0941003A/8P0941003K</t>
  </si>
  <si>
    <t>04-</t>
  </si>
  <si>
    <t>890941004A/8P0941004A/8P0941004K</t>
  </si>
  <si>
    <t>8P0941003K+8P0941004K</t>
  </si>
  <si>
    <t>AUDI A3 ФАРА Л+П (КОМПЛЕКТ) ТЮНИНГ П/КОРРЕКТОР ЛИНЗОВАН (DEVIL EYES) (SONAR) ВНУТРИ ХРОМ</t>
  </si>
  <si>
    <t>04-08</t>
  </si>
  <si>
    <t>AUDI A3 ФАРА Л+П (КОМПЛЕКТ) ТЮНИНГ ЛИНЗОВАН (DEVIL EYES) С РЕГ.МОТОР (EAGLE EYES) ВНУТРИ ХРОМ</t>
  </si>
  <si>
    <t>AUDI A3 ФАРА Л+П (КОМПЛЕКТ) ТЮНИНГ ЛИНЗОВАН (DEVIL EYES) С РЕГ.МОТОР (EAGLE EYES) ВНУТРИ ЧЕРН</t>
  </si>
  <si>
    <t>8P0941699A</t>
  </si>
  <si>
    <t>AUDI A3 {Q7 08-} ФАРА ПРОТИВОТУМ ЛЕВ (DEPO)</t>
  </si>
  <si>
    <t>8P0941700A</t>
  </si>
  <si>
    <t>AUDI A3 {Q7 08-} ФАРА ПРОТИВОТУМ ПРАВ (DEPO)</t>
  </si>
  <si>
    <t>4E0941699</t>
  </si>
  <si>
    <t>AUDI A8 {A3 Sportback 03-} ФАРА ПРОТИВОТУМ ЛЕВ (DEPO)</t>
  </si>
  <si>
    <t>4E0941700</t>
  </si>
  <si>
    <t>AUDI A8 {A3 Sportback 03-} ФАРА ПРОТИВОТУМ ПРАВ (DEPO)</t>
  </si>
  <si>
    <t>AUDI A3 {Q7 08-} СТЕКЛО ФАРЫ ПРОТИВОТУМ ЛЕВ (РОССИЯ)</t>
  </si>
  <si>
    <t>AUDI A3 {Q7 08-} СТЕКЛО ФАРЫ ПРОТИВОТУМ ПРАВ (РОССИЯ)</t>
  </si>
  <si>
    <t>8P48536511QP</t>
  </si>
  <si>
    <t>05-</t>
  </si>
  <si>
    <t>AUDI A3 РЕШЕТКА РАДИАТОРА (Тайвань) ХРОМ-СЕР</t>
  </si>
  <si>
    <t>AUDI A3 РЕШЕТКА РАДИАТОРА ХРОМ-СЕР</t>
  </si>
  <si>
    <t>8P4807105GRU</t>
  </si>
  <si>
    <t>AUDI A3 БАМПЕР ПЕРЕДН (Тайвань)</t>
  </si>
  <si>
    <t>8P4807681B</t>
  </si>
  <si>
    <t>AUDI A3 РЕШЕТКА БАМПЕРА ПЕРЕДН ЛЕВ П/ПРОТИВОТУМ (Тайвань)</t>
  </si>
  <si>
    <t>8P4807682B</t>
  </si>
  <si>
    <t>AUDI A3 РЕШЕТКА БАМПЕРА ПЕРЕДН ПРАВ П/ПРОТИВОТУМ (Тайвань)</t>
  </si>
  <si>
    <t>8P0821105C/8P0821105D</t>
  </si>
  <si>
    <t>8P0821106C/8P0821106D</t>
  </si>
  <si>
    <t>8P0821171C</t>
  </si>
  <si>
    <t>AUDI A3 ПОДКРЫЛОК ПЕРЕДН КРЫЛА ЛЕВ ЗАДН ЧАСТЬ (Тайвань)</t>
  </si>
  <si>
    <t>8P0821172C</t>
  </si>
  <si>
    <t>AUDI A3 ПОДКРЫЛОК ПЕРЕДН КРЫЛА ПРАВ ЗАДН ЧАСТЬ (Тайвань)</t>
  </si>
  <si>
    <t>8P0821191C</t>
  </si>
  <si>
    <t>AUDI A3 ПОДКРЫЛОК ПЕРЕДН КРЫЛА ЛЕВ ПЕРЕД ЧАСТЬ (Тайвань)</t>
  </si>
  <si>
    <t>8P0821192B</t>
  </si>
  <si>
    <t>AUDI A3 ПОДКРЫЛОК ПЕРЕДН КРЫЛА ПРАВ ПЕРЕД ЧАСТЬ (Тайвань)</t>
  </si>
  <si>
    <t>8P0823029B</t>
  </si>
  <si>
    <t>8P0805588</t>
  </si>
  <si>
    <t>04-07</t>
  </si>
  <si>
    <t>AUDI A3 {1.6, 2.0} СУППОРТ РАДИАТОРА (Тайвань)</t>
  </si>
  <si>
    <t>8P1858531A01C</t>
  </si>
  <si>
    <t>AUDI A3 ЗЕРКАЛО ЛЕВ (3 дв) ЭЛЕКТР С ПОДОГРЕВ (aspherical) (Тайвань) ГРУНТ</t>
  </si>
  <si>
    <t>8P1858532A01C</t>
  </si>
  <si>
    <t>AUDI A3 ЗЕРКАЛО ПРАВ (3 дв) ЭЛЕКТР С ПОДОГРЕВ (convex) (Тайвань) ГРУНТ</t>
  </si>
  <si>
    <t>8P1858531K01C</t>
  </si>
  <si>
    <t>AUDI A3 ЗЕРКАЛО ЛЕВ (5 дв) ЭЛЕКТР С ПОДОГРЕВ (aspherical) (Тайвань) ГРУНТ</t>
  </si>
  <si>
    <t>8P1858532K01C</t>
  </si>
  <si>
    <t>AUDI A3 ЗЕРКАЛО ПРАВ (5 дв) ЭЛЕКТР С ПОДОГРЕВ (convex) (Тайвань) ГРУНТ</t>
  </si>
  <si>
    <t>8P1858531L01C</t>
  </si>
  <si>
    <t>AUDI A3 ЗЕРКАЛО ЛЕВ (5 дв) ЭЛЕКТР С ПОДОГРЕВ , АВТОСКЛАДЫВ (aspherical) (Тайвань)</t>
  </si>
  <si>
    <t>AUDI A3 ЗЕРКАЛО ПРАВ (5 дв) ЭЛЕКТР С ПОДОГРЕВ , АВТОСКЛАДЫВ (convex) (Тайвань)</t>
  </si>
  <si>
    <t>8P1858531H01C</t>
  </si>
  <si>
    <t>AUDI A3 ЗЕРКАЛО ЛЕВ (3 дв) ЭЛЕКТР С ПОДОГРЕВ , АВТОСКЛАДЫВ (aspherical) (Тайвань)</t>
  </si>
  <si>
    <t>8P1858532H01C</t>
  </si>
  <si>
    <t>AUDI A3 ЗЕРКАЛО ПРАВ (3 дв) ЭЛЕКТР С ПОДОГРЕВ , АВТОСКЛАДЫВ (convex) (Тайвань)</t>
  </si>
  <si>
    <t>8K0857535E</t>
  </si>
  <si>
    <t>07-</t>
  </si>
  <si>
    <t>AUDI A4 {A3/A5/A8 08- /A6 09-} СТЕКЛО ЗЕРКАЛА ЛЕВ С ПОДОГРЕВ (aspherical) (Тайвань)</t>
  </si>
  <si>
    <t>8K0857536F</t>
  </si>
  <si>
    <t>AUDI A4 {A3/A5/A8 08- /A6 09-} СТЕКЛО ЗЕРКАЛА ПРАВ С ПОДОГРЕВ (convex) (Тайвань)</t>
  </si>
  <si>
    <t>8P4807241</t>
  </si>
  <si>
    <t>AUDI A3 ЗАГЛУШКА БУКСИРОВ КРЮКА БАМПЕРА ПЕРЕД (Тайвань)</t>
  </si>
  <si>
    <t>8P4807303</t>
  </si>
  <si>
    <t>AUDI A3 БАМПЕР ЗАДН (Тайвань)</t>
  </si>
  <si>
    <t>8P0945096+8P0945095</t>
  </si>
  <si>
    <t>AUDI A3 ФОНАРЬ ЗАДН ВНЕШН Л+П (КОМПЛЕКТ) (3 дв) ТЮНИНГ (SONAR) ВНУТРИ ХРОМ-ЧЕРН</t>
  </si>
  <si>
    <t>AUDI A3 ФОНАРЬ ЗАДН ВНЕШН Л+П (КОМПЛЕКТ) (3 дв) ТЮНИНГ ДИОД (SONAR) ВНУТРИ ХРОМ</t>
  </si>
  <si>
    <t>8P0945095</t>
  </si>
  <si>
    <t>8P0945096</t>
  </si>
  <si>
    <t>8P4945096+8P4945095+8P4945093B+8P4945094B</t>
  </si>
  <si>
    <t>AUDI A3 ФОНАРЬ ЗАДН ВНЕШН+ВНУТР Л+П (КОМПЛЕКТ) (5 дв) Sportback ТЮНИНГ ДИОД ТОНИР (EAGLE EYES) ВНУТРИ ХРОМ</t>
  </si>
  <si>
    <t>8P4945096+8P4945095+8P4945093B+8P4945094</t>
  </si>
  <si>
    <t>AUDI A3 ФОНАРЬ ЗАДН ВНЕШН+ВНУТР Л+П (КОМПЛЕКТ) (5 дв) Sportback ТЮНИНГ ДИОД (EAGLE EYES) ВНУТРИ КРАСН-ТОНИР</t>
  </si>
  <si>
    <t>1K0407151AA</t>
  </si>
  <si>
    <t>03-</t>
  </si>
  <si>
    <t>GOLF {Jetta 05-/Octavia 04-/A3 03-/Caddy 04-} РЫЧАГ ПЕРЕДН ПОДВЕСКИ ЛЕВ НИЖН (Тайвань)</t>
  </si>
  <si>
    <t>1K0407152AA</t>
  </si>
  <si>
    <t>GOLF {Jetta 05-/Octavia 04-/A3 03-/Caddy 04-} РЫЧАГ ПЕРЕДН ПОДВЕСКИ ПРАВ НИЖН (Тайвань)</t>
  </si>
  <si>
    <t>1K0407151AC</t>
  </si>
  <si>
    <t>GOLF {Jetta 05-/Octavia 04-/A3 03-/Caddy 04-} РЫЧАГ ПЕРЕДН ПОДВЕСКИ ЛЕВ НИЖН КОВАНЫЙ (Тайвань)</t>
  </si>
  <si>
    <t>1K0407152AC</t>
  </si>
  <si>
    <t>GOLF {Jetta 05-/Octavia 04-/A3 03-/Caddy 04-} РЫЧАГ ПЕРЕДН ПОДВЕСКИ ПРАВ НИЖН КОВАНЫЙ (Тайвань)</t>
  </si>
  <si>
    <t>1K0121251P</t>
  </si>
  <si>
    <t>GOLF {+ AU A3 03-/ SD OCTAVIA 04-/PASSAT 05-} РАДИАТОР ОХЛАЖДЕН (см.каталог)</t>
  </si>
  <si>
    <t>1K0121251F</t>
  </si>
  <si>
    <t>GOLF {+ AU A3 03-/ SD OCTAVIA 04-/PASSAT 05-} РАДИАТОР ОХЛАЖДЕН (KOYO)</t>
  </si>
  <si>
    <t>1K0121251AT/1K0121251CS/1K0121251DN/1K0121251H/1K0198251CS</t>
  </si>
  <si>
    <t>1K0820411F/1K0820411G/1K0820411H</t>
  </si>
  <si>
    <t>GOLF {+ AU A3 03-/ SD OCTAVIA 04-} КОНДЕНСАТОР КОНДИЦ (см.каталог)</t>
  </si>
  <si>
    <t>1K0820803G/1K0820803S/1K0820859F/1K0820859K/1K0820859Q</t>
  </si>
  <si>
    <t>GOLF {Jetta 05-/Passat 05-/Octavia 04-/Toledo 04-/A3 03-/Caddy 04-} КОМПРЕССОР КОНДИЦ (см.каталог) (AVA)</t>
  </si>
  <si>
    <t>1K0820803L/1K0820803N/1K0820859H</t>
  </si>
  <si>
    <t>GOLF {Jetta 05-/Passat 05-/Octavia 04-/Touran 03-/A3 03-/Caddy 04-} КОМПРЕССОР КОНДИЦ (см.каталог) (AVA)</t>
  </si>
  <si>
    <t>AUDI A4 (05-07)</t>
  </si>
  <si>
    <t>8E0941003AJ</t>
  </si>
  <si>
    <t>AUDI A4 ФАРА ЛЕВ С РЕГ.МОТОР (DEPO)</t>
  </si>
  <si>
    <t>8E0941004AJ</t>
  </si>
  <si>
    <t>AUDI A4 ФАРА ПРАВ С РЕГ.МОТОР (DEPO)</t>
  </si>
  <si>
    <t>8E0941003AJ+8E0941004AJ</t>
  </si>
  <si>
    <t>AUDI A4 ФАРА Л+П (КОМПЛЕКТ) ТЮНИНГ (DEVIL EYES) ЛИНЗОВАН С РЕГ.МОТОР ВНУТРИ (DEPO) ЧЕРН</t>
  </si>
  <si>
    <t>8E0941004AJ+8E0941003AJ</t>
  </si>
  <si>
    <t>AUDI A4 ФАРА Л+П (КОМПЛЕКТ) ТЮНИНГ (DEVIL EYES) (SONAR) ЛИНЗОВАН С РЕГ.МОТОР ВНУТРИ ХРОМ</t>
  </si>
  <si>
    <t>AUDI A4 ФАРА Л+П (КОМПЛЕКТ) ТЮНИНГ (DEVIL EYES) (SONAR) ЛИНЗОВАН С РЕГ.МОТОР ВНУТРИ ЧЕРН</t>
  </si>
  <si>
    <t>AUDI A4 ФАРА Л+П (КОМПЛЕКТ) ТЮНИНГ (DEVIL EYES) ЛИНЗОВАН БЕЗ КОРРЕКТОР (EAGLE EYES) ВНУТРИ ХРОМ</t>
  </si>
  <si>
    <t>AUDI A4 ФАРА Л+П (КОМПЛЕКТ) ТЮНИНГ (DEVIL EYES) ЛИНЗОВАН БЕЗ КОРРЕКТОР (EAGLE EYES) ВНУТРИ ЧЕРН</t>
  </si>
  <si>
    <t>AUDI A4 ФАРА Л+П (КОМПЛЕКТ) ТЮНИНГ ЛИНЗОВАН (DEVIL EYES) С СВЕТЯЩ.СЕКЦИЯМИ РЕГ.МОТОР (SONAR) ВНУТРИ ЧЕРН</t>
  </si>
  <si>
    <t>8E0941029AS/LPL192710301219</t>
  </si>
  <si>
    <t>05-06</t>
  </si>
  <si>
    <t>AUDI A4 ФАРА ЛЕВ (КСЕНОН) ЛИНЗОВАН С РЕГ.МОТОР (DEPO)</t>
  </si>
  <si>
    <t>8E0941030AS/LPL191710301219</t>
  </si>
  <si>
    <t>AUDI A4 ФАРА ПРАВ (КСЕНОН) ЛИНЗОВАН С РЕГ.МОТОР (DEPO)</t>
  </si>
  <si>
    <t>AUDI A4 ФАРА Л+П (КОМПЛЕКТ) ТЮНИНГ (DEVIL EYES) ЛИНЗОВАН (JUNYAN) ВНУТРИ ХРОМ</t>
  </si>
  <si>
    <t>AUDI A4 ФАРА Л+П (КОМПЛЕКТ) ТЮНИНГ (DEVIL EYES) ЛИНЗОВАН (JUNYAN) ВНУТРИ ЧЕРН</t>
  </si>
  <si>
    <t>AUDI A4 ФАРА Л+П (КОМПЛЕКТ) ТЮНИНГ (DEVIL EYES) ЛИНЗОВАН С ДИОД УК.ПОВОР (JUNYAN) ВНУТРИ ХРОМ</t>
  </si>
  <si>
    <t>8E0941699C</t>
  </si>
  <si>
    <t>AUDI A4 ФАРА ПРОТИВОТУМ ЛЕВ (DEPO)</t>
  </si>
  <si>
    <t>8E0941700C</t>
  </si>
  <si>
    <t>AUDI A4 ФАРА ПРОТИВОТУМ ПРАВ (DEPO)</t>
  </si>
  <si>
    <t>8E0853651J1QP</t>
  </si>
  <si>
    <t>AUDI A4 РЕШЕТКА РАДИАТОРА (Тайвань) ХРОМ-СЕР</t>
  </si>
  <si>
    <t>8E0807105GRU</t>
  </si>
  <si>
    <t>AUDI A4 БАМПЕР ПЕРЕДН БЕЗ ОТВ П/ОМЫВАТ ФАР (Тайвань) ГРУНТ</t>
  </si>
  <si>
    <t>8E0807105AGRU</t>
  </si>
  <si>
    <t>05-08</t>
  </si>
  <si>
    <t>AUDI A4 БАМПЕР ПЕРЕДН С ОТВ П/ОМЫВАТ ФАР (Тайвань) ГРУНТ</t>
  </si>
  <si>
    <t>8E0807681F/8E0807681F01C</t>
  </si>
  <si>
    <t>AUDI A4 РЕШЕТКА БАМПЕРА ПЕРЕДН ЛЕВ С ОТВ П/ПРОТИВОТУМ (DEPO)</t>
  </si>
  <si>
    <t>8E0807682F/8E0807682F01C</t>
  </si>
  <si>
    <t>AUDI A4 РЕШЕТКА БАМПЕРА ПЕРЕДН ПРАВ С ОТВ П/ПРОТИВОТУМ (DEPO)</t>
  </si>
  <si>
    <t>8E0807109J</t>
  </si>
  <si>
    <t>AUDI A4 УСИЛИТЕЛЬ БАМПЕРА ПЕРЕДН (Тайвань) АЛЮМИН</t>
  </si>
  <si>
    <t>8E0821105F</t>
  </si>
  <si>
    <t>AUDI A4 КРЫЛО ПЕРЕДН ЛЕВ (Тайвань)</t>
  </si>
  <si>
    <t>8E0821106F</t>
  </si>
  <si>
    <t>AUDI A4 КРЫЛО ПЕРЕДН ПРАВ (Тайвань)</t>
  </si>
  <si>
    <t>8E0821171E</t>
  </si>
  <si>
    <t>AUDI A4 ПОДКРЫЛОК ПЕРЕДН КРЫЛА ЛЕВ (Тайвань)</t>
  </si>
  <si>
    <t>8E0821172E</t>
  </si>
  <si>
    <t>AUDI A4 ПОДКРЫЛОК ПЕРЕДН КРЫЛА ПРАВ (Тайвань)</t>
  </si>
  <si>
    <t>8E0821171E/8E0821171F</t>
  </si>
  <si>
    <t>AUDI A4 ПОДКРЫЛОК ПЕРЕДН КРЫЛА ЛЕВ (Китай)</t>
  </si>
  <si>
    <t>8E0821172E/8E0821172F</t>
  </si>
  <si>
    <t>AUDI A4 ПОДКРЫЛОК ПЕРЕДН КРЫЛА ПРАВ (Китай)</t>
  </si>
  <si>
    <t>8E0823029B/8E0823029D</t>
  </si>
  <si>
    <t>AUDI A4 КАПОТ (Тайвань)</t>
  </si>
  <si>
    <t>8E0805594F</t>
  </si>
  <si>
    <t>AUDI A4 {1.6/2/3.2 л} СУППОРТ РАДИАТОРА (Тайвань)</t>
  </si>
  <si>
    <t>8E0805594E</t>
  </si>
  <si>
    <t>AUDI A4 {1.8/2 л} СУППОРТ РАДИАТОРА (Тайвань)</t>
  </si>
  <si>
    <t>8E0955275EGRU</t>
  </si>
  <si>
    <t>AUDI A4 КРЫШКА ФОРСУНКИ ОМЫВАТЕЛЯ ФАРЫ ЛЕВ (Тайвань)</t>
  </si>
  <si>
    <t>8E0955276EGRU</t>
  </si>
  <si>
    <t>AUDI A4 КРЫШКА ФОРСУНКИ ОМЫВАТЕЛЯ ФАРЫ ПРАВ (Тайвань)</t>
  </si>
  <si>
    <t>8E1858531Q01C</t>
  </si>
  <si>
    <t>05-07</t>
  </si>
  <si>
    <t>AUDI A4 ЗЕРКАЛО ЛЕВ ЭЛЕКТР С ПОДОГРЕВ (aspherical) (Тайвань) ГРУНТ</t>
  </si>
  <si>
    <t>8E1858532Q01C</t>
  </si>
  <si>
    <t>AUDI A4 ЗЕРКАЛО ПРАВ ЭЛЕКТР С ПОДОГРЕВ (aspherical) (Тайвань) ГРУНТ</t>
  </si>
  <si>
    <t>8E0807241CGRU</t>
  </si>
  <si>
    <t>AUDI A4 ЗАГЛУШКА БУКСИРОВ КРЮКА БАМПЕРА ПЕРЕД (Тайвань)</t>
  </si>
  <si>
    <t>8E5807303AGRU</t>
  </si>
  <si>
    <t>AUDI A4 БАМПЕР ЗАДН (СЕДАН) С ОТВ П/ДАТЧ (Тайвань) ГРУНТ</t>
  </si>
  <si>
    <t>8E5807303GRU</t>
  </si>
  <si>
    <t>AUDI A4 БАМПЕР ЗАДН БЕЗ ОТВ П/ДАТЧ (СЕДАН) (Тайвань) ГРУНТ</t>
  </si>
  <si>
    <t>8E0807313L</t>
  </si>
  <si>
    <t>AUDI A4 УСИЛИТЕЛЬ БАМПЕРА ЗАДН АЛЮМИН (Китай)</t>
  </si>
  <si>
    <t>8E5945095</t>
  </si>
  <si>
    <t>AUDI A4 ФОНАРЬ ЗАДН ВНЕШН ЛЕВ (DEPO)</t>
  </si>
  <si>
    <t>8E5945096</t>
  </si>
  <si>
    <t>AUDI A4 ФОНАРЬ ЗАДН ВНЕШН ПРАВ (DEPO)</t>
  </si>
  <si>
    <t>AUDI A4 ФОНАРЬ ЗАДН ВНЕШН ЛЕВ (EAGLE EYES)</t>
  </si>
  <si>
    <t>AUDI A4 ФОНАРЬ ЗАДН ВНЕШН ПРАВ (EAGLE EYES)</t>
  </si>
  <si>
    <t>8E5945095+8E5945096+8E5945094+8E5945093</t>
  </si>
  <si>
    <t>AUDI A4 ФОНАРЬ ЗАДН ВНЕШН+ВНУТР Л+П (КОМПЛЕКТ) (СЕДАН) ТЮНИНГ С ДИОД ХРУСТАЛ КРАСН (DEPO) ТОНИР</t>
  </si>
  <si>
    <t>AUDI A4 ФОНАРЬ ЗАДН ВНЕШН+ВНУТР Л+П (КОМПЛЕКТ) (СЕДАН) ТЮНИНГ ХРУСТАЛ С ДИОД (SONAR) ВНУТРИ ХРОМ</t>
  </si>
  <si>
    <t>AUDI A4 ФОНАРЬ ЗАДН ВНЕШН+ВНУТР Л+П (КОМПЛЕКТ) (СЕДАН) ТЮНИНГ С ДИОД ТОНИР (EAGLE EYES) ВНУТРИ ХРОМ</t>
  </si>
  <si>
    <t>8E0955101G</t>
  </si>
  <si>
    <t>AUDI A4 ФОРСУНКА ОМЫВАТЕЛЯ ФАРЫ ЛЕВ (Китай)</t>
  </si>
  <si>
    <t>8E0955102G</t>
  </si>
  <si>
    <t>AUDI A4 ФОРСУНКА ОМЫВАТЕЛЯ ФАРЫ ПРАВ (Китай)</t>
  </si>
  <si>
    <t>AUDI A4 (07-11)</t>
  </si>
  <si>
    <t>8K09410029</t>
  </si>
  <si>
    <t>AUDI A4 ФАРА ЛЕВ С РЕГ.МОТОР ВНУТРИ (DEPO) ЧЕРН</t>
  </si>
  <si>
    <t>8K09410030</t>
  </si>
  <si>
    <t>AUDI A4 ФАРА ПРАВ С РЕГ.МОТОР ВНУТРИ (DEPO) ЧЕРН</t>
  </si>
  <si>
    <t>8K0941029C</t>
  </si>
  <si>
    <t>AUDI A4 ФАРА ЛЕВ (КСЕНОН) ЛИНЗОВАН С РЕГ.МОТОР ВНУТРИ (DEPO) ЧЕРН</t>
  </si>
  <si>
    <t>8K0941030C</t>
  </si>
  <si>
    <t>AUDI A4 ФАРА ПРАВ (КСЕНОН) ЛИНЗОВАН С РЕГ.МОТОР ВНУТРИ (DEPO) ЧЕРН</t>
  </si>
  <si>
    <t>711307022804/8K0941029G</t>
  </si>
  <si>
    <t>AUDI A4 {AFS} ФАРА ЛЕВ (КСЕНОН) ЛИНЗОВАН С РЕГ.МОТОР ВНУТРИ (DEPO) ЧЕРН</t>
  </si>
  <si>
    <t>711307022805/8K0941030G</t>
  </si>
  <si>
    <t>AUDI A4 {AFS} ФАРА ПРАВ (КСЕНОН) ЛИНЗОВАН С РЕГ.МОТОР ВНУТРИ (DEPO) ЧЕРН</t>
  </si>
  <si>
    <t>8T0941699</t>
  </si>
  <si>
    <t>AUDI A4 {(AVANT) A5 07-/PASSAT CC 08-/Q3 11-} ФАРА ПРОТИВОТУМ ЛЕВ (DEPO)</t>
  </si>
  <si>
    <t>8T0941700</t>
  </si>
  <si>
    <t>AUDI A4 {(AVANT) A5 07-/PASSAT CC 08-/Q3 11-} ФАРА ПРОТИВОТУМ ПРАВ (DEPO)</t>
  </si>
  <si>
    <t>8T0941699B</t>
  </si>
  <si>
    <t>AUDI A4 {(SEDAN) / A6 08-/Q5 09- S-line} ФАРА ПРОТИВОТУМ ЛЕВ (DEPO)</t>
  </si>
  <si>
    <t>8T0941700B</t>
  </si>
  <si>
    <t>AUDI A4 {(SEDAN) / A6 08-/Q5 09- S-line} ФАРА ПРОТИВОТУМ ПРАВ (DEPO)</t>
  </si>
  <si>
    <t>AUDI A4 {(AVANT) A5 07-/PASSAT CC 08-/Q3 11-} ФАРА ПРОТИВОТУМ ЛЕВ (Китай)</t>
  </si>
  <si>
    <t>AUDI A4 {(AVANT) A5 07-/PASSAT CC 08-/Q3 11-} ФАРА ПРОТИВОТУМ ПРАВ (Китай)</t>
  </si>
  <si>
    <t>AUDI A4 {(SEDAN) / A6 08-/Q5 09- S-line} СТЕКЛО ФАРЫ ПРОТИВОТУМ ЛЕВ</t>
  </si>
  <si>
    <t>AUDI A4 {(SEDAN) / A6 08-/Q5 09- S-line} СТЕКЛО ФАРЫ ПРОТИВОТУМ ПРАВ</t>
  </si>
  <si>
    <t>8K08536511QP</t>
  </si>
  <si>
    <t>AUDI A4 РЕШЕТКА РАДИАТОРА ГРУНТ (Тайвань)</t>
  </si>
  <si>
    <t>8K0807105CGRU</t>
  </si>
  <si>
    <t>AUDI A4 БАМПЕР ПЕРЕДН С ОТВ П/ДАТЧ , П/ОМЫВАТ ФАР (Тайвань) ГРУНТ</t>
  </si>
  <si>
    <t>8K0807105AGRU</t>
  </si>
  <si>
    <t>AUDI A4 БАМПЕР ПЕРЕДН С ОТВ П/ОМЫВАТ ФАР , БЕЗ ОТВ П/ДАТЧ (Тайвань) ГРУНТ</t>
  </si>
  <si>
    <t>8K0807105BGRU</t>
  </si>
  <si>
    <t>AUDI A4 БАМПЕР ПЕРЕДН С ОТВ П/ДАТЧ , БЕЗ ОТВ П/ОМЫВАТ ФАР (Тайвань) ГРУНТ</t>
  </si>
  <si>
    <t>8K0807105GRU</t>
  </si>
  <si>
    <t>AUDI A4 БАМПЕР ПЕРЕДН БЕЗ ОТВ П/ДАТЧ , БЕЗ П/ОМЫВАТ ФАР (Тайвань) ГРУНТ</t>
  </si>
  <si>
    <t>8K0807113B</t>
  </si>
  <si>
    <t>AUDI A4 УСИЛИТЕЛЬ БАМПЕРА ПЕРЕДН АЛЮМИН (Тайвань)</t>
  </si>
  <si>
    <t>AUDI A4 УСИЛИТЕЛЬ БАМПЕРА ПЕРЕДН АЛЮМИН (Китай)</t>
  </si>
  <si>
    <t>8K0821105A</t>
  </si>
  <si>
    <t>8K0821106A</t>
  </si>
  <si>
    <t>8K0823029C</t>
  </si>
  <si>
    <t>8T0823359</t>
  </si>
  <si>
    <t>AUDI A4 АМОРТИЗАТОР КАПОТА (Китай)</t>
  </si>
  <si>
    <t>8K0805594G</t>
  </si>
  <si>
    <t>AUDI A4 {+ A5/S5, S4} СУППОРТ РАДИАТОРА (Тайвань)</t>
  </si>
  <si>
    <t>8K185740901C</t>
  </si>
  <si>
    <t>AUDI A4 {6 конт} ЗЕРКАЛО ЛЕВ ЭЛЕКТР С ПОДОГРЕВ С УК.ПОВОР (aspherical) (Тайвань) ГРУНТ</t>
  </si>
  <si>
    <t>8K185741001C</t>
  </si>
  <si>
    <t>AUDI A4 {6 конт} ЗЕРКАЛО ПРАВ ЭЛЕКТР С ПОДОГРЕВ С УК.ПОВОР (convex) (Тайвань) ГРУНТ</t>
  </si>
  <si>
    <t>8K1857409</t>
  </si>
  <si>
    <t>AUDI A4 {8 конт} ЗЕРКАЛО ЛЕВ ЭЛЕКТР С ПОДОГРЕВ , С Side assist , С УК.ПОВОР (aspherical) (Тайвань) ГРУНТ</t>
  </si>
  <si>
    <t>8K1857410</t>
  </si>
  <si>
    <t>AUDI A4 {8 конт} ЗЕРКАЛО ПРАВ ЭЛЕКТР С ПОДОГРЕВ , С Side assist , С УК.ПОВОР (convex) (Тайвань) ГРУНТ</t>
  </si>
  <si>
    <t>8K0831051J</t>
  </si>
  <si>
    <t>AUDI A4 ДВЕРЬ ПЕРЕДН ЛЕВ (Китай)</t>
  </si>
  <si>
    <t>8K0831052J</t>
  </si>
  <si>
    <t>AUDI A4 ДВЕРЬ ПЕРЕДН ПРАВ (Китай)</t>
  </si>
  <si>
    <t>8K9833051D</t>
  </si>
  <si>
    <t>AUDI A4 ДВЕРЬ ЗАДН ЛЕВ (УНИВЕРСАЛ) (Китай)</t>
  </si>
  <si>
    <t>8K9833052D</t>
  </si>
  <si>
    <t>AUDI A4 ДВЕРЬ ЗАДН ПРАВ (УНИВЕРСАЛ) (Китай)</t>
  </si>
  <si>
    <t>8K5807303AGRU</t>
  </si>
  <si>
    <t>AUDI A4 БАМПЕР ЗАДН С ОТВ П/ДАТЧ (Тайвань) ГРУНТ</t>
  </si>
  <si>
    <t>8K5807303GRU</t>
  </si>
  <si>
    <t>AUDI A4 БАМПЕР ЗАДН БЕЗ ОТВ П/ДАТЧ (Тайвань) ГРУНТ</t>
  </si>
  <si>
    <t>8T0807313</t>
  </si>
  <si>
    <t>AUDI A4 УСИЛИТЕЛЬ БАМПЕРА ЗАДН (Китай)</t>
  </si>
  <si>
    <t>AUDI A4 УСИЛИТЕЛЬ БАМПЕРА ЗАДН (Тайвань)</t>
  </si>
  <si>
    <t>8K5945095D</t>
  </si>
  <si>
    <t>8K5945096D</t>
  </si>
  <si>
    <t>8K5945095B</t>
  </si>
  <si>
    <t>AUDI A4 ФОНАРЬ ЗАДН ВНЕШН ЛЕВ С ДИОД (DEPO)</t>
  </si>
  <si>
    <t>8K5945096B</t>
  </si>
  <si>
    <t>AUDI A4 ФОНАРЬ ЗАДН ВНЕШН ПРАВ С ДИОД (DEPO)</t>
  </si>
  <si>
    <t>8K5945093/8K5945093D/8K5945093E</t>
  </si>
  <si>
    <t>AUDI A4 ФОНАРЬ ЗАДН ВНУТРЕН ЛЕВ (DEPO)</t>
  </si>
  <si>
    <t>8K5945094/8K5945094D/8K5945094E</t>
  </si>
  <si>
    <t>AUDI A4 ФОНАРЬ ЗАДН ВНУТРЕН ПРАВ (DEPO)</t>
  </si>
  <si>
    <t>8K5945093B</t>
  </si>
  <si>
    <t>AUDI A4 ФОНАРЬ ЗАДН ВНУТРЕН ЛЕВ ДИОД (DEPO)</t>
  </si>
  <si>
    <t>8K5945094B</t>
  </si>
  <si>
    <t>AUDI A4 ФОНАРЬ ЗАДН ВНУТРЕН ПРАВ ДИОД (DEPO)</t>
  </si>
  <si>
    <t>8K5945095B+8K5945096B+8K5945093+8K5945094</t>
  </si>
  <si>
    <t>AUDI A4 ФОНАРЬ ЗАДН ВНЕШН+ВНУТР Л+П (КОМПЛЕКТ) С ДИОД (DEPO)</t>
  </si>
  <si>
    <t>8K0407151B</t>
  </si>
  <si>
    <t>AUDI A4 {A5 07-} РЫЧАГ ПЕРЕДН ПОДВЕСКИ ЛЕВ НИЖН СПЕРЕД (Тайвань)</t>
  </si>
  <si>
    <t>8K0407152B</t>
  </si>
  <si>
    <t>AUDI A4 {A5 07-} РЫЧАГ ПЕРЕДН ПОДВЕСКИ ПРАВ НИЖН СПЕРЕД (Тайвань)</t>
  </si>
  <si>
    <t>8K0407693N</t>
  </si>
  <si>
    <t>AUDI A4 {A5 07-/ Q5 08-} РЫЧАГ ПЕРЕДН ПОДВЕСКИ ЛЕВ НИЖН СЗАДИ (Тайвань)</t>
  </si>
  <si>
    <t>8K0407694N</t>
  </si>
  <si>
    <t>AUDI A4 {A5 07-/ Q5 08-} РЫЧАГ ПЕРЕДН ПОДВЕСКИ ПРАВ НИЖН СЗАДИ (Тайвань)</t>
  </si>
  <si>
    <t>8K0407505A</t>
  </si>
  <si>
    <t>AUDI A4 {A5 07-} РЫЧАГ ПЕРЕДН ПОДВЕСКИ ЛЕВ ВЕРХН СПЕРЕД (Тайвань)</t>
  </si>
  <si>
    <t>8K0407506A</t>
  </si>
  <si>
    <t>AUDI A4 {A5 07-} РЫЧАГ ПЕРЕДН ПОДВЕСКИ ПРАВ ВЕРХН СПЕРЕД (Тайвань)</t>
  </si>
  <si>
    <t>8K0407509A</t>
  </si>
  <si>
    <t>AUDI A4 {A5 07-} РЫЧАГ ПЕРЕДН ПОДВЕСКИ ЛЕВ ВЕРХН СЗАДИ (Тайвань)</t>
  </si>
  <si>
    <t>8K0407510A</t>
  </si>
  <si>
    <t>AUDI A4 {A5 07-} РЫЧАГ ПЕРЕДН ПОДВЕСКИ ПРАВ ВЕРХН СЗАДИ (Тайвань)</t>
  </si>
  <si>
    <t>8K0807283</t>
  </si>
  <si>
    <t>AUDI A4 КРЕПЛЕНИЕ БАМПЕРА ПЕРЕДН ЛЕВ (Тайвань)</t>
  </si>
  <si>
    <t>8K0807284</t>
  </si>
  <si>
    <t>AUDI A4 КРЕПЛЕНИЕ БАМПЕРА ПЕРЕДН ПРАВ (Тайвань)</t>
  </si>
  <si>
    <t>8K0121251K</t>
  </si>
  <si>
    <t>AUDI A4 {A5 07-/Q5 08-} РАДИАТОР ОХЛАЖДЕН (см.каталог)</t>
  </si>
  <si>
    <t>8K0955101A</t>
  </si>
  <si>
    <t>8K0955102A</t>
  </si>
  <si>
    <t>4G0260403A/4G0260403B/8T0260403</t>
  </si>
  <si>
    <t>AUDI A4 {A6 11- / A5 07- / A7 10- / Q5 08-} КОНДЕНСАТОР КОНДИЦ (см.каталог)</t>
  </si>
  <si>
    <t>8K0837461</t>
  </si>
  <si>
    <t>AUDI A4 СТЕКЛОПОДЪЁМНИК ЛЕВ ПЕРЕД , БЕЗ МОТОР (Китай)</t>
  </si>
  <si>
    <t>8K0837462</t>
  </si>
  <si>
    <t>AUDI A4 СТЕКЛОПОДЪЁМНИК ПРАВ ПЕРЕД , БЕЗ МОТОР (Китай)</t>
  </si>
  <si>
    <t>8K0839461</t>
  </si>
  <si>
    <t>AUDI A4 СТЕКЛОПОДЪЁМНИК ЛЕВ ЗАДН , БЕЗ МОТОР (Китай)</t>
  </si>
  <si>
    <t>8K0839462</t>
  </si>
  <si>
    <t>AUDI A4 СТЕКЛОПОДЪЁМНИК ПРАВ ЗАДН , БЕЗ МОТОР (Китай)</t>
  </si>
  <si>
    <t>AUDI A4 (1/99-1/01)</t>
  </si>
  <si>
    <t>87501</t>
  </si>
  <si>
    <t>99-01</t>
  </si>
  <si>
    <t>AUDI A4 ФАРА ЛЕВ П/КОРРЕКТОР (DEPO)</t>
  </si>
  <si>
    <t>87500</t>
  </si>
  <si>
    <t>AUDI A4 ФАРА ПРАВ П/КОРРЕКТОР (DEPO)</t>
  </si>
  <si>
    <t>8D0941029AK+8D0941030AK</t>
  </si>
  <si>
    <t>AUDI A4 ФАРА Л+П (КОМПЛЕКТ) ТЮНИНГ ЛИНЗОВАН С 2 СВЕТЯЩ ОБОДК (SONAR) ВНУТРИ ЧЕРН</t>
  </si>
  <si>
    <t>AUDI A4 ФАРА Л+П (КОМПЛЕКТ) ТЮНИНГ ЛИНЗОВАН (DEVIL EYES) (SONAR) ВНУТРИ ХРОМ</t>
  </si>
  <si>
    <t>AUDI A4 ФАРА Л+П (КОМПЛЕКТ) ТЮНИНГ ЛИНЗОВАН (DEVIL EYES) (SONAR) ВНУТРИ ЧЕРН</t>
  </si>
  <si>
    <t>AUDI A4 ФАРА Л+П (КОМПЛЕКТ) ТЮНИНГ ЛИНЗОВАН С СВЕТЯЩ ОБОДК (JUNYAN) ВНУТРИ ХРОМ</t>
  </si>
  <si>
    <t>AUDI A4 ФАРА Л+П (КОМПЛЕКТ) ТЮНИНГ ЛИНЗОВАН С СВЕТЯЩ ОБОДК (JUNYAN) ВНУТРИ ЧЕРН</t>
  </si>
  <si>
    <t>AUDI A4 ФАРА Л+П (КОМПЛЕКТ) ТЮНИНГ ЛИНЗОВАН (DEVIL EYES) (JUNYAN) ВНУТРИ ЧЕРН</t>
  </si>
  <si>
    <t>087544/87544/8D0941699B</t>
  </si>
  <si>
    <t>084545/84545/8D0941700B</t>
  </si>
  <si>
    <t>AUDI A4 СТЕКЛО ФАРЫ ПРОТИВОТУМ ЛЕВ (РОССИЯ)</t>
  </si>
  <si>
    <t>AUDI A4 СТЕКЛО ФАРЫ ПРОТИВОТУМ ПРАВ (РОССИЯ)</t>
  </si>
  <si>
    <t>8D0853651J3FZ</t>
  </si>
  <si>
    <t>94-01</t>
  </si>
  <si>
    <t>AUDI A4 РЕШЕТКА РАДИАТОРА (Тайвань) ХРОМ-ЧЕРН</t>
  </si>
  <si>
    <t>8D0853651R3FZ</t>
  </si>
  <si>
    <t>99-</t>
  </si>
  <si>
    <t>AUDI A4 РЕШЕТКА РАДИАТОРА ЧЕРН С ХРОМ МОЛДИНГ (Тайвань)</t>
  </si>
  <si>
    <t>870807103AAGRU</t>
  </si>
  <si>
    <t>AUDI A4 БАМПЕР ПЕРЕДН С ОТВ П/ПРОТИВОТУМ (Тайвань) ГРУНТ</t>
  </si>
  <si>
    <t>8D0807345AA3F</t>
  </si>
  <si>
    <t>AUDI A4 РЕШЕТКА БАМПЕРА ПЕРЕДН ЛЕВ (Тайвань) ЧЕРН</t>
  </si>
  <si>
    <t>8D0807346AA3F</t>
  </si>
  <si>
    <t>AUDI A4 РЕШЕТКА БАМПЕРА ПЕРЕДН ПРАВ (Тайвань) ЧЕРН</t>
  </si>
  <si>
    <t>8D0807683AA3F</t>
  </si>
  <si>
    <t>AUDI A4 РЕШЕТКА БАМПЕРА ПЕРЕДН ЦЕНТРАЛ (Тайвань) ЧЕРН</t>
  </si>
  <si>
    <t>8D0821105M</t>
  </si>
  <si>
    <t>AUDI A4 КРЫЛО ПЕРЕДН ЛЕВ БЕЗ ОТВ П/ЭМБЛЕМУ</t>
  </si>
  <si>
    <t>8D0821106M</t>
  </si>
  <si>
    <t>AUDI A4 КРЫЛО ПЕРЕДН ПРАВ БЕЗ ОТВ П/ЭМБЛЕМУ</t>
  </si>
  <si>
    <t>8D0821171F</t>
  </si>
  <si>
    <t>8D0821172F</t>
  </si>
  <si>
    <t>8D0823029C</t>
  </si>
  <si>
    <t>AUDI A4 КАПОТ БЕЗ ОТВ П/ОМЫВАТ (Тайвань)</t>
  </si>
  <si>
    <t>8D0945095G+8D0945096G</t>
  </si>
  <si>
    <t>AUDI A4 ФОНАРЬ ЗАДН ВНЕШН Л+П (КОМПЛЕКТ) (СЕДАН) ТЮНИНГ ПРОЗРАЧ ХРУСТАЛ (DEPO) КРАСН-БЕЛ</t>
  </si>
  <si>
    <t>8D0945095G</t>
  </si>
  <si>
    <t>AUDI A4 ФОНАРЬ ЗАДН ВНЕШН ЛЕВ (СЕДАН) (DEPO)</t>
  </si>
  <si>
    <t>8D0945096G</t>
  </si>
  <si>
    <t>AUDI A4 ФОНАРЬ ЗАДН ВНЕШН ПРАВ (СЕДАН) (DEPO)</t>
  </si>
  <si>
    <t>8D9945095D+8D9945096D</t>
  </si>
  <si>
    <t>94-00</t>
  </si>
  <si>
    <t>AUDI A4 {с сопротивл.} ФОНАРЬ ЗАДН ВНЕШН Л+П (КОМПЛЕКТ) (УНИВЕРСАЛ) ТЮНИНГ ХРУСТАЛ С ДИОД (SONAR) ВНУТРИ ХРОМ</t>
  </si>
  <si>
    <t>8D0945096G+8D0945095G</t>
  </si>
  <si>
    <t>AUDI A4 ФОНАРЬ ЗАДН ВНЕШН Л+П (КОМПЛЕКТ) (СЕДАН) ТЮНИНГ ПРОЗРАЧ ХРУСТАЛ (DEPO) ТОНИР</t>
  </si>
  <si>
    <t>8D0945111A+8D0945112A</t>
  </si>
  <si>
    <t>AUDI A4 ФОНАРЬ ЗАДН ВНЕШН Л+П (КОМПЛЕКТ) ТЮНИНГ (LEXUS ТИП) ПРОЗРАЧ ВНУТРИ ХРОМ</t>
  </si>
  <si>
    <t>AUDI A4 {с сопротивл.} ФОНАРЬ ЗАДН ВНЕШН Л+П (КОМПЛЕКТ) (УНИВЕРСАЛ) ТЮНИНГ С ДИОД (SONAR) КРАСН-XРОМ</t>
  </si>
  <si>
    <t>8D9945111</t>
  </si>
  <si>
    <t>AUDI A4 ФОНАРЬ ЗАДН ВНЕШН ЛЕВ (УНИВЕРСАЛ) (DEPO) КРАСН-БЕЛ</t>
  </si>
  <si>
    <t>8D9945096D/8D9945112</t>
  </si>
  <si>
    <t>AUDI A4 ФОНАРЬ ЗАДН ВНЕШН ПРАВ (УНИВЕРСАЛ) (DEPO) КРАСН-БЕЛ</t>
  </si>
  <si>
    <t>8D9945095D</t>
  </si>
  <si>
    <t>AUDI A4 ФОНАРЬ ЗАДН ВНЕШН ЛЕВ (УНИВЕРСАЛ) (DEPO) КРАСН-ТОНИР</t>
  </si>
  <si>
    <t>8D9945096D</t>
  </si>
  <si>
    <t>AUDI A4 ФОНАРЬ ЗАДН ВНЕШН ПРАВ (УНИВЕРСАЛ) (DEPO) КРАСН-ТОНИР</t>
  </si>
  <si>
    <t>AUDI A4 ФОНАРЬ ЗАДН ВНЕШН Л+П (КОМПЛЕКТ) ТЮНИНГ С ДИОД (DEPO) ТОНИР-КРАСН</t>
  </si>
  <si>
    <t>AUDI A4 ФОНАРЬ ЗАДН ВНЕШН Л+П (КОМПЛЕКТ) (СЕДАН) ТЮНИНГ (EAGLE EYES) ТОНИР</t>
  </si>
  <si>
    <t>AUDI A4 ФОНАРЬ ЗАДН ВНЕШН Л+П (КОМПЛЕКТ) (СЕДАН) ТЮНИНГ С ДИОД ТОНИР (EAGLE EYES) ВНУТРИ ХРОМ</t>
  </si>
  <si>
    <t>AUDI A4 {с сопротивл.} ФОНАРЬ ЗАДН ВНЕШН Л+П (КОМПЛЕКТ) ТЮНИНГ ХРУСТАЛ С ДИОД (SONAR) ВНУТРИ ХРОМ</t>
  </si>
  <si>
    <t>94-</t>
  </si>
  <si>
    <t>AUDI A4 {с сопротивл.} ФОНАРЬ ЗАДН ВНЕШН Л+П (КОМПЛЕКТ) ТЮНИНГ С ДИОД (SONAR) КРАСН-XРОМ</t>
  </si>
  <si>
    <t>4D0407693E/4D0407693N/8E0407693E</t>
  </si>
  <si>
    <t>97-03</t>
  </si>
  <si>
    <t>PASSAT {AI A4 94-01/A6 97-/A8 94-03} РЫЧАГ ПЕРЕДН ПОДВЕСКИ ЛЕВ НИЖН СЗАДИ (оригинал)</t>
  </si>
  <si>
    <t>4D0407509D</t>
  </si>
  <si>
    <t>97-04</t>
  </si>
  <si>
    <t>PASSAT {AI A4 94-01/A6 97-/A8 94-03} РЫЧАГ ПЕРЕДН ПОДВЕСКИ ЛЕВ ВЕРХН СЗАДИ (Тайвань)</t>
  </si>
  <si>
    <t>4D0407510B/4D0407510C/4D0407510D/4D0407510F/4D0407510G/8D0407510C</t>
  </si>
  <si>
    <t>PASSAT {AI A4 94-01/A6 97-/A8 94-03} РЫЧАГ ПЕРЕДН ПОДВЕСКИ ПРАВ ВЕРХН СЗАДИ (Тайвань)</t>
  </si>
  <si>
    <t>4D0407151H/4D0407151J/4D0407151P/4D0407155D</t>
  </si>
  <si>
    <t>PASSAT {AI A4 94-01/A6 97-/A8 94-03} РЫЧАГ ПЕРЕДН ПОДВЕСКИ Л=П НИЖН СПЕРЕД (Тайвань)</t>
  </si>
  <si>
    <t>PASSAT {AI A4 94-01/A6 97-/A8 94-03} РЫЧАГ ПЕРЕДН ПОДВЕСКИ ЛЕВ НИЖН СЗАДИ (Тайвань)</t>
  </si>
  <si>
    <t>4D0407694E/8E0407694K</t>
  </si>
  <si>
    <t>PASSAT {AI A4 94-01/A6 97-/A8 94-03} РЫЧАГ ПЕРЕДН ПОДВЕСКИ ПРАВ НИЖН СЗАДИ (ориг.)</t>
  </si>
  <si>
    <t>8D0407505A/8D0407505B/8D0407505F/8E0407505A</t>
  </si>
  <si>
    <t>PASSAT {AI A4 94-01/A6 97-} РЫЧАГ ПЕРЕДН ПОДВЕСКИ ЛЕВ ВЕРХН СПЕРЕД (Тайвань)</t>
  </si>
  <si>
    <t>8D0407506A/8D0407506B/8D0407506F/8E0407506A</t>
  </si>
  <si>
    <t>PASSAT {AI A4 94-01/A6 97-} РЫЧАГ ПЕРЕДН ПОДВЕСКИ ПРАВ ВЕРХН СПЕРЕД (Тайвань)</t>
  </si>
  <si>
    <t>8D0498998</t>
  </si>
  <si>
    <t>PASSAT {(14 болтов) AUDI A4 94-01/A6 97-} РЫЧАГ ПЕРЕДН ПОДВЕСКИ Л+П (КОМПЛЕКТ) 4 НИЖН + 4 ВЕРХН (Тайвань)</t>
  </si>
  <si>
    <t>8D0411317D</t>
  </si>
  <si>
    <t>PASSAT {AI A4 94-01/A6 94-/Super B 02-} СТОЙКА СТАБИЛИЗАТОРА ЛЕВ (Тайвань)</t>
  </si>
  <si>
    <t>8DO121251L</t>
  </si>
  <si>
    <t>AUDI A4 {A6 97-/PASSAT 96-} РАДИАТОР ОХЛАЖДЕН (см.каталог)</t>
  </si>
  <si>
    <t>8D0121251N</t>
  </si>
  <si>
    <t>AUDI A4 {A6 97-04/PASSAT 96-} РАДИАТОР ОХЛАЖДЕН (см.каталог)</t>
  </si>
  <si>
    <t>4B0260403F/4B0260403T</t>
  </si>
  <si>
    <t>AUDI A6 {618x421mm} КОНДЕНСАТОР КОНДИЦ (см.каталог)</t>
  </si>
  <si>
    <t>8D0959455C</t>
  </si>
  <si>
    <t>PASSAT {A4 94-00 (A6 98) A8 97-99} МОТОР+ВЕНТИЛЯТОР КОНДЕНС КОНД (Тайвань)</t>
  </si>
  <si>
    <t>4B0260805C/4B0260805P</t>
  </si>
  <si>
    <t>AUDI A4 {A6 98- /Superb 01- } КОМПРЕССОР КОНДИЦ (дизель) (AVA) (см.каталог)</t>
  </si>
  <si>
    <t>AUDI A4 (12/94-12/98)</t>
  </si>
  <si>
    <t>800941029B/8D0941029B</t>
  </si>
  <si>
    <t>AUDI A4 ФАРА ЛЕВ (Valeo тип) (DEPO)</t>
  </si>
  <si>
    <t>800941030B/8D0941030B</t>
  </si>
  <si>
    <t>AUDI A4 ФАРА ПРАВ (Valeo тип) (DEPO)</t>
  </si>
  <si>
    <t>8D0941029B+8D0941030B+8D0953049+8D0953050</t>
  </si>
  <si>
    <t>AUDI A4 ФАРА Л+П (КОМПЛЕКТ) ТЮНИНГ ЛИНЗОВАН , С СВЕТЯЩ ОБОДК ЛИТОЙ УК.ПОВОР (JUNYAN) ВНУТРИ ЧЕРН</t>
  </si>
  <si>
    <t>8D0941003AB</t>
  </si>
  <si>
    <t>AUDI A4 {S4} ФАРА ЛЕВ ТЮНИНГ ЛИНЗОВАН ПРОЗРАЧ ВНУТРИ (DEPO) ХРОМ</t>
  </si>
  <si>
    <t>8D0941004AB</t>
  </si>
  <si>
    <t>AUDI A4 {S4} ФАРА ПРАВ ТЮНИНГ ЛИНЗОВАН ПРОЗРАЧ ВНУТРИ (DEPO) ХРОМ</t>
  </si>
  <si>
    <t>AUDI A4 ФАРА Л+П (КОМПЛЕКТ) ТЮНИНГ ЛИНЗОВАН С 2 СВЕТЯЩ ОБОДК , ЛИТОЙ УК.ПОВОР (SONAR) ВНУТРИ ХРОМ</t>
  </si>
  <si>
    <t>AUDI A4 ФАРА Л+П (КОМПЛЕКТ) ТЮНИНГ ЛИНЗОВАН С 2 СВЕТЯЩ ОБОДК , ЛИТОЙ УК.ПОВОР (SONAR) ВНУТРИ ЧЕРН</t>
  </si>
  <si>
    <t>AUDI A4 ФАРА Л+П (КОМПЛЕКТ) ТЮНИНГ ЛИНЗОВАН (DEVIL EYES) , ЛИТОЙ УК.ПОВОР (SONAR) ВНУТРИ ХРОМ</t>
  </si>
  <si>
    <t>AUDI A4 ФАРА Л+П (КОМПЛЕКТ) ТЮНИНГ ЛИНЗОВАН (DEVIL EYES) , ЛИТОЙ УК.ПОВОР (SONAR) ВНУТРИ ЧЕРН</t>
  </si>
  <si>
    <t>8D0941115A</t>
  </si>
  <si>
    <t>AUDI A4 СТЕКЛО ФАРЫ ЛЕВ</t>
  </si>
  <si>
    <t>8D0941116A</t>
  </si>
  <si>
    <t>AUDI A4 СТЕКЛО ФАРЫ ПРАВ</t>
  </si>
  <si>
    <t>8D0953049A</t>
  </si>
  <si>
    <t>AUDI A4 УКАЗ.ПОВОРОТА УГЛОВОЙ ЛЕВ (Bosch тип) (DEPO) БЕЛЫЙ</t>
  </si>
  <si>
    <t>8D0953050A</t>
  </si>
  <si>
    <t>AUDI A4 УКАЗ.ПОВОРОТА УГЛОВОЙ ПРАВ (Bosch тип) (DEPO) БЕЛЫЙ</t>
  </si>
  <si>
    <t>8D0953049/8D0953049A</t>
  </si>
  <si>
    <t>AUDI A4 УКАЗ.ПОВОРОТА УГЛОВОЙ ЛЕВ (Valeo тип) (DEPO) БЕЛЫЙ</t>
  </si>
  <si>
    <t>8D0953050/8D0953050A</t>
  </si>
  <si>
    <t>AUDI A4 УКАЗ.ПОВОРОТА УГЛОВОЙ ПРАВ (Valeo тип) (DEPO) БЕЛЫЙ</t>
  </si>
  <si>
    <t>8D0953049</t>
  </si>
  <si>
    <t>AUDI A4 {S4} УКАЗ.ПОВОРОТА УГЛОВОЙ ЛЕВ ТЮНИНГ ПРОЗРАЧ ВНУТРИ (DEPO) ХРОМ</t>
  </si>
  <si>
    <t>8D0953050</t>
  </si>
  <si>
    <t>AUDI A4 {S4} УКАЗ.ПОВОРОТА УГЛОВОЙ ПРАВ ТЮНИНГ ПРОЗРАЧ ВНУТРИ (DEPO) ХРОМ</t>
  </si>
  <si>
    <t>AUDI A4 {S4} УКАЗ.ПОВОРОТА УГЛОВОЙ ЛЕВ ТЮНИНГ ПРОЗРАЧ ВНУТРИ ХРОМ</t>
  </si>
  <si>
    <t>AUDI A4 {S4} УКАЗ.ПОВОРОТА УГЛОВОЙ ПРАВ ТЮНИНГ ПРОЗРАЧ ВНУТРИ ХРОМ</t>
  </si>
  <si>
    <t>8D0807103DGRU</t>
  </si>
  <si>
    <t>AUDI A4 БАМПЕР ПЕРЕДН ГРУНТ СЕР</t>
  </si>
  <si>
    <t>8D0807345A3FZ</t>
  </si>
  <si>
    <t>8D0807346H3FZ</t>
  </si>
  <si>
    <t>8D0807683C3FZ</t>
  </si>
  <si>
    <t>8D0821105</t>
  </si>
  <si>
    <t>94-97</t>
  </si>
  <si>
    <t>AUDI A4 КРЫЛО ПЕРЕДН ЛЕВ С ОТВ П/ЭМБЛЕМУ ОЦИНКОВ</t>
  </si>
  <si>
    <t>8D0821106</t>
  </si>
  <si>
    <t>AUDI A4 КРЫЛО ПЕРЕДН ПРАВ С ОТВ П/ЭМБЛЕМУ ОЦИНКОВ</t>
  </si>
  <si>
    <t>8D0821105A</t>
  </si>
  <si>
    <t>97-98</t>
  </si>
  <si>
    <t>AUDI A4 КРЫЛО ПЕРЕДН ЛЕВ С ОТВ П/ЭМБЛЕМУ С ОТВ П/МОЛДИНГ (Тайвань)</t>
  </si>
  <si>
    <t>8D0821106A</t>
  </si>
  <si>
    <t>AUDI A4 КРЫЛО ПЕРЕДН ПРАВ С ОТВ П/ЭМБЛЕМУ С ОТВ П/МОЛДИНГ (Тайвань)</t>
  </si>
  <si>
    <t>8D0821105K</t>
  </si>
  <si>
    <t>8D0821106J</t>
  </si>
  <si>
    <t>8D0821171B</t>
  </si>
  <si>
    <t>8D0821172D</t>
  </si>
  <si>
    <t>8D0823029B</t>
  </si>
  <si>
    <t>AUDI A4 КАПОТ С ОТВ П/ОМЫВАТ (Тайвань) ОЦИНКОВ</t>
  </si>
  <si>
    <t>8D0805594AD</t>
  </si>
  <si>
    <t>AUDI A4 {adp/ahl/adr} СУППОРТ РАДИАТОРА ДВУХВЕНТИЛЯТ (Тайвань)</t>
  </si>
  <si>
    <t>8D0805594AE</t>
  </si>
  <si>
    <t>AUDI A4 {v6  afc/acz/abc/ack/aah} СУППОРТ РАДИАТОРА ДВУХВЕНТИЛЯТ (Тайвань)</t>
  </si>
  <si>
    <t>4A08575073FZ/8D18585313FZ</t>
  </si>
  <si>
    <t>AUDI A4 ЗЕРКАЛО ЛЕВ ЭЛЕКТР С ПОДОГРЕВ (flat) (Тайвань)</t>
  </si>
  <si>
    <t>4A18575083FZ/8D18585323FZ</t>
  </si>
  <si>
    <t>AUDI A4 ЗЕРКАЛО ПРАВ ЭЛЕКТР С ПОДОГРЕВ (convex) (Тайвань)</t>
  </si>
  <si>
    <t>AUDI A4 СПОЙЛЕР НА КРЫШКУ БАГАЖНИКА С ДИОД СТОП СИГНАЛ (Тайвань)</t>
  </si>
  <si>
    <t>AUDI A4 ФОНАРЬ ЗАДН ВНЕШН Л+П (КОМПЛЕКТ) (СЕДАН) ТЮНИНГ 3D-ДИЗАЙН ПРОЗРАЧ ВНУТРИ (DEPO) ХРОМ</t>
  </si>
  <si>
    <t>8D0945111D</t>
  </si>
  <si>
    <t>8D0945111A</t>
  </si>
  <si>
    <t>94-96</t>
  </si>
  <si>
    <t>AUDI A4 ФОНАРЬ ЗАДН ВНЕШН ЛЕВ (СЕДАН) (DEPO) КРАСН-ЖЕЛТ</t>
  </si>
  <si>
    <t>8D0945112D</t>
  </si>
  <si>
    <t>8D0945112A</t>
  </si>
  <si>
    <t>AUDI A4 ФОНАРЬ ЗАДН ВНЕШН ПРАВ (СЕДАН) (DEPO) КРАСН-ЖЕЛТ</t>
  </si>
  <si>
    <t>AUDI A4 {с сопротивл.} ФОНАРЬ ЗАДН ВНЕШН Л+П (КОМПЛЕКТ) ТЮНИНГ ХРУСТАЛ С ДИОД (SONAR) ВНУТРИ ХРОМ-ЧЕРН</t>
  </si>
  <si>
    <t>8D0411318D</t>
  </si>
  <si>
    <t>PASSAT {AI A4 94-01/A6 94-/Super B 02-} СТОЙКА СТАБИЛИЗАТОРА ПРАВ (Тайвань)</t>
  </si>
  <si>
    <t>8D0121251BC/8D0121251M/8D0121251P/8D01260229A</t>
  </si>
  <si>
    <t>8D012125AC/8D012125BA/8D012125K/8D012125Q</t>
  </si>
  <si>
    <t>AUDI A4 {AI A6 97-/PASSAT 96-} РАДИАТОР ОХЛАЖДЕН (см.каталог)</t>
  </si>
  <si>
    <t>8D0955101</t>
  </si>
  <si>
    <t>AUDI A4 ФОРСУНКА ОМЫВАТЕЛЯ ФАРЫ Л=П (Китай)</t>
  </si>
  <si>
    <t>8D0260401A/8D0260401C/8D0260401D</t>
  </si>
  <si>
    <t>AUDI A4 КОНДЕНСАТОР КОНДИЦ (см.каталог)</t>
  </si>
  <si>
    <t>8D0260805D/8D0260805M/8D0260805MX</t>
  </si>
  <si>
    <t>95-</t>
  </si>
  <si>
    <t>AUDI A4 {Passat 96-} КОМПРЕССОР КОНДИЦ (GERI) (см.каталог)</t>
  </si>
  <si>
    <t>4B0260805B/4B3260805/4D0260805B</t>
  </si>
  <si>
    <t>AUDI A4 {A8 98-02/Allroad 2.7 00-/Passat 2.3 96-/Super B 2.8 02-} КОМПРЕССОР КОНДИЦ (см.каталог) (AVA)</t>
  </si>
  <si>
    <t>8D0260805P/8D0260805Q/8D0260805R</t>
  </si>
  <si>
    <t>AUDI A4 {A6 97-/Passat 1.9tdi 00-/Super B 02-} КОМПРЕССОР КОНДИЦ (см.каталог) (AVA)</t>
  </si>
  <si>
    <t>8D0260805F</t>
  </si>
  <si>
    <t>95-97</t>
  </si>
  <si>
    <t>AUDI A4 КОМПРЕССОР КОНДИЦ (AVA) (см.каталог)</t>
  </si>
  <si>
    <t>AUDI A4 (12-15)</t>
  </si>
  <si>
    <t>8K0941003AB/8K0941003L</t>
  </si>
  <si>
    <t>AUDI A4 ФАРА ЛЕВ С РЕГ.МОТОР ВНУТРИ ЧЕРН (DEPO)</t>
  </si>
  <si>
    <t>8K0941004AB/8K0941004L</t>
  </si>
  <si>
    <t>AUDI A4 ФАРА ПРАВ С РЕГ.МОТОР ВНУТРИ ЧЕРН (DEPO)</t>
  </si>
  <si>
    <t>8K0941043</t>
  </si>
  <si>
    <t>AUDI A4 ФАРА ЛЕВ ЛИНЗОВАН С РЕГ.МОТОР , (КСЕНОН) , ДИОД (DEPO)</t>
  </si>
  <si>
    <t>8K0941044</t>
  </si>
  <si>
    <t>AUDI A4 ФАРА ПРАВ ЛИНЗОВАН С РЕГ.МОТОР , (КСЕНОН) , ДИОД (DEPO)</t>
  </si>
  <si>
    <t>8K0941699A</t>
  </si>
  <si>
    <t>AUDI A4 ФАРА ПРОТИВОТУМ ЛЕВ S-LINE (DEPO)</t>
  </si>
  <si>
    <t>8K0941700A</t>
  </si>
  <si>
    <t>AUDI A4 ФАРА ПРОТИВОТУМ ПРАВ S-LINE (DEPO)</t>
  </si>
  <si>
    <t>8K0941699</t>
  </si>
  <si>
    <t>8K0941700</t>
  </si>
  <si>
    <t>8K0853651E1QP</t>
  </si>
  <si>
    <t>AUDI A4 РЕШЕТКА РАДИАТОРА СЕРЕБРИСТ С ХРОМ МОЛДИНГ (Тайвань)</t>
  </si>
  <si>
    <t>8K0807065DGRU</t>
  </si>
  <si>
    <t>AUDI A4 БАМПЕР ПЕРЕДН С ОТВ П/ОМЫВАТ ФАР , П/ДАТЧ ГРУНТ (Тайвань)</t>
  </si>
  <si>
    <t>8K0807065AGRU</t>
  </si>
  <si>
    <t>AUDI A4 БАМПЕР ПЕРЕДН БЕЗ ОТВ П/ОМЫВАТ ФАР , П/ДАТЧ ГРУНТ (Тайвань)</t>
  </si>
  <si>
    <t>8K0807065CGRU</t>
  </si>
  <si>
    <t>AUDI A4 БАМПЕР ПЕРЕДН БЕЗ ОТВ П/ДАТЧ , С ОТВ П/ОМЫВАТ ФАР , ГРУНТ (Тайвань)</t>
  </si>
  <si>
    <t>AUDI A4 БАМПЕР ПЕРЕДН БЕЗ ОТВ П/ДАТЧ , С ОТВ П/ОМЫВАТ ФАР , ГРУНТ (Китай)</t>
  </si>
  <si>
    <t>AUDI A4 БАМПЕР ПЕРЕДН С ОТВ П/ОМЫВАТ ФАР , П/ДАТЧ (Китай)</t>
  </si>
  <si>
    <t>8K0807681K01C</t>
  </si>
  <si>
    <t>AUDI A4 РЕШЕТКА БАМПЕРА ПЕРЕДН ЛЕВ П/ПРОТИВОТУМ БЕЗ КОНТР. ДИСТАНЦ. (DEPO)</t>
  </si>
  <si>
    <t>8K0807682K01C</t>
  </si>
  <si>
    <t>AUDI A4 РЕШЕТКА БАМПЕРА ПЕРЕДН ПРАВ П/ПРОТИВОТУМ БЕЗ КОНТР. ДИСТАНЦ. (DEPO)</t>
  </si>
  <si>
    <t>8K0821105J</t>
  </si>
  <si>
    <t>8K0821106J</t>
  </si>
  <si>
    <t>8K0821171N</t>
  </si>
  <si>
    <t>8K0821172N</t>
  </si>
  <si>
    <t>8K0821171L/8K0821171N</t>
  </si>
  <si>
    <t>8K0821172L/8K0821172N</t>
  </si>
  <si>
    <t>8K0823029H</t>
  </si>
  <si>
    <t>8K0955275GRU</t>
  </si>
  <si>
    <t>AUDI A4 КРЫШКА ФОРСУНКИ ОМЫВАТЕЛЯ ФАРЫ ЛЕВ (Китай)</t>
  </si>
  <si>
    <t>8K0955276GRU</t>
  </si>
  <si>
    <t>AUDI A4 КРЫШКА ФОРСУНКИ ОМЫВАТЕЛЯ ФАРЫ ПРАВ (Китай)</t>
  </si>
  <si>
    <t>8K5807067AGRU</t>
  </si>
  <si>
    <t>AUDI A4 БАМПЕР ЗАДН С ОТВ П/ДАТЧ ГРУНТ (Тайвань)</t>
  </si>
  <si>
    <t>AUDI A4 БАМПЕР ЗАДН С ОТВ П/ДАТЧ (Китай)</t>
  </si>
  <si>
    <t>8K0807521G01C</t>
  </si>
  <si>
    <t>AUDI A4 СПОЙЛЕР БАМПЕРА ЗАДН (Китай)</t>
  </si>
  <si>
    <t>8K5945095AC</t>
  </si>
  <si>
    <t>AUDI A4 ФОНАРЬ ЗАДН ВНЕШН ЛЕВ , ДИОД (DEPO)</t>
  </si>
  <si>
    <t>8K5945096AC</t>
  </si>
  <si>
    <t>AUDI A4 ФОНАРЬ ЗАДН ВНЕШН ПРАВ , ДИОД (DEPO)</t>
  </si>
  <si>
    <t>8K5945093AC</t>
  </si>
  <si>
    <t>AUDI A4 ФОНАРЬ ЗАДН ВНУТРЕН ЛЕВ , ДИОД (DEPO)</t>
  </si>
  <si>
    <t>8K5945094AC</t>
  </si>
  <si>
    <t>AUDI A4 ФОНАРЬ ЗАДН ВНУТРЕН ПРАВ , ДИОД (DEPO)</t>
  </si>
  <si>
    <t>8K0407693Q</t>
  </si>
  <si>
    <t>AUDI A4 {A5 12-/ Q5 12-} РЫЧАГ ПЕРЕДН ПОДВЕСКИ ЛЕВ НИЖН СЗАДИ (Тайвань)</t>
  </si>
  <si>
    <t>8K0407694Q</t>
  </si>
  <si>
    <t>AUDI A4 {A5 12-/ Q5 12-} РЫЧАГ ПЕРЕДН ПОДВЕСКИ ПРАВ НИЖН СЗАДИ (Тайвань)</t>
  </si>
  <si>
    <t>8K0955101B</t>
  </si>
  <si>
    <t>8K0955102B</t>
  </si>
  <si>
    <t>AUDI A4 (15-)</t>
  </si>
  <si>
    <t>8W0941043</t>
  </si>
  <si>
    <t>15-</t>
  </si>
  <si>
    <t>AUDI A4 ФАРА ЛЕВ С РЕГ.МОТОР , ДИОД (КСЕНОН) (DEPO)</t>
  </si>
  <si>
    <t>8W0941044</t>
  </si>
  <si>
    <t>AUDI A4 ФАРА ПРАВ С РЕГ.МОТОР , ДИОД (КСЕНОН) (DEPO)</t>
  </si>
  <si>
    <t>8W0807065CGRU</t>
  </si>
  <si>
    <t>AUDI A4 БАМПЕР ПЕРЕДН С ОТВ П/ОМЫВАТ ФАР ГРУНТ (Тайвань)</t>
  </si>
  <si>
    <t>8W0807065DGRU</t>
  </si>
  <si>
    <t>AUDI A4 БАМПЕР ПЕРЕДН С ОТВ П/ОМЫВАТ ФАР , ОТВ П/ДАТЧ ГРУНТ (Тайвань)</t>
  </si>
  <si>
    <t>8W08076839B9</t>
  </si>
  <si>
    <t>AUDI A4 РЕШЕТКА БАМПЕРА ПЕРЕДН (Тайвань)</t>
  </si>
  <si>
    <t>8W0821105A</t>
  </si>
  <si>
    <t>8W0821106A</t>
  </si>
  <si>
    <t>8W0823029A</t>
  </si>
  <si>
    <t>8W0805594</t>
  </si>
  <si>
    <t>AUDI A4 СУППОРТ РАДИАТОРА (Тайвань)</t>
  </si>
  <si>
    <t>8W1857409D9B9+8W0949101+8W0857527GRU</t>
  </si>
  <si>
    <t>AUDI A4 ЗЕРКАЛО ЛЕВ ЭЛЕКТР , С ПОДОГРЕВ , УК.ПОВОР , (aspherical) , 8 КОНТ (Тайвань)</t>
  </si>
  <si>
    <t>8W1857410C9B9+8W0949102+8W0857528GRU</t>
  </si>
  <si>
    <t>AUDI A4 ЗЕРКАЛО ПРАВ ЭЛЕКТР , С ПОДОГРЕВ , УК.ПОВОР , (convex) , 8 КОНТ (Тайвань)</t>
  </si>
  <si>
    <t>8W1857409F9B9+8W0949101+8W0857527GRU</t>
  </si>
  <si>
    <t>AUDI A4 ЗЕРКАЛО ЛЕВ ЭЛЕКТР , С ПОДОГРЕВ , УК.ПОВОР , АВТОСКЛАДЫВ , ПАМЯТЬЮ , АВТОЗАТЕМНЕН. , (aspherical) , 15 КОНТ (Тайвань)</t>
  </si>
  <si>
    <t>8W1857410D9B9+8W0949102+8W0857528GRU</t>
  </si>
  <si>
    <t>AUDI A4 ЗЕРКАЛО ПРАВ ЭЛЕКТР , С ПОДОГРЕВ , УК.ПОВОР , АВТОСКЛАДЫВ , ПАМЯТЬЮ , АВТОЗАТЕМНЕН. , (aspherical) , 15 КОНТ (Тайвань)</t>
  </si>
  <si>
    <t>8W0857535E</t>
  </si>
  <si>
    <t>AUDI A4 СТЕКЛО ЗЕРКАЛА ЛЕВ С ПОДОГРЕВ , (aspherical) (Тайвань)</t>
  </si>
  <si>
    <t>8W0857536E</t>
  </si>
  <si>
    <t>AUDI A4 СТЕКЛО ЗЕРКАЛА ПРАВ С ПОДОГРЕВ , (aspherical) (Тайвань)</t>
  </si>
  <si>
    <t>8W5807067AGRU</t>
  </si>
  <si>
    <t>8W0853551A2ZZ</t>
  </si>
  <si>
    <t>AUDI A4 МОЛДИНГ БАМПЕРА ЗАДН ХРОМ (Тайвань)</t>
  </si>
  <si>
    <t>8W58078339B9</t>
  </si>
  <si>
    <t>AUDI A4 МОЛДИНГ БАМПЕРА ЗАДН ЧЕРН (Тайвань)</t>
  </si>
  <si>
    <t>8W5945069A</t>
  </si>
  <si>
    <t>8W5945070A</t>
  </si>
  <si>
    <t>8W5945091B</t>
  </si>
  <si>
    <t>AUDI A4 ФОНАРЬ ЗАДН ВНЕШН ЛЕВ ДИОД (DEPO)</t>
  </si>
  <si>
    <t>8W5945092B</t>
  </si>
  <si>
    <t>AUDI A4 ФОНАРЬ ЗАДН ВНЕШН ПРАВ ДИОД (DEPO)</t>
  </si>
  <si>
    <t>8W0955101A</t>
  </si>
  <si>
    <t>8W0955102A</t>
  </si>
  <si>
    <t>AUDI A4 (2/01-04)</t>
  </si>
  <si>
    <t>088048/88048/8E0941029C</t>
  </si>
  <si>
    <t>01-</t>
  </si>
  <si>
    <t>088049/88049/8E0941030C</t>
  </si>
  <si>
    <t>8E0941030C+8E0941029C</t>
  </si>
  <si>
    <t>01-04</t>
  </si>
  <si>
    <t>AUDI A4 ФАРА Л+П (КОМПЛЕКТ) ТЮНИНГ (DEVIL EYES) П/КОРРЕКТОР ВНУТРИ (DEPO) ХРОМ-ЧЕРН</t>
  </si>
  <si>
    <t>AUDI A4 ФАРА Л+П (КОМПЛЕКТ) ТЮНИНГ ЛИНЗОВАН (DEVIL EYES) +/- П/КОРРЕКТОР (SONAR) ВНУТРИ ХРОМ</t>
  </si>
  <si>
    <t>AUDI A4 ФАРА Л+П (КОМПЛЕКТ) ТЮНИНГ ЛИНЗОВАН (DEVIL EYES) +/- П/КОРРЕКТОР (SONAR) ВНУТРИ ЧЕРН</t>
  </si>
  <si>
    <t>8E0941029Q</t>
  </si>
  <si>
    <t>AUDI A4 ФАРА ЛЕВ П/КОРРЕКТОР (КСЕНОН) (DEPO)</t>
  </si>
  <si>
    <t>8E0941030Q</t>
  </si>
  <si>
    <t>AUDI A4 ФАРА ПРАВ П/КОРРЕКТОР (КСЕНОН) (DEPO)</t>
  </si>
  <si>
    <t>8E0941699B</t>
  </si>
  <si>
    <t>01-06</t>
  </si>
  <si>
    <t>AUDI A4 {+VOLVO S40 04-} ФАРА ПРОТИВОТУМ ЛЕВ (DEPO)</t>
  </si>
  <si>
    <t>8E0941700B</t>
  </si>
  <si>
    <t>AUDI A4 {+VOLVO S40 04-} ФАРА ПРОТИВОТУМ ПРАВ (DEPO)</t>
  </si>
  <si>
    <t>8E0853651B3</t>
  </si>
  <si>
    <t>8E0807103FGRU</t>
  </si>
  <si>
    <t>AUDI A4 БАМПЕР ПЕРЕДН (Тайвань) ГРУНТ</t>
  </si>
  <si>
    <t>8E0807681A</t>
  </si>
  <si>
    <t>AUDI A4 РЕШЕТКА БАМПЕРА ПЕРЕДН ЛЕВ (Тайвань)</t>
  </si>
  <si>
    <t>8E0807682A</t>
  </si>
  <si>
    <t>AUDI A4 РЕШЕТКА БАМПЕРА ПЕРЕДН ПРАВ (Тайвань)</t>
  </si>
  <si>
    <t>8E0807647C5PV</t>
  </si>
  <si>
    <t>AUDI A4 РЕШЕТКА БАМПЕРА ПЕРЕДН ЦЕНТРАЛ (Тайвань) ХРОМ-ЧЕРН</t>
  </si>
  <si>
    <t>AUDI A4 РЕШЕТКА БАМПЕРА ПЕРЕДН ЛЕВ</t>
  </si>
  <si>
    <t>AUDI A4 РЕШЕТКА БАМПЕРА ПЕРЕДН ПРАВ</t>
  </si>
  <si>
    <t>AUDI A4 РЕШЕТКА БАМПЕРА ПЕРЕДН ЦЕНТРАЛ ХРОМ-ЧЕРН</t>
  </si>
  <si>
    <t>8E0807110A7DL</t>
  </si>
  <si>
    <t>AUDI A4 {+S4} СПОЙЛЕР БАМПЕРА ПЕРЕДН (Тайвань) ГРУНТ</t>
  </si>
  <si>
    <t>8E0807109</t>
  </si>
  <si>
    <t>AUDI A4 УСИЛИТЕЛЬ БАМПЕРА ПЕРЕДН (Тайвань)</t>
  </si>
  <si>
    <t>8E0821105B</t>
  </si>
  <si>
    <t>8E0821106B</t>
  </si>
  <si>
    <t>8E0949127</t>
  </si>
  <si>
    <t>01-08</t>
  </si>
  <si>
    <t>AUDI A4 {A6 (04-08)} ПОВТОРИТЕЛЬ ПОВОРОТА В КРЫЛО Л=П ПРОЗРАЧ (DEPO)</t>
  </si>
  <si>
    <t>8E0821171B</t>
  </si>
  <si>
    <t>8E0821172B</t>
  </si>
  <si>
    <t>8E0823029</t>
  </si>
  <si>
    <t>8E0805594</t>
  </si>
  <si>
    <t>AUDI A4 СУППОРТ РАДИАТОРА 1.8 + (дизель) (Тайвань) ПЛАСТИК</t>
  </si>
  <si>
    <t>8E0805594B</t>
  </si>
  <si>
    <t>AUDI A4 СУППОРТ РАДИАТОРА 1.6 , 2 + 6цил (Тайвань) ПЛАСТИК</t>
  </si>
  <si>
    <t>8E0857535E+8E0857535E+8E0857507BGRU</t>
  </si>
  <si>
    <t>8E0857536D+8E0857536D+8E0857508BGRU</t>
  </si>
  <si>
    <t>AUDI A4 ЗЕРКАЛО ПРАВ ЭЛЕКТР С ПОДОГРЕВ (convex) (Тайвань) ГРУНТ</t>
  </si>
  <si>
    <t>8E5945217+8E5945218</t>
  </si>
  <si>
    <t>AUDI A4 ФОНАРЬ ЗАДН ВНЕШН Л+П (КОМПЛЕКТ) ТЮНИНГ ПРОЗРАЧ (LEXUS ТИП) ВНУТРИ (DEPO) ХРОМ</t>
  </si>
  <si>
    <t>8E5945217</t>
  </si>
  <si>
    <t>8E5945218</t>
  </si>
  <si>
    <t>AUDI A4 ФОНАРЬ ЗАДН ВНЕШН Л+П (КОМПЛЕКТ) (СЕДАН) ТЮНИНГ ХРУСТАЛ С ДИОД (SONAR) ВНУТРИ ХРОМ-ЧЕРН</t>
  </si>
  <si>
    <t>AUDI A4 ФОНАРЬ ЗАДН ВНЕШН Л+П (КОМПЛЕКТ) ТЮНИНГ С ДИОД (JUNYAN) ВНУТРИ ЧЕРН</t>
  </si>
  <si>
    <t>8E9945095+8E9945096A</t>
  </si>
  <si>
    <t>AUDI A4 ФОНАРЬ ЗАДН ВНЕШН Л+П (КОМПЛЕКТ) (УНИВЕРСАЛ) ТЮНИНГ С ДИОД (SONAR) КРАСН-XРОМ</t>
  </si>
  <si>
    <t>AUDI A4 ФОНАРЬ ЗАДН ВНЕШН Л+П (КОМПЛЕКТ) (СЕДАН) ТЮНИНГ ХРУСТАЛ С ДИОД (SONAR) ВНУТРИ ХРОМ</t>
  </si>
  <si>
    <t>8E0407151M</t>
  </si>
  <si>
    <t>AUDI A4 РЫЧАГ ПЕРЕДН ПОДВЕСКИ Л=П НИЖН СПЕРЕД (Тайвань)</t>
  </si>
  <si>
    <t>8E0121251/8E0121251A</t>
  </si>
  <si>
    <t>AUDI A4 РАДИАТОР ОХЛАЖДЕН (см.каталог)</t>
  </si>
  <si>
    <t>8E0121251L</t>
  </si>
  <si>
    <t>8D0121251AT/8D0121251BA</t>
  </si>
  <si>
    <t>8E0260401D/8E0260403D</t>
  </si>
  <si>
    <t>8E0260403H/8E0260403J/8E0260403K</t>
  </si>
  <si>
    <t>AUDI A4 {A4 03-} КОНДЕНСАТОР КОНДИЦ</t>
  </si>
  <si>
    <t>8E0260805G</t>
  </si>
  <si>
    <t>8E0260805S</t>
  </si>
  <si>
    <t>03-04</t>
  </si>
  <si>
    <t>8E0260805F</t>
  </si>
  <si>
    <t>8E0837461</t>
  </si>
  <si>
    <t>8E0837462</t>
  </si>
  <si>
    <t>8E0839461</t>
  </si>
  <si>
    <t>8E0839462</t>
  </si>
  <si>
    <t>AUDI A5 (07-)</t>
  </si>
  <si>
    <t>8T0941029AK</t>
  </si>
  <si>
    <t>07-11</t>
  </si>
  <si>
    <t>AUDI A5 ФАРА ЛЕВ ЛИНЗОВАН С РЕГ.МОТОР , (DEVIL EYES) , (КСЕНОН) (DEPO)</t>
  </si>
  <si>
    <t>8T0941030AK</t>
  </si>
  <si>
    <t>AUDI A5 ФАРА ПРАВ ЛИНЗОВАН С РЕГ.МОТОР , (DEVIL EYES) , (КСЕНОН) (DEPO)</t>
  </si>
  <si>
    <t>8T0941699D</t>
  </si>
  <si>
    <t>AUDI A5 ФАРА ПРОТИВОТУМ ЛЕВ S-LINE (DEPO)</t>
  </si>
  <si>
    <t>8T0941700D</t>
  </si>
  <si>
    <t>AUDI A5 ФАРА ПРОТИВОТУМ ПРАВ S-LINE (DEPO)</t>
  </si>
  <si>
    <t>8T0941699C</t>
  </si>
  <si>
    <t>AUDI A5 ФАРА ПРОТИВОТУМ ЛЕВ (DEPO)</t>
  </si>
  <si>
    <t>8T0941700C</t>
  </si>
  <si>
    <t>AUDI A5 ФАРА ПРОТИВОТУМ ПРАВ (DEPO)</t>
  </si>
  <si>
    <t>8T1857409AH3FZ</t>
  </si>
  <si>
    <t>AUDI A5 {12 конт.} ЗЕРКАЛО ЛЕВ (2 дв) (КУПЕ) ЭЛЕКТР С ПОДОГРЕВ АВТОСКЛАДЫВ УК.ПОВОР Side assist (aspherical) (Тайвань) ГРУНТ</t>
  </si>
  <si>
    <t>8T1857410AH3FZ</t>
  </si>
  <si>
    <t>AUDI A5 {12 конт.} ЗЕРКАЛО ПРАВ (2 дв) (КУПЕ) ЭЛЕКТР С ПОДОГРЕВ АВТОСКЛАДЫВ УК.ПОВОР Side assist (aspherical) (Тайвань) ГРУНТ</t>
  </si>
  <si>
    <t>8T8857409E3FZ</t>
  </si>
  <si>
    <t>AUDI A5 {16 конт.} ЗЕРКАЛО ЛЕВ (4 дв) Sportback ЭЛЕКТР С ПОДОГРЕВ АВТОСКЛАДЫВ УК.ПОВОР ПАМЯТЬЮ Side assist (aspherical) (Тайвань) ГРУНТ</t>
  </si>
  <si>
    <t>8T8857410E3FZ</t>
  </si>
  <si>
    <t>AUDI A5 {16 конт.} ЗЕРКАЛО ПРАВ (4 дв) Sportback ЭЛЕКТР С ПОДОГРЕВ АВТОСКЛАДЫВ УК.ПОВОР ПАМЯТЬЮ Side assist (aspherical) (Тайвань) ГРУНТ</t>
  </si>
  <si>
    <t>8T0955101B</t>
  </si>
  <si>
    <t>AUDI A5 ФОРСУНКА ОМЫВАТЕЛЯ ФАРЫ ЛЕВ (Китай)</t>
  </si>
  <si>
    <t>8T0955101D</t>
  </si>
  <si>
    <t>8T0955102D</t>
  </si>
  <si>
    <t>AUDI A5 ФОРСУНКА ОМЫВАТЕЛЯ ФАРЫ ПРАВ (Китай)</t>
  </si>
  <si>
    <t>8T0955102B</t>
  </si>
  <si>
    <t>AUDI A6 (08-10)</t>
  </si>
  <si>
    <t>4F0941029CP</t>
  </si>
  <si>
    <t>08-10</t>
  </si>
  <si>
    <t>AUDI A6 {D3S} ФАРА ЛЕВ (КСЕНОН) С ДИОД П/КОРРЕКТОР (DEPO)</t>
  </si>
  <si>
    <t>4F0941030CP</t>
  </si>
  <si>
    <t>AUDI A6 {D3S} ФАРА ПРАВ (КСЕНОН) С ДИОД П/КОРРЕКТОР (DEPO)</t>
  </si>
  <si>
    <t>4F0941699A</t>
  </si>
  <si>
    <t>AUDI A6 ФАРА ПРОТИВОТУМ ЛЕВ (DEPO)</t>
  </si>
  <si>
    <t>4F0941700A</t>
  </si>
  <si>
    <t>AUDI A6 ФАРА ПРОТИВОТУМ ПРАВ (DEPO)</t>
  </si>
  <si>
    <t>AUDI A6 ФАРА ПРОТИВОТУМ ЛЕВ (Китай)</t>
  </si>
  <si>
    <t>AUDI A6 ФАРА ПРОТИВОТУМ ПРАВ (Китай)</t>
  </si>
  <si>
    <t>4F0853651A</t>
  </si>
  <si>
    <t>AUDI A6 РЕШЕТКА РАДИАТОРА В СБОРЕ ХРОМ ЧЕРН (Китай)</t>
  </si>
  <si>
    <t>4F0807105AAGRU</t>
  </si>
  <si>
    <t>AUDI A6 БАМПЕР ПЕРЕДН С ОТВ П/ОМЫВАТ ФАР , ГРУНТ (Китай)</t>
  </si>
  <si>
    <t>4F0807105ABGRU</t>
  </si>
  <si>
    <t>AUDI A6 БАМПЕР ПЕРЕДН С ОТВ П/ОМЫВАТ ФАР , П/ДАТЧ , ГРУНТ (Китай)</t>
  </si>
  <si>
    <t>4F0821103F</t>
  </si>
  <si>
    <t>AUDI A6 КРЫЛО ПЕРЕДН ЛЕВ БЕЗ ОТВ П/ПОВТОРИТЕЛЬ (Тайвань) АЛЮМИН</t>
  </si>
  <si>
    <t>4F0821104F</t>
  </si>
  <si>
    <t>AUDI A6 КРЫЛО ПЕРЕДН ПРАВ БЕЗ ОТВ П/ПОВТОРИТЕЛЬ (Тайвань) АЛЮМИН</t>
  </si>
  <si>
    <t>AUDI A6 КРЫЛО ПЕРЕДН ЛЕВ БЕЗ ОТВ П/ПОВТОРИТЕЛЬ (Тайвань) СТАЛЬН</t>
  </si>
  <si>
    <t>AUDI A6 КРЫЛО ПЕРЕДН ПРАВ БЕЗ ОТВ П/ПОВТОРИТЕЛЬ (Тайвань) СТАЛЬН</t>
  </si>
  <si>
    <t>4F0821133P</t>
  </si>
  <si>
    <t>AUDI A6 ПОДКРЫЛОК ПЕРЕДН КРЫЛА ЛЕВ (Тайвань)</t>
  </si>
  <si>
    <t>4F0821134P</t>
  </si>
  <si>
    <t>AUDI A6 ПОДКРЫЛОК ПЕРЕДН КРЫЛА ПРАВ (Тайвань)</t>
  </si>
  <si>
    <t>4F0823029F</t>
  </si>
  <si>
    <t>AUDI A6 КАПОТ (Тайвань) АЛЮМИН</t>
  </si>
  <si>
    <t>AUDI A6 КАПОТ (Тайвань) СТАЛЬН</t>
  </si>
  <si>
    <t>4F0955275B</t>
  </si>
  <si>
    <t>AUDI A6 КРЫШКА ФОРСУНКИ ОМЫВАТЕЛЯ ФАРЫ ЛЕВ (Китай)</t>
  </si>
  <si>
    <t>4F0955276B</t>
  </si>
  <si>
    <t>AUDI A6 КРЫШКА ФОРСУНКИ ОМЫВАТЕЛЯ ФАРЫ ПРАВ (Китай)</t>
  </si>
  <si>
    <t>4F1857409A+4F0857535A+8TO857527DGRU+8K0949101A</t>
  </si>
  <si>
    <t>AUDI A6 {16 конт} ЗЕРКАЛО ЛЕВ ЭЛЕКТР С ПОДОГРЕВ С АВТОСКЛАДЫВ , ПАМЯТЬЮ , Side assist , УК.ПОВОР (aspherical) (Тайвань) ГРУНТ</t>
  </si>
  <si>
    <t>4F1857410A+4F0857536AF+8TO857528DGRU+8K0949102A</t>
  </si>
  <si>
    <t>AUDI A6 {16 конт} ЗЕРКАЛО ПРАВ ЭЛЕКТР С ПОДОГРЕВ С АВТОСКЛАДЫВ , ПАМЯТЬЮ , Side assist , УК.ПОВОР (aspherical) (Тайвань) ГРУНТ</t>
  </si>
  <si>
    <t>4F1857409AN01C+8T0857527DGRU</t>
  </si>
  <si>
    <t>AUDI A6 ЗЕРКАЛО ЛЕВ ЭЛЕКТР С ПОДОГРЕВ , УК.ПОВОР (Китай)</t>
  </si>
  <si>
    <t>4F1857410AN01C+8T0857528DGRU</t>
  </si>
  <si>
    <t>AUDI A6 ЗЕРКАЛО ПРАВ ЭЛЕКТР С ПОДОГРЕВ , УК.ПОВОР (Китай)</t>
  </si>
  <si>
    <t>4F5807303EGRU</t>
  </si>
  <si>
    <t>AUDI A6 БАМПЕР ЗАДН С ОТВ П/ДАТЧ , ГРУНТ (Китай)</t>
  </si>
  <si>
    <t>4F5807303DGRU</t>
  </si>
  <si>
    <t>AUDI A6 БАМПЕР ЗАДН БЕЗ ОТВ П/ДАТЧ , ГРУНТ (Китай)</t>
  </si>
  <si>
    <t>4F0807521</t>
  </si>
  <si>
    <t>AUDI A6 СПОЙЛЕР БАМПЕРА ЗАДН (Китай)</t>
  </si>
  <si>
    <t>4F5945095J</t>
  </si>
  <si>
    <t>AUDI A6 ФОНАРЬ ЗАДН ВНЕШН ЛЕВ ДИОД (DEPO)</t>
  </si>
  <si>
    <t>4F5945096J</t>
  </si>
  <si>
    <t>AUDI A6 ФОНАРЬ ЗАДН ВНЕШН ПРАВ ДИОД (DEPO)</t>
  </si>
  <si>
    <t>4F0955101B</t>
  </si>
  <si>
    <t>AUDI A6 ФОРСУНКА ОМЫВАТЕЛЯ ФАРЫ ЛЕВ (Китай)</t>
  </si>
  <si>
    <t>4F0955102B</t>
  </si>
  <si>
    <t>AUDI A6 ФОРСУНКА ОМЫВАТЕЛЯ ФАРЫ ПРАВ (Китай)</t>
  </si>
  <si>
    <t>4F0837461A</t>
  </si>
  <si>
    <t>04-10</t>
  </si>
  <si>
    <t>AUDI A6 СТЕКЛОПОДЪЁМНИК ЛЕВ ПЕРЕД , БЕЗ МОТОР (Китай)</t>
  </si>
  <si>
    <t>4F0837462A</t>
  </si>
  <si>
    <t>AUDI A6 СТЕКЛОПОДЪЁМНИК ПРАВ ПЕРЕД , БЕЗ МОТОР (Китай)</t>
  </si>
  <si>
    <t>4F0839461A</t>
  </si>
  <si>
    <t>AUDI A6 СТЕКЛОПОДЪЁМНИК ЛЕВ ЗАДН , БЕЗ МОТОР (Китай)</t>
  </si>
  <si>
    <t>4F0839462A</t>
  </si>
  <si>
    <t>AUDI A6 СТЕКЛОПОДЪЁМНИК ПРАВ ЗАДН , БЕЗ МОТОР (Китай)</t>
  </si>
  <si>
    <t>AUDI A6 (11-)</t>
  </si>
  <si>
    <t>4G0941043F</t>
  </si>
  <si>
    <t>14-</t>
  </si>
  <si>
    <t>AUDI A6 ФАРА ЛЕВ ЛИНЗОВАН С РЕГ.МОТОР , ДИОД , (КСЕНОН) (DEPO)</t>
  </si>
  <si>
    <t>4G0941003</t>
  </si>
  <si>
    <t>11-</t>
  </si>
  <si>
    <t>AUDI A6 ФАРА ЛЕВ С РЕГ.МОТОР (DEPO)</t>
  </si>
  <si>
    <t>4G0941044F</t>
  </si>
  <si>
    <t>AUDI A6 ФАРА ПРАВ ЛИНЗОВАН С РЕГ.МОТОР , ДИОД , (КСЕНОН) (DEPO)</t>
  </si>
  <si>
    <t>4G0941004</t>
  </si>
  <si>
    <t>AUDI A6 ФАРА ПРАВ С РЕГ.МОТОР (DEPO)</t>
  </si>
  <si>
    <t>4G0941043</t>
  </si>
  <si>
    <t>4G0941044</t>
  </si>
  <si>
    <t>4G0853651T94</t>
  </si>
  <si>
    <t>AUDI A6 РЕШЕТКА РАДИАТОРА С ХРОМ МОЛДИНГ (Тайвань)</t>
  </si>
  <si>
    <t>4G0807065AGRU</t>
  </si>
  <si>
    <t>AUDI A6 БАМПЕР ПЕРЕДН С ОТВ П/ОМЫВАТ ФАР , П/ДАТЧ ГРУНТ (Тайвань)</t>
  </si>
  <si>
    <t>AUDI A6 БАМПЕР ПЕРЕДН С ОТВ П/ОМЫВАТ ФАР , П/ДАТЧ (Китай)</t>
  </si>
  <si>
    <t>4G0807065GRU</t>
  </si>
  <si>
    <t>AUDI A6 БАМПЕР ПЕРЕДН С ОТВ П/ОМЫВАТ ФАР , БЕЗ ОТВ П/ДАТЧ ГРУНТ (Китай)</t>
  </si>
  <si>
    <t>AUDI A6 БАМПЕР ПЕРЕДН С ОТВ П/ОМЫВАТ ФАР , БЕЗ ОТВ П/ДАТЧ ГРУНТ (Тайвань)</t>
  </si>
  <si>
    <t>4G08076819B9</t>
  </si>
  <si>
    <t>AUDI A6 РЕШЕТКА БАМПЕРА ПЕРЕДН ЛЕВ (Китай)</t>
  </si>
  <si>
    <t>4G08076829B9</t>
  </si>
  <si>
    <t>AUDI A6 РЕШЕТКА БАМПЕРА ПЕРЕДН ПРАВ (Китай)</t>
  </si>
  <si>
    <t>AUDI A6 РЕШЕТКА БАМПЕРА ПЕРЕДН ЛЕВ (Тайвань)</t>
  </si>
  <si>
    <t>4G0807682F9B9</t>
  </si>
  <si>
    <t>AUDI A6 РЕШЕТКА БАМПЕРА ПЕРЕДН ПРАВ (Тайвань)</t>
  </si>
  <si>
    <t>4G0807113A</t>
  </si>
  <si>
    <t>AUDI A6 УСИЛИТЕЛЬ БАМПЕРА ПЕРЕДН (Китай)</t>
  </si>
  <si>
    <t>4G0821101</t>
  </si>
  <si>
    <t>AUDI A6 КРЫЛО ПЕРЕДН ЛЕВ СТАЛЬН (Тайвань)</t>
  </si>
  <si>
    <t>4G0821102</t>
  </si>
  <si>
    <t>AUDI A6 КРЫЛО ПЕРЕДН ПРАВ СТАЛЬН (Тайвань)</t>
  </si>
  <si>
    <t>4G0821133A/4G0821133D</t>
  </si>
  <si>
    <t>AUDI A6 ПОДКРЫЛОК ПЕРЕДН КРЫЛА ЛЕВ (Китай)</t>
  </si>
  <si>
    <t>4G0821134A/4G0821134D</t>
  </si>
  <si>
    <t>AUDI A6 ПОДКРЫЛОК ПЕРЕДН КРЫЛА ПРАВ (Китай)</t>
  </si>
  <si>
    <t>4G0823029A</t>
  </si>
  <si>
    <t>AUDI A6 КАПОТ СТАЛЬН (Тайвань)</t>
  </si>
  <si>
    <t>4G0805594</t>
  </si>
  <si>
    <t>AUDI A6 {+ /S6/A7} СУППОРТ РАДИАТОРА ПЛАСТИК (Тайвань)</t>
  </si>
  <si>
    <t>4G0805607</t>
  </si>
  <si>
    <t>AUDI A6 КРЕПЛЕНИЕ ФАРЫ ЛЕВ (Китай)</t>
  </si>
  <si>
    <t>4G0805608</t>
  </si>
  <si>
    <t>AUDI A6 КРЕПЛЕНИЕ ФАРЫ ПРАВ (Китай)</t>
  </si>
  <si>
    <t>4G0955275GRU</t>
  </si>
  <si>
    <t>AUDI A6 КРЫШКА ФОРСУНКИ ОМЫВАТЕЛЯ ФАРЫ ЛЕВ (Тайвань)</t>
  </si>
  <si>
    <t>4G0955276GRU</t>
  </si>
  <si>
    <t>AUDI A6 КРЫШКА ФОРСУНКИ ОМЫВАТЕЛЯ ФАРЫ ПРАВ (Тайвань)</t>
  </si>
  <si>
    <t>4G0955275AGRU</t>
  </si>
  <si>
    <t>4G0955276AGRU</t>
  </si>
  <si>
    <t>4G1857409N01C+4G0857535B+4G0857527GRU+4G5949101A</t>
  </si>
  <si>
    <t>AUDI A6 {8 конт.} ЗЕРКАЛО ЛЕВ ЭЛЕКТР С ПОДОГРЕВ С ДИОД УК.ПОВОР (aspherical) (Тайвань) ГРУНТ</t>
  </si>
  <si>
    <t>4G1857410N01C+4G0857536B+4G0857528GRU+4G5949102A</t>
  </si>
  <si>
    <t>AUDI A6 {8 конт.} ЗЕРКАЛО ПРАВ ЭЛЕКТР С ПОДОГРЕВ С ДИОД УК.ПОВОР (aspherical) (Тайвань) ГРУНТ</t>
  </si>
  <si>
    <t>4G1857409AE01C+4G0857535B+4G0857527BGRU+4G5949101A</t>
  </si>
  <si>
    <t>AUDI A6 {16 конт.} ЗЕРКАЛО ЛЕВ ЭЛЕКТР С ПОДОГРЕВ С АВТОСКЛАДЫВ , ПАМЯТЬЮ , Side assist , ДИОД УК.ПОВОР (aspherical) (Тайвань) ГРУНТ</t>
  </si>
  <si>
    <t>4G1857410AE01C+4G0857536B+4G0857528BGRU+4G5949102A</t>
  </si>
  <si>
    <t>AUDI A6 {16 конт.} ЗЕРКАЛО ПРАВ ЭЛЕКТР С ПОДОГРЕВ С АВТОСКЛАДЫВ , ПАМЯТЬЮ , Side assist , ДИОД УК.ПОВОР (aspherical) (Тайвань) ГРУНТ</t>
  </si>
  <si>
    <t>4G0857535B</t>
  </si>
  <si>
    <t>AUDI A6 СТЕКЛО ЗЕРКАЛА ЛЕВ С ПОДОГРЕВ (aspherical) (Тайвань)</t>
  </si>
  <si>
    <t>4G0857536B</t>
  </si>
  <si>
    <t>AUDI A6 СТЕКЛО ЗЕРКАЛА ПРАВ С ПОДОГРЕВ (aspherical) (Тайвань)</t>
  </si>
  <si>
    <t>4G0807241GRU</t>
  </si>
  <si>
    <t>AUDI A6 ЗАГЛУШКА БУКСИРОВ КРЮКА БАМПЕРА ПЕРЕД (Тайвань)</t>
  </si>
  <si>
    <t>4G5807441GRU</t>
  </si>
  <si>
    <t>AUDI A6 ЗАГЛУШКА БУКСИРОВ КРЮКА БАМПЕРА ЗАДН (Тайвань)</t>
  </si>
  <si>
    <t>4G5807067AGRU</t>
  </si>
  <si>
    <t>AUDI A6 БАМПЕР ЗАДН С ОТВ П/ДАТЧ ГРУНТ (Тайвань)</t>
  </si>
  <si>
    <t>4G0807521A</t>
  </si>
  <si>
    <t>4G0807521A9B9</t>
  </si>
  <si>
    <t>AUDI A6 СПОЙЛЕР БАМПЕРА ЗАДН (Тайвань)</t>
  </si>
  <si>
    <t>4G5945095</t>
  </si>
  <si>
    <t>AUDI A6 ФОНАРЬ ЗАДН ВНЕШН ЛЕВ (DEPO)</t>
  </si>
  <si>
    <t>4G5945096</t>
  </si>
  <si>
    <t>AUDI A6 ФОНАРЬ ЗАДН ВНЕШН ПРАВ (DEPO)</t>
  </si>
  <si>
    <t>4G5945095A</t>
  </si>
  <si>
    <t>AUDI A6 ФОНАРЬ ЗАДН ВНЕШН ЛЕВ С ДИОД (DEPO)</t>
  </si>
  <si>
    <t>4G5945096A</t>
  </si>
  <si>
    <t>AUDI A6 ФОНАРЬ ЗАДН ВНЕШН ПРАВ С ДИОД (DEPO)</t>
  </si>
  <si>
    <t>4G5945093A</t>
  </si>
  <si>
    <t>AUDI A6 ФОНАРЬ ЗАДН ВНУТРЕН ЛЕВ С ДИОД (4 дв) (DEPO)</t>
  </si>
  <si>
    <t>4G5945094A</t>
  </si>
  <si>
    <t>AUDI A6 ФОНАРЬ ЗАДН ВНУТРЕН ПРАВ С ДИОД (4 дв) (DEPO)</t>
  </si>
  <si>
    <t>4G5807458</t>
  </si>
  <si>
    <t>AUDI A6 КРЕПЛЕНИЕ БАМПЕРА ЗАДН ЦЕНТРАЛ (Китай)</t>
  </si>
  <si>
    <t>4G0955101A</t>
  </si>
  <si>
    <t>4G0955101</t>
  </si>
  <si>
    <t>4G0955102</t>
  </si>
  <si>
    <t>4G0955102A</t>
  </si>
  <si>
    <t>4G0837461</t>
  </si>
  <si>
    <t>4G0837462</t>
  </si>
  <si>
    <t>AUDI A6 (4/04-)</t>
  </si>
  <si>
    <t>4F0941003A+4F0941004A</t>
  </si>
  <si>
    <t>AUDI A6 ФАРА Л+П (КОМПЛЕКТ) ТЮНИНГ П/КОРРЕКТОР ЛИНЗОВАН С 2 СВЕТЯЩ ОБОДК ВНУТРИ (DEPO) ЧЕРН</t>
  </si>
  <si>
    <t>4F0941003A</t>
  </si>
  <si>
    <t>AUDI A6 ФАРА ЛЕВ П/КОРРЕКТОР (DEPO)</t>
  </si>
  <si>
    <t>4F0941004A</t>
  </si>
  <si>
    <t>AUDI A6 ФАРА ПРАВ П/КОРРЕКТОР (DEPO)</t>
  </si>
  <si>
    <t>1EL008881111/4F0941029AK</t>
  </si>
  <si>
    <t>AUDI A6 ФАРА ЛЕВ П/КОРРЕКТОР (КСЕНОН) ЛИНЗОВАН (DEPO)</t>
  </si>
  <si>
    <t>1EL008881121/4F0941030AK</t>
  </si>
  <si>
    <t>AUDI A6 ФАРА ПРАВ П/КОРРЕКТОР (КСЕНОН) ЛИНЗОВАН (DEPO)</t>
  </si>
  <si>
    <t>4F0941029AK+4F0941030AK</t>
  </si>
  <si>
    <t>AUDI A6 {с DRL (дневн. ходов огни)} ФАРА Л+П (КОМПЛЕКТ) ТЮНИНГ (DEVIL EYES) (КСЕНОН) ЛИНЗОВАН (SONAR) ВНУТРИ ХРОМ</t>
  </si>
  <si>
    <t>AUDI A6 ФАРА Л+П (КОМПЛЕКТ) ТЮНИНГ (DEVIL EYES) ЛИНЗОВАН БЕЗ КОРРЕКТОР (EAGLE EYES) ВНУТРИ ХРОМ</t>
  </si>
  <si>
    <t>AUDI A6 ФАРА Л+П (КОМПЛЕКТ) ТЮНИНГ (DEVIL EYES) ЛИНЗОВАН БЕЗ КОРРЕКТОР (EAGLE EYES) ВНУТРИ ЧЕРН</t>
  </si>
  <si>
    <t>AUDI A6 ФАРА Л+П (КОМПЛЕКТ) (КСЕНОН) ТЮНИНГ ЛИНЗОВАН (DEVIL EYES) ДИОД -D2S- (DEPO)</t>
  </si>
  <si>
    <t>4F0941699</t>
  </si>
  <si>
    <t>4F0941700</t>
  </si>
  <si>
    <t>4F0853651/4F0853651A</t>
  </si>
  <si>
    <t>AUDI A6 РЕШЕТКА РАДИАТОРА (Тайвань) ХРОМ-ЧЕРН</t>
  </si>
  <si>
    <t>4F0807105GRU</t>
  </si>
  <si>
    <t>AUDI A6 БАМПЕР ПЕРЕДН БЕЗ ОТВ П/ОМЫВАТ ФАР , П/ДАТЧ (Тайвань)</t>
  </si>
  <si>
    <t>4F0807105GGRU</t>
  </si>
  <si>
    <t>AUDI A6 БАМПЕР ПЕРЕДН С ОТВ П/ОМЫВАТ ФАР , П/ДАТЧ (Тайвань) ГРУНТ</t>
  </si>
  <si>
    <t>4F0853066</t>
  </si>
  <si>
    <t>AUDI A6 МОЛДИНГ БАМПЕРА ПЕРЕДН ЛЕВ (Китай) ХРОМ</t>
  </si>
  <si>
    <t>4F0853067</t>
  </si>
  <si>
    <t>AUDI A6 МОЛДИНГ БАМПЕРА ПЕРЕДН ПРАВ (Китай) ХРОМ</t>
  </si>
  <si>
    <t>4F0807681A</t>
  </si>
  <si>
    <t>AUDI A6 РЕШЕТКА БАМПЕРА ПЕРЕДН ЛЕВ (Тайвань) ЧЕРН</t>
  </si>
  <si>
    <t>4F0807682A</t>
  </si>
  <si>
    <t>AUDI A6 РЕШЕТКА БАМПЕРА ПЕРЕДН ПРАВ (Тайвань) ЧЕРН</t>
  </si>
  <si>
    <t>4F0807111E</t>
  </si>
  <si>
    <t>4F0821103A</t>
  </si>
  <si>
    <t>AUDI A6 КРЫЛО ПЕРЕДН ЛЕВ (Тайвань) МЕТАЛ</t>
  </si>
  <si>
    <t>4F0821104A</t>
  </si>
  <si>
    <t>AUDI A6 КРЫЛО ПЕРЕДН ПРАВ (Тайвань) МЕТАЛ</t>
  </si>
  <si>
    <t>AUDI A6 КРЫЛО ПЕРЕДН ЛЕВ (Тайвань) АЛЮМИН</t>
  </si>
  <si>
    <t>AUDI A6 КРЫЛО ПЕРЕДН ПРАВ (Тайвань) АЛЮМИН</t>
  </si>
  <si>
    <t>4F0821133E</t>
  </si>
  <si>
    <t>4F0821134A</t>
  </si>
  <si>
    <t>4F0075111+4F0075101</t>
  </si>
  <si>
    <t>AUDI A6 БРЫЗГОВИК ПЕРЕДН КРЫЛА Л+П (КОМПЛЕКТ) + ЗАДН (4 шт) (Китай)</t>
  </si>
  <si>
    <t>4F0823029C</t>
  </si>
  <si>
    <t>4F0805594D</t>
  </si>
  <si>
    <t>AUDI A6 СУППОРТ РАДИАТОРА (бензин) 6цил , (дизель) 4цил (Тайвань)</t>
  </si>
  <si>
    <t>4F0955275</t>
  </si>
  <si>
    <t>4F0955276</t>
  </si>
  <si>
    <t>4F1858531J01C</t>
  </si>
  <si>
    <t>AUDI A6 ЗЕРКАЛО ЛЕВ ЭЛЕКТР С ПОДОГРЕВ (aspherical) (Тайвань) ГРУНТ</t>
  </si>
  <si>
    <t>4F1858532J01C</t>
  </si>
  <si>
    <t>AUDI A6 ЗЕРКАЛО ПРАВ ЭЛЕКТР С ПОДОГРЕВ (convex) (Тайвань) ГРУНТ</t>
  </si>
  <si>
    <t>4F0807441GRU</t>
  </si>
  <si>
    <t>4F5807303GRU</t>
  </si>
  <si>
    <t>AUDI A6 БАМПЕР ЗАДН С ОТВ П/ДАТЧ (СЕДАН) (Тайвань) ГРУНТ</t>
  </si>
  <si>
    <t>4F0807521A01C</t>
  </si>
  <si>
    <t>4F5945095D</t>
  </si>
  <si>
    <t>4F5945096D</t>
  </si>
  <si>
    <t>4F5945095F</t>
  </si>
  <si>
    <t>AUDI A6 ФОНАРЬ ЗАДН ВНЕШН ЛЕВ (СЕДАН) С ДИОД СТОП СИГНАЛ (DEPO)</t>
  </si>
  <si>
    <t>4F5945096F</t>
  </si>
  <si>
    <t>AUDI A6 ФОНАРЬ ЗАДН ВНЕШН ПРАВ (СЕДАН) С ДИОД СТОП СИГНАЛ (DEPO)</t>
  </si>
  <si>
    <t>4F5945095F+4F5945096F</t>
  </si>
  <si>
    <t>AUDI A6 ФОНАРЬ ЗАДН ВНЕШН Л+П (КОМПЛЕКТ) (СЕДАН) ТЮНИНГ С ДИОД ТОНИР (EAGLE EYES) ВНУТРИ ХРОМ</t>
  </si>
  <si>
    <t>4E0407505B</t>
  </si>
  <si>
    <t>AUDI A6 {A8 03-} РЫЧАГ ПЕРЕДН ПОДВЕСКИ ЛЕВ ВЕРХН СПЕРЕД (Тайвань)</t>
  </si>
  <si>
    <t>4E0407506B</t>
  </si>
  <si>
    <t>AUDI A6 {A8 03-} РЫЧАГ ПЕРЕДН ПОДВЕСКИ ПРАВ ВЕРХН СПЕРЕД (Тайвань)</t>
  </si>
  <si>
    <t>4F0407151</t>
  </si>
  <si>
    <t>AUDI A6 РЫЧАГ ПЕРЕДН ПОДВЕСКИ Л=П НИЖН СПЕРЕД (Тайвань)</t>
  </si>
  <si>
    <t>4F0407693C</t>
  </si>
  <si>
    <t>AUDI A6 РЫЧАГ ПЕРЕДН ПОДВЕСКИ ЛЕВ НИЖН СЗАДИ (Тайвань)</t>
  </si>
  <si>
    <t>4F0407694C</t>
  </si>
  <si>
    <t>AUDI A6 РЫЧАГ ПЕРЕДН ПОДВЕСКИ ПРАВ НИЖН СЗАДИ (Тайвань)</t>
  </si>
  <si>
    <t>4E0407509B</t>
  </si>
  <si>
    <t>AUDI A6 {A8 03-} РЫЧАГ ПЕРЕДН ПОДВЕСКИ ЛЕВ ВЕРХН СЗАДИ (Тайвань)</t>
  </si>
  <si>
    <t>4E0407510B</t>
  </si>
  <si>
    <t>AUDI A6 {A8 03-} РЫЧАГ ПЕРЕДН ПОДВЕСКИ ПРАВ ВЕРХН СЗАДИ (Тайвань)</t>
  </si>
  <si>
    <t>4F0121207A/4F0121207E</t>
  </si>
  <si>
    <t>AUDI A6 КОЖУХ ВЕНТИЛЯТОРА ОХЛАЖДЕНИЯ РАДИАТОРА (Тайвань)</t>
  </si>
  <si>
    <t>4F0260401E/4F0260403E/4F0260403P</t>
  </si>
  <si>
    <t>AUDI A6 КОНДЕНСАТОР КОНДИЦ (см.каталог)</t>
  </si>
  <si>
    <t>4F0955101</t>
  </si>
  <si>
    <t>4F0955102</t>
  </si>
  <si>
    <t>4F0260805F/4F0260805Q</t>
  </si>
  <si>
    <t>04-05</t>
  </si>
  <si>
    <t>AUDI A6 КОМПРЕССОР КОНДИЦ (AVA) (см.каталог)</t>
  </si>
  <si>
    <t>AUDI A6 (9/94-8/97)</t>
  </si>
  <si>
    <t>1EL007270151/4A0941029N</t>
  </si>
  <si>
    <t>AUDI A6 ФАРА ЛЕВ С ПРОТИВОТУМ П/КОРРЕКТОР (DEPO)</t>
  </si>
  <si>
    <t>1EL007270161/4A0941030N</t>
  </si>
  <si>
    <t>AUDI A6 ФАРА ПРАВ С ПРОТИВОТУМ П/КОРРЕКТОР (DEPO)</t>
  </si>
  <si>
    <t>1AL007270171/4A0941029L</t>
  </si>
  <si>
    <t>AUDI A6 ФАРА ЛЕВ БЕЗ ПРОТИВОТУМ П/КОРРЕКТОР (DEPO)</t>
  </si>
  <si>
    <t>1AL007270181/4A0941030L</t>
  </si>
  <si>
    <t>AUDI A6 ФАРА ПРАВ БЕЗ ПРОТИВОТУМ П/КОРРЕКТОР (DEPO)</t>
  </si>
  <si>
    <t>4A0941029N</t>
  </si>
  <si>
    <t>AUDI A6 ФАРА ЛЕВ С ПРОТИВОТУМ П/КОРРЕКТОР</t>
  </si>
  <si>
    <t>4A0941030N</t>
  </si>
  <si>
    <t>AUDI A6 ФАРА ПРАВ С ПРОТИВОТУМ П/КОРРЕКТОР</t>
  </si>
  <si>
    <t>4A0941115J</t>
  </si>
  <si>
    <t>AUDI A6 СТЕКЛО ФАРЫ ЛЕВ</t>
  </si>
  <si>
    <t>4A0941116J</t>
  </si>
  <si>
    <t>AUDI A6 СТЕКЛО ФАРЫ ПРАВ</t>
  </si>
  <si>
    <t>4A0953049D</t>
  </si>
  <si>
    <t>AUDI A6 УКАЗ.ПОВОРОТА УГЛОВОЙ ЛЕВ (DEPO) БЕЛ</t>
  </si>
  <si>
    <t>AUDI A6 УКАЗ.ПОВОРОТА УГЛОВОЙ ЛЕВ (DEPO) ТОНИР</t>
  </si>
  <si>
    <t>4A0953050D</t>
  </si>
  <si>
    <t>AUDI A6 УКАЗ.ПОВОРОТА УГЛОВОЙ ПРАВ (DEPO) БЕЛ</t>
  </si>
  <si>
    <t>AUDI A6 УКАЗ.ПОВОРОТА УГЛОВОЙ ПРАВ (DEPO) ТОНИР</t>
  </si>
  <si>
    <t>AUDI A6 УКАЗ.ПОВОРОТА УГЛОВОЙ ЛЕВ БЕЛ</t>
  </si>
  <si>
    <t>AUDI A6 УКАЗ.ПОВОРОТА УГЛОВОЙ ПРАВ БЕЛ</t>
  </si>
  <si>
    <t>4A0853651D3FZ</t>
  </si>
  <si>
    <t>AUDI A6 РЕШЕТКА РАДИАТОРА ХРОМ-ЧЕРН</t>
  </si>
  <si>
    <t>4A0807103DCGRU</t>
  </si>
  <si>
    <t>AUDI A6 БАМПЕР ПЕРЕДН (Тайвань) ГРУНТ СЕР</t>
  </si>
  <si>
    <t>AUDI A6 БАМПЕР ПЕРЕДН (Китай) ГРУНТ СЕР</t>
  </si>
  <si>
    <t>4A0807345J01C</t>
  </si>
  <si>
    <t>4A080734601C</t>
  </si>
  <si>
    <t>4A0807683A01C</t>
  </si>
  <si>
    <t>AUDI A6 РЕШЕТКА БАМПЕРА ПЕРЕДН ЦЕНТРАЛ (Тайвань) ЧЕРН</t>
  </si>
  <si>
    <t>4A0821105E</t>
  </si>
  <si>
    <t>AUDI A6 КРЫЛО ПЕРЕДН ЛЕВ С ОТВ П/ПОВТОРИТЕЛЬ (Тайвань) ОЦИНКОВ</t>
  </si>
  <si>
    <t>4A0821106E</t>
  </si>
  <si>
    <t>AUDI A6 КРЫЛО ПЕРЕДН ПРАВ С ОТВ П/ПОВТОРИТЕЛЬ (Тайвань) ОЦИНКОВ</t>
  </si>
  <si>
    <t>4A0821105D</t>
  </si>
  <si>
    <t>AUDI A6 КРЫЛО ПЕРЕДН ЛЕВ БЕЗ ОТВ П/ПОВТОРИТЕЛЬ (Тайвань) ОЦИНКОВ</t>
  </si>
  <si>
    <t>4A0821106D</t>
  </si>
  <si>
    <t>AUDI A6 КРЫЛО ПЕРЕДН ПРАВ БЕЗ ОТВ П/ПОВТОРИТЕЛЬ (Тайвань) ОЦИНКОВ</t>
  </si>
  <si>
    <t>4A0821171D</t>
  </si>
  <si>
    <t>4A0821172D</t>
  </si>
  <si>
    <t>4A0823029D</t>
  </si>
  <si>
    <t>AUDI A6 КАПОТ (Тайвань)</t>
  </si>
  <si>
    <t>4B1858531G3FZ</t>
  </si>
  <si>
    <t>AUDI A6 ЗЕРКАЛО ЛЕВ ЭЛЕКТР С ПОДОГРЕВ (flat) (Тайвань)</t>
  </si>
  <si>
    <t>4B1858532G3FZ</t>
  </si>
  <si>
    <t>AUDI A6 ЗЕРКАЛО ПРАВ ЭЛЕКТР С ПОДОГРЕВ (convex) (Тайвань)</t>
  </si>
  <si>
    <t>4A5945217B</t>
  </si>
  <si>
    <t>AUDI A6 ФОНАРЬ ЗАДН ВНЕШН ЛЕВ (DEPO) КРАСН</t>
  </si>
  <si>
    <t>4A5945218B</t>
  </si>
  <si>
    <t>AUDI A6 ФОНАРЬ ЗАДН ВНЕШН ПРАВ (DEPO) КРАСН</t>
  </si>
  <si>
    <t>4A0945223</t>
  </si>
  <si>
    <t>AUDI A6 ФОНАРЬ ЗАДН ВНУТРЕН ЛЕВ</t>
  </si>
  <si>
    <t>4A0945224</t>
  </si>
  <si>
    <t>AUDI A6 ФОНАРЬ ЗАДН ВНУТРЕН ПРАВ</t>
  </si>
  <si>
    <t>AUDI A6 (9/97-3/04)</t>
  </si>
  <si>
    <t>1EL007821091</t>
  </si>
  <si>
    <t>97-99</t>
  </si>
  <si>
    <t>AUDI A6 ФАРА ЛЕВ +/- П/КОРРЕКТОР (DEPO)</t>
  </si>
  <si>
    <t>1EL00830907/4BO941029N</t>
  </si>
  <si>
    <t>1EL007821101</t>
  </si>
  <si>
    <t>AUDI A6 ФАРА ПРАВ +/- П/КОРРЕКТОР (DEPO)</t>
  </si>
  <si>
    <t>4BO941030N</t>
  </si>
  <si>
    <t>1EL008472011/4B0941003BJ</t>
  </si>
  <si>
    <t>1EL008310071</t>
  </si>
  <si>
    <t>AUDI A6 ФАРА ЛЕВ П/КОРРЕКТОР (КСЕНОН) (DEPO)</t>
  </si>
  <si>
    <t>1EL008472021/4B0941004BJ</t>
  </si>
  <si>
    <t>1EL008310081</t>
  </si>
  <si>
    <t>AUDI A6 ФАРА ПРАВ П/КОРРЕКТОР (КСЕНОН) (DEPO)</t>
  </si>
  <si>
    <t>4B0941003BJ+4B0941004BJ</t>
  </si>
  <si>
    <t>00-03</t>
  </si>
  <si>
    <t>AUDI A6 ФАРА Л+П (КОМПЛЕКТ) ТЮНИНГ (КСЕНОН) ЛИНЗОВАН С 2 СВЕТЯЩ ОБОДК ВНУТРИ (DEPO) ХРОМ</t>
  </si>
  <si>
    <t>1EL008472011/4B0941029R</t>
  </si>
  <si>
    <t>1EL008472021/4B0941030R</t>
  </si>
  <si>
    <t>4B0941029K+4B0941030K</t>
  </si>
  <si>
    <t>AUDI A6 ФАРА Л+П (КОМПЛЕКТ) ТЮНИНГ ЛИНЗОВАН (DEVIL EYES) (SONAR) ВНУТРИ ХРОМ</t>
  </si>
  <si>
    <t>AUDI A6 ФАРА Л+П (КОМПЛЕКТ) ТЮНИНГ ЛИНЗОВАН (DEVIL EYES) (SONAR) ВНУТРИ ЧЕРН</t>
  </si>
  <si>
    <t>97-00</t>
  </si>
  <si>
    <t>AUDI A6 ФАРА Л+П (КОМПЛЕКТ) ТЮНИНГ ЛИНЗОВАН (DEVIL EYES) +/- П/КОРРЕКТОР (SONAR) ВНУТРИ ХРОМ</t>
  </si>
  <si>
    <t>AUDI A6 ФАРА Л+П (КОМПЛЕКТ) ТЮНИНГ ЛИНЗОВАН (DEVIL EYES) +/- П/КОРРЕКТОР (SONAR) ВНУТРИ ЧЕРН</t>
  </si>
  <si>
    <t>AUDI A6 ФАРА Л+П (КОМПЛЕКТ) ТЮНИНГ ЛИНЗОВАН (DEVIL EYES) С СВЕТЯЩ ОБОДК (JUNYAN) ВНУТРИ ЧЕРН</t>
  </si>
  <si>
    <t>4B0941699C</t>
  </si>
  <si>
    <t>02-05</t>
  </si>
  <si>
    <t>1NL007906031/4130941699/4B0941699</t>
  </si>
  <si>
    <t>4B0941700C</t>
  </si>
  <si>
    <t>1NL00790641/4130941700/4B0941700</t>
  </si>
  <si>
    <t>02-04</t>
  </si>
  <si>
    <t>AUDI A6 ФАРА ПРОТИВОТУМ ЛЕВ</t>
  </si>
  <si>
    <t>AUDI A6 ФАРА ПРОТИВОТУМ ПРАВ</t>
  </si>
  <si>
    <t>AUDI A6 СТЕКЛО ФАРЫ ПРОТИВОТУМ Л=П</t>
  </si>
  <si>
    <t>4B0853651A3FZ</t>
  </si>
  <si>
    <t>4B0853651EF</t>
  </si>
  <si>
    <t>4B0807283B</t>
  </si>
  <si>
    <t>AUDI A6 САЛАЗКА БАМПЕРА ПЕРЕДН ЛЕВ (Тайвань)</t>
  </si>
  <si>
    <t>4B0807284B</t>
  </si>
  <si>
    <t>AUDI A6 САЛАЗКА БАМПЕРА ПЕРЕДН ПРАВ (Тайвань)</t>
  </si>
  <si>
    <t>4B08071732ZZ</t>
  </si>
  <si>
    <t>AUDI A6 МОЛДИНГ ПОД ФАРУ ЛЕВ (Тайвань) ХРОМ</t>
  </si>
  <si>
    <t>4B08071742ZZ</t>
  </si>
  <si>
    <t>AUDI A6 МОЛДИНГ ПОД ФАРУ ПРАВ (Тайвань) ХРОМ</t>
  </si>
  <si>
    <t>4B0807103AFGRU</t>
  </si>
  <si>
    <t>AUDI A6 БАМПЕР ПЕРЕДН (Тайвань) ГРУНТ ЧЕРН</t>
  </si>
  <si>
    <t>4B0807103BL7DL</t>
  </si>
  <si>
    <t>AUDI A6 БАМПЕР ПЕРЕДН С ОТВ П/ОМЫВАТ ФАР (Тайвань) ГРУНТ</t>
  </si>
  <si>
    <t>4B0807103AG7DL</t>
  </si>
  <si>
    <t>01-05</t>
  </si>
  <si>
    <t>AUDI A6 БАМПЕР ПЕРЕДН С ОТВ П/ОМЫВАТ ФАР (Китай)</t>
  </si>
  <si>
    <t>4B0807681J01C</t>
  </si>
  <si>
    <t>4B0807681T01C</t>
  </si>
  <si>
    <t>AUDI A6 РЕШЕТКА БАМПЕРА ПЕРЕДН ЛЕВ П/ПРОТИВОТУМ (Тайвань)</t>
  </si>
  <si>
    <t>4B0807682H01C</t>
  </si>
  <si>
    <t>4B0807682T01C</t>
  </si>
  <si>
    <t>AUDI A6 РЕШЕТКА БАМПЕРА ПЕРЕДН ПРАВ П/ПРОТИВОТУМ (Тайвань)</t>
  </si>
  <si>
    <t>4B0807683F01C</t>
  </si>
  <si>
    <t>AUDI A6 РЕШЕТКА БАМПЕРА ПЕРЕДН ЦЕНТРАЛ (Тайвань)</t>
  </si>
  <si>
    <t>4B0807109P</t>
  </si>
  <si>
    <t>AUDI A6 УСИЛИТЕЛЬ БАМПЕРА ПЕРЕДН (Тайвань) МЕТАЛ</t>
  </si>
  <si>
    <t>4B0821105B</t>
  </si>
  <si>
    <t>AUDI A6 КРЫЛО ПЕРЕДН ЛЕВ 4цил 6цил С ОТВ П/ПОВТОРИТЕЛЬ (Тайвань)</t>
  </si>
  <si>
    <t>4B0821105A</t>
  </si>
  <si>
    <t>97-01</t>
  </si>
  <si>
    <t>4B0821106B</t>
  </si>
  <si>
    <t>AUDI A6 КРЫЛО ПЕРЕДН ПРАВ 4цил 6цил С ОТВ П/ПОВТОРИТЕЛЬ (Тайвань)</t>
  </si>
  <si>
    <t>4B0821106A</t>
  </si>
  <si>
    <t>4B0821171C</t>
  </si>
  <si>
    <t>4B0821172C</t>
  </si>
  <si>
    <t>4B1823029/4B1823029B</t>
  </si>
  <si>
    <t>AUDI A6 {+ALLROAD} КАПОТ (Тайвань) МЕТАЛ</t>
  </si>
  <si>
    <t>4B0823029D</t>
  </si>
  <si>
    <t>AUDI A6 КАПОТ 4цил 6цил (Тайвань) МЕТАЛ</t>
  </si>
  <si>
    <t>4B0823359C</t>
  </si>
  <si>
    <t>AUDI A6 АМОРТИЗАТОР КАПОТА Л=П (Тайвань)</t>
  </si>
  <si>
    <t>4B0805588A</t>
  </si>
  <si>
    <t>AUDI A6 СУППОРТ РАДИАТОРА 4цил П/КОНДИЦ + 4цил ТУРБО (Тайвань)</t>
  </si>
  <si>
    <t>4B0805588N</t>
  </si>
  <si>
    <t>AUDI A6 СУППОРТ РАДИАТОРА 6цил (Китай)</t>
  </si>
  <si>
    <t>4B1858531BB3FZ</t>
  </si>
  <si>
    <t>99-04</t>
  </si>
  <si>
    <t>4B1858532BF3FZ</t>
  </si>
  <si>
    <t>4B5807301BJGRU</t>
  </si>
  <si>
    <t>AUDI A6 БАМПЕР ЗАДН (СЕДАН) (Тайвань) ГРУНТ</t>
  </si>
  <si>
    <t>AUDI A6 СПОЙЛЕР БАМПЕРА ЗАДН (СЕДАН)</t>
  </si>
  <si>
    <t>4B5807379N</t>
  </si>
  <si>
    <t>AUDI A6 СПОЙЛЕР БАМПЕРА ЗАДН БЕЗ ОТВ П/ДАТЧ (СЕДАН) (Тайвань) ГРУНТ ЧЕРН</t>
  </si>
  <si>
    <t>4B5945095B</t>
  </si>
  <si>
    <t>AUDI A6 ФОНАРЬ ЗАДН ВНЕШН ЛЕВ (СЕДАН) (DEPO)</t>
  </si>
  <si>
    <t>4B5945096B</t>
  </si>
  <si>
    <t>AUDI A6 ФОНАРЬ ЗАДН ВНЕШН ПРАВ (СЕДАН) (DEPO)</t>
  </si>
  <si>
    <t>4B5945095</t>
  </si>
  <si>
    <t>AUDI A6 ФОНАРЬ ЗАДН ВНЕШН ЛЕВ (СЕДАН)</t>
  </si>
  <si>
    <t>4B5945096</t>
  </si>
  <si>
    <t>AUDI A6 ФОНАРЬ ЗАДН ВНЕШН ПРАВ (СЕДАН)</t>
  </si>
  <si>
    <t>AUDI A6 ФОНАРЬ ЗАДН ВНЕШН ЛЕВ (СЕДАН) ПОЛНОСТЬЮ ТОНИР</t>
  </si>
  <si>
    <t>AUDI A6 ФОНАРЬ ЗАДН ВНЕШН ПРАВ (СЕДАН) ПОЛНОСТЬЮ ТОНИР</t>
  </si>
  <si>
    <t>4B5945095+4B5945096</t>
  </si>
  <si>
    <t>AUDI A6 ФОНАРЬ ЗАДН ВНЕШН Л+П (КОМПЛЕКТ) ТЮНИНГ (СЕДАН) С ДИОД СТОП СИГНАЛ ПОЛНОСТЬЮ (DEPO) ТОНИР</t>
  </si>
  <si>
    <t>AUDI A6 ФОНАРЬ ЗАДН ВНЕШН Л+П (КОМПЛЕКТ) ТЮНИНГ (СЕДАН) С ДИОД СТОП СИГНАЛ (DEPO) ТОНИР-КРАСН</t>
  </si>
  <si>
    <t>AUDI A6 ФОНАРЬ ЗАДН ВНЕШН Л+П (КОМПЛЕКТ) ТЮНИНГ (СЕДАН) ПРОЗРАЧ С ДИОД СТОП СИГНАЛ (SONAR) ВНУТРИ ХРОМ</t>
  </si>
  <si>
    <t>AUDI A6 ФОНАРЬ ЗАДН ВНЕШН Л+П (КОМПЛЕКТ) ТЮНИНГ (СЕДАН) ПРОЗРАЧ С ДИОД СТОП СИГНАЛ (SONAR) ВНУТРИ ЧЕРН-ХРОМ</t>
  </si>
  <si>
    <t>AUDI A6 {с сопротивл.} ФОНАРЬ ЗАДН ВНЕШН Л+П (КОМПЛЕКТ) ТЮНИНГ (СЕДАН) ПРОЗРАЧ С ДИОД СТОП СИГНАЛ (SONAR) ВНУТРИ ЧЕРН-ХРОМ</t>
  </si>
  <si>
    <t>AUDI A6 {с сопротивл.} ФОНАРЬ ЗАДН ВНЕШН Л+П (КОМПЛЕКТ) ТЮНИНГ (СЕДАН) С ДИОД (SONAR) ТОНИР-КРАСН</t>
  </si>
  <si>
    <t>4B3407151C/4B3407151F/4B3407151K</t>
  </si>
  <si>
    <t>00-05</t>
  </si>
  <si>
    <t>PASSAT {AI S4 94-01/A6 97-03/A8 94-03} РЫЧАГ ПЕРЕДН ПОДВЕСКИ Л=П НИЖН СПЕРЕД (Тайвань)</t>
  </si>
  <si>
    <t>4Z7955979</t>
  </si>
  <si>
    <t>AUDI A6 ФОРСУНКА ОМЫВАТЕЛЯ ФАРЫ Л=П (Китай)</t>
  </si>
  <si>
    <t>8D0260805J</t>
  </si>
  <si>
    <t>PASSAT {A6 01- /Superb 01- } КОМПРЕССОР КОНДИЦ (AVA) (см.каталог)</t>
  </si>
  <si>
    <t>AUDI A7 (10-)</t>
  </si>
  <si>
    <t>AUDI A8 (94-02)(03-)</t>
  </si>
  <si>
    <t>4D0821171J</t>
  </si>
  <si>
    <t>94-03</t>
  </si>
  <si>
    <t>AUDI A8 ПОДКРЫЛОК ПЕРЕДН КРЫЛА ЛЕВ ПЕРЕД ЧАСТЬ (Тайвань)</t>
  </si>
  <si>
    <t>4D0821172J</t>
  </si>
  <si>
    <t>AUDI A8 ПОДКРЫЛОК ПЕРЕДН КРЫЛА ПРАВ ПЕРЕД ЧАСТЬ (Тайвань)</t>
  </si>
  <si>
    <t>4D0821191</t>
  </si>
  <si>
    <t>AUDI A8 ПОДКРЫЛОК ПЕРЕДН КРЫЛА ЛЕВ ЗАДН ЧАСТЬ (Тайвань)</t>
  </si>
  <si>
    <t>4D0821192</t>
  </si>
  <si>
    <t>AUDI A8 ПОДКРЫЛОК ПЕРЕДН КРЫЛА ПРАВ ЗАДН ЧАСТЬ (Тайвань)</t>
  </si>
  <si>
    <t>4D0407505F</t>
  </si>
  <si>
    <t>AUDI A8 РЫЧАГ ПЕРЕДН ПОДВЕСКИ Л=П ВЕРХН СПЕРЕД (Тайвань)</t>
  </si>
  <si>
    <t>4D0505465D</t>
  </si>
  <si>
    <t>91-93</t>
  </si>
  <si>
    <t>AUDI A8 {Quatro} СТОЙКА СТАБИЛИЗАТОРА ЗАДН</t>
  </si>
  <si>
    <t>4D0505547C</t>
  </si>
  <si>
    <t>AUDI A8 {Quatro} СТОЙКА СТАБИЛИЗАТОРА ЛЕВ ЗАДН</t>
  </si>
  <si>
    <t>4D0505548C</t>
  </si>
  <si>
    <t>AUDI A8 {Quatro} СТОЙКА СТАБИЛИЗАТОРА ПРАВ ЗАДН</t>
  </si>
  <si>
    <t>4H0955101B</t>
  </si>
  <si>
    <t>AUDI A8 ФОРСУНКА ОМЫВАТЕЛЯ ФАРЫ ЛЕВ (Китай)</t>
  </si>
  <si>
    <t>4H0955102B</t>
  </si>
  <si>
    <t>AUDI A8 ФОРСУНКА ОМЫВАТЕЛЯ ФАРЫ ПРАВ (Китай)</t>
  </si>
  <si>
    <t>AUDI Q3 (11-)</t>
  </si>
  <si>
    <t>8U0941043</t>
  </si>
  <si>
    <t>AUDI Q3 ФАРА ЛЕВ ЛИНЗОВАН , С РЕГ.МОТОР , (КСЕНОН) (DEPO)</t>
  </si>
  <si>
    <t>8U0941044</t>
  </si>
  <si>
    <t>AUDI Q3 ФАРА ПРАВ ЛИНЗОВАН , С РЕГ.МОТОР , (КСЕНОН) (DEPO)</t>
  </si>
  <si>
    <t>8U0941003F</t>
  </si>
  <si>
    <t>AUDI Q3 ФАРА ЛЕВ С РЕГ.МОТОР , ВНУТРИ ЧЕРН (DEPO)</t>
  </si>
  <si>
    <t>8U0941004F</t>
  </si>
  <si>
    <t>AUDI Q3 ФАРА ПРАВ С РЕГ.МОТОР , ВНУТРИ ЧЕРН (DEPO)</t>
  </si>
  <si>
    <t>8U0807065GRU</t>
  </si>
  <si>
    <t>AUDI Q3 БАМПЕР ПЕРЕДН ЛЕВ С ОТВ П/ОМЫВАТ (Тайвань)</t>
  </si>
  <si>
    <t>8U0807066GRU</t>
  </si>
  <si>
    <t>AUDI Q3 БАМПЕР ПЕРЕДН ПРАВ С ОТВ П/ОМЫВАТ (Тайвань)</t>
  </si>
  <si>
    <t>8U0807065LGRU</t>
  </si>
  <si>
    <t>AUDI Q3 БАМПЕР ПЕРЕДН С ОТВ П/ОМЫВАТ (Тайвань)</t>
  </si>
  <si>
    <t>AUDI Q3 БАМПЕР ПЕРЕДН ЛЕВ С ОТВ П/ОМЫВАТ (Китай)</t>
  </si>
  <si>
    <t>AUDI Q3 БАМПЕР ПЕРЕДН ПРАВ С ОТВ П/ОМЫВАТ (Китай)</t>
  </si>
  <si>
    <t>8U0807681A</t>
  </si>
  <si>
    <t>AUDI Q3 РЕШЕТКА БАМПЕРА ПЕРЕДН ЛЕВ С ОТВ П/ПРОТИВОТУМ (Китай)</t>
  </si>
  <si>
    <t>8U0807682A</t>
  </si>
  <si>
    <t>AUDI Q3 РЕШЕТКА БАМПЕРА ПЕРЕДН ПРАВ С ОТВ П/ПРОТИВОТУМ (Китай)</t>
  </si>
  <si>
    <t>8U0807061B</t>
  </si>
  <si>
    <t>AUDI Q3 СПОЙЛЕР БАМПЕРА ПЕРЕДН (Китай)</t>
  </si>
  <si>
    <t>8U0821105</t>
  </si>
  <si>
    <t>AUDI Q3 КРЫЛО ПЕРЕДН ЛЕВ БЕЗ ОТВ П/ПОВТОРИТЕЛЬ (Тайвань)</t>
  </si>
  <si>
    <t>8U0821106</t>
  </si>
  <si>
    <t>AUDI Q3 КРЫЛО ПЕРЕДН ПРАВ БЕЗ ОТВ П/ПОВТОРИТЕЛЬ (Тайвань)</t>
  </si>
  <si>
    <t>8U0853817</t>
  </si>
  <si>
    <t>AUDI Q3 МОЛДИНГ АРКИ КРЫЛА ЛЕВ ЗАДН (Китай)</t>
  </si>
  <si>
    <t>8U0853818</t>
  </si>
  <si>
    <t>AUDI Q3 МОЛДИНГ АРКИ КРЫЛА ПРАВ ЗАДН (Китай)</t>
  </si>
  <si>
    <t>8U0853717</t>
  </si>
  <si>
    <t>AUDI Q3 МОЛДИНГ АРКИ КРЫЛА ЛЕВ ПЕРЕД (Китай)</t>
  </si>
  <si>
    <t>8U0853718</t>
  </si>
  <si>
    <t>AUDI Q3 МОЛДИНГ АРКИ КРЫЛА ПРАВ ПЕРЕД (Китай)</t>
  </si>
  <si>
    <t>8U0821171B/8U0821171C</t>
  </si>
  <si>
    <t>AUDI Q3 ПОДКРЫЛОК ПЕРЕДН КРЫЛА ЛЕВ (Китай)</t>
  </si>
  <si>
    <t>8U0821172B/8U0821172C</t>
  </si>
  <si>
    <t>AUDI Q3 ПОДКРЫЛОК ПЕРЕДН КРЫЛА ПРАВ (Китай)</t>
  </si>
  <si>
    <t>8U0823029A</t>
  </si>
  <si>
    <t>AUDI Q3 КАПОТ СТАЛЬН (Тайвань)</t>
  </si>
  <si>
    <t>8U0805594</t>
  </si>
  <si>
    <t>AUDI Q3 ПАНЕЛЬ ПЕРЕДН ПЛАСТИК (Тайвань)</t>
  </si>
  <si>
    <t>AUDI Q3 ПОРОГ-ПОДНОЖКА Л+П (КОМПЛЕКТ) OEM STYLE</t>
  </si>
  <si>
    <t>8U1857409GSP9+4F0857535AF+8T0857527DGRU+8K0949101</t>
  </si>
  <si>
    <t>AUDI Q3 {12 конт} ЗЕРКАЛО ЛЕВ ЭЛЕКТР С ПОДОГРЕВ АВТОСКЛАДЫВ УК.ПОВОР (aspherical) (Тайвань) ГРУНТ</t>
  </si>
  <si>
    <t>8U1857410GSP9+4F0857536AF+8T0857528DGRU+8K0949102</t>
  </si>
  <si>
    <t>AUDI Q3 {14 конт} ЗЕРКАЛО ПРАВ ЭЛЕКТР С ПОДОГРЕВ АВТОСКЛАДЫВ УК.ПОВОР ПАМЯТЬЮ (convex) (Тайвань) ГРУНТ</t>
  </si>
  <si>
    <t>8U1857409FSP9</t>
  </si>
  <si>
    <t>AUDI Q3 ЗЕРКАЛО ЛЕВ ЭЛЕКТР С ПОДОГРЕВ , УК.ПОВОР (Китай)</t>
  </si>
  <si>
    <t>8U1857410FSP9</t>
  </si>
  <si>
    <t>AUDI Q3 ЗЕРКАЛО ПРАВ ЭЛЕКТР С ПОДОГРЕВ , УК.ПОВОР (Китай)</t>
  </si>
  <si>
    <t>AUDI Q3 ЗЕРКАЛО ЛЕВ ЭЛЕКТР С ПОДОГРЕВ , УК.ПОВОР , АВТОСКЛАДЫВ (Китай)</t>
  </si>
  <si>
    <t>AUDI Q3 ЗЕРКАЛО ПРАВ ЭЛЕКТР С ПОДОГРЕВ , УК.ПОВОР , АВТОСКЛАДЫВ (Китай)</t>
  </si>
  <si>
    <t>8U0807379B</t>
  </si>
  <si>
    <t>AUDI Q3 НАКЛАДКА БАМПЕРА ЛЕВ ПЕРЕД (Китай)</t>
  </si>
  <si>
    <t>8U0807380B</t>
  </si>
  <si>
    <t>AUDI Q3 НАКЛАДКА БАМПЕРА ПРАВ ПЕРЕД (Китай)</t>
  </si>
  <si>
    <t>8U0807081B</t>
  </si>
  <si>
    <t>AUDI Q3 НАКЛАДКА ПЕРЕДНЕЙ ПАНЕЛИ ВЕРХН (Китай)</t>
  </si>
  <si>
    <t>8U0807067C</t>
  </si>
  <si>
    <t>AUDI Q3 БАМПЕР ЗАДН (Китай)</t>
  </si>
  <si>
    <t>8U0807434C</t>
  </si>
  <si>
    <t>AUDI Q3 СПОЙЛЕР БАМПЕРА ЗАДН (Китай)</t>
  </si>
  <si>
    <t>8U0807309D</t>
  </si>
  <si>
    <t>AUDI Q3 УСИЛИТЕЛЬ БАМПЕРА ЗАДН (Тайвань)</t>
  </si>
  <si>
    <t>8U0945093</t>
  </si>
  <si>
    <t>AUDI Q3 ФОНАРЬ ЗАДН ВНЕШН ЛЕВ (DEPO)</t>
  </si>
  <si>
    <t>8U0945094</t>
  </si>
  <si>
    <t>AUDI Q3 ФОНАРЬ ЗАДН ВНЕШН ПРАВ (DEPO)</t>
  </si>
  <si>
    <t>8U0945093A</t>
  </si>
  <si>
    <t>AUDI Q3 ФОНАРЬ ЗАДН ВНЕШН ЛЕВ ДИОД (DEPO)</t>
  </si>
  <si>
    <t>8U0945094A</t>
  </si>
  <si>
    <t>AUDI Q3 ФОНАРЬ ЗАДН ВНЕШН ПРАВ ДИОД (DEPO)</t>
  </si>
  <si>
    <t>8U0807663</t>
  </si>
  <si>
    <t>AUDI Q3 КРЕПЛЕНИЕ БАМПЕРА ПЕРЕДН ЦЕНТРАЛ (Китай)</t>
  </si>
  <si>
    <t>8U0260401B</t>
  </si>
  <si>
    <t>AUDI Q3 КОНДЕНСАТОР КОНДИЦ (см.каталог)</t>
  </si>
  <si>
    <t>8U0955101</t>
  </si>
  <si>
    <t>AUDI Q3 ФОРСУНКА ОМЫВАТЕЛЯ ФАРЫ ЛЕВ (Китай)</t>
  </si>
  <si>
    <t>8U0955102</t>
  </si>
  <si>
    <t>AUDI Q3 ФОРСУНКА ОМЫВАТЕЛЯ ФАРЫ ПРАВ (Китай)</t>
  </si>
  <si>
    <t>AUDI Q5 (08-17)</t>
  </si>
  <si>
    <t>8R0941043</t>
  </si>
  <si>
    <t>13-</t>
  </si>
  <si>
    <t>AUDI Q5 ФАРА ЛЕВ ЛИНЗОВАН С РЕГ.МОТОР , (КСЕНОН) , ДИОД (DEPO)</t>
  </si>
  <si>
    <t>8R0941029/8R0941029L</t>
  </si>
  <si>
    <t>AUDI Q5 ФАРА ЛЕВ С РЕГ.МОТОР ВНУТРИ (DEPO) ЧЕРН</t>
  </si>
  <si>
    <t>8R0941044</t>
  </si>
  <si>
    <t>AUDI Q5 ФАРА ПРАВ ЛИНЗОВАН С РЕГ.МОТОР , (КСЕНОН) , ДИОД (DEPO)</t>
  </si>
  <si>
    <t>8R0941030/8R0941030L</t>
  </si>
  <si>
    <t>AUDI Q5 ФАРА ПРАВ С РЕГ.МОТОР ВНУТРИ (DEPO) ЧЕРН</t>
  </si>
  <si>
    <t>8R0941029AF</t>
  </si>
  <si>
    <t>AUDI Q5 {D3S} ФАРА ЛЕВ ЛИНЗОВАН С РЕГ.МОТОР , (КСЕНОН) , ДИОД , ВНУТРИ (DEPO) ЧЕРН</t>
  </si>
  <si>
    <t>8R0941030AF</t>
  </si>
  <si>
    <t>AUDI Q5 {D3S} ФАРА ПРАВ ЛИНЗОВАН С РЕГ.МОТОР , (КСЕНОН) , ДИОД , ВНУТРИ (DEPO) ЧЕРН</t>
  </si>
  <si>
    <t>8R0853651A</t>
  </si>
  <si>
    <t>AUDI Q5 РЕШЕТКА РАДИАТОРА (Тайвань) ХРОМ-СЕР</t>
  </si>
  <si>
    <t>8R0807065CGRU</t>
  </si>
  <si>
    <t>AUDI Q5 БАМПЕР ПЕРЕДН С ОТВ П/ОМЫВАТ ФАР , П/ДАТЧ , ГРУНТ (Тайвань)</t>
  </si>
  <si>
    <t>8R0807065BGRU</t>
  </si>
  <si>
    <t>AUDI Q5 БАМПЕР ПЕРЕДН БЕЗ ОТВ П/ОМЫВАТ ФАР , С ОТВ П/ДАТЧ , ГРУНТ (Тайвань)</t>
  </si>
  <si>
    <t>8R0807661GRU</t>
  </si>
  <si>
    <t>AUDI Q5 МОЛДИНГ БАМПЕРА ПЕРЕДН НИЖН (Тайвань)</t>
  </si>
  <si>
    <t>8R0807681MBJI</t>
  </si>
  <si>
    <t>AUDI Q5 РЕШЕТКА БАМПЕРА ПЕРЕДН ЛЕВ С ОТВ П/ПРОТИВОТУМ , ХРОМ МОЛДИНГ (Тайвань)</t>
  </si>
  <si>
    <t>8R0807682JBJI</t>
  </si>
  <si>
    <t>AUDI Q5 РЕШЕТКА БАМПЕРА ПЕРЕДН ПРАВ С ОТВ П/ПРОТИВОТУМ , ХРОМ МОЛДИНГ (Тайвань)</t>
  </si>
  <si>
    <t>8R0807107CGRU</t>
  </si>
  <si>
    <t>AUDI Q5 БОКОВИНА БАМПЕРА ПЕРЕДН ЛЕВ С ОТВ П/ДАТЧ (Тайвань)</t>
  </si>
  <si>
    <t>8R0807108CGRU</t>
  </si>
  <si>
    <t>AUDI Q5 БОКОВИНА БАМПЕРА ПЕРЕДН ПРАВ С ОТВ П/ДАТЧ (Тайвань)</t>
  </si>
  <si>
    <t>AUDI Q5 БОКОВИНА БАМПЕРА ПЕРЕДН ЛЕВ П/ОМЫВАТ ФАР (Китай)</t>
  </si>
  <si>
    <t>AUDI Q5 БОКОВИНА БАМПЕРА ПЕРЕДН ПРАВ П/ОМЫВАТ ФАР (Китай)</t>
  </si>
  <si>
    <t>8R0807061C</t>
  </si>
  <si>
    <t>AUDI Q5 СПОЙЛЕР БАМПЕРА ПЕРЕДН (Тайвань)</t>
  </si>
  <si>
    <t>AUDI Q5 СПОЙЛЕР БАМПЕРА ПЕРЕДН (Китай)</t>
  </si>
  <si>
    <t>8R0807113C</t>
  </si>
  <si>
    <t>AUDI Q5 УСИЛИТЕЛЬ БАМПЕРА ПЕРЕДН (Тайвань) АЛЮМИН</t>
  </si>
  <si>
    <t>8R0821105</t>
  </si>
  <si>
    <t>AUDI Q5 КРЫЛО ПЕРЕДН ЛЕВ (Тайвань)</t>
  </si>
  <si>
    <t>8R0821106</t>
  </si>
  <si>
    <t>AUDI Q5 КРЫЛО ПЕРЕДН ПРАВ (Тайвань)</t>
  </si>
  <si>
    <t>8R0821171/8R0821171E</t>
  </si>
  <si>
    <t>AUDI Q5 ПОДКРЫЛОК ПЕРЕДН КРЫЛА ЛЕВ (Китай)</t>
  </si>
  <si>
    <t>8R0821172/8R0821172E</t>
  </si>
  <si>
    <t>AUDI Q5 ПОДКРЫЛОК ПЕРЕДН КРЫЛА ПРАВ (Китай)</t>
  </si>
  <si>
    <t>8R0821171D</t>
  </si>
  <si>
    <t>AUDI Q5 ПОДКРЫЛОК ПЕРЕДН КРЫЛА ЛЕВ (Тайвань)</t>
  </si>
  <si>
    <t>8R0821172D</t>
  </si>
  <si>
    <t>AUDI Q5 ПОДКРЫЛОК ПЕРЕДН КРЫЛА ПРАВ (Тайвань)</t>
  </si>
  <si>
    <t>AUDI Q5 БРЫЗГОВИК ПЕРЕДН КРЫЛА Л+П (КОМПЛЕКТ) + ЗАДН (4 шт)</t>
  </si>
  <si>
    <t>8R0823029</t>
  </si>
  <si>
    <t>AUDI Q5 КАПОТ (Тайвань) АЛЮМИН</t>
  </si>
  <si>
    <t>AUDI Q5 КАПОТ (Тайвань) СТАЛЬН</t>
  </si>
  <si>
    <t>8R0823029H</t>
  </si>
  <si>
    <t>13-16</t>
  </si>
  <si>
    <t>AUDI Q5 КАПОТ СТАЛЬН (Тайвань)</t>
  </si>
  <si>
    <t>8R0805594</t>
  </si>
  <si>
    <t>AUDI Q5 СУППОРТ РАДИАТОРА (Тайвань)</t>
  </si>
  <si>
    <t>AUDI Q5 ПОРОГ-ПОДНОЖКА Л+П (КОМПЛЕКТ) OEM STYLE</t>
  </si>
  <si>
    <t>AUDI Q5 НАКЛАДКА ДЕКОРАТИВНАЯ НА РЕШЕТК РАДИАТ , НЕРЖ. СТАЛЬ</t>
  </si>
  <si>
    <t>8R0955275</t>
  </si>
  <si>
    <t>AUDI Q5 КРЫШКА ФОРСУНКИ ОМЫВАТЕЛЯ ФАРЫ ЛЕВ (Китай)</t>
  </si>
  <si>
    <t>8R0955275C</t>
  </si>
  <si>
    <t>8R0955276C</t>
  </si>
  <si>
    <t>AUDI Q5 КРЫШКА ФОРСУНКИ ОМЫВАТЕЛЯ ФАРЫ ПРАВ (Китай)</t>
  </si>
  <si>
    <t>8R0955276</t>
  </si>
  <si>
    <t>8R0857535+8R0857527GRU+8R1857409</t>
  </si>
  <si>
    <t>AUDI Q5 ЗЕРКАЛО ЛЕВ ЭЛЕКТР , С ПОДОГРЕВ , УК.ПОВОР , АВТОСКЛАДЫВ (Китай)</t>
  </si>
  <si>
    <t>8R0857536+8R0857528GRU+8R1857410</t>
  </si>
  <si>
    <t>AUDI Q5 ЗЕРКАЛО ПРАВ ЭЛЕКТР , С ПОДОГРЕВ , УК.ПОВОР , АВТОСКЛАДЫВ (Китай)</t>
  </si>
  <si>
    <t>AUDI Q5 ЗЕРКАЛО ЛЕВ ЭЛЕКТР , С ПОДОГРЕВ , УК.ПОВОР , АВТОСКЛАДЫВ , ПОДСВЕТ (Китай)</t>
  </si>
  <si>
    <t>AUDI Q5 ЗЕРКАЛО ПРАВ ЭЛЕКТР , С ПОДОГРЕВ , УК.ПОВОР , АВТОСКЛАДЫВ , ПОДСВЕТ (Китай)</t>
  </si>
  <si>
    <t>8R0857535E</t>
  </si>
  <si>
    <t>06-</t>
  </si>
  <si>
    <t>AUDI Q7 {Q5 08-} СТЕКЛО ЗЕРКАЛА ЛЕВ ЭЛЕКТР С ПОДОГРЕВ (aspherical) (Тайвань)</t>
  </si>
  <si>
    <t>8R0857536F</t>
  </si>
  <si>
    <t>AUDI Q7 {Q5 08-} СТЕКЛО ЗЕРКАЛА ПРАВ С ЭЛЕКТР ПОДОГРЕВ (convex) (Тайвань)</t>
  </si>
  <si>
    <t>8R0827552B</t>
  </si>
  <si>
    <t>AUDI Q5 АМОРТИЗАТОР КРЫШКИ БАГАЖНИКА (Китай)</t>
  </si>
  <si>
    <t>8R0807303GRU</t>
  </si>
  <si>
    <t>AUDI Q5 БАМПЕР ЗАДН ГРУНТ (Тайвань)</t>
  </si>
  <si>
    <t>8R0807313B</t>
  </si>
  <si>
    <t>AUDI Q5 УСИЛИТЕЛЬ БАМПЕРА ЗАДН (Тайвань) АЛЮМИН</t>
  </si>
  <si>
    <t>8R0945095</t>
  </si>
  <si>
    <t>AUDI Q5 ФОНАРЬ ЗАДН В БАМПЕР ЛЕВ (DEPO)</t>
  </si>
  <si>
    <t>8R0945096</t>
  </si>
  <si>
    <t>AUDI Q5 ФОНАРЬ ЗАДН В БАМПЕР ПРАВ (DEPO)</t>
  </si>
  <si>
    <t>8R0945093A</t>
  </si>
  <si>
    <t>AUDI Q5 ФОНАРЬ ЗАДН ВНЕШН ЛЕВ ДИОД (DEPO)</t>
  </si>
  <si>
    <t>8R0945094A</t>
  </si>
  <si>
    <t>AUDI Q5 ФОНАРЬ ЗАДН ВНЕШН ПРАВ ДИОД (DEPO)</t>
  </si>
  <si>
    <t>8R0807681+8R0807682</t>
  </si>
  <si>
    <t>AUDI Q5 ФОНАРЬ ГАБАРИТНЫЙ Л+П (КОМПЛЕКТ) ТЮНИНГ ДИОД DRL( ХОД. ОГНИ) С РЕШЕТК БАМПЕРА</t>
  </si>
  <si>
    <t>8R0955101A</t>
  </si>
  <si>
    <t>AUDI Q5 ФОРСУНКА ОМЫВАТЕЛЯ ФАРЫ ЛЕВ (Китай)</t>
  </si>
  <si>
    <t>8R0955101</t>
  </si>
  <si>
    <t>8R0955102</t>
  </si>
  <si>
    <t>AUDI Q5 ФОРСУНКА ОМЫВАТЕЛЯ ФАРЫ ПРАВ (Китай)</t>
  </si>
  <si>
    <t>8R0955102A</t>
  </si>
  <si>
    <t>8R0863821C</t>
  </si>
  <si>
    <t>AUDI Q5 ЗАЩИТА ПОДДОНА (Тайвань) ПЛАСТИК</t>
  </si>
  <si>
    <t>AUDI Q5 (17-)</t>
  </si>
  <si>
    <t>80A807107AGRU</t>
  </si>
  <si>
    <t>17-</t>
  </si>
  <si>
    <t>AUDI Q5 БАМПЕР ПЕРЕДН ЛЕВ С ОТВ П/ДАТЧ , П/ОМЫВАТ ФАР , ГРУНТ (Тайвань)</t>
  </si>
  <si>
    <t>80A807108AGRU</t>
  </si>
  <si>
    <t>AUDI Q5 БАМПЕР ПЕРЕДН ПРАВ С ОТВ П/ДАТЧ , П/ОМЫВАТ ФАР , ГРУНТ (Тайвань)</t>
  </si>
  <si>
    <t>80A807061AGRU</t>
  </si>
  <si>
    <t>AUDI Q5 СПОЙЛЕР БАМПЕРА ПЕРЕДН ГРУНТ (Тайвань)</t>
  </si>
  <si>
    <t>80A821105ASTL</t>
  </si>
  <si>
    <t>80A821106ASTL</t>
  </si>
  <si>
    <t>80A805594</t>
  </si>
  <si>
    <t>80A807067AGRU</t>
  </si>
  <si>
    <t>AUDI Q5 БАМПЕР ЗАДН ВЕРХН ЧАСТЬ С ОТВ П/ДАТЧ , ГРУНТ (Тайвань)</t>
  </si>
  <si>
    <t>80A807527GRU</t>
  </si>
  <si>
    <t>AUDI Q5 БАМПЕР ЗАДН НИЖН ЧАСТЬ , ГРУНТ (Тайвань)</t>
  </si>
  <si>
    <t>AUDI Q7 (06-)</t>
  </si>
  <si>
    <t>4L0941029AC</t>
  </si>
  <si>
    <t>09-14</t>
  </si>
  <si>
    <t>AUDI Q7 ФАРА ЛЕВ С РЕГ.МОТОР ДИОД (КСЕНОН) (DEPO)</t>
  </si>
  <si>
    <t>4L0941030AC</t>
  </si>
  <si>
    <t>AUDI Q7 ФАРА ПРАВ С РЕГ.МОТОР ДИОД (КСЕНОН) (DEPO)</t>
  </si>
  <si>
    <t>4L08536511QP</t>
  </si>
  <si>
    <t>06-09</t>
  </si>
  <si>
    <t>AUDI Q7 РЕШЕТКА РАДИАТОРА (Китай)</t>
  </si>
  <si>
    <t>4L0807105CGRU</t>
  </si>
  <si>
    <t>AUDI Q7 БАМПЕР ПЕРЕДН (Тайвань)</t>
  </si>
  <si>
    <t>4L0807105KGRU</t>
  </si>
  <si>
    <t>09-</t>
  </si>
  <si>
    <t>AUDI Q7 БАМПЕР ПЕРЕДН С ОТВ П/ОМЫВАТ , П/ДАТЧ , ГРУНТ (Тайвань)</t>
  </si>
  <si>
    <t>4L080768101C</t>
  </si>
  <si>
    <t>AUDI Q7 РЕШЕТКА БАМПЕРА ПЕРЕДН ЛЕВ (Тайвань)</t>
  </si>
  <si>
    <t>4L0807681B01C</t>
  </si>
  <si>
    <t>4L0807682B01C</t>
  </si>
  <si>
    <t>AUDI Q7 РЕШЕТКА БАМПЕРА ПЕРЕДН ПРАВ (Тайвань)</t>
  </si>
  <si>
    <t>4L080768201C</t>
  </si>
  <si>
    <t>4L0807683C01C</t>
  </si>
  <si>
    <t>AUDI Q7 РЕШЕТКА БАМПЕРА ПЕРЕДН ЦЕНТРАЛ НИЖН (Тайвань)</t>
  </si>
  <si>
    <t>4L0807489</t>
  </si>
  <si>
    <t>AUDI Q7 РЕШЕТКА БАМПЕРА ПЕРЕДН ЛЕВ (Китай)</t>
  </si>
  <si>
    <t>4L0807490</t>
  </si>
  <si>
    <t>AUDI Q7 РЕШЕТКА БАМПЕРА ПЕРЕДН ПРАВ (Китай)</t>
  </si>
  <si>
    <t>4L0807061V7W</t>
  </si>
  <si>
    <t>AUDI Q7 СПОЙЛЕР БАМПЕРА ПЕРЕДН (Тайвань)</t>
  </si>
  <si>
    <t>4L0807061CGRU</t>
  </si>
  <si>
    <t>AUDI Q7 СПОЙЛЕР БАМПЕРА ПЕРЕДН ЛЕВ С ОТВ П/МОЛДИНГ , П/ПРОТИВОТУМ (Тайвань)</t>
  </si>
  <si>
    <t>4L0807062CGRU</t>
  </si>
  <si>
    <t>AUDI Q7 СПОЙЛЕР БАМПЕРА ПЕРЕДН ПРАВ С ОТВ П/МОЛДИНГ , П/ПРОТИВОТУМ (Тайвань)</t>
  </si>
  <si>
    <t>4L0821101</t>
  </si>
  <si>
    <t>AUDI Q7 КРЫЛО ПЕРЕДН ЛЕВ СТАЛЬН (Тайвань)</t>
  </si>
  <si>
    <t>4L0821102</t>
  </si>
  <si>
    <t>AUDI Q7 КРЫЛО ПЕРЕДН ПРАВ СТАЛЬН (Тайвань)</t>
  </si>
  <si>
    <t>AUDI Q7 КРЫЛО ПЕРЕДН ЛЕВ (Китай)</t>
  </si>
  <si>
    <t>AUDI Q7 КРЫЛО ПЕРЕДН ПРАВ (Китай)</t>
  </si>
  <si>
    <t>4L0809961B</t>
  </si>
  <si>
    <t>AUDI Q7 ПОДКРЫЛОК ПЕРЕДН КРЫЛА ЛЕВ (бензин) (Тайвань)</t>
  </si>
  <si>
    <t>4L0809962B</t>
  </si>
  <si>
    <t>AUDI Q7 ПОДКРЫЛОК ПЕРЕДН КРЫЛА ПРАВ (бензин) (Тайвань)</t>
  </si>
  <si>
    <t>4L0809961C</t>
  </si>
  <si>
    <t>AUDI Q7 ПОДКРЫЛОК ПЕРЕДН КРЫЛА ЛЕВ (дизель) (Тайвань)</t>
  </si>
  <si>
    <t>4L0809962C</t>
  </si>
  <si>
    <t>AUDI Q7 ПОДКРЫЛОК ПЕРЕДН КРЫЛА ПРАВ (дизель) (Тайвань)</t>
  </si>
  <si>
    <t>4L0075111+4L0075101</t>
  </si>
  <si>
    <t>AUDI Q7 БРЫЗГОВИК ПЕРЕДН КРЫЛА Л+П (КОМПЛЕКТ) + ЗАДН (4 шт)</t>
  </si>
  <si>
    <t>4L0823029A</t>
  </si>
  <si>
    <t>AUDI Q7 КАПОТ (Китай)</t>
  </si>
  <si>
    <t>4L0805594A</t>
  </si>
  <si>
    <t>AUDI Q7 СУППОРТ РАДИАТОРА (Китай)</t>
  </si>
  <si>
    <t>AUDI Q7 ПОРОГ-ПОДНОЖКА Л+П (КОМПЛЕКТ) OEM STYLE АЛЮМИН</t>
  </si>
  <si>
    <t>AUDI Q7 ПОРОГ-ПОДНОЖКА Л+П (КОМПЛЕКТ) АЛЮМИН</t>
  </si>
  <si>
    <t>4L0955275GGRU</t>
  </si>
  <si>
    <t>AUDI Q7 КРЫШКА ФОРСУНКИ ОМЫВАТЕЛЯ ФАРЫ ЛЕВ (Тайвань)</t>
  </si>
  <si>
    <t>4L0955275GRU</t>
  </si>
  <si>
    <t>4L0955276GRU</t>
  </si>
  <si>
    <t>AUDI Q7 КРЫШКА ФОРСУНКИ ОМЫВАТЕЛЯ ФАРЫ ПРАВ (Тайвань)</t>
  </si>
  <si>
    <t>4L0955276GGRU</t>
  </si>
  <si>
    <t>4L0955275G</t>
  </si>
  <si>
    <t>AUDI Q7 КРЫШКА ФОРСУНКИ ОМЫВАТЕЛЯ ФАРЫ ЛЕВ (Китай)</t>
  </si>
  <si>
    <t>AUDI Q7 КРЫШКА ФОРСУНКИ ОМЫВАТЕЛЯ ФАРЫ ПРАВ (Китай)</t>
  </si>
  <si>
    <t>4L0955276G</t>
  </si>
  <si>
    <t>4L0807733B1RR</t>
  </si>
  <si>
    <t>AUDI Q7 НАКЛАДКА БАМПЕРА СЕР. (Тайвань)</t>
  </si>
  <si>
    <t>4L0945095</t>
  </si>
  <si>
    <t>AUDI Q7 ФОНАРЬ ЗАДН В БАМПЕР ЛЕВ (DEPO)</t>
  </si>
  <si>
    <t>4L0945096</t>
  </si>
  <si>
    <t>AUDI Q7 ФОНАРЬ ЗАДН В БАМПЕР ПРАВ (DEPO)</t>
  </si>
  <si>
    <t>4L0945093+4L0945094</t>
  </si>
  <si>
    <t>AUDI Q7 ФОНАРЬ ЗАДН ВНЕШН Л+П (КОМПЛЕКТ) ТЮНИНГ С ДИОД ПРОЗРАЧ (SONAR) ВНУТРИ ЧЕРН-ХРОМ</t>
  </si>
  <si>
    <t>4L0945093F</t>
  </si>
  <si>
    <t>AUDI Q7 ФОНАРЬ ЗАДН ВНЕШН ЛЕВ ДИОД (DEPO)</t>
  </si>
  <si>
    <t>4L0945094F</t>
  </si>
  <si>
    <t>AUDI Q7 ФОНАРЬ ЗАДН ВНЕШН ПРАВ ДИОД (DEPO)</t>
  </si>
  <si>
    <t>4L0953041</t>
  </si>
  <si>
    <t>AUDI Q7 ФОНАРЬ ГАБАРИТНЫЙ ЛЕВ В ПЕРЕД БАМПЕР (DEPO)</t>
  </si>
  <si>
    <t>4L0953042</t>
  </si>
  <si>
    <t>AUDI Q7 ФОНАРЬ ГАБАРИТНЫЙ ПРАВ В ПЕРЕД БАМПЕР (DEPO)</t>
  </si>
  <si>
    <t>7L8407151F</t>
  </si>
  <si>
    <t>AUDI Q7 {TOUAREG 11-} РЫЧАГ ПЕРЕДН ПОДВЕСКИ ЛЕВ НИЖН АЛЮМИН (Тайвань)</t>
  </si>
  <si>
    <t>7L8407152F</t>
  </si>
  <si>
    <t>AUDI Q7 {TOUAREG 11-} РЫЧАГ ПЕРЕДН ПОДВЕСКИ ПРАВ НИЖН АЛЮМИН (Тайвань)</t>
  </si>
  <si>
    <t>7L0407021B</t>
  </si>
  <si>
    <t>AUDI Q7 {TOUAREG 02-07/ CAYENNE 03-} РЫЧАГ ПЕРЕДН ПОДВЕСКИ Л=П ВЕРХН АЛЮМИН (Тайвань)</t>
  </si>
  <si>
    <t>7L0121253/7L0121253A/7L6121253K</t>
  </si>
  <si>
    <t>02-</t>
  </si>
  <si>
    <t>TOUAREG {PORSCHE CAYENNE 02-/Q7 06-} РАДИАТОР ОХЛАЖДЕН (см.каталог)</t>
  </si>
  <si>
    <t>4L0955101</t>
  </si>
  <si>
    <t>AUDI Q7 ФОРСУНКА ОМЫВАТЕЛЯ ФАРЫ ЛЕВ (Китай)</t>
  </si>
  <si>
    <t>4M0955101A</t>
  </si>
  <si>
    <t>4M0955102A</t>
  </si>
  <si>
    <t>AUDI Q7 ФОРСУНКА ОМЫВАТЕЛЯ ФАРЫ ПРАВ (Китай)</t>
  </si>
  <si>
    <t>4L0955102</t>
  </si>
  <si>
    <t>BMW</t>
  </si>
  <si>
    <t>BMW E28 (8/81-12/87)</t>
  </si>
  <si>
    <t>63121369842</t>
  </si>
  <si>
    <t>81-87</t>
  </si>
  <si>
    <t>E28 ФАРА ЛЕВ ДАЛЬН СВЕТА</t>
  </si>
  <si>
    <t>63121369841</t>
  </si>
  <si>
    <t>E28 ФАРА ПРАВ ДАЛЬН СВЕТА</t>
  </si>
  <si>
    <t>51131919115</t>
  </si>
  <si>
    <t>E28 РЕШЕТКА РАДИАТОРА ЛЕВ (Тайвань)</t>
  </si>
  <si>
    <t>51131919116</t>
  </si>
  <si>
    <t>E28 РЕШЕТКА РАДИАТОРА ПРАВ (Тайвань)</t>
  </si>
  <si>
    <t>51131873253</t>
  </si>
  <si>
    <t>E28 РЕШЕТКА РАДИАТОРА ЦЕНТРАЛ С ХРОМ</t>
  </si>
  <si>
    <t>51111961861</t>
  </si>
  <si>
    <t>E28 БАМПЕР ПЕРЕДН ЦЕНТРАЛ (Тайвань) ХРОМ</t>
  </si>
  <si>
    <t>E28 БАМПЕР ПЕРЕДН ЦЕНТРАЛ (Тайвань) ЧЕРН</t>
  </si>
  <si>
    <t>41351873531</t>
  </si>
  <si>
    <t>E28 КРЫЛО ПЕРЕДН ЛЕВ С ОТВ П/ПОВТОРИТЕЛЬ</t>
  </si>
  <si>
    <t>41351873532</t>
  </si>
  <si>
    <t>E28 КРЫЛО ПЕРЕДН ПРАВ С ОТВ П/ПОВТОРИТЕЛЬ</t>
  </si>
  <si>
    <t>E28 КРЫЛО ПЕРЕДН ЛЕВ БЕЗ ОТВ П/ПОВТОРИТЕЛЬ</t>
  </si>
  <si>
    <t>E28 КРЫЛО ПЕРЕДН ПРАВ БЕЗ ОТВ П/ПОВТОРИТЕЛЬ</t>
  </si>
  <si>
    <t>41331922061</t>
  </si>
  <si>
    <t>E28 ФАРТУК НИЖНИЙ ПОД БАМПЕР С 2 ОТВ (Тайвань) МЕТАЛ</t>
  </si>
  <si>
    <t>41331992065</t>
  </si>
  <si>
    <t>E28 ФАРТУК НИЖНИЙ ПОД БАМПЕР С 3 ОТВ (Тайвань) МЕТАЛ</t>
  </si>
  <si>
    <t>41331925003</t>
  </si>
  <si>
    <t>E28 ФАРТУК НИЖНИЙ ПОД БАМПЕР (Тайвань) МЕТАЛ</t>
  </si>
  <si>
    <t>31121132353</t>
  </si>
  <si>
    <t>E28 РЫЧАГ ПЕРЕДН ПОДВЕСКИ ЛЕВ ВЕРХН С САЛЕЙНТ-БЛОК (Тайвань)</t>
  </si>
  <si>
    <t>31121132354</t>
  </si>
  <si>
    <t>E28 РЫЧАГ ПЕРЕДН ПОДВЕСКИ ПРАВ ВЕРХН С САЛЕЙНТ-БЛОК (Тайвань)</t>
  </si>
  <si>
    <t>31121139992</t>
  </si>
  <si>
    <t>88-95</t>
  </si>
  <si>
    <t>E34 {E28} РЫЧАГ ПЕРЕДН ПОДВЕСКИ ЛЕВ НИЖН СТАЛЬН</t>
  </si>
  <si>
    <t>31121131991</t>
  </si>
  <si>
    <t>E34 {E28} РЫЧАГ ПЕРЕДН ПОДВЕСКИ ПРАВ НИЖН СТАЛЬН</t>
  </si>
  <si>
    <t>32211135820</t>
  </si>
  <si>
    <t>E34 {E28/E32} НАКОНЕЧНИК РУЛЕВОЙ ТЯГИ ПРАВ ВНЕШН</t>
  </si>
  <si>
    <t>32211135819</t>
  </si>
  <si>
    <t>E34 {E28/E32} НАКОНЕЧНИК РУЛЕВОЙ ТЯГИ ЛЕВ ВНЕШН</t>
  </si>
  <si>
    <t>BMW E30 (11/82-8/87) (9/87-12/90)</t>
  </si>
  <si>
    <t>63121386715</t>
  </si>
  <si>
    <t>88-91</t>
  </si>
  <si>
    <t>E30 ФАРА ЛЕВ БЛИЖН СВЕТА (DEPO)</t>
  </si>
  <si>
    <t>63121386716</t>
  </si>
  <si>
    <t>E30 ФАРА ПРАВ БЛИЖН СВЕТА (DEPO)</t>
  </si>
  <si>
    <t>63121370904</t>
  </si>
  <si>
    <t>84-87</t>
  </si>
  <si>
    <t>E30 ФАРА ЛЕВ ДАЛЬН СВЕТА</t>
  </si>
  <si>
    <t>63121370903</t>
  </si>
  <si>
    <t>E30 ФАРА ПРАВ ДАЛЬН СВЕТА</t>
  </si>
  <si>
    <t>63121385767</t>
  </si>
  <si>
    <t>E30 ФАРА ЛЕВ В СБОРЕ (DEPO)</t>
  </si>
  <si>
    <t>63121385768</t>
  </si>
  <si>
    <t>E30 ФАРА ПРАВ В СБОРЕ (DEPO)</t>
  </si>
  <si>
    <t>63121385767+63121385768</t>
  </si>
  <si>
    <t>E30 ФАРА Л+П (КОМПЛЕКТ) ТЮНИНГ ПРОЗРАЧ С 2 СВЕТЯЩ ОБОДК (DEPO)</t>
  </si>
  <si>
    <t>E30 СТЕКЛО ФАРЫ Л=П ДАЛЬН СВЕТА</t>
  </si>
  <si>
    <t>63131381747</t>
  </si>
  <si>
    <t>E30 УКАЗ.ПОВОРОТА НИЖН ЛЕВ В БАМПЕР (DEPO) ЖЕЛТ</t>
  </si>
  <si>
    <t>63131381748</t>
  </si>
  <si>
    <t>E30 УКАЗ.ПОВОРОТА НИЖН ПРАВ В БАМПЕР (DEPO) ЖЕЛТ</t>
  </si>
  <si>
    <t>63131381747+63131381748</t>
  </si>
  <si>
    <t>E30 УКАЗ.ПОВОРОТА НИЖН Л+П (КОМПЛЕКТ) В БАМПЕР ТЮНИНГ ПРОЗРАЧ ХРУСТАЛ (DEPO)</t>
  </si>
  <si>
    <t>E30 УКАЗ.ПОВОРОТА НИЖН Л+П (КОМПЛЕКТ) В БАМПЕР ТЮНИНГ ПРОЗРАЧ ХРУСТАЛ (DEPO) ТОНИР</t>
  </si>
  <si>
    <t>51131945885</t>
  </si>
  <si>
    <t>84-91</t>
  </si>
  <si>
    <t>E30 РЕШЕТКА РАДИАТОРА ЛЕВ (Тайвань)</t>
  </si>
  <si>
    <t>51131945886</t>
  </si>
  <si>
    <t>E30 РЕШЕТКА РАДИАТОРА ПРАВ (Тайвань)</t>
  </si>
  <si>
    <t>51131884350</t>
  </si>
  <si>
    <t>E30 РЕШЕТКА РАДИАТОРА ЦЕНТРАЛ (Тайвань) ХРОМ-ЧЕРН</t>
  </si>
  <si>
    <t>51111953646</t>
  </si>
  <si>
    <t>E30 БАМПЕР ПЕРЕДН В СБОРЕ ЛИТОЙ ПЛАСТИК ЧЕРН</t>
  </si>
  <si>
    <t>51111888265</t>
  </si>
  <si>
    <t>E30 БАМПЕР ПЕРЕДН ЦЕНТРАЛ (Тайвань) ХРОМ</t>
  </si>
  <si>
    <t>5171945559</t>
  </si>
  <si>
    <t>87-90</t>
  </si>
  <si>
    <t>E30 СПОЙЛЕР БАМПЕРА ПЕРЕДН (Тайвань) ПЛАСТИК</t>
  </si>
  <si>
    <t>51111925595</t>
  </si>
  <si>
    <t>E30 УСИЛИТЕЛЬ БАМПЕРА ПЕРЕДН (Тайвань)</t>
  </si>
  <si>
    <t>41351916233</t>
  </si>
  <si>
    <t>E30 КРЫЛО ПЕРЕДН ЛЕВ БЕЗ ОТВ П/ПОВТОРИТЕЛЬ</t>
  </si>
  <si>
    <t>41351916234</t>
  </si>
  <si>
    <t>E30 КРЫЛО ПЕРЕДН ПРАВ БЕЗ ОТВ П/ПОВТОРИТЕЛЬ</t>
  </si>
  <si>
    <t>41611936174</t>
  </si>
  <si>
    <t>E30 КАПОТ</t>
  </si>
  <si>
    <t>41131935805</t>
  </si>
  <si>
    <t>E30 СУППОРТ РАДИАТОРА</t>
  </si>
  <si>
    <t>41131971102</t>
  </si>
  <si>
    <t>41331933770</t>
  </si>
  <si>
    <t>E30 ФАРТУК НИЖНИЙ ПОД БАМПЕР (Тайвань) МЕТАЛ</t>
  </si>
  <si>
    <t>41331916986</t>
  </si>
  <si>
    <t>84-86</t>
  </si>
  <si>
    <t>41351935897</t>
  </si>
  <si>
    <t>E30 ПОРОГ ЛЕВ (2 дв) (KLOKKERHOLM)</t>
  </si>
  <si>
    <t>41351935898</t>
  </si>
  <si>
    <t>E30 ПОРОГ ПРАВ (2 дв) (KLOKKERHOLM)</t>
  </si>
  <si>
    <t>41351936505</t>
  </si>
  <si>
    <t>E30 ПОРОГ ЛЕВ (4 дв) (KLOKKERHOLM)</t>
  </si>
  <si>
    <t>41351936506</t>
  </si>
  <si>
    <t>E30 ПОРОГ ПРАВ (4 дв) (KLOKKERHOLM)</t>
  </si>
  <si>
    <t>E30 АРКА РЕМ.КРЫЛА ЗАДН ЛЕВ (2 дв) (KLOKKERHOLM)</t>
  </si>
  <si>
    <t>E30 АРКА РЕМ.КРЫЛА ЗАДН ПРАВ (2 дв) (KLOKKERHOLM)</t>
  </si>
  <si>
    <t>E30 АРКА РЕМ.КРЫЛА ЗАДН ЛЕВ (4 дв) (KLOKKERHOLM)</t>
  </si>
  <si>
    <t>E30 АРКА РЕМ.КРЫЛА ЗАДН ПРАВ (4 дв) (KLOKKERHOLM)</t>
  </si>
  <si>
    <t>63211386942+63211386941</t>
  </si>
  <si>
    <t>E30 ФОНАРЬ ЗАДН ВНЕШН Л+П (КОМПЛЕКТ) (СЕДАН) ТЮНИНГ ПРОЗРАЧ ХРУСТАЛ КРАСН-БЕЛ</t>
  </si>
  <si>
    <t>31121127726</t>
  </si>
  <si>
    <t>E30 РЫЧАГ ПЕРЕДН ПОДВЕСКИ ЛЕВ НИЖН (Тайвань)</t>
  </si>
  <si>
    <t>31121127725</t>
  </si>
  <si>
    <t>E30 РЫЧАГ ПЕРЕДН ПОДВЕСКИ ПРАВ НИЖН (Тайвань)</t>
  </si>
  <si>
    <t>31121126254</t>
  </si>
  <si>
    <t>E30 ШАРОВАЯ ОПОРА Л=П ВЕРХН ВНЕШН</t>
  </si>
  <si>
    <t>31121126253</t>
  </si>
  <si>
    <t>E30 ШАРОВАЯ ОПОРА Л=П ВЕРХН ВНУТРЕН</t>
  </si>
  <si>
    <t>32111116463</t>
  </si>
  <si>
    <t>75-83</t>
  </si>
  <si>
    <t>E21 НАКОНЕЧНИК РУЛЕВОЙ ТЯГИ Л=П ВНУТРЕН</t>
  </si>
  <si>
    <t>17111719264/17111723528</t>
  </si>
  <si>
    <t>90-92</t>
  </si>
  <si>
    <t>E36 {E30 88-91} РАДИАТОР ОХЛАЖДЕН (NISSENS) (NRF) (GERI) (см.каталог)</t>
  </si>
  <si>
    <t>E36 {E30 88-91} РАДИАТОР ОХЛАЖДЕН (см.каталог)</t>
  </si>
  <si>
    <t>17111719303/17111719305</t>
  </si>
  <si>
    <t>E30 {E34 88-92} РАДИАТОР ОХЛАЖДЕН (NISSENS) (AVA) (см.каталог)</t>
  </si>
  <si>
    <t>BMW E32 (88-05/94)</t>
  </si>
  <si>
    <t>63121378325+63121378337+63121390275</t>
  </si>
  <si>
    <t>E34 {E32} ФАРА ЛЕВ В СБОРЕ (DEPO)</t>
  </si>
  <si>
    <t>63121378326+63121390276+63121378338</t>
  </si>
  <si>
    <t>E34 {E32} ФАРА ПРАВ В СБОРЕ (DEPO)</t>
  </si>
  <si>
    <t>63121390275</t>
  </si>
  <si>
    <t>E34 {E32} ФАРА ЛЕВ БЛИЖН СВЕТА (DEPO)</t>
  </si>
  <si>
    <t>63121390276</t>
  </si>
  <si>
    <t>E34 {E32} ФАРА ПРАВ БЛИЖН СВЕТА (DEPO)</t>
  </si>
  <si>
    <t>63121356415</t>
  </si>
  <si>
    <t>E34 {E32} ФАРА ЛЕВ ДАЛЬН СВЕТА (DEPO)</t>
  </si>
  <si>
    <t>E34 {E32} ФАРА ПРАВ ДАЛЬН СВЕТА (DEPO)</t>
  </si>
  <si>
    <t>63121378325+63121378326</t>
  </si>
  <si>
    <t>E34 {E32} ФАРА Л+П (КОМПЛЕКТ) ТЮНИНГ С 2 СВЕТЯЩ ОБОДК В СБОРЕ (DEPO)</t>
  </si>
  <si>
    <t>63121378325</t>
  </si>
  <si>
    <t>E34 {E32} ФАРА ЛЕВ ТЮНИНГ С 2 СВЕТЯЩ ОБОДК В СБОРЕ</t>
  </si>
  <si>
    <t>63121378326</t>
  </si>
  <si>
    <t>E34 {E32} ФАРА ПРАВ ТЮНИНГ С 2 СВЕТЯЩ ОБОДК В СБОРЕ</t>
  </si>
  <si>
    <t>E34 {E32} ФАРА ЛЕВ В СБОРЕ</t>
  </si>
  <si>
    <t>E34 {E32} ФАРА ПРАВ В СБОРЕ</t>
  </si>
  <si>
    <t>E34 {E32} СТЕКЛО ФАРЫ Л=П БЛИЖН СВЕТА</t>
  </si>
  <si>
    <t>E34 {E32} СТЕКЛО ФАРЫ Л=П ДАЛЬН СВЕТА</t>
  </si>
  <si>
    <t>E34 {E32/ для BME3488-003-L/R/N} СТЕКЛО ФАРЫ Л=П БЛИЖН СВЕТА ПРОЗРАЧН</t>
  </si>
  <si>
    <t>E34 {E32/  для BME3488-003-L/R/N} СТЕКЛО ФАРЫ Л=П ДАЛЬН СВЕТА ПРОЗРАЧН</t>
  </si>
  <si>
    <t>63171374011</t>
  </si>
  <si>
    <t>88-94</t>
  </si>
  <si>
    <t>E32 УКАЗ.ПОВОРОТА УГЛОВОЙ ЛЕВ (DEPO) БЕЛЫЙ</t>
  </si>
  <si>
    <t>63171374012</t>
  </si>
  <si>
    <t>E32 УКАЗ.ПОВОРОТА УГЛОВОЙ ПРАВ (DEPO) БЕЛЫЙ</t>
  </si>
  <si>
    <t>63131374012/63131378822</t>
  </si>
  <si>
    <t>E32 УКАЗ.ПОВОРОТА УГЛОВОЙ ПРАВ (DEPO) ЖЕЛТ</t>
  </si>
  <si>
    <t>E32 СТЕКЛО ФАРЫ ПРОТИВОТУМ ЛЕВ</t>
  </si>
  <si>
    <t>E32 СТЕКЛО ФАРЫ ПРОТИВОТУМ ПРАВ</t>
  </si>
  <si>
    <t>51131938425</t>
  </si>
  <si>
    <t>E32 РЕШЕТКА РАДИАТОРА ЛЕВ</t>
  </si>
  <si>
    <t>51131938426</t>
  </si>
  <si>
    <t>E32 РЕШЕТКА РАДИАТОРА ПРАВ</t>
  </si>
  <si>
    <t>51131908697</t>
  </si>
  <si>
    <t>E32 РЕШЕТКА РАДИАТОРА ЦЕНТРАЛ ХРОМ-ЧЕРН</t>
  </si>
  <si>
    <t>51131964861</t>
  </si>
  <si>
    <t>E32 {740/750} РЕШЕТКА РАДИАТОРА ЛЕВ МОДЕЛИ С ШИРОК ЦЕНТР РЕШЕТК ЧЕРН</t>
  </si>
  <si>
    <t>51131964862</t>
  </si>
  <si>
    <t>E32 {740/750} РЕШЕТКА РАДИАТОРА ПРАВ МОДЕЛИ С ШИРОК ЦЕНТР РЕШЕТК ЧЕРН</t>
  </si>
  <si>
    <t>51118111249</t>
  </si>
  <si>
    <t>E32 БАМПЕР ПЕРЕДН (Тайвань) ЧЕРН</t>
  </si>
  <si>
    <t>51111908067</t>
  </si>
  <si>
    <t>E32 МОЛДИНГ БАМПЕРА ПЕРЕДН ЛЕВ (Тайвань) ХРОМ</t>
  </si>
  <si>
    <t>51111908068</t>
  </si>
  <si>
    <t>E32 МОЛДИНГ БАМПЕРА ПЕРЕДН ПРАВ (Тайвань) ХРОМ</t>
  </si>
  <si>
    <t>51111908066</t>
  </si>
  <si>
    <t>E32 МОЛДИНГ БАМПЕРА ПЕРЕДН ЦЕНТРАЛ (Тайвань) ХРОМ</t>
  </si>
  <si>
    <t>51111974441</t>
  </si>
  <si>
    <t>E32 РЕШЕТКА БАМПЕРА ПЕРЕДН ЛЕВ (Тайвань)</t>
  </si>
  <si>
    <t>51111974442</t>
  </si>
  <si>
    <t>E32 РЕШЕТКА БАМПЕРА ПЕРЕДН ПРАВ (Тайвань)</t>
  </si>
  <si>
    <t>41351963537</t>
  </si>
  <si>
    <t>E32 КРЫЛО ПЕРЕДН ЛЕВ БЕЗ ОТВ П/ПОВТОРИТЕЛЬ (Тайвань)</t>
  </si>
  <si>
    <t>41351963538</t>
  </si>
  <si>
    <t>E32 КРЫЛО ПЕРЕДН ПРАВ БЕЗ ОТВ П/ПОВТОРИТЕЛЬ (Тайвань)</t>
  </si>
  <si>
    <t>E32 КРЫЛО ПЕРЕДН ЛЕВ С ОТВ П/ПОВТОРИТЕЛЬ (Тайвань)</t>
  </si>
  <si>
    <t>E32 КРЫЛО ПЕРЕДН ПРАВ С ОТВ П/ПОВТОРИТЕЛЬ (Тайвань)</t>
  </si>
  <si>
    <t>41618101914</t>
  </si>
  <si>
    <t>E32 КАПОТ (Тайвань)</t>
  </si>
  <si>
    <t>41138102282</t>
  </si>
  <si>
    <t>E32 БАЛКА СУППОРТА РАДИАТ ВЕРХН (Тайвань)</t>
  </si>
  <si>
    <t>E34 {E32} КРЕПЛЕНИЕ ФАРЫ ЛЕВ (Тайвань)</t>
  </si>
  <si>
    <t>E34 {E32} КРЕПЛЕНИЕ ФАРЫ ПРАВ (Тайвань)</t>
  </si>
  <si>
    <t>41111957186</t>
  </si>
  <si>
    <t>E34 {E32} БАЛКА СУППОРТА РАДИАТ НИЖН (Тайвань)</t>
  </si>
  <si>
    <t>51161964147</t>
  </si>
  <si>
    <t>88-92</t>
  </si>
  <si>
    <t>E32 ЗЕРКАЛО ЛЕВ ЭЛЕКТР С ПОДОГРЕВ (flat) (Тайвань)</t>
  </si>
  <si>
    <t>51161964152</t>
  </si>
  <si>
    <t>E32 ЗЕРКАЛО ПРАВ ЭЛЕКТР С ПОДОГРЕВ (convex) (Тайвань)</t>
  </si>
  <si>
    <t>1374025L/63211374025</t>
  </si>
  <si>
    <t>E32 ФОНАРЬ ЗАДН ВНЕШН ЛЕВ (DEPO)</t>
  </si>
  <si>
    <t>1374026R/63211374026</t>
  </si>
  <si>
    <t>E32 ФОНАРЬ ЗАДН ВНЕШН ПРАВ (DEPO)</t>
  </si>
  <si>
    <t>63211374025</t>
  </si>
  <si>
    <t>E32 ФОНАРЬ ЗАДН ВНЕШН ЛЕВ ТЮНИНГ ПРОЗРАЧ С ДИОД ГАБАРИТ , СТОП СИГНАЛ ХРУСТАЛ КРАСН-БЕЛ</t>
  </si>
  <si>
    <t>63211374026</t>
  </si>
  <si>
    <t>E32 ФОНАРЬ ЗАДН ВНЕШН ПРАВ ТЮНИНГ ПРОЗРАЧ С ДИОД ГАБАРИТ , СТОП СИГНАЛ ХРУСТАЛ КРАСН-БЕЛ</t>
  </si>
  <si>
    <t>E32 ФОНАРЬ ЗАДН ВНЕШН ЛЕВ ТЮНИНГ ПРОЗРАЧ С ДИОД ГАБАРИТ , СТОП СИГНАЛ ХРУСТАЛ КРАСН-ТОНИР</t>
  </si>
  <si>
    <t>E32 ФОНАРЬ ЗАДН ВНЕШН ПРАВ ТЮНИНГ ПРОЗРАЧ С ДИОД ГАБАРИТ , СТОП СИГНАЛ ХРУСТАЛ КРАСН-ТОНИР</t>
  </si>
  <si>
    <t>31121139999</t>
  </si>
  <si>
    <t>E32 РЫЧАГ ПЕРЕДН ПОДВЕСКИ ЛЕВ ВЕРХН (Тайвань)</t>
  </si>
  <si>
    <t>31121140000</t>
  </si>
  <si>
    <t>E32 РЫЧАГ ПЕРЕДН ПОДВЕСКИ ПРАВ ВЕРХН (Тайвань)</t>
  </si>
  <si>
    <t>33551126932</t>
  </si>
  <si>
    <t>84-94</t>
  </si>
  <si>
    <t>E32 {E34 88-95)(132 ММ} СТОЙКА СТАБИЛИЗАТОРА Л=П ЗАДН ДЛИНН</t>
  </si>
  <si>
    <t>17111712005</t>
  </si>
  <si>
    <t>85-94</t>
  </si>
  <si>
    <t>E32 РАДИАТОР ОХЛАЖДЕН (NISSENS) (см.каталог)</t>
  </si>
  <si>
    <t>64541392913</t>
  </si>
  <si>
    <t>92-92</t>
  </si>
  <si>
    <t>E36 {E34 89-95/E32 87-94} МОТОР+ВЕНТИЛЯТОР КОНДЕНС КОНД (Тайвань)</t>
  </si>
  <si>
    <t>BMW E34 (2/88-3/94)</t>
  </si>
  <si>
    <t>E34 {E32} ФАРА Л+П (КОМПЛЕКТ) ТЮНИНГ ЛИНЗОВАН С 2 СВЕТЯЩ ОБОДК В СБОРЕ (SONAR)</t>
  </si>
  <si>
    <t>82199404275+82199404276</t>
  </si>
  <si>
    <t>E34 УКАЗ.ПОВОРОТА УГЛОВОЙ Л+П (КОМПЛЕКТ) ТЮНИНГ ПРОЗРАЧ ВНУТРИ (DEPO) ХРОМ</t>
  </si>
  <si>
    <t>63131384033/82199404275</t>
  </si>
  <si>
    <t>E34 УКАЗ.ПОВОРОТА УГЛОВОЙ ЛЕВ (DEPO) БЕЛЫЙ</t>
  </si>
  <si>
    <t>63131384033</t>
  </si>
  <si>
    <t>E34 УКАЗ.ПОВОРОТА УГЛОВОЙ ЛЕВ (DEPO) ЖЕЛТ</t>
  </si>
  <si>
    <t>82199404275</t>
  </si>
  <si>
    <t>E34 УКАЗ.ПОВОРОТА УГЛОВОЙ ЛЕВ (DEPO) ТОНИР</t>
  </si>
  <si>
    <t>63131384034/82199404276</t>
  </si>
  <si>
    <t>E34 УКАЗ.ПОВОРОТА УГЛОВОЙ ПРАВ (DEPO) БЕЛЫЙ</t>
  </si>
  <si>
    <t>63131384034</t>
  </si>
  <si>
    <t>E34 УКАЗ.ПОВОРОТА УГЛОВОЙ ПРАВ (DEPO) ЖЕЛТ</t>
  </si>
  <si>
    <t>82199404276</t>
  </si>
  <si>
    <t>E34 УКАЗ.ПОВОРОТА УГЛОВОЙ ПРАВ (DEPO) ТОНИР</t>
  </si>
  <si>
    <t>E34 УКАЗ.ПОВОРОТА УГЛОВОЙ Л+П (КОМПЛЕКТ) ТЮНИНГ ХРУСТАЛ ПРОЗРАЧ ВНУТРИ (DEPO) ХРОМ</t>
  </si>
  <si>
    <t>E34 УКАЗ.ПОВОРОТА УГЛОВОЙ Л+П (КОМПЛЕКТ) ТЮНИНГ ХРУСТАЛ ПРОЗРАЧ ВНУТРИ ХРОМ (DEPO) ТОНИР</t>
  </si>
  <si>
    <t>88-</t>
  </si>
  <si>
    <t>E34 УКАЗ.ПОВОРОТА УГЛОВОЙ Л+П (КОМПЛЕКТ) ТЮНИНГ ХРУСТАЛ ПРОЗРАЧ (EAGLE EYES) ВНУТРИ ХРОМ</t>
  </si>
  <si>
    <t>63171391757</t>
  </si>
  <si>
    <t>E34 ФАРА ПРОТИВОТУМ ЛЕВ (DEPO)</t>
  </si>
  <si>
    <t>63171391758</t>
  </si>
  <si>
    <t>E34 ФАРА ПРОТИВОТУМ ПРАВ (DEPO)</t>
  </si>
  <si>
    <t>63171391757+63171391758</t>
  </si>
  <si>
    <t>E34 ФАРА ПРОТИВОТУМ Л+П (КОМПЛЕКТ) ТЮНИНГ ЛИНЗОВАН ПРОЗРАЧ (EAGLE EYES) ВНУТРИ ХРОМ</t>
  </si>
  <si>
    <t>E34 ФАРА ПРОТИВОТУМ ЛЕВ</t>
  </si>
  <si>
    <t>E34 ФАРА ПРОТИВОТУМ ПРАВ</t>
  </si>
  <si>
    <t>E34 ФАРА ПРОТИВОТУМ ЛЕВ ТЮНИНГ ПРОЗРАЧ ВНУТРИ ХРОМ</t>
  </si>
  <si>
    <t>E34 ФАРА ПРОТИВОТУМ ПРАВ ТЮНИНГ ПРОЗРАЧ ВНУТРИ ХРОМ</t>
  </si>
  <si>
    <t>E34 СТЕКЛО ФАРЫ ПРОТИВОТУМ ЛЕВ</t>
  </si>
  <si>
    <t>E34 СТЕКЛО ФАРЫ ПРОТИВОТУМ ПРАВ</t>
  </si>
  <si>
    <t>51131944137</t>
  </si>
  <si>
    <t>88-93</t>
  </si>
  <si>
    <t>E34 РЕШЕТКА РАДИАТОРА ЛЕВ (Тайвань)</t>
  </si>
  <si>
    <t>51131944138L</t>
  </si>
  <si>
    <t>E34 РЕШЕТКА РАДИАТОРА ПРАВ (Тайвань)</t>
  </si>
  <si>
    <t>51131973825</t>
  </si>
  <si>
    <t>E34 РЕШЕТКА РАДИАТОРА ЦЕНТРАЛ (Тайвань)</t>
  </si>
  <si>
    <t>E34 РЕШЕТКА РАДИАТОРА ЦЕНТРАЛ С 2 ХРОМ МОЛДИНГ ЧЕРН</t>
  </si>
  <si>
    <t>51131973897</t>
  </si>
  <si>
    <t>E34 МОЛДИНГ РЕШЕТКИ РАДИАТОРА ЛЕВ (Тайвань) ХРОМ</t>
  </si>
  <si>
    <t>51131973898</t>
  </si>
  <si>
    <t>E34 МОЛДИНГ РЕШЕТКИ РАДИАТОРА ПРАВ (Тайвань) ХРОМ</t>
  </si>
  <si>
    <t>51311978880</t>
  </si>
  <si>
    <t>E34 ПЛАНКА-ФАРТУК ПОД РЕШЕТКУ (Тайвань) МЕТАЛ</t>
  </si>
  <si>
    <t>51111944439</t>
  </si>
  <si>
    <t>E34 БАМПЕР ПЕРЕДН (Тайвань) ГРУНТ</t>
  </si>
  <si>
    <t>E34 БАМПЕР ПЕРЕДН (Тайвань) ЧЕРН</t>
  </si>
  <si>
    <t>51111944177</t>
  </si>
  <si>
    <t>E34 МОЛДИНГ БАМПЕРА ПЕРЕДН ЛЕВ (Тайвань)</t>
  </si>
  <si>
    <t>51111944178</t>
  </si>
  <si>
    <t>E34 МОЛДИНГ БАМПЕРА ПЕРЕДН ПРАВ (Тайвань)</t>
  </si>
  <si>
    <t>51111934337</t>
  </si>
  <si>
    <t>E34 КРЕПЛЕНИЕ НОМЕРА БАМПЕРА ПЕРЕДН С ОТВ П/КОНДИЦ (Тайвань)</t>
  </si>
  <si>
    <t>51111946495</t>
  </si>
  <si>
    <t>E34 РЕШЕТКА БАМПЕРА ПЕРЕДН ЛЕВ (Тайвань)</t>
  </si>
  <si>
    <t>51111946496</t>
  </si>
  <si>
    <t>E34 РЕШЕТКА БАМПЕРА ПЕРЕДН ПРАВ (Тайвань)</t>
  </si>
  <si>
    <t>51111946497</t>
  </si>
  <si>
    <t>E34 ЗАГЛУШКА ПРОТИВОТУМАНКИ ЛЕВ (Тайвань)</t>
  </si>
  <si>
    <t>51111946498</t>
  </si>
  <si>
    <t>E34 ЗАГЛУШКА ПРОТИВОТУМАНКИ ПРАВ (Тайвань)</t>
  </si>
  <si>
    <t>51111944174</t>
  </si>
  <si>
    <t>E34 УСИЛИТЕЛЬ БАМПЕРА ПЕРЕДН (Тайвань)</t>
  </si>
  <si>
    <t>41351946925</t>
  </si>
  <si>
    <t>E34 КРЫЛО ПЕРЕДН ЛЕВ БЕЗ ОТВ П/ПОВТОРИТЕЛЬ (Тайвань)</t>
  </si>
  <si>
    <t>41351946926</t>
  </si>
  <si>
    <t>E34 КРЫЛО ПЕРЕДН ПРАВ БЕЗ ОТВ П/ПОВТОРИТЕЛЬ (Тайвань)</t>
  </si>
  <si>
    <t>41351946929</t>
  </si>
  <si>
    <t>E34 КРЫЛО ПЕРЕДН ЛЕВ С ОТВ П/ПОВТОРИТЕЛЬ (Тайвань)</t>
  </si>
  <si>
    <t>41351946930</t>
  </si>
  <si>
    <t>E34 КРЫЛО ПЕРЕДН ПРАВ С ОТВ П/ПОВТОРИТЕЛЬ (Тайвань)</t>
  </si>
  <si>
    <t>51711944363</t>
  </si>
  <si>
    <t>E34 ПОДКРЫЛОК ПЕРЕДН КРЫЛА ЛЕВ (Тайвань)</t>
  </si>
  <si>
    <t>51711944364</t>
  </si>
  <si>
    <t>E34 ПОДКРЫЛОК ПЕРЕДН КРЫЛА ПРАВ (Тайвань)</t>
  </si>
  <si>
    <t>41611944944</t>
  </si>
  <si>
    <t>E34 КАПОТ (Тайвань)</t>
  </si>
  <si>
    <t>41611928563</t>
  </si>
  <si>
    <t>E34 ПЕТЛЯ КАПОТА Л=П (Тайвань)</t>
  </si>
  <si>
    <t>51231944119</t>
  </si>
  <si>
    <t>E34 АМОРТИЗАТОР КАПОТА Л=П (Тайвань)</t>
  </si>
  <si>
    <t>41131978181</t>
  </si>
  <si>
    <t>E34 БАЛКА СУППОРТА РАДИАТ ВЕРХН (Тайвань)</t>
  </si>
  <si>
    <t>51711934328</t>
  </si>
  <si>
    <t>E34 БАЛКА СУППОРТА РАДИАТ НИЖН ЦЕНТРАЛ (Тайвань)</t>
  </si>
  <si>
    <t>51168137367</t>
  </si>
  <si>
    <t>92-95</t>
  </si>
  <si>
    <t>E34 ЗЕРКАЛО ЛЕВ ЭЛЕКТР С ПОДОГРЕВ (flat) (Тайвань)</t>
  </si>
  <si>
    <t>51168181545</t>
  </si>
  <si>
    <t>E34 ЗЕРКАЛО ЛЕВ ЭЛЕКТР С ПОДОГРЕВ 4 КОНТ (flat) (Тайвань)</t>
  </si>
  <si>
    <t>51168137370</t>
  </si>
  <si>
    <t>E34 ЗЕРКАЛО ПРАВ ЭЛЕКТР С ПОДОГРЕВ (convex) (Тайвань)</t>
  </si>
  <si>
    <t>5116818564</t>
  </si>
  <si>
    <t>E34 ЗЕРКАЛО ПРАВ ЭЛЕКТР С ПОДОГРЕВ 4 КОНТ (convex) (Тайвань)</t>
  </si>
  <si>
    <t>51168181599</t>
  </si>
  <si>
    <t>E34 ЗЕРКАЛО ЛЕВ ЭЛЕКТР С ПОДОГРЕВ С ПАМЯТЬЮ 9 КОНТ (flat) (Тайвань)</t>
  </si>
  <si>
    <t>51168181618</t>
  </si>
  <si>
    <t>E34 ЗЕРКАЛО ПРАВ ЭЛЕКТР С ПОДОГРЕВ С ПАМЯТЬЮ 9 КОНТ (convex) (Тайвань)</t>
  </si>
  <si>
    <t>51168119710</t>
  </si>
  <si>
    <t>91-99</t>
  </si>
  <si>
    <t>E36 {E34 92-95} СТЕКЛО ЗЕРКАЛА ЛЕВ +/- ПОДОГРЕВ (flat) (Тайвань)</t>
  </si>
  <si>
    <t>51168119711</t>
  </si>
  <si>
    <t>E36 {E34 92-95} СТЕКЛО ЗЕРКАЛА ПРАВ +/- ПОДОГРЕВ (convex) (Тайвань)</t>
  </si>
  <si>
    <t>41101946315</t>
  </si>
  <si>
    <t>E34 ПОРОГ ЛЕВ (KLOKKERHOLM)</t>
  </si>
  <si>
    <t>41101946316</t>
  </si>
  <si>
    <t>E34 ПОРОГ ПРАВ (KLOKKERHOLM)</t>
  </si>
  <si>
    <t>E34 АРКА РЕМ.КРЫЛА ЗАДН ЛЕВ (СЕДАН) (KLOKKERHOLM)</t>
  </si>
  <si>
    <t>E34 АРКА РЕМ.КРЫЛА ЗАДН ПРАВ (СЕДАН) (KLOKKERHOLM)</t>
  </si>
  <si>
    <t>51131944941</t>
  </si>
  <si>
    <t>E34 МОЛДИНГ КУЗОВА ЛЕВ НА ПЕРЕД КРЫЛО (Тайвань)</t>
  </si>
  <si>
    <t>51131944942</t>
  </si>
  <si>
    <t>E34 МОЛДИНГ КУЗОВА ПРАВ НА ПЕРЕД КРЫЛО (Тайвань)</t>
  </si>
  <si>
    <t>51131934177</t>
  </si>
  <si>
    <t>E34 МОЛДИНГ КУЗОВА ЛЕВ НА ПЕРЕД ДВЕРЬ (Тайвань)</t>
  </si>
  <si>
    <t>51131934178</t>
  </si>
  <si>
    <t>E34 МОЛДИНГ КУЗОВА ПРАВ НА ПЕРЕД ДВЕРЬ (Тайвань)</t>
  </si>
  <si>
    <t>51131934181</t>
  </si>
  <si>
    <t>E34 МОЛДИНГ КУЗОВА ЛЕВ НА ЗАДН ДВЕРЬ (Тайвань)</t>
  </si>
  <si>
    <t>51131934182</t>
  </si>
  <si>
    <t>E34 МОЛДИНГ КУЗОВА ПРАВ НА ЗАДН ДВЕРЬ (Тайвань)</t>
  </si>
  <si>
    <t>51131934183</t>
  </si>
  <si>
    <t>E34 МОЛДИНГ КУЗОВА ЛЕВ НА ЗАДН КРЫЛО (Тайвань)</t>
  </si>
  <si>
    <t>51131934184</t>
  </si>
  <si>
    <t>E34 МОЛДИНГ КУЗОВА ПРАВ НА ЗАДН КРЫЛО (Тайвань)</t>
  </si>
  <si>
    <t>41008110949</t>
  </si>
  <si>
    <t>E34 КРЫЛО ЗАДН ЛЕВ (СЕДАН)</t>
  </si>
  <si>
    <t>41008110950</t>
  </si>
  <si>
    <t>E34 КРЫЛО ЗАДН ПРАВ (СЕДАН)</t>
  </si>
  <si>
    <t>51248110327</t>
  </si>
  <si>
    <t>E34 АМОРТИЗАТОР КРЫШКИ БАГАЖНИКА Л=П (Тайвань)</t>
  </si>
  <si>
    <t>51128185721</t>
  </si>
  <si>
    <t>E34 БАМПЕР ЗАДН (СЕДАН) (УНИВЕРСАЛ) (Тайвань) ГРУНТ</t>
  </si>
  <si>
    <t>51121944182</t>
  </si>
  <si>
    <t>E34 УСИЛИТЕЛЬ БАМПЕРА ЗАДН (СЕДАН) (УНИВЕРСАЛ) (Тайвань)</t>
  </si>
  <si>
    <t>63211389011</t>
  </si>
  <si>
    <t>E34 ФОНАРЬ ЗАДН ВНЕШН ЛЕВ (DEPO) БЕЛ-КРАСН</t>
  </si>
  <si>
    <t>2VA005553111/63211384009</t>
  </si>
  <si>
    <t>E34 ФОНАРЬ ЗАДН ВНЕШН ЛЕВ (DEPO) ЖЕЛТ-КРАСН</t>
  </si>
  <si>
    <t>63211389012</t>
  </si>
  <si>
    <t>E34 ФОНАРЬ ЗАДН ВНЕШН ПРАВ (DEPO) БЕЛ-КРАСН</t>
  </si>
  <si>
    <t>2VA005553121/63211384010</t>
  </si>
  <si>
    <t>E34 ФОНАРЬ ЗАДН ВНЕШН ПРАВ (DEPO) ЖЕЛТ-КРАСН</t>
  </si>
  <si>
    <t>63211384009</t>
  </si>
  <si>
    <t>E34 ФОНАРЬ ЗАДН ВНЕШН ЛЕВ КРАСН-БЕЛ</t>
  </si>
  <si>
    <t>63211384010</t>
  </si>
  <si>
    <t>E34 ФОНАРЬ ЗАДН ВНЕШН ПРАВ КРАСН-БЕЛ</t>
  </si>
  <si>
    <t>E34 ФОНАРЬ ЗАДН ВНЕШН ЛЕВ (СЕДАН) ТЮНИНГ ПРОЗРАЧ ХРУСТАЛ КРАСН-БЕЛ</t>
  </si>
  <si>
    <t>E34 ФОНАРЬ ЗАДН ВНЕШН ПРАВ (СЕДАН) ТЮНИНГ ПРОЗРАЧ ХРУСТАЛ КРАСН-БЕЛ</t>
  </si>
  <si>
    <t>E34 ФОНАРЬ ЗАДН ВНЕШН ЛЕВ КРАСН-ТОНИР</t>
  </si>
  <si>
    <t>E34 ФОНАРЬ ЗАДН ВНЕШН ПРАВ КРАСН-ТОНИР</t>
  </si>
  <si>
    <t>63211389015</t>
  </si>
  <si>
    <t>E34 ФОНАРЬ ЗАДН ВНУТРЕН ЛЕВ (СЕДАН)</t>
  </si>
  <si>
    <t>63211379398</t>
  </si>
  <si>
    <t>E34 ФОНАРЬ ЗАДН ВНУТРЕН ПРАВ (СЕДАН)</t>
  </si>
  <si>
    <t>E34 ФОНАРЬ ЗАДН ВНУТРЕН ЛЕВ (4 дв) ТЮНИНГ ПРОЗРАЧ ХРУСТАЛ КРАСН-БЕЛ</t>
  </si>
  <si>
    <t>E34 ФОНАРЬ ЗАДН ВНУТРЕН ПРАВ (4 дв) ТЮНИНГ ПРОЗРАЧ ХРУСТАЛ КРАСН-БЕЛ</t>
  </si>
  <si>
    <t>63211389015+63211379398+63211384009+63211384010</t>
  </si>
  <si>
    <t>E34 ФОНАРЬ ЗАДН ВНЕШН+ВНУТР Л+П (КОМПЛЕКТ) (СЕДАН) ТЮНИНГ ПРОЗРАЧ ХРУСТАЛ (DEPO) КРАСН-БЕЛ</t>
  </si>
  <si>
    <t>E34 ФОНАРЬ ЗАДН ВНЕШН+ВНУТР Л+П (КОМПЛЕКТ) ТЮНИНГ (СЕДАН) ПРОЗРАЧ С ДИОД (SONAR) ТОНИР ВНУТРИ ХРОМ</t>
  </si>
  <si>
    <t>E34 ФОНАРЬ ЗАДН ВНЕШН+ВНУТР Л+П (КОМПЛЕКТ) ТЮНИНГ (СЕДАН) ПРОЗРАЧ С ДИОД (SONAR) ТОНИР ВНУТРИ КРАСН-ТОНИР</t>
  </si>
  <si>
    <t>31121139987</t>
  </si>
  <si>
    <t>E34 РЫЧАГ ПЕРЕДН ПОДВЕСКИ ЛЕВ НИЖН (Тайвань) АЛЮМИН</t>
  </si>
  <si>
    <t>31121139988</t>
  </si>
  <si>
    <t>E34 РЫЧАГ ПЕРЕДН ПОДВЕСКИ ПРАВ НИЖН (Тайвань) АЛЮМИН</t>
  </si>
  <si>
    <t>31121141097</t>
  </si>
  <si>
    <t>E34 РЫЧАГ ПЕРЕДН ПОДВЕСКИ ЛЕВ ВЕРХН (Тайвань)</t>
  </si>
  <si>
    <t>31121141098</t>
  </si>
  <si>
    <t>E34 РЫЧАГ ПЕРЕДН ПОДВЕСКИ ПРАВ ВЕРХН (Тайвань)</t>
  </si>
  <si>
    <t>32211138854</t>
  </si>
  <si>
    <t>E34 ТЯГА РУЛЕВАЯ ЦЕНТРАЛ</t>
  </si>
  <si>
    <t>1723941</t>
  </si>
  <si>
    <t>91-95</t>
  </si>
  <si>
    <t>E34 РАДИАТОР ОХЛАЖДЕН (см.каталог)</t>
  </si>
  <si>
    <t>17111719142</t>
  </si>
  <si>
    <t>64531466061</t>
  </si>
  <si>
    <t>E34 КОНДЕНСАТОР КОНДИЦ (R12)</t>
  </si>
  <si>
    <t>64541374001</t>
  </si>
  <si>
    <t>88-88</t>
  </si>
  <si>
    <t>E34 МОТОР+ВЕНТИЛЯТОР КОНДЕНС КОНД (Тайвань)</t>
  </si>
  <si>
    <t>51111944551</t>
  </si>
  <si>
    <t>E34 {САЛАЗКА БАМПЕРА ПЕР+ЗАД}  Л=П ВНЕШН (Тайвань)</t>
  </si>
  <si>
    <t>BMW E34 (4/94-12/95)</t>
  </si>
  <si>
    <t>51138148311</t>
  </si>
  <si>
    <t>94-95</t>
  </si>
  <si>
    <t>51138148312</t>
  </si>
  <si>
    <t>51138148727</t>
  </si>
  <si>
    <t>51138148725</t>
  </si>
  <si>
    <t>51138148726</t>
  </si>
  <si>
    <t>E34 МОЛДИНГ РЕШЕТКИ РАДИАТОРА ПРАВ ХРОМ</t>
  </si>
  <si>
    <t>51138170096</t>
  </si>
  <si>
    <t>41618137997</t>
  </si>
  <si>
    <t>BMW E36 (12/90-1/00)</t>
  </si>
  <si>
    <t>63121387041</t>
  </si>
  <si>
    <t>94-99</t>
  </si>
  <si>
    <t>E36 {H1/H1} ФАРА ЛЕВ (hella-тип) (DEPO)</t>
  </si>
  <si>
    <t>63121393271</t>
  </si>
  <si>
    <t>E36 {H1/H1} ФАРА ЛЕВ (zkw-тип) (DEPO)</t>
  </si>
  <si>
    <t>63121387042</t>
  </si>
  <si>
    <t>E36 {H1/H1} ФАРА ПРАВ (hella-тип) (DEPO)</t>
  </si>
  <si>
    <t>63121393272</t>
  </si>
  <si>
    <t>E36 {H1/H1} ФАРА ПРАВ (zkw-тип) (DEPO)</t>
  </si>
  <si>
    <t>63121393271+63121393272</t>
  </si>
  <si>
    <t>E36 ФАРА Л+П (КОМПЛЕКТ) ТЮНИНГ ПРОЗРАЧ С СВЕТЯЩ ОБОДК ВНУТРИ (DEPO) ЧЕРН</t>
  </si>
  <si>
    <t>E36 ФАРА Л+П (КОМПЛЕКТ) ТЮНИНГ ПРОЗРАЧ С СВЕТЯЩ ОБОДК ВНУТРИ ХРОМ</t>
  </si>
  <si>
    <t>63128363493/63128363495</t>
  </si>
  <si>
    <t>E36 {H7/H7} ФАРА ЛЕВ (hella-тип) (DEPO)</t>
  </si>
  <si>
    <t>63128363494/63128363496</t>
  </si>
  <si>
    <t>E36 {H7/H7} ФАРА ПРАВ (hella-тип) (DEPO)</t>
  </si>
  <si>
    <t>E36 ФАРА ЛЕВ ХРУСТАЛ ЛИНЗОВАН ВНУТРИ ХРОМ</t>
  </si>
  <si>
    <t>E36 ФАРА ПРАВ ХРУСТАЛ ЛИНЗОВАН ВНУТРИ ХРОМ</t>
  </si>
  <si>
    <t>63121393271+63121393272+82199403095+82199403096</t>
  </si>
  <si>
    <t>E36 ФАРА Л+П (КОМПЛЕКТ) ТЮНИНГ (СЕДАН) (compact) С 2 СВЕТЯЩ ОБОДК , ЛИТОЙ УК.ПОВОР (JUNYAN) ВНУТРИ ХРОМ</t>
  </si>
  <si>
    <t>63121393271+63121393272+82199403093+82199403094</t>
  </si>
  <si>
    <t>E36 ФАРА Л+П (КОМПЛЕКТ) ТЮНИНГ ПРОЗРАЧ ДИОД С СВЕТЯЩ ОБОДК ЛИТОЙ УК.ПОВОР (SONAR) (КУПЕ) ВНУТРИ ЧЕРН</t>
  </si>
  <si>
    <t>63121393272+63121393271+82199403095+82199403096</t>
  </si>
  <si>
    <t>E36 ФАРА Л+П (КОМПЛЕКТ) ТЮНИНГ ПРОЗРАЧ ДИОД С СВЕТЯЩ ОБОДК ЛИТОЙ УК.ПОВОР (SONAR) (СЕДАН) ВНУТРИ ХРОМ</t>
  </si>
  <si>
    <t>E36 ФАРА +УКАЗ.ПОВОРОТА Л+П (КОМПЛЕКТ) ТЮНИНГ (СЕДАН) (compact) С 2 СВЕТЯЩ ОБОДК П/КОРРЕКТОР , ЛИТОЙ УК.ПОВОР (EAGLE EYES) ВНУТРИ ХРОМ</t>
  </si>
  <si>
    <t>E36 ФАРА +УКАЗ.ПОВОРОТА Л+П (КОМПЛЕКТ) ТЮНИНГ (СЕДАН) (compact) С 2 СВЕТЯЩ ОБОДК П/КОРРЕКТОР , ЛИТОЙ УК.ПОВОР (EAGLE EYES) ВНУТРИ ЧЕРН</t>
  </si>
  <si>
    <t>E36 ФАРА +УКАЗ.ПОВОРОТА Л+П (КОМПЛЕКТ) ТЮНИНГ (СЕДАН) (compact) С 2 СВЕТЯЩ ОБОДК , ЛИТОЙ УК.ПОВОР (SONAR) ВНУТРИ ХРОМ</t>
  </si>
  <si>
    <t>E36 ФАРА +УКАЗ.ПОВОРОТА Л+П (КОМПЛЕКТ) ТЮНИНГ (СЕДАН) (compact) С 2 СВЕТЯЩ ОБОДК , ЛИТОЙ УК.ПОВОР (SONAR) ВНУТРИ ЧЕРН</t>
  </si>
  <si>
    <t>E36 ФАРА +УКАЗ.ПОВОРОТА Л+П (КОМПЛЕКТ) ТЮНИНГ (СЕДАН) ЛИНЗОВАН (DEVIL EYES) , ЛИТОЙ УК.ПОВОР (SONAR) ВНУТРИ ЧЕРН</t>
  </si>
  <si>
    <t>E36 СТЕКЛО ФАРЫ ЛЕВ С КРЕПЛЕН</t>
  </si>
  <si>
    <t>E36 СТЕКЛО ФАРЫ ПРАВ С КРЕПЛЕН</t>
  </si>
  <si>
    <t>82199403095+82199403096</t>
  </si>
  <si>
    <t>E36 УКАЗ.ПОВОРОТА УГЛОВОЙ Л+П (КОМПЛЕКТ) (СЕДАН) ТЮНИНГ ПРОЗРАЧ ХРУСТАЛ ВНУТРИ (DEPO) ХРОМ</t>
  </si>
  <si>
    <t>E36 УКАЗ.ПОВОРОТА УГЛОВОЙ Л+П (КОМПЛЕКТ) (СЕДАН) ТЮНИНГ ПРОЗРАЧ ХРУСТАЛ ВНУТРИ (DEPO) ЧЕРН</t>
  </si>
  <si>
    <t>82199403095</t>
  </si>
  <si>
    <t>E36 УКАЗ.ПОВОРОТА УГЛОВОЙ ЛЕВ (compact) (СЕДАН) (DEPO) БЕЛЫЙ</t>
  </si>
  <si>
    <t>63138353277</t>
  </si>
  <si>
    <t>E36 УКАЗ.ПОВОРОТА УГЛОВОЙ ЛЕВ (compact) (СЕДАН) (DEPO) ЖЕЛТ</t>
  </si>
  <si>
    <t>82199403096</t>
  </si>
  <si>
    <t>E36 УКАЗ.ПОВОРОТА УГЛОВОЙ ПРАВ (compact) (СЕДАН) (DEPO) БЕЛЫЙ</t>
  </si>
  <si>
    <t>63138353278</t>
  </si>
  <si>
    <t>E36 УКАЗ.ПОВОРОТА УГЛОВОЙ ПРАВ (compact) (СЕДАН) (DEPO) ЖЕЛТ</t>
  </si>
  <si>
    <t>82199403093</t>
  </si>
  <si>
    <t>E36 УКАЗ.ПОВОРОТА УГЛОВОЙ ЛЕВ (КУПЕ) (кабриолет) (DEPO) БЕЛЫЙ</t>
  </si>
  <si>
    <t>63138353281</t>
  </si>
  <si>
    <t>E36 УКАЗ.ПОВОРОТА УГЛОВОЙ ЛЕВ (КУПЕ) (кабриолет) (DEPO) ЖЕЛТ</t>
  </si>
  <si>
    <t>82199403094</t>
  </si>
  <si>
    <t>E36 УКАЗ.ПОВОРОТА УГЛОВОЙ ПРАВ (КУПЕ) (кабриолет) (DEPO) БЕЛЫЙ</t>
  </si>
  <si>
    <t>63138353282</t>
  </si>
  <si>
    <t>E36 УКАЗ.ПОВОРОТА УГЛОВОЙ ПРАВ (КУПЕ) (кабриолет) (DEPO) ЖЕЛТ</t>
  </si>
  <si>
    <t>82199403093+82199403094</t>
  </si>
  <si>
    <t>E36 УКАЗ.ПОВОРОТА УГЛОВОЙ Л+П (КОМПЛЕКТ) (КУПЕ) (кабриолет) ТЮНИНГ ХРУСТАЛ ВНУТРИ (DEPO) ХРОМ</t>
  </si>
  <si>
    <t>E36 УКАЗ.ПОВОРОТА УГЛОВОЙ Л+П (КОМПЛЕКТ) (КУПЕ) (кабриолет) ТЮНИНГ ХРУСТАЛ ВНУТРИ (DEPO) ЧЕРН</t>
  </si>
  <si>
    <t>63171387091</t>
  </si>
  <si>
    <t>E36 ФАРА ПРОТИВОТУМ ЛЕВ (DEPO)</t>
  </si>
  <si>
    <t>63171387092</t>
  </si>
  <si>
    <t>E36 ФАРА ПРОТИВОТУМ ПРАВ (DEPO)</t>
  </si>
  <si>
    <t>63171387091+63171387092</t>
  </si>
  <si>
    <t>E36 ФАРА ПРОТИВОТУМ Л+П (КОМПЛЕКТ) ТЮНИНГ ХРУСТАЛ ВНУТРИ (DEPO) ХРОМ</t>
  </si>
  <si>
    <t>E36 {чёрная решётка} ФАРА ПРОТИВОТУМ Л+П (КОМПЛЕКТ) ТЮНИНГ ЛИНЗОВАН (SONAR)</t>
  </si>
  <si>
    <t>E36 ФАРА ПРОТИВОТУМ Л+П (КОМПЛЕКТ)</t>
  </si>
  <si>
    <t>E36 СТЕКЛО ФАРЫ ПРОТИВОТУМ ЛЕВ</t>
  </si>
  <si>
    <t>E36 СТЕКЛО ФАРЫ ПРОТИВОТУМ ПРАВ</t>
  </si>
  <si>
    <t>51138122237</t>
  </si>
  <si>
    <t>E36 РЕШЕТКА РАДИАТОРА ЛЕВ (Тайвань) ХРОМ-ЧЕРН</t>
  </si>
  <si>
    <t>51138195151</t>
  </si>
  <si>
    <t>96-99</t>
  </si>
  <si>
    <t>E36 РЕШЕТКА РАДИАТОРА ЛЕВ ПОЛНОСТЬЮ (Тайвань) ХРОМ</t>
  </si>
  <si>
    <t>E36 РЕШЕТКА РАДИАТОРА ЛЕВ ХРОМ-ЧЕРН</t>
  </si>
  <si>
    <t>51138122238</t>
  </si>
  <si>
    <t>E36 РЕШЕТКА РАДИАТОРА ПРАВ (Тайвань) ХРОМ-ЧЕРН</t>
  </si>
  <si>
    <t>51138195152</t>
  </si>
  <si>
    <t>E36 РЕШЕТКА РАДИАТОРА ПРАВ ПОЛНОСТЬЮ (Тайвань) ХРОМ</t>
  </si>
  <si>
    <t>E36 РЕШЕТКА РАДИАТОРА ЛЕВ ТЮНИНГ ДИАГОН СЕТКА (Италия) ХРОМ-ЧЕРН</t>
  </si>
  <si>
    <t>E36 РЕШЕТКА РАДИАТОРА ПРАВ ТЮНИНГ ДИАГОН СЕТКА (Италия) ХРОМ-ЧЕРН</t>
  </si>
  <si>
    <t>E36 РЕШЕТКА РАДИАТОРА ЛЕВ ПОЛНОСТЬЮ (Тайвань) ЧЕРН</t>
  </si>
  <si>
    <t>E36 РЕШЕТКА РАДИАТОРА ПРАВ ПОЛНОСТЬЮ (Тайвань) ЧЕРН</t>
  </si>
  <si>
    <t>41338225981</t>
  </si>
  <si>
    <t>E36 ПЛАНКА-ФАРТУК ПОД РЕШЕТКУ БЕЗ ОТВ П/ОМЫВАТ ФАР (Тайвань)</t>
  </si>
  <si>
    <t>41331977940</t>
  </si>
  <si>
    <t>41338225982</t>
  </si>
  <si>
    <t>E36 ПЛАНКА-ФАРТУК ПОД РЕШЕТКУ С ОТВ П/ОМЫВАТ ФАР (Тайвань)</t>
  </si>
  <si>
    <t>41338122472</t>
  </si>
  <si>
    <t>51118165143</t>
  </si>
  <si>
    <t>E36 БАМПЕР ПЕРЕДН (Тайвань) ГРУНТ</t>
  </si>
  <si>
    <t>51118132414</t>
  </si>
  <si>
    <t>E36 БАМПЕР ПЕРЕДН (Тайвань) ЧЕРН</t>
  </si>
  <si>
    <t>5118122312</t>
  </si>
  <si>
    <t>E36 БАМПЕР ПЕРЕДН СЕР</t>
  </si>
  <si>
    <t>51112252253</t>
  </si>
  <si>
    <t>91-00</t>
  </si>
  <si>
    <t>E36 БАМПЕР ПЕРЕДН ТЮНИНГ (M3) С СЕТКА (Тайвань) ГРУНТ</t>
  </si>
  <si>
    <t>51118146077</t>
  </si>
  <si>
    <t>E36 МОЛДИНГ БАМПЕРА ПЕРЕДН ЛЕВ (Тайвань) ЧЕРН</t>
  </si>
  <si>
    <t>51111960711</t>
  </si>
  <si>
    <t>51118146318</t>
  </si>
  <si>
    <t>E36 МОЛДИНГ БАМПЕРА ПЕРЕДН ПРАВ (Тайвань) ЧЕРН</t>
  </si>
  <si>
    <t>51111960712</t>
  </si>
  <si>
    <t>51118146078</t>
  </si>
  <si>
    <t>E36 МОЛДИНГ БАМПЕРА ПЕРЕДН ЦЕНТРАЛ (Тайвань) ЧЕРН</t>
  </si>
  <si>
    <t>51111960708</t>
  </si>
  <si>
    <t>51112233354</t>
  </si>
  <si>
    <t>E36 {+ ДЛЯ BME3691-161X} МОЛДИНГ БАМПЕРА ПЕРЕДН Л+П (КОМПЛЕКТ) (4 шт) (M3) (Тайвань) ГРУНТ ЧЕРН</t>
  </si>
  <si>
    <t>51111977305</t>
  </si>
  <si>
    <t>91-97</t>
  </si>
  <si>
    <t>E36 КРЕПЛЕНИЕ НОМЕРА БАМПЕРА ПЕРЕДН (USA) (Тайвань)</t>
  </si>
  <si>
    <t>51111960693</t>
  </si>
  <si>
    <t>E36 КРЕПЛЕНИЕ НОМЕРА БАМПЕРА ПЕРЕДН (Тайвань) ЧЕРН</t>
  </si>
  <si>
    <t>51111960857</t>
  </si>
  <si>
    <t>51118165150</t>
  </si>
  <si>
    <t>E36 РЕШЕТКА БАМПЕРА ПЕРЕДН БЕЗ ОТВ П/КОНДИЦ (Тайвань)</t>
  </si>
  <si>
    <t>51118165145</t>
  </si>
  <si>
    <t>E36 РЕШЕТКА БАМПЕРА ПЕРЕДН С ОТВ П/КОНДИЦ (Тайвань)</t>
  </si>
  <si>
    <t>51118122449</t>
  </si>
  <si>
    <t>E36 ЗАГЛУШКА ПРОТИВОТУМАНКИ ЛЕВ (Тайвань)</t>
  </si>
  <si>
    <t>51118122450</t>
  </si>
  <si>
    <t>E36 ЗАГЛУШКА ПРОТИВОТУМАНКИ ПРАВ (Тайвань)</t>
  </si>
  <si>
    <t>51111960089</t>
  </si>
  <si>
    <t>E36 УСИЛИТЕЛЬ БАМПЕРА ПЕРЕДН (Тайвань) ПЛАСТИК</t>
  </si>
  <si>
    <t>51111977308</t>
  </si>
  <si>
    <t>91-98</t>
  </si>
  <si>
    <t>E36 КРОНШТЕЙН УСИЛИТЕЛЯ БАМПЕРА ПЕРЕДН Л=П (Тайвань)</t>
  </si>
  <si>
    <t>41351977873</t>
  </si>
  <si>
    <t>E36 КРЫЛО ПЕРЕДН ЛЕВ (СЕДАН) (compact) БЕЗ ОТВ П/ПОВТОРИТЕЛЬ</t>
  </si>
  <si>
    <t>41351977874</t>
  </si>
  <si>
    <t>E36 КРЫЛО ПЕРЕДН ПРАВ (СЕДАН) (compact) БЕЗ ОТВ П/ПОВТОРИТЕЛЬ</t>
  </si>
  <si>
    <t>41351977875</t>
  </si>
  <si>
    <t>91-96</t>
  </si>
  <si>
    <t>E36 КРЫЛО ПЕРЕДН ЛЕВ (СЕДАН) (compact) С ОТВ П/ПОВТОРИТЕЛЬ</t>
  </si>
  <si>
    <t>41351977876</t>
  </si>
  <si>
    <t>E36 КРЫЛО ПЕРЕДН ПРАВ (СЕДАН) (compact) С ОТВ П/ПОВТОРИТЕЛЬ</t>
  </si>
  <si>
    <t>41358122325</t>
  </si>
  <si>
    <t>E36 КРЫЛО ПЕРЕДН ЛЕВ (КУПЕ) (кабриолет) БЕЗ ОТВ П/ПОВТОРИТЕЛЬ (Тайвань)</t>
  </si>
  <si>
    <t>41358122236</t>
  </si>
  <si>
    <t>E36 КРЫЛО ПЕРЕДН ПРАВ (КУПЕ) (кабриолет) БЕЗ ОТВ П/ПОВТОРИТЕЛЬ (Тайвань)</t>
  </si>
  <si>
    <t>41358122233</t>
  </si>
  <si>
    <t>E36 КРЫЛО ПЕРЕДН ЛЕВ (КУПЕ) (кабриолет) С ОТВ П/ПОВТОРИТЕЛЬ (Тайвань)</t>
  </si>
  <si>
    <t>E36 КРЫЛО ПЕРЕДН ПРАВ (КУПЕ) (кабриолет) С ОТВ П/ПОВТОРИТЕЛЬ (Тайвань)</t>
  </si>
  <si>
    <t>63131378009</t>
  </si>
  <si>
    <t>E36 ПОВТОРИТЕЛЬ ПОВОРОТА В КРЫЛО ЛЕВ (DEPO) БЕЛЫЙ</t>
  </si>
  <si>
    <t>63138353223</t>
  </si>
  <si>
    <t>E36 ПОВТОРИТЕЛЬ ПОВОРОТА В КРЫЛО ЛЕВ ЖЕЛТ</t>
  </si>
  <si>
    <t>63131378010</t>
  </si>
  <si>
    <t>E36 ПОВТОРИТЕЛЬ ПОВОРОТА В КРЫЛО ПРАВ (DEPO) БЕЛЫЙ</t>
  </si>
  <si>
    <t>63138353224</t>
  </si>
  <si>
    <t>E36 ПОВТОРИТЕЛЬ ПОВОРОТА В КРЫЛО ПРАВ ЖЕЛТ</t>
  </si>
  <si>
    <t>63131378009+63131378010</t>
  </si>
  <si>
    <t>E36 ПОВТОРИТЕЛЬ ПОВОРОТА В КРЫЛО Л+П (КОМПЛЕКТ) ХРОМ КОРПУС (DEPO) БЕЛЫЙ</t>
  </si>
  <si>
    <t>51718151561</t>
  </si>
  <si>
    <t>E36 ПОДКРЫЛОК ПЕРЕДН КРЫЛА ЛЕВ (СЕДАН) (compact) (Тайвань)</t>
  </si>
  <si>
    <t>51718151562</t>
  </si>
  <si>
    <t>E36 ПОДКРЫЛОК ПЕРЕДН КРЫЛА ПРАВ (СЕДАН) (compact) (Тайвань)</t>
  </si>
  <si>
    <t>41618135343</t>
  </si>
  <si>
    <t>E36 КАПОТ (СЕДАН) (compact)</t>
  </si>
  <si>
    <t>41618135345</t>
  </si>
  <si>
    <t>E36 КАПОТ (КУПЕ) (кабриолет) (Тайвань)</t>
  </si>
  <si>
    <t>41618135069</t>
  </si>
  <si>
    <t>E36 ПЕТЛЯ КАПОТА ЛЕВ (СЕДАН) (compact) (Тайвань)</t>
  </si>
  <si>
    <t>41618135070</t>
  </si>
  <si>
    <t>E36 ПЕТЛЯ КАПОТА ПРАВ (СЕДАН) (compact) (Тайвань)</t>
  </si>
  <si>
    <t>51231960852</t>
  </si>
  <si>
    <t>E36 АМОРТИЗАТОР КАПОТА Л=П (СЕДАН) (compact) (Тайвань)</t>
  </si>
  <si>
    <t>41138122560</t>
  </si>
  <si>
    <t>E36 БАЛКА СУППОРТА РАДИАТ ВЕРХН (Тайвань)</t>
  </si>
  <si>
    <t>41138132178</t>
  </si>
  <si>
    <t>E36 БАЛКА СУППОРТА РАДИАТ НИЖН (Тайвань)</t>
  </si>
  <si>
    <t>51168144407</t>
  </si>
  <si>
    <t>E36 ЗЕРКАЛО ЛЕВ (СЕДАН) (compact) ЭЛЕКТР БЕЗ ПОДОГРЕВ (flat) (Тайвань)</t>
  </si>
  <si>
    <t>51168144406</t>
  </si>
  <si>
    <t>E36 ЗЕРКАЛО ПРАВ (СЕДАН) (compact) ЭЛЕКТР БЕЗ ПОДОГРЕВ (convex) (Тайвань)</t>
  </si>
  <si>
    <t>E36 ЗЕРКАЛО ЛЕВ (СЕДАН) (compact) ЭЛЕКТР С ПОДОГРЕВ (flat) (Тайвань)</t>
  </si>
  <si>
    <t>E36 ЗЕРКАЛО ПРАВ (СЕДАН) (compact) ЭЛЕКТР С ПОДОГРЕВ (convex) (Тайвань)</t>
  </si>
  <si>
    <t>51168144401</t>
  </si>
  <si>
    <t>E36 ЗЕРКАЛО ЛЕВ (КУПЕ) ЭЛЕКТР С ПОДОГРЕВ (aspherical) (Тайвань)</t>
  </si>
  <si>
    <t>51168144402</t>
  </si>
  <si>
    <t>E36 ЗЕРКАЛО ПРАВ (КУПЕ) ЭЛЕКТР С ПОДОГРЕВ (convex) (Тайвань)</t>
  </si>
  <si>
    <t>51128119217</t>
  </si>
  <si>
    <t>E36 {ЗАГЛУШКА КРЮКА ЗАДНЕГО БАМПЕРА} ЗАГЛУШКА БУКСИРОВ КРЮКА БАМПЕРА ЗАДН (Тайвань) ТЕМНО-СЕР</t>
  </si>
  <si>
    <t>41218224769</t>
  </si>
  <si>
    <t>E36 ПОРОГ ЛЕВ (4 дв) (KLOKKERHOLM)</t>
  </si>
  <si>
    <t>41218224770</t>
  </si>
  <si>
    <t>E36 ПОРОГ ПРАВ (4 дв) (KLOKKERHOLM)</t>
  </si>
  <si>
    <t>E36 АРКА РЕМ.КРЫЛА ЗАДН ЛЕВ (KLOKKERHOLM)</t>
  </si>
  <si>
    <t>E36 АРКА РЕМ.КРЫЛА ЗАДН ПРАВ (KLOKKERHOLM)</t>
  </si>
  <si>
    <t>51131960729</t>
  </si>
  <si>
    <t>E36 МОЛДИНГ КУЗОВА ЛЕВ НА ПЕРЕД КРЫЛО (СЕДАН) (compact) (Тайвань)</t>
  </si>
  <si>
    <t>51131960730</t>
  </si>
  <si>
    <t>E36 МОЛДИНГ КУЗОВА ПРАВ НА ПЕРЕД КРЫЛО (СЕДАН) (compact) (Тайвань)</t>
  </si>
  <si>
    <t>51131960731</t>
  </si>
  <si>
    <t>E36 МОЛДИНГ КУЗОВА ЛЕВ НА ПЕРЕД ДВЕРЬ (СЕДАН) (Тайвань)</t>
  </si>
  <si>
    <t>51131960732</t>
  </si>
  <si>
    <t>E36 МОЛДИНГ КУЗОВА ПРАВ НА ПЕРЕД ДВЕРЬ (СЕДАН) (Тайвань)</t>
  </si>
  <si>
    <t>51131960733</t>
  </si>
  <si>
    <t>E36 МОЛДИНГ КУЗОВА ЛЕВ НА ЗАДН ДВЕРЬ (Тайвань)</t>
  </si>
  <si>
    <t>51131960734</t>
  </si>
  <si>
    <t>E36 МОЛДИНГ КУЗОВА ПРАВ НА ЗАДН ДВЕРЬ (Тайвань)</t>
  </si>
  <si>
    <t>5112822247</t>
  </si>
  <si>
    <t>E36 БАМПЕР ЗАДН (Тайвань) ГРУНТ</t>
  </si>
  <si>
    <t>51128222447</t>
  </si>
  <si>
    <t>E36 БАМПЕР ЗАДН (Тайвань) ЧЕРН</t>
  </si>
  <si>
    <t>51121960723</t>
  </si>
  <si>
    <t>E36 МОЛДИНГ БАМПЕРА ЗАДН ЛЕВ (Тайвань) ЧЕРН</t>
  </si>
  <si>
    <t>51121960724</t>
  </si>
  <si>
    <t>E36 МОЛДИНГ БАМПЕРА ЗАДН ПРАВ (Тайвань) ЧЕРН</t>
  </si>
  <si>
    <t>51121960725</t>
  </si>
  <si>
    <t>E36 МОЛДИНГ БАМПЕРА ЗАДН ЦЕНТРАЛ (Тайвань) ЧЕРН</t>
  </si>
  <si>
    <t>63211387657+63211387658</t>
  </si>
  <si>
    <t>E36 ФОНАРЬ ЗАДН ВНЕШН Л+П (КОМПЛЕКТ) (КУПЕ) (кабриолет) ТЮНИНГ ПОЛНОСТЬЮ (DEPO) БЕЛЫЙ</t>
  </si>
  <si>
    <t>63219403099</t>
  </si>
  <si>
    <t>E36 ФОНАРЬ ЗАДН ВНЕШН ЛЕВ ДИОД СТОП СИГНАЛ , УК.ПОВОР ХРУСТАЛ КРАСН-БЕЛ</t>
  </si>
  <si>
    <t>63219403101</t>
  </si>
  <si>
    <t>E36 ФОНАРЬ ЗАДН ВНЕШН ПРАВ ДИОД СТОП СИГНАЛ , УК.ПОВОР ХРУСТАЛ КРАСН-БЕЛ</t>
  </si>
  <si>
    <t>63219403101+63219403099</t>
  </si>
  <si>
    <t>E36 ФОНАРЬ ЗАДН ВНЕШН Л+П (КОМПЛЕКТ) (СЕДАН) ТЮНИНГ КРАСН - ХРОМ (JUNYAN) ВНУТРИ ХРОМ</t>
  </si>
  <si>
    <t>E36 ФОНАРЬ ЗАДН ВНЕШН Л+П (КОМПЛЕКТ) (СЕДАН) ТЮНИНГ ПРОЗРАЧ ХРУСТАЛ (DEPO) БЕЛЫЙ</t>
  </si>
  <si>
    <t>E36 ФОНАРЬ ЗАДН ВНЕШН Л+П (КОМПЛЕКТ) (СЕДАН) ТЮНИНГ ПРОЗРАЧ ХРУСТАЛ (DEPO) ТОНИР</t>
  </si>
  <si>
    <t>E36 ФОНАРЬ ЗАДН ВНЕШН Л+П (КОМПЛЕКТ) (СЕДАН) ТЮНИНГ КРАСН - ХРОМ (JUNYAN) ВНУТРИ ЧЕРН</t>
  </si>
  <si>
    <t>E36 ФОНАРЬ ЗАДН ВНЕШН ЛЕВ (СЕДАН) (DEPO) БЕЛ-КРАСН</t>
  </si>
  <si>
    <t>63211387361</t>
  </si>
  <si>
    <t>E36 ФОНАРЬ ЗАДН ВНЕШН ЛЕВ (СЕДАН) (DEPO) ЖЕЛТ-КРАСН</t>
  </si>
  <si>
    <t>E36 ФОНАРЬ ЗАДН ВНЕШН ПРАВ (СЕДАН) (DEPO) БЕЛ-КРАСН</t>
  </si>
  <si>
    <t>E36 ФОНАРЬ ЗАДН ВНЕШН ПРАВ (СЕДАН) (DEPO) ЖЕЛТ-КРАСН</t>
  </si>
  <si>
    <t>82199405442+82199405443</t>
  </si>
  <si>
    <t>E36 ФОНАРЬ ЗАДН ВНЕШН Л+П (КОМПЛЕКТ) (КУПЕ) (кабриолет) ДИОД СТОП СИГНАЛ , УК.ПОВОР ХРУСТАЛ (SONAR) КРАСН-XРОМ</t>
  </si>
  <si>
    <t>82199405442</t>
  </si>
  <si>
    <t>E36 ФОНАРЬ ЗАДН ВНЕШН ЛЕВ (КУПЕ) (кабриолет) (DEPO) БЕЛ-КРАСН</t>
  </si>
  <si>
    <t>82199405443</t>
  </si>
  <si>
    <t>E36 ФОНАРЬ ЗАДН ВНЕШН ПРАВ (КУПЕ) (кабриолет) (DEPO) БЕЛ-КРАСН</t>
  </si>
  <si>
    <t>63219403099+63219403101</t>
  </si>
  <si>
    <t>E36 ФОНАРЬ ЗАДН ВНЕШН Л+П (КОМПЛЕКТ) ТЮНИНГ (СЕДАН) С ДИОД (SONAR) ТОНИР</t>
  </si>
  <si>
    <t>714029270807/82199402925</t>
  </si>
  <si>
    <t>E36 ФОНАРЬ ЗАДН ВНЕШН ЛЕВ (compact) (DEPO) КРАСН-БЕЛ</t>
  </si>
  <si>
    <t>714029270707/82199402924</t>
  </si>
  <si>
    <t>E36 ФОНАРЬ ЗАДН ВНЕШН ПРАВ (compact) (DEPO) КРАСН-БЕЛ</t>
  </si>
  <si>
    <t>E36 ФОНАРЬ ЗАДН ВНЕШН Л+П (КОМПЛЕКТ) (СЕДАН) ТЮНИНГ ПРОЗРАЧ (LEXUS ТИП) ВНУТРИ ХРОМ</t>
  </si>
  <si>
    <t>82199402924+82199402925</t>
  </si>
  <si>
    <t>E36 ФОНАРЬ ЗАДН ВНЕШН Л+П (КОМПЛЕКТ) (compact) ТЮНИНГ ПРОЗРАЧ ХРУСТАЛ КРАСН-БЕЛ</t>
  </si>
  <si>
    <t>63218371941+63218371942</t>
  </si>
  <si>
    <t>E36 ФОНАРЬ ЗАДН ВНЕШН Л+П (КОМПЛЕКТ) (УНИВЕРСАЛ) ТЮНИНГ ПРОЗРАЧ ХРУСТАЛ КРАСН-БЕЛ</t>
  </si>
  <si>
    <t>E36 ФОНАРЬ ЗАДН ВНЕШН Л+П (КОМПЛЕКТ) (КУПЕ) (кабриолет) ДИОД СТОП СИГНАЛ , УК.ПОВОР ХРУСТАЛ (DEPO) КРАСН-БЕЛ</t>
  </si>
  <si>
    <t>E36 ФОНАРЬ ЗАДН ВНЕШН Л+П (КОМПЛЕКТ) (СЕДАН) ДИОД СТОП СИГНАЛ , УК.ПОВОР ХРУСТАЛ (DEPO) КРАСН-БЕЛ</t>
  </si>
  <si>
    <t>E36 ФОНАРЬ ЗАДН ВНЕШН Л+П (КОМПЛЕКТ) ТЮНИНГ (СЕДАН) ПРОЗРАЧ С ДИОД (SONAR) ТОНИР ВНУТРИ ХРОМ</t>
  </si>
  <si>
    <t>31121140957/31126758513</t>
  </si>
  <si>
    <t>E36 РЫЧАГ ПЕРЕДН ПОДВЕСКИ ЛЕВ НИЖН (Тайвань)</t>
  </si>
  <si>
    <t>31121140958/31126758514</t>
  </si>
  <si>
    <t>E36 РЫЧАГ ПЕРЕДН ПОДВЕСКИ ПРАВ НИЖН (Тайвань)</t>
  </si>
  <si>
    <t>31121140398</t>
  </si>
  <si>
    <t>E36 ШАРОВАЯ ОПОРА Л=П ВНЕШН НИЖН РЫЧАГ</t>
  </si>
  <si>
    <t>32111140489</t>
  </si>
  <si>
    <t>E36 НАКОНЕЧНИК РУЛЕВОЙ ТЯГИ ЛЕВ ВНЕШН</t>
  </si>
  <si>
    <t>32111140490</t>
  </si>
  <si>
    <t>E36 НАКОНЕЧНИК РУЛЕВОЙ ТЯГИ ПРАВ ВНЕШН</t>
  </si>
  <si>
    <t>64111393212</t>
  </si>
  <si>
    <t>90-98</t>
  </si>
  <si>
    <t>E36 РАДИАТОР ОТОПИТЕЛЯ</t>
  </si>
  <si>
    <t>17112244647/17112244648</t>
  </si>
  <si>
    <t>E36 РАДИАТОР ОХЛАЖДЕН (NISSENS) (NRF) (GERI) (см.каталог)</t>
  </si>
  <si>
    <t>64538367946/64538369105/64538390250/64538391406</t>
  </si>
  <si>
    <t>92-00</t>
  </si>
  <si>
    <t>E36 КОНДЕНСАТОР КОНДИЦ (NISSENS) (NRF) (GERI) (см.каталог)</t>
  </si>
  <si>
    <t>8373004</t>
  </si>
  <si>
    <t>E36 КОНДЕНСАТОР КОНДИЦ (см.каталог)</t>
  </si>
  <si>
    <t>64508364093</t>
  </si>
  <si>
    <t>93-97</t>
  </si>
  <si>
    <t>E36 МОТОР+ВЕНТИЛЯТОР КОНДЕНС КОНД С КОРПУС (Тайвань)</t>
  </si>
  <si>
    <t>64541385163/64548391407</t>
  </si>
  <si>
    <t>BMW E38 (06/94-8/98) (9/98-02)</t>
  </si>
  <si>
    <t>63128376269+63128376270</t>
  </si>
  <si>
    <t>95-99</t>
  </si>
  <si>
    <t>E38 ФАРА Л+П (КОМПЛЕКТ) (КСЕНОН) С -D1S- С БЛОК УПР.КСЕНОНОМ -PHILIPS С РЕГ.МОТОР ТЮНИНГ ЛИНЗОВАН С 2 СВЕТЯЩ ОБОДК (DEPO) ХРОМ</t>
  </si>
  <si>
    <t>63128386289+63128386290</t>
  </si>
  <si>
    <t>E38 ФАРА Л+П (КОМПЛЕКТ) С РЕГ.МОТОР ТЮНИНГ ЛИНЗОВАН С 2 СВЕТЯЩ ОБОДК ВНУТРИ ХРОМ</t>
  </si>
  <si>
    <t>E38 ФАРА Л+П (КОМПЛЕКТ) С ПОВОРОТНИК (КСЕНОН) С -D1S- С БЛОК УПР.КСЕНОНОМ -PHILIPS С РЕГ.МОТОР ТЮНИНГ ЛИНЗОВАН (E-Mark) (DEPO) ЧЕРН</t>
  </si>
  <si>
    <t>63128376269</t>
  </si>
  <si>
    <t>E38 ФАРА ЛЕВ С РЕГ.МОТОР ЛИНЗОВАН ВНУТРИ (DEPO) ЧЕРН</t>
  </si>
  <si>
    <t>63128376270</t>
  </si>
  <si>
    <t>E38 ФАРА ПРАВ С РЕГ.МОТОР ЛИНЗОВАН ВНУТРИ (DEPO) ЧЕРН</t>
  </si>
  <si>
    <t>63128386289+63128386290+63128387633+63128387634</t>
  </si>
  <si>
    <t>E38 ФАРА Л+П (КОМПЛЕКТ) ТЮНИНГ (КСЕНОН) ЛИНЗОВАН С 2 СВЕТЯЩ ОБОДК , ЛИТОЙ УК.ПОВОР С РЕГ.МОТОР (SONAR) ВНУТРИ ЧЕРН</t>
  </si>
  <si>
    <t>63128352021+63128352022+82199402989+82199402990</t>
  </si>
  <si>
    <t>E38 ФАРА Л+П (КОМПЛЕКТ) ТЮНИНГ ЛИНЗОВАН С 2 СВЕТЯЩ ОБОДК , ЛИТОЙ УК.ПОВОР (SONAR) ВНУТРИ ХРОМ</t>
  </si>
  <si>
    <t>E38 {ДИЗАЙН 99-01} ФАРА +УКАЗ.ПОВОРОТА Л+П (КОМПЛЕКТ) ТЮНИНГ ЛИНЗОВАН С МОЛДИНГ С 2 СВЕТЯЩ ОБОДК ВНУТРИ ХРОМ</t>
  </si>
  <si>
    <t>63128386953+63128386954+63128387633+63128387634</t>
  </si>
  <si>
    <t>E38 ФАРА +УКАЗ.ПОВОРОТА Л+П (КОМПЛЕКТ) (КСЕНОН) С -D1S- С БЛОК УПР.КСЕНОНОМ -PHILIPS С РЕГ.МОТОР ТЮНИНГ ЛИНЗОВАН С 2 СВЕТЯЩ ОБОДК (DEPO) ХРОМ</t>
  </si>
  <si>
    <t>E38 ФАРА +УКАЗ.ПОВОРОТА Л+П (КОМПЛЕКТ) С РЕГ.МОТОР ТЮНИНГ ЛИНЗОВАН С 2 СВЕТЯЩ ОБОДК ВНУТРИ (DEPO) ХРОМ</t>
  </si>
  <si>
    <t>E38 ФАРА +УКАЗ.ПОВОРОТА Л+П (КОМПЛЕКТ) (КСЕНОН) С -D1S- С БЛОК УПР.КСЕНОНОМ -PHILIPS С РЕГ.МОТОР ТЮНИНГ ЛИНЗОВАН С 2 СВЕТЯЩ ОБОДК (DEPO) ЧЕРН</t>
  </si>
  <si>
    <t>63128361279</t>
  </si>
  <si>
    <t>95-98</t>
  </si>
  <si>
    <t>E38 СТЕКЛО ФАРЫ ЛЕВ</t>
  </si>
  <si>
    <t>63128361280</t>
  </si>
  <si>
    <t>E38 СТЕКЛО ФАРЫ ПРАВ</t>
  </si>
  <si>
    <t>82199402989</t>
  </si>
  <si>
    <t>E38 УКАЗ.ПОВОРОТА УГЛОВОЙ ЛЕВ (DEPO) БЕЛЫЙ</t>
  </si>
  <si>
    <t>63128387633</t>
  </si>
  <si>
    <t>82199402990</t>
  </si>
  <si>
    <t>E38 УКАЗ.ПОВОРОТА УГЛОВОЙ ПРАВ (DEPO) БЕЛЫЙ</t>
  </si>
  <si>
    <t>63128387634</t>
  </si>
  <si>
    <t>82199402989+82199402990</t>
  </si>
  <si>
    <t>E38 УКАЗ.ПОВОРОТА УГЛОВОЙ Л+П (КОМПЛЕКТ) (СЕДАН) ТЮНИНГ ПРОЗРАЧ ХРУСТАЛ ВНУТРИ (DEPO) ХРОМ</t>
  </si>
  <si>
    <t>63178352023</t>
  </si>
  <si>
    <t>95-01</t>
  </si>
  <si>
    <t>E38 ФАРА ПРОТИВОТУМ ЛЕВ (бензин) (DEPO)</t>
  </si>
  <si>
    <t>63178352024</t>
  </si>
  <si>
    <t>E38 ФАРА ПРОТИВОТУМ ПРАВ (бензин) (DEPO)</t>
  </si>
  <si>
    <t>E38 СТЕКЛО ФАРЫ ПРОТИВОТУМ ЛЕВ (бензин)</t>
  </si>
  <si>
    <t>E38 СТЕКЛО ФАРЫ ПРОТИВОТУМ ПРАВ (бензин)</t>
  </si>
  <si>
    <t>51138231595</t>
  </si>
  <si>
    <t>E38 РЕШЕТКА РАДИАТОРА ЛЕВ (Тайвань) ХРОМ</t>
  </si>
  <si>
    <t>51138125811</t>
  </si>
  <si>
    <t>E38 РЕШЕТКА РАДИАТОРА ЛЕВ (Тайвань) ХРОМ-ЧЕРН</t>
  </si>
  <si>
    <t>51138231593</t>
  </si>
  <si>
    <t>51138231596</t>
  </si>
  <si>
    <t>E38 РЕШЕТКА РАДИАТОРА ПРАВ (Тайвань) ХРОМ</t>
  </si>
  <si>
    <t>51138125812</t>
  </si>
  <si>
    <t>E38 РЕШЕТКА РАДИАТОРА ПРАВ (Тайвань) ХРОМ-ЧЕРН</t>
  </si>
  <si>
    <t>51138231594</t>
  </si>
  <si>
    <t>51138172279</t>
  </si>
  <si>
    <t>E38 РЕШЕТКА РАДИАТОРА ЛЕВ ПОЛНОСТЬЮ (Тайвань) ХРОМ</t>
  </si>
  <si>
    <t>51138172280</t>
  </si>
  <si>
    <t>E38 РЕШЕТКА РАДИАТОРА ПРАВ ПОЛНОСТЬЮ (Тайвань) ХРОМ</t>
  </si>
  <si>
    <t>E38 РЕШЕТКА РАДИАТОРА ЛЕВ ТЮНИНГ ПОЛНОСТЬЮ (Тайвань) ЧЕРН</t>
  </si>
  <si>
    <t>E38 РЕШЕТКА РАДИАТОРА ПРАВ ТЮНИНГ ПОЛНОСТЬЮ (Тайвань) ЧЕРН</t>
  </si>
  <si>
    <t>51138157935</t>
  </si>
  <si>
    <t>E38 МОЛДИНГ ПОД ФАРУ ЛЕВ (Тайвань) МЕТАЛ</t>
  </si>
  <si>
    <t>51138236891</t>
  </si>
  <si>
    <t>51138236892</t>
  </si>
  <si>
    <t>E38 МОЛДИНГ ПОД ФАРУ ПРАВ (Тайвань) МЕТАЛ</t>
  </si>
  <si>
    <t>51138157936</t>
  </si>
  <si>
    <t>51118125303</t>
  </si>
  <si>
    <t>E38 БАМПЕР ПЕРЕДН (Тайвань) ГРУНТ</t>
  </si>
  <si>
    <t>51118125437</t>
  </si>
  <si>
    <t>E38 МОЛДИНГ БАМПЕРА ПЕРЕДН ЛЕВ БЕЗ ОТВ П/ОМЫВАТ ФАР (Тайвань) ХРОМ</t>
  </si>
  <si>
    <t>51118125438</t>
  </si>
  <si>
    <t>E38 МОЛДИНГ БАМПЕРА ПЕРЕДН ПРАВ БЕЗ ОТВ П/ОМЫВАТ ФАР (Тайвань) ХРОМ</t>
  </si>
  <si>
    <t>51118168105</t>
  </si>
  <si>
    <t>E38 МОЛДИНГ БАМПЕРА ПЕРЕДН ЛЕВ С ОТВ П/ОМЫВАТ ФАР (Тайвань) ХРОМ</t>
  </si>
  <si>
    <t>51118168106</t>
  </si>
  <si>
    <t>E38 МОЛДИНГ БАМПЕРА ПЕРЕДН ПРАВ С ОТВ П/ОМЫВАТ ФАР (Тайвань) ХРОМ</t>
  </si>
  <si>
    <t>51118125309</t>
  </si>
  <si>
    <t>E38 МОЛДИНГ БАМПЕРА ПЕРЕДН ЛЕВ (Тайвань) ЧЕРН</t>
  </si>
  <si>
    <t>51118125310</t>
  </si>
  <si>
    <t>E38 МОЛДИНГ БАМПЕРА ПЕРЕДН ПРАВ (Тайвань) ЧЕРН</t>
  </si>
  <si>
    <t>51118125311</t>
  </si>
  <si>
    <t>E38 КРЕПЛЕНИЕ НОМЕРА БАМПЕРА ПЕРЕДН (Тайвань)</t>
  </si>
  <si>
    <t>51118125325</t>
  </si>
  <si>
    <t>E38 РЕШЕТКА БАМПЕРА ПЕРЕДН (Тайвань)</t>
  </si>
  <si>
    <t>51118125306</t>
  </si>
  <si>
    <t>E38 УСИЛИТЕЛЬ БАМПЕРА ПЕРЕДН (Тайвань) АЛЮМИН</t>
  </si>
  <si>
    <t>41358157625</t>
  </si>
  <si>
    <t>E38 КРЫЛО ПЕРЕДН ЛЕВ (Тайвань)</t>
  </si>
  <si>
    <t>41358269095</t>
  </si>
  <si>
    <t>41358157626</t>
  </si>
  <si>
    <t>E38 КРЫЛО ПЕРЕДН ПРАВ (Тайвань)</t>
  </si>
  <si>
    <t>41358269096</t>
  </si>
  <si>
    <t>63137165845</t>
  </si>
  <si>
    <t>E38 ПОВТОРИТЕЛЬ ПОВОРОТА В КРЫЛО ЛЕВ (DEPO) БЕЛЫЙ</t>
  </si>
  <si>
    <t>63137165846</t>
  </si>
  <si>
    <t>E38 ПОВТОРИТЕЛЬ ПОВОРОТА В КРЫЛО ПРАВ (DEPO) БЕЛЫЙ</t>
  </si>
  <si>
    <t>51718150289</t>
  </si>
  <si>
    <t>E38 ПОДКРЫЛОК ПЕРЕДН КРЫЛА ЛЕВ (Тайвань)</t>
  </si>
  <si>
    <t>51718150290</t>
  </si>
  <si>
    <t>E38 ПОДКРЫЛОК ПЕРЕДН КРЫЛА ПРАВ (Тайвань)</t>
  </si>
  <si>
    <t>41618183124</t>
  </si>
  <si>
    <t>E38 КАПОТ (Тайвань)</t>
  </si>
  <si>
    <t>51718125148</t>
  </si>
  <si>
    <t>E38 СУППОРТ РАДИАТОРА (Тайвань)</t>
  </si>
  <si>
    <t>51167892143</t>
  </si>
  <si>
    <t>E38 ЗЕРКАЛО ЛЕВ ЭЛЕКТР С ПОДОГРЕВ 7 КОНТ (aspherical) (Тайвань)</t>
  </si>
  <si>
    <t>51167892144</t>
  </si>
  <si>
    <t>E38 ЗЕРКАЛО ПРАВ ЭЛЕКТР С ПОДОГРЕВ 7 КОНТ (aspherical) (Тайвань)</t>
  </si>
  <si>
    <t>51168266493</t>
  </si>
  <si>
    <t>E39 {+ E38} СТЕКЛО ЗЕРКАЛА ЛЕВ С ПОДОГРЕВ (Тайвань)</t>
  </si>
  <si>
    <t>51168266494</t>
  </si>
  <si>
    <t>E39 {+ E38} СТЕКЛО ЗЕРКАЛА ПРАВ С ПОДОГРЕВ (Тайвань)</t>
  </si>
  <si>
    <t>51118169536</t>
  </si>
  <si>
    <t>E38 ЗАГЛУШКА БУКСИРОВ КРЮКА БАМПЕРА ПЕРЕД (Тайвань)</t>
  </si>
  <si>
    <t>51168165115</t>
  </si>
  <si>
    <t>E39 {+ E38} КРЫШКА ЗЕРКАЛА ЛЕВ (Тайвань) ГРУНТ</t>
  </si>
  <si>
    <t>51168165116</t>
  </si>
  <si>
    <t>E39 {+ E38} КРЫШКА ЗЕРКАЛА ПРАВ (Тайвань) ГРУНТ</t>
  </si>
  <si>
    <t>51218226049</t>
  </si>
  <si>
    <t>E39 {+E38 95-01} РУЧКА  ПЕРЕД ДВЕРИ ЛЕВ ВНУТРЕН (Тайвань) ХРОМ-ЧЕРН</t>
  </si>
  <si>
    <t>51218226050</t>
  </si>
  <si>
    <t>E39 {+E38 95-01} РУЧКА  ПЕРЕД ДВЕРИ ПРАВ ВНУТРЕН (Тайвань) ХРОМ-ЧЕРН</t>
  </si>
  <si>
    <t>51128173090</t>
  </si>
  <si>
    <t>E38 БАМПЕР ЗАДН (Тайвань) ГРУНТ</t>
  </si>
  <si>
    <t>63218387637+63218387638</t>
  </si>
  <si>
    <t>E38 ФОНАРЬ ЗАДН ВНЕШН Л+П (КОМПЛЕКТ) ТЮНИНГ (СЕДАН) ПРОЗРАЧ С ДИОД (SONAR) ТОНИР ВНУТРИ ХРОМ</t>
  </si>
  <si>
    <t>31121142087</t>
  </si>
  <si>
    <t>E38 РЫЧАГ ПЕРЕДН ПОДВЕСКИ ЛЕВ НИЖН СПЕРЕД (Тайвань)</t>
  </si>
  <si>
    <t>31121142088</t>
  </si>
  <si>
    <t>E38 РЫЧАГ ПЕРЕДН ПОДВЕСКИ ПРАВ НИЖН СПЕРЕД (Тайвань)</t>
  </si>
  <si>
    <t>31121141721</t>
  </si>
  <si>
    <t>E38 РЫЧАГ ПЕРЕДН ПОДВЕСКИ ЛЕВ НИЖН СЗАДИ (Тайвань)</t>
  </si>
  <si>
    <t>31121141722</t>
  </si>
  <si>
    <t>E38 РЫЧАГ ПЕРЕДН ПОДВЕСКИ ПРАВ НИЖН СЗАДИ (Тайвань)</t>
  </si>
  <si>
    <t>33551091497</t>
  </si>
  <si>
    <t>94-02</t>
  </si>
  <si>
    <t>E38 СТОЙКА СТАБИЛИЗАТОРА Л=П ЗАДН</t>
  </si>
  <si>
    <t>2247345</t>
  </si>
  <si>
    <t>E38 {E39 98-} РАДИАТОР ОХЛАЖДЕН (NISSENS) (см.каталог)</t>
  </si>
  <si>
    <t>17111436060/17111436061</t>
  </si>
  <si>
    <t>E38 {E39 98-} РАДИАТОР ОХЛАЖДЕН (NISSENS) (AVA) (см.каталог)</t>
  </si>
  <si>
    <t>64538373924/64538391126</t>
  </si>
  <si>
    <t>E38 КОНДЕНСАТОР КОНДИЦ (NISSENS) (NRF) (GERI) (см.каталог)</t>
  </si>
  <si>
    <t>64538373924</t>
  </si>
  <si>
    <t>E38 КОНДЕНСАТОР КОНДИЦ (см.каталог)</t>
  </si>
  <si>
    <t>64548369070/64548380774/64548391882</t>
  </si>
  <si>
    <t>E38 МОТОР+ВЕНТИЛЯТОР КОНДЕНС КОНД С КОРПУС (Тайвань)</t>
  </si>
  <si>
    <t>1854084/64526914369/64528363275</t>
  </si>
  <si>
    <t>E39 {E38 94-/Omega 94-} КОМПРЕССОР КОНДИЦ (дизель) (см.каталог) (AVA)</t>
  </si>
  <si>
    <t>64526910458/64526911340/64528385919/8FK351176501</t>
  </si>
  <si>
    <t>E39 {E46 98-/E38 94-} КОМПРЕССОР КОНДИЦ (см.каталог) (AVA)</t>
  </si>
  <si>
    <t>BMW E39 (11/95-03)</t>
  </si>
  <si>
    <t>63128362463</t>
  </si>
  <si>
    <t>E39 {H7/HB3} ФАРА ЛЕВ (Hella) П/КОРРЕКТОР УК.ПОВОР ЖЕЛТ</t>
  </si>
  <si>
    <t>1EL007410091/63128386557</t>
  </si>
  <si>
    <t>E39 {D2S/HB3} ФАРА ЛЕВ П/КОРРЕКТОР (КСЕНОН) (DEPO) УК.ПОВОР ТОНИР</t>
  </si>
  <si>
    <t>1EL007410101/63128386558</t>
  </si>
  <si>
    <t>E39 {D2S/HB3} ФАРА ПРАВ П/КОРРЕКТОР (КСЕНОН) (DEPO) УК.ПОВОР ТОНИР</t>
  </si>
  <si>
    <t>63128362463+63128362464</t>
  </si>
  <si>
    <t>E39 ФАРА Л+П (КОМПЛЕКТ) ТЮНИНГ ЛИНЗОВАН С ДИОД УК.ПОВОР СВЕТЯЩ ОБОДК (JUNYAN) ВНУТРИ ЧЕРН</t>
  </si>
  <si>
    <t>1EJ007400051/63128362463</t>
  </si>
  <si>
    <t>E39 {H7/HB3} ФАРА ЛЕВ (DEPO) П/КОРРЕКТОР УК.ПОВОР БЕЛ</t>
  </si>
  <si>
    <t>E39 {H7/HB3} ФАРА ЛЕВ (DEPO) П/КОРРЕКТОР УК.ПОВОР ЖЕЛТ</t>
  </si>
  <si>
    <t>1EJ007400061/63128362464</t>
  </si>
  <si>
    <t>E39 {H7/HB3} ФАРА ПРАВ (DEPO) П/КОРРЕКТОР УК.ПОВОР БЕЛ</t>
  </si>
  <si>
    <t>E39 {H7/HB3} ФАРА ПРАВ (DEPO) П/КОРРЕКТОР УК.ПОВОР ЖЕЛТ</t>
  </si>
  <si>
    <t>63128386563+63128386564</t>
  </si>
  <si>
    <t>E39 ФАРА Л+П (КОМПЛЕКТ) ТЮНИНГ ЛИНЗОВАН (КСЕНОН) С СВЕТЯЩ ОБОДК CCFL С РЕГ.МОТОР С УК.ПОВОР ВНУТРИ (DEPO) ЧЕРН</t>
  </si>
  <si>
    <t>E39 ФАРА Л+П (КОМПЛЕКТ) ТЮНИНГ С СВЕТЯЩ ОБОДК С БЕЛ УК.ПОВОР С РЕГ.МОТОР ВНУТРИ (DEPO) ЧЕРН</t>
  </si>
  <si>
    <t>E39 ФАРА ЛЕВ ТЮНИНГ С СВЕТЯЩ ОБОДК С БЕЛ УК.ПОВОР С РЕГ.МОТОР ВНУТРИ ХРОМ</t>
  </si>
  <si>
    <t>E39 ФАРА ПРАВ ТЮНИНГ С СВЕТЯЩ ОБОДК С БЕЛ УК.ПОВОР С РЕГ.МОТОР ВНУТРИ ХРОМ</t>
  </si>
  <si>
    <t>E39 ФАРА Л+П (КОМПЛЕКТ) ТЮНИНГ С СВЕТЯЩ ОБОДК С ХРУСТАЛ УК.ПОВОР С РЕГ.МОТОР ВНУТРИ (DEPO) ХРОМ</t>
  </si>
  <si>
    <t>E39 ФАРА Л+П (КОМПЛЕКТ) ТЮНИНГ (КСЕНОН) С СВЕТЯЩ ОБОДК С РЕГ.МОТОР ХРУСТАЛ УК.ПОВОР ВНУТРИ (DEPO) ЧЕРН</t>
  </si>
  <si>
    <t>1EL007410091/63128362463</t>
  </si>
  <si>
    <t>E39 {HB3/HB4} ФАРА ЛЕВ (DEPO) ЛИНЗОВАН С РЕГ.МОТОР УК.ПОВОР БЕЛ</t>
  </si>
  <si>
    <t>E39 {HB3/HB4} ФАРА ЛЕВ (DEPO) ЛИНЗОВАН С РЕГ.МОТОР УК.ПОВОР ЖЕЛТ</t>
  </si>
  <si>
    <t>1EL007410101/63128362464</t>
  </si>
  <si>
    <t>E39 {HB3/HB4} ФАРА ПРАВ (DEPO) ЛИНЗОВАН С РЕГ.МОТОР УК.ПОВОР БЕЛ</t>
  </si>
  <si>
    <t>E39 {HB3/HB4} ФАРА ПРАВ (DEPO) ЛИНЗОВАН С РЕГ.МОТОР УК.ПОВОР ЖЕЛТ</t>
  </si>
  <si>
    <t>E39 ФАРА Л+П (КОМПЛЕКТ) ТЮНИНГ ЛИНЗОВАН С СВЕТЯЩ ОБОДК ПРОЗРАЧ (EAGLE EYES) ВНУТРИ ХРОМ</t>
  </si>
  <si>
    <t>E39 ФАРА Л+П (КОМПЛЕКТ) ТЮНИНГ ЛИНЗОВАН С СВЕТЯЩ ОБОДК ПРОЗРАЧ (EAGLE EYES) ВНУТРИ ЧЕРН</t>
  </si>
  <si>
    <t>E39 ФАРА Л+П (КОМПЛЕКТ) ТЮНИНГ С СВЕТЯЩ ОБОДК С ДИОД БЛИЖН СВЕТА С БЕЛ УК.ПОВОР ВНУТРИ ХРОМ</t>
  </si>
  <si>
    <t>E39 ФАРА Л+П (КОМПЛЕКТ) ТЮНИНГ С СВЕТЯЩ ОБОДК С ДИОД БЛИЖН СВЕТА С БЕЛ УК.ПОВОР ВНУТРИ ЧЕРН</t>
  </si>
  <si>
    <t>E39 ФАРА Л+П (КОМПЛЕКТ) ТЮНИНГ ЛИНЗОВАН С СВЕТЯЩ ОБОДК , ДИОД УК.ПОВОР ПРОЗРАЧ С РЕГ.МОТОР ВНУТРИ (DEPO) ЧЕРН</t>
  </si>
  <si>
    <t>E39 ФАРА Л+П (КОМПЛЕКТ) ТЮНИНГ ЛИНЗОВАН С СВЕТЯЩ ОБОДК ПРОЗРАЧ С РЕГ.МОТОР (SONAR) ВНУТРИ ХРОМ</t>
  </si>
  <si>
    <t>E39 ФАРА Л+П (КОМПЛЕКТ) ТЮНИНГ ЛИНЗОВАН С СВЕТЯЩ ОБОДК ПРОЗРАЧ С РЕГ.МОТОР (SONAR) ВНУТРИ ЧЕРН</t>
  </si>
  <si>
    <t>E39 СТЕКЛО ФАРЫ ЛЕВ В СБОРЕ (DEPO) БЕЛЫЙ</t>
  </si>
  <si>
    <t>E39 СТЕКЛО ФАРЫ ЛЕВ В СБОРЕ (DEPO) ЖЕЛТ</t>
  </si>
  <si>
    <t>E39 СТЕКЛО ФАРЫ ЛЕВ УК.ПОВОР (DEPO) ТОНИР</t>
  </si>
  <si>
    <t>E39 СТЕКЛО ФАРЫ ПРАВ В СБОРЕ (DEPO) БЕЛЫЙ</t>
  </si>
  <si>
    <t>E39 СТЕКЛО ФАРЫ ПРАВ В СБОРЕ (DEPO) ЖЕЛТ</t>
  </si>
  <si>
    <t>E39 СТЕКЛО ФАРЫ ПРАВ УК.ПОВОР (DEPO) ТОНИР</t>
  </si>
  <si>
    <t>63178381977</t>
  </si>
  <si>
    <t>E39 ФАРА ПРОТИВОТУМ ЛЕВ (DEPO)</t>
  </si>
  <si>
    <t>63176900221</t>
  </si>
  <si>
    <t>E39 ФАРА ПРОТИВОТУМ ЛЕВ С РАМК (DEPO)</t>
  </si>
  <si>
    <t>63178381978</t>
  </si>
  <si>
    <t>E39 ФАРА ПРОТИВОТУМ ПРАВ (DEPO)</t>
  </si>
  <si>
    <t>63176900222</t>
  </si>
  <si>
    <t>E39 ФАРА ПРОТИВОТУМ ПРАВ С РАМК (DEPO)</t>
  </si>
  <si>
    <t>63176900222+63176900221</t>
  </si>
  <si>
    <t>00-</t>
  </si>
  <si>
    <t>E39 ФАРА ПРОТИВОТУМ Л+П (КОМПЛЕКТ) С РАМК</t>
  </si>
  <si>
    <t>E39 ФАРА ПРОТИВОТУМ ЛЕВ</t>
  </si>
  <si>
    <t>63178360575</t>
  </si>
  <si>
    <t>96-96</t>
  </si>
  <si>
    <t>E39 ФАРА ПРОТИВОТУМ ЛЕВ (DEPO) ПРОЗРАЧН</t>
  </si>
  <si>
    <t>E39 ФАРА ПРОТИВОТУМ ПРАВ</t>
  </si>
  <si>
    <t>63178360576</t>
  </si>
  <si>
    <t>E39 ФАРА ПРОТИВОТУМ ПРАВ (DEPO) ПРОЗРАЧН</t>
  </si>
  <si>
    <t>E39 ФАРА ПРОТИВОТУМ ЛЕВ ПРОЗРАЧН</t>
  </si>
  <si>
    <t>E39 ФАРА ПРОТИВОТУМ ЛЕВ С РАМК</t>
  </si>
  <si>
    <t>E39 ФАРА ПРОТИВОТУМ ПРАВ ПРОЗРАЧН</t>
  </si>
  <si>
    <t>E39 ФАРА ПРОТИВОТУМ ПРАВ С РАМК</t>
  </si>
  <si>
    <t>E39 СТЕКЛО ФАРЫ ПРОТИВОТУМ Л=П</t>
  </si>
  <si>
    <t>E39 СТЕКЛО ФАРЫ ПРОТИВОТУМ ЛЕВ</t>
  </si>
  <si>
    <t>E39 СТЕКЛО ФАРЫ ПРОТИВОТУМ ПРАВ</t>
  </si>
  <si>
    <t>E39 СТЕКЛО ФАРЫ ПРОТИВОТУМ ЛЕВ ПРОЗРАЧН</t>
  </si>
  <si>
    <t>E39 СТЕКЛО ФАРЫ ПРОТИВОТУМ ПРАВ ПРОЗРАЧН</t>
  </si>
  <si>
    <t>511138159315</t>
  </si>
  <si>
    <t>E39 РЕШЕТКА РАДИАТОРА ЛЕВ (Тайвань) ХРОМ-ЧЕРН</t>
  </si>
  <si>
    <t>51137005837</t>
  </si>
  <si>
    <t>E39 РЕШЕТКА РАДИАТОРА ЛЕВ ХРОМ-ЧЕРН</t>
  </si>
  <si>
    <t>511138159316</t>
  </si>
  <si>
    <t>E39 РЕШЕТКА РАДИАТОРА ПРАВ (Тайвань) ХРОМ-ЧЕРН</t>
  </si>
  <si>
    <t>51137005838</t>
  </si>
  <si>
    <t>E39 РЕШЕТКА РАДИАТОРА ПРАВ ХРОМ-ЧЕРН</t>
  </si>
  <si>
    <t>E39 РЕШЕТКА РАДИАТОРА ЛЕВ ТЮНИНГ ПОЛНОСТЬЮ (Тайвань) ЧЕРН</t>
  </si>
  <si>
    <t>E39 РЕШЕТКА РАДИАТОРА ПРАВ ТЮНИНГ ПОЛНОСТЬЮ (Тайвань) ЧЕРН</t>
  </si>
  <si>
    <t>51138168809</t>
  </si>
  <si>
    <t>E39 МОЛДИНГ ПОД ФАРУ ЛЕВ (Тайвань)</t>
  </si>
  <si>
    <t>51138168810</t>
  </si>
  <si>
    <t>E39 МОЛДИНГ ПОД ФАРУ ПРАВ (Тайвань)</t>
  </si>
  <si>
    <t>51118208313</t>
  </si>
  <si>
    <t>E39 БАМПЕР ПЕРЕДН (Тайвань) ГРУНТ</t>
  </si>
  <si>
    <t>51117005950</t>
  </si>
  <si>
    <t>51118159351</t>
  </si>
  <si>
    <t>E39 МОЛДИНГ БАМПЕРА ПЕРЕДН ЛЕВ МОДЕЛИ БЕЗ ХРОМ МОЛДИНГ (Тайвань)</t>
  </si>
  <si>
    <t>51117005961</t>
  </si>
  <si>
    <t>E39 МОЛДИНГ БАМПЕРА ПЕРЕДН ЛЕВ МОДЕЛИ С ХРОМ МОЛДИНГ (Тайвань) ГРУНТ</t>
  </si>
  <si>
    <t>51118159352</t>
  </si>
  <si>
    <t>E39 МОЛДИНГ БАМПЕРА ПЕРЕДН ПРАВ МОДЕЛИ БЕЗ ХРОМ МОЛДИНГ (Тайвань)</t>
  </si>
  <si>
    <t>51117005962</t>
  </si>
  <si>
    <t>E39 МОЛДИНГ БАМПЕРА ПЕРЕДН ПРАВ МОДЕЛИ С ХРОМ МОЛДИНГ (Тайвань) ГРУНТ</t>
  </si>
  <si>
    <t>51117005957</t>
  </si>
  <si>
    <t>E39 МОЛДИНГ БАМПЕРА ПЕРЕДН ЛЕВ МОДЕЛИ БЕЗ ХРОМ МОЛДИНГ (Тайвань) ЧЕРН</t>
  </si>
  <si>
    <t>51118226561</t>
  </si>
  <si>
    <t>E39 МОЛДИНГ БАМПЕРА ПЕРЕДН ЛЕВ МОДЕЛИ П/ ХРОМ МОЛДИНГ (Тайвань)</t>
  </si>
  <si>
    <t>51117005958</t>
  </si>
  <si>
    <t>E39 МОЛДИНГ БАМПЕРА ПЕРЕДН ПРАВ МОДЕЛИ БЕЗ ХРОМ МОЛДИНГ (Тайвань) ЧЕРН</t>
  </si>
  <si>
    <t>51118226562</t>
  </si>
  <si>
    <t>E39 МОЛДИНГ БАМПЕРА ПЕРЕДН ПРАВ МОДЕЛИ П/ ХРОМ МОЛДИНГ (Тайвань)</t>
  </si>
  <si>
    <t>51118226555</t>
  </si>
  <si>
    <t>E39 МОЛДИНГ БАМПЕРА ПЕРЕДН ЛЕВ ВЕРХН (Тайвань) ХРОМ</t>
  </si>
  <si>
    <t>51117005965</t>
  </si>
  <si>
    <t>E39 МОЛДИНГ БАМПЕРА ПЕРЕДН ЛЕВ МОДЕЛИ БЕЗ ХРОМ МОЛДИНГ С ОТВ П/ДАТЧ (Тайвань) ГРУНТ</t>
  </si>
  <si>
    <t>51118226556</t>
  </si>
  <si>
    <t>E39 МОЛДИНГ БАМПЕРА ПЕРЕДН ПРАВ ВЕРХН (Тайвань) ХРОМ</t>
  </si>
  <si>
    <t>51117005966</t>
  </si>
  <si>
    <t>E39 МОЛДИНГ БАМПЕРА ПЕРЕДН ПРАВ МОДЕЛИ БЕЗ ХРОМ МОЛДИНГ С ОТВ П/ДАТЧ (Тайвань) ГРУНТ</t>
  </si>
  <si>
    <t>51118226557</t>
  </si>
  <si>
    <t>E39 МОЛДИНГ БАМПЕРА ПЕРЕДН ЦЕНТРАЛ ВЕРХН (Тайвань) ХРОМ</t>
  </si>
  <si>
    <t>51117005974</t>
  </si>
  <si>
    <t>E39 КРЕПЛЕНИЕ НОМЕРА БАМПЕРА ПЕРЕДН (Тайвань) ЧЕРН</t>
  </si>
  <si>
    <t>51118159357</t>
  </si>
  <si>
    <t>E39 КРЕПЛЕНИЕ НОМЕРА БАМПЕРА ПЕРЕДН МОДЕЛИ БЕЗ ХРОМ МОЛДИНГ (Тайвань)</t>
  </si>
  <si>
    <t>51118226563</t>
  </si>
  <si>
    <t>E39 КРЕПЛЕНИЕ НОМЕРА БАМПЕРА ПЕРЕДН МОДЕЛИ П/ ХРОМ МОЛДИНГ (Тайвань)</t>
  </si>
  <si>
    <t>51118174847</t>
  </si>
  <si>
    <t>E39 РЕШЕТКА БАМПЕРА ПЕРЕДН ЛЕВ (Тайвань)</t>
  </si>
  <si>
    <t>51118174848</t>
  </si>
  <si>
    <t>E39 РЕШЕТКА БАМПЕРА ПЕРЕДН ПРАВ (Тайвань)</t>
  </si>
  <si>
    <t>51118235671</t>
  </si>
  <si>
    <t>E39 РЕШЕТКА БАМПЕРА ПЕРЕДН ЦЕНТРАЛ (Тайвань)</t>
  </si>
  <si>
    <t>51118216706</t>
  </si>
  <si>
    <t>E39 СПОЙЛЕР БАМПЕРА ПЕРЕДН (Тайвань)</t>
  </si>
  <si>
    <t>51118159348</t>
  </si>
  <si>
    <t>E39 УСИЛИТЕЛЬ БАМПЕРА ПЕРЕДН (Тайвань)</t>
  </si>
  <si>
    <t>41358162133</t>
  </si>
  <si>
    <t>E39 КРЫЛО ПЕРЕДН ЛЕВ С ОТВ П/ПОВТОРИТЕЛЬ</t>
  </si>
  <si>
    <t>41358162134</t>
  </si>
  <si>
    <t>E39 КРЫЛО ПЕРЕДН ПРАВ С ОТВ П/ПОВТОРИТЕЛЬ</t>
  </si>
  <si>
    <t>63142496299</t>
  </si>
  <si>
    <t>E39 ПОВТОРИТЕЛЬ ПОВОРОТА В КРЫЛО Л=П (DEPO) БЕЛЫЙ</t>
  </si>
  <si>
    <t>E39 ПОВТОРИТЕЛЬ ПОВОРОТА В КРЫЛО Л+П (КОМПЛЕКТ) (DEPO) ХРУСТАЛ</t>
  </si>
  <si>
    <t>63148360589</t>
  </si>
  <si>
    <t>E39 ПОВТОРИТЕЛЬ ПОВОРОТА В КРЫЛО Л=П (DEPO) ЖЕЛТ</t>
  </si>
  <si>
    <t>51718159423</t>
  </si>
  <si>
    <t>E39 ПОДКРЫЛОК ПЕРЕДН КРЫЛА ЛЕВ ЗАДН ЧАСТЬ (Тайвань)</t>
  </si>
  <si>
    <t>51717008689</t>
  </si>
  <si>
    <t>E39 ПОДКРЫЛОК ПЕРЕДН КРЫЛА ЛЕВ ПЕРЕД ЧАСТЬ (Тайвань)</t>
  </si>
  <si>
    <t>51718159424</t>
  </si>
  <si>
    <t>E39 ПОДКРЫЛОК ПЕРЕДН КРЫЛА ПРАВ ЗАДН ЧАСТЬ (Тайвань)</t>
  </si>
  <si>
    <t>51717008690</t>
  </si>
  <si>
    <t>E39 ПОДКРЫЛОК ПЕРЕДН КРЫЛА ПРАВ ПЕРЕД ЧАСТЬ (Тайвань)</t>
  </si>
  <si>
    <t>51718159425</t>
  </si>
  <si>
    <t>51718159426</t>
  </si>
  <si>
    <t>41618238592</t>
  </si>
  <si>
    <t>E39 КАПОТ (Тайвань)</t>
  </si>
  <si>
    <t>51238174866</t>
  </si>
  <si>
    <t>E39 АМОРТИЗАТОР КАПОТА Л=П (Тайвань)</t>
  </si>
  <si>
    <t>51718159610</t>
  </si>
  <si>
    <t>E39 СУППОРТ РАДИАТОРА (Тайвань)</t>
  </si>
  <si>
    <t>51168203739</t>
  </si>
  <si>
    <t>E39 ЗЕРКАЛО ЛЕВ ЭЛЕКТР С ПОДОГРЕВ 7 КОНТ (aspherical) (Тайвань)</t>
  </si>
  <si>
    <t>51168203742</t>
  </si>
  <si>
    <t>E39 ЗЕРКАЛО ПРАВ ЭЛЕКТР С ПОДОГРЕВ 7 КОНТ (aspherical) (Тайвань)</t>
  </si>
  <si>
    <t>51168266597</t>
  </si>
  <si>
    <t>E39 ЗЕРКАЛО ЛЕВ ЭЛЕКТР С ПОДОГРЕВ С ПАМЯТЬЮ АВТОСКЛАДЫВ 15 КОНТ (Тайвань)</t>
  </si>
  <si>
    <t>51168266600</t>
  </si>
  <si>
    <t>E39 ЗЕРКАЛО ПРАВ ЭЛЕКТР С ПОДОГРЕВ С ПАМЯТЬЮ АВТОСКЛАДЫВ 15 КОНТ (Тайвань)</t>
  </si>
  <si>
    <t>E39 ЗЕРКАЛО ЛЕВ ЭЛЕКТР С ПОДОГРЕВ 7 КОНТ (flat) (Тайвань)</t>
  </si>
  <si>
    <t>E39 ЗЕРКАЛО ПРАВ ЭЛЕКТР С ПОДОГРЕВ 7 КОНТ (convex) (Тайвань)</t>
  </si>
  <si>
    <t>51118212527</t>
  </si>
  <si>
    <t>E39 ЗАГЛУШКА БУКСИРОВ КРЮКА БАМПЕРА ПЕРЕД (Тайвань)</t>
  </si>
  <si>
    <t>51128219075</t>
  </si>
  <si>
    <t>E39 ЗАГЛУШКА БУКСИРОВ КРЮКА БАМПЕРА ЗАДН (Тайвань)</t>
  </si>
  <si>
    <t>E39 ПОРОГ ЛЕВ (KLOKKERHOLM)</t>
  </si>
  <si>
    <t>E39 ПОРОГ ПРАВ (KLOKKERHOLM)</t>
  </si>
  <si>
    <t>E39 АРКА РЕМ.КРЫЛА ЗАДН ЛЕВ (4 дв) (KLOKKERHOLM)</t>
  </si>
  <si>
    <t>E39 АРКА РЕМ.КРЫЛА ЗАДН ПРАВ (4 дв) (KLOKKERHOLM)</t>
  </si>
  <si>
    <t>51138184481</t>
  </si>
  <si>
    <t>E39 МОЛДИНГ КУЗОВА ЛЕВ НА ПЕРЕД КРЫЛО С ХРОМ (Тайвань)</t>
  </si>
  <si>
    <t>51138184482</t>
  </si>
  <si>
    <t>E39 МОЛДИНГ КУЗОВА ПРАВ НА ПЕРЕД КРЫЛО С ХРОМ (Тайвань)</t>
  </si>
  <si>
    <t>51138184477</t>
  </si>
  <si>
    <t>E39 МОЛДИНГ КУЗОВА ЛЕВ НА ПЕРЕД ДВЕРЬ С ХРОМ (Тайвань)</t>
  </si>
  <si>
    <t>51138184478</t>
  </si>
  <si>
    <t>E39 МОЛДИНГ КУЗОВА ПРАВ НА ПЕРЕД ДВЕРЬ С ХРОМ (Тайвань)</t>
  </si>
  <si>
    <t>51138184479</t>
  </si>
  <si>
    <t>E39 МОЛДИНГ КУЗОВА ЛЕВ НА ЗАДН ДВЕРЬ С ХРОМ (Тайвань)</t>
  </si>
  <si>
    <t>51138184480</t>
  </si>
  <si>
    <t>E39 МОЛДИНГ КУЗОВА ПРАВ НА ЗАДН ДВЕРЬ С ХРОМ (Тайвань)</t>
  </si>
  <si>
    <t>E39 СПОЙЛЕР НА КРЫШКУ БАГАЖНИКА С ДИОД СТОП СИГНАЛ (Тайвань)</t>
  </si>
  <si>
    <t>51128159367</t>
  </si>
  <si>
    <t>E39 БАМПЕР ЗАДН (СЕДАН) ГРУНТ</t>
  </si>
  <si>
    <t>51122498505</t>
  </si>
  <si>
    <t>E39 БАМПЕР ЗАДН М5 БЕЗ ОТВ П/ДАТЧ ГРУНТ</t>
  </si>
  <si>
    <t>51128184507</t>
  </si>
  <si>
    <t>E39 МОЛДИНГ БАМПЕРА ЗАДН ЛЕВ (Тайвань)</t>
  </si>
  <si>
    <t>51128184508</t>
  </si>
  <si>
    <t>E39 МОЛДИНГ БАМПЕРА ЗАДН ПРАВ (Тайвань)</t>
  </si>
  <si>
    <t>51128159377</t>
  </si>
  <si>
    <t>E39 МОЛДИНГ БАМПЕРА ЗАДН ЛЕВ П/ ХРОМ (Тайвань)</t>
  </si>
  <si>
    <t>51128159378</t>
  </si>
  <si>
    <t>E39 МОЛДИНГ БАМПЕРА ЗАДН ПРАВ П/ ХРОМ (Тайвань)</t>
  </si>
  <si>
    <t>51128159376</t>
  </si>
  <si>
    <t>E39 МОЛДИНГ БАМПЕРА ЗАДН ЦЕНТРАЛ П/ ХРОМ (Тайвань)</t>
  </si>
  <si>
    <t>51128184505</t>
  </si>
  <si>
    <t>E39 МОЛДИНГ БАМПЕРА ЗАДН ЛЕВ (Тайвань) ХРОМ</t>
  </si>
  <si>
    <t>51128184506</t>
  </si>
  <si>
    <t>E39 МОЛДИНГ БАМПЕРА ЗАДН ПРАВ (Тайвань) ХРОМ</t>
  </si>
  <si>
    <t>51128184503</t>
  </si>
  <si>
    <t>E39 МОЛДИНГ БАМПЕРА ЗАДН ЦЕНТРАЛ (Тайвань) ХРОМ</t>
  </si>
  <si>
    <t>51128172388</t>
  </si>
  <si>
    <t>E39 УСИЛИТЕЛЬ БАМПЕРА ЗАДН (СЕДАН) (Тайвань)</t>
  </si>
  <si>
    <t>63218363558+63218363557</t>
  </si>
  <si>
    <t>E39 ФОНАРЬ ЗАДН ВНЕШН Л+П (КОМПЛЕКТ) ТЮНИНГ ПРОЗРАЧ ХРУСТАЛ (DEPO) ТОНИР</t>
  </si>
  <si>
    <t>63216902527</t>
  </si>
  <si>
    <t>E39 ФОНАРЬ ЗАДН ВНЕШН ЛЕВ С ДИОД (DEPO) КРАСН-БЕЛ</t>
  </si>
  <si>
    <t>63216902528</t>
  </si>
  <si>
    <t>E39 ФОНАРЬ ЗАДН ВНЕШН ПРАВ С ДИОД (DEPO) КРАСН-БЕЛ</t>
  </si>
  <si>
    <t>63212496297+63212496298</t>
  </si>
  <si>
    <t>E39 ФОНАРЬ ЗАДН ВНЕШН Л+П (КОМПЛЕКТ) С ДИОД ГАБАРИТ ПРОЗРАЧ ХРУСТАЛ (SONAR) КРАСН-XРОМ</t>
  </si>
  <si>
    <t>63216902527+63216902528</t>
  </si>
  <si>
    <t>E39 ФОНАРЬ ЗАДН ВНЕШН Л+П (КОМПЛЕКТ) ТЮНИНГ С ДИОД (DEPO) ТОНИР-КРАСН</t>
  </si>
  <si>
    <t>63218363557/9EL146293031</t>
  </si>
  <si>
    <t>E39 ФОНАРЬ ЗАДН ВНЕШН ЛЕВ (DEPO) КРАСН-ЖЕЛТ</t>
  </si>
  <si>
    <t>63218363558/9EL146294031</t>
  </si>
  <si>
    <t>E39 ФОНАРЬ ЗАДН ВНЕШН ПРАВ (DEPO) КРАСН-ЖЕЛТ</t>
  </si>
  <si>
    <t>E39 ФОНАРЬ ЗАДН ВНЕШН Л+П (КОМПЛЕКТ) ТЮНИНГ С ДИОД (DLAA) (Китай) ТОНИР-КРАСН</t>
  </si>
  <si>
    <t>63212496297</t>
  </si>
  <si>
    <t>E39 ФОНАРЬ ЗАДН ВНЕШН ЛЕВ (DEPO) КРАСН-БЕЛ</t>
  </si>
  <si>
    <t>63212496298</t>
  </si>
  <si>
    <t>E39 ФОНАРЬ ЗАДН ВНЕШН ПРАВ (DEPO) КРАСН-БЕЛ</t>
  </si>
  <si>
    <t>E39 {дизайн под  LED} ФОНАРЬ ЗАДН ВНЕШН Л+П (КОМПЛЕКТ) ПРОЗРАЧ ХРУСТАЛ (DLAA) (Китай) КРАСН-ТОНИР</t>
  </si>
  <si>
    <t>E39 {дизайн под  LED} ФОНАРЬ ЗАДН ВНЕШН Л+П (КОМПЛЕКТ) ПРОЗРАЧ ХРУСТАЛ (DEPO) КРАСН-ТОНИР</t>
  </si>
  <si>
    <t>E39 ФОНАРЬ ЗАДН ВНЕШН Л+П (КОМПЛЕКТ) С ДИОД ГАБАРИТ ПРОЗРАЧ ХРУСТАЛ (DEPO) КРАСН-БЕЛ</t>
  </si>
  <si>
    <t>E39 ФОНАРЬ ЗАДН ВНЕШН Л+П (КОМПЛЕКТ) С ДИОД ГАБАРИТ ПРОЗРАЧ ХРУСТАЛ КРАСН-ТОНИР</t>
  </si>
  <si>
    <t>E39 ФОНАРЬ ЗАДН ВНЕШН ЛЕВ ГАБАРИТ ПРОЗРАЧ ХРУСТАЛ КРАСН-БЕЛ</t>
  </si>
  <si>
    <t>E39 ФОНАРЬ ЗАДН ВНЕШН ПРАВ ГАБАРИТ ПРОЗРАЧ ХРУСТАЛ КРАСН-БЕЛ</t>
  </si>
  <si>
    <t>63212496321</t>
  </si>
  <si>
    <t>E39 ФОНАРЬ ЗАДН ВНЕШН ЛЕВ (УНИВЕРСАЛ) (DEPO) КРАСН-БЕЛ</t>
  </si>
  <si>
    <t>63218371327</t>
  </si>
  <si>
    <t>E39 ФОНАРЬ ЗАДН ВНЕШН ЛЕВ (УНИВЕРСАЛ) (DEPO) КРАСН-ЖЕЛТ</t>
  </si>
  <si>
    <t>63212496322</t>
  </si>
  <si>
    <t>E39 ФОНАРЬ ЗАДН ВНЕШН ПРАВ (УНИВЕРСАЛ) (DEPO) КРАСН-БЕЛ</t>
  </si>
  <si>
    <t>63218371328</t>
  </si>
  <si>
    <t>E39 ФОНАРЬ ЗАДН ВНЕШН ПРАВ (УНИВЕРСАЛ) (DEPO) КРАСН-ЖЕЛТ</t>
  </si>
  <si>
    <t>E39 ФОНАРЬ ЗАДН ВНЕШН ЛЕВ С ДИОД ГАБАРИТ ГАБАРИТ ПРОЗРАЧ ХРУСТАЛ КРАСН-БЕЛ</t>
  </si>
  <si>
    <t>E39 ФОНАРЬ ЗАДН ВНЕШН ПРАВ С ДИОД ГАБАРИТ ГАБАРИТ ПРОЗРАЧ ХРУСТАЛ КРАСН-БЕЛ</t>
  </si>
  <si>
    <t>E39 ФОНАРЬ ЗАДН ВНЕШН Л+П (КОМПЛЕКТ) ТЮНИНГ (СЕДАН) ПРОЗРАЧ С ДИОД (SONAR) ТОНИР ВНУТРИ ХРОМ</t>
  </si>
  <si>
    <t>51137038156</t>
  </si>
  <si>
    <t>E39 МОЛДИНГ ЗАДН ЦЕНТРАЛ НА КРЫШК БАГАЖН (Тайвань) ХРОМ</t>
  </si>
  <si>
    <t>31121092609</t>
  </si>
  <si>
    <t>E39 РЫЧАГ ПЕРЕДН ПОДВЕСКИ ЛЕВ ВЕРХН С САЛЕЙНТ-БЛОК (Тайвань) АЛЮМИН</t>
  </si>
  <si>
    <t>31121092610</t>
  </si>
  <si>
    <t>E39 РЫЧАГ ПЕРЕДН ПОДВЕСКИ ПРАВ ВЕРХН С САЛЕЙНТ-БЛОК (Тайвань) АЛЮМИН</t>
  </si>
  <si>
    <t>31121094233</t>
  </si>
  <si>
    <t>E39 РЫЧАГ ПЕРЕДН ПОДВЕСКИ ЛЕВ НИЖН (Тайвань) АЛЮМИН</t>
  </si>
  <si>
    <t>31121094234</t>
  </si>
  <si>
    <t>E39 РЫЧАГ ПЕРЕДН ПОДВЕСКИ ПРАВ НИЖН (Тайвань) АЛЮМИН</t>
  </si>
  <si>
    <t>32211091723</t>
  </si>
  <si>
    <t>E39 НАКОНЕЧНИК РУЛЕВОЙ ТЯГИ ЛЕВ ВНЕШН ТОЛЬКО 8цил (Тайвань)</t>
  </si>
  <si>
    <t>32211091724</t>
  </si>
  <si>
    <t>E39 НАКОНЕЧНИК РУЛЕВОЙ ТЯГИ ПРАВ ВНЕШН ТОЛЬКО 8цил (Тайвань)</t>
  </si>
  <si>
    <t>51118159361</t>
  </si>
  <si>
    <t>E39 КРЕПЛЕНИЕ БАМПЕРА ПЕРЕДН ЛЕВ (Тайвань)</t>
  </si>
  <si>
    <t>51118159362</t>
  </si>
  <si>
    <t>E39 КРЕПЛЕНИЕ БАМПЕРА ПЕРЕДН ПРАВ (Тайвань)</t>
  </si>
  <si>
    <t>1740695</t>
  </si>
  <si>
    <t>E39 РАДИАТОР ОХЛАЖДЕН (см.каталог)</t>
  </si>
  <si>
    <t>8378438</t>
  </si>
  <si>
    <t>98-03</t>
  </si>
  <si>
    <t>E39 КОНДЕНСАТОР КОНДИЦ (см.каталог)</t>
  </si>
  <si>
    <t>64548370780/64548370993</t>
  </si>
  <si>
    <t>E39 МОТОР+ВЕНТИЛЯТОР КОНДЕНС КОНД С КОРПУС С 4 ШТЕКЕР (Тайвань)</t>
  </si>
  <si>
    <t>111.00501.1</t>
  </si>
  <si>
    <t>95-02</t>
  </si>
  <si>
    <t>E39 ЗАЩИТА ПОДДОНА ДВИГАТЕЛЯ , С КРЕПЛЕН 2.0 , 2.8 , СТАЛЬН</t>
  </si>
  <si>
    <t>33321090745</t>
  </si>
  <si>
    <t>E39 РЫЧАГ ЗАДН ПОДВЕСКИ Л=П ВЕРХН СПЕРЕД С САЛЕЙНТ-БЛОК (Тайвань)</t>
  </si>
  <si>
    <t>33321094209</t>
  </si>
  <si>
    <t>E39 РЫЧАГ ЗАДН ПОДВЕСКИ ЛЕВ ВЕРХН СЗАДИ С САЛЕЙНТ-БЛОК (Тайвань)</t>
  </si>
  <si>
    <t>33321094210</t>
  </si>
  <si>
    <t>E39 РЫЧАГ ЗАДН ПОДВЕСКИ ПРАВ ВЕРХН СЗАДИ С САЛЕЙНТ-БЛОК (Тайвань)</t>
  </si>
  <si>
    <t>BMW E46 КУПЕ (10/98-03/03)(03-06)</t>
  </si>
  <si>
    <t>63127165957</t>
  </si>
  <si>
    <t>E46 КУПЕ ФАРА ЛЕВ (КСЕНОН) С ХРУСТАЛ УК.ПОВОР С РЕГ.МОТОР ВНУТРИ (DEPO) ХРОМ-СЕР</t>
  </si>
  <si>
    <t>63126904275</t>
  </si>
  <si>
    <t>98-00</t>
  </si>
  <si>
    <t>E46 КУПЕ ФАРА ЛЕВ С КОРРЕКТОР ВНУТРИ (DEPO) ЧЕРН</t>
  </si>
  <si>
    <t>63127165958</t>
  </si>
  <si>
    <t>E46 КУПЕ ФАРА ПРАВ (КСЕНОН) С ХРУСТАЛ УК.ПОВОР С РЕГ.МОТОР ВНУТРИ (DEPO) ХРОМ-СЕР</t>
  </si>
  <si>
    <t>63126904276</t>
  </si>
  <si>
    <t>E46 КУПЕ ФАРА ПРАВ С КОРРЕКТОР ВНУТРИ (DEPO) ЧЕРН</t>
  </si>
  <si>
    <t>63126904275+63126904276+63126904307+63126904308</t>
  </si>
  <si>
    <t>98-02</t>
  </si>
  <si>
    <t>E46 КУПЕ ФАРА Л+П (КОМПЛЕКТ) ТЮНИНГ ЛИНЗОВАН С 2 СВЕТЯЩ ОБОДК , ЛИТОЙ УК.ПОВОР (SONAR) ВНУТРИ ЧЕРН</t>
  </si>
  <si>
    <t>0301157275/63126904293</t>
  </si>
  <si>
    <t>E46 КУПЕ ФАРА ЛЕВ С РЕГ.МОТОР (КСЕНОН) ВНУТРИ (DEPO) ЧЕРН</t>
  </si>
  <si>
    <t>0301157276/63126904294</t>
  </si>
  <si>
    <t>E46 КУПЕ ФАРА ПРАВ С РЕГ.МОТОР (КСЕНОН) ВНУТРИ (DEPO) ЧЕРН</t>
  </si>
  <si>
    <t>E46 КУПЕ ФАРА Л+П (КОМПЛЕКТ) ТЮНИНГ ЛИНЗОВАН С РЕГ.МОТОР С 2 СВЕТЯЩ ОБОДК , ЛИТОЙ УК.ПОВОР (SONAR) ВНУТРИ ХРОМ</t>
  </si>
  <si>
    <t>E46 КУПЕ ФАРА +УКАЗ.ПОВОРОТА Л+П (КОМПЛЕКТ) ТЮНИНГ С СВЕТЯЩ ОБОДК ХРУСТАЛ УК.ПОВОР С РЕГ.МОТОР (EAGLE EYES) ВНУТРИ ЧЕРН</t>
  </si>
  <si>
    <t>63126904307</t>
  </si>
  <si>
    <t>E46 КУПЕ УКАЗ.ПОВОРОТА УГЛОВОЙ ЛЕВ (DEPO) БЕЛЫЙ</t>
  </si>
  <si>
    <t>63126904308</t>
  </si>
  <si>
    <t>E46 КУПЕ УКАЗ.ПОВОРОТА УГЛОВОЙ ПРАВ (DEPO) БЕЛЫЙ</t>
  </si>
  <si>
    <t>63176910791</t>
  </si>
  <si>
    <t>E60 ФАРА ПРОТИВОТУМ ЛЕВ (ориг.)</t>
  </si>
  <si>
    <t>63176910792</t>
  </si>
  <si>
    <t>E60 ФАРА ПРОТИВОТУМ ПРАВ (ориг.)</t>
  </si>
  <si>
    <t>E60 {+ X3/E61/63/64/90/91/(E46 03-06 2дв)} ФАРА ПРОТИВОТУМ ЛЕВ (DEPO)</t>
  </si>
  <si>
    <t>E60 {+ X3/E61/63/64/90/91/(E46 03-06 2дв)} ФАРА ПРОТИВОТУМ ПРАВ (DEPO)</t>
  </si>
  <si>
    <t>51138208683</t>
  </si>
  <si>
    <t>E46 КУПЕ РЕШЕТКА РАДИАТОРА ЛЕВ (Тайвань)</t>
  </si>
  <si>
    <t>51138208684</t>
  </si>
  <si>
    <t>E46 КУПЕ РЕШЕТКА РАДИАТОРА ПРАВ (Тайвань)</t>
  </si>
  <si>
    <t>51118218172</t>
  </si>
  <si>
    <t>E46 КУПЕ БАМПЕР ПЕРЕДН (Тайвань) ГРУНТ</t>
  </si>
  <si>
    <t>41358241439</t>
  </si>
  <si>
    <t>E46 КУПЕ КРЫЛО ПЕРЕДН ЛЕВ (Тайвань)</t>
  </si>
  <si>
    <t>41358241440</t>
  </si>
  <si>
    <t>E46 КУПЕ КРЫЛО ПЕРЕДН ПРАВ (Тайвань)</t>
  </si>
  <si>
    <t>E46 КУПЕ КРЫЛО ПЕРЕДН ЛЕВ (ориг.)</t>
  </si>
  <si>
    <t>E46 КУПЕ КРЫЛО ПЕРЕДН ПРАВ (ориг.)</t>
  </si>
  <si>
    <t>63136911370</t>
  </si>
  <si>
    <t>E46 ПОВТОРИТЕЛЬ ПОВОРОТА В КРЫЛО ЛЕВ (СЕДАН) (КУПЕ) (DEPO) ПРОЗРАЧН</t>
  </si>
  <si>
    <t>63136911371</t>
  </si>
  <si>
    <t>E46 ПОВТОРИТЕЛЬ ПОВОРОТА В КРЫЛО ПРАВ (СЕДАН) (КУПЕ) (DEPO) ПРОЗРАЧН</t>
  </si>
  <si>
    <t>41618237725</t>
  </si>
  <si>
    <t>E46 КУПЕ КАПОТ (Тайвань)</t>
  </si>
  <si>
    <t>51167011937</t>
  </si>
  <si>
    <t>E46 КУПЕ {только COMPACT!!!} ЗЕРКАЛО ЛЕВ ЭЛЕКТР С ПОДОГРЕВ (aspherical) (Тайвань) ГРУНТ</t>
  </si>
  <si>
    <t>51167011938</t>
  </si>
  <si>
    <t>E46 КУПЕ {только COMPACT!!!} ЗЕРКАЛО ПРАВ ЭЛЕКТР С ПОДОГРЕВ (aspherical) (Тайвань) ГРУНТ</t>
  </si>
  <si>
    <t>51168247131</t>
  </si>
  <si>
    <t>02-07</t>
  </si>
  <si>
    <t>E65 {+ E66/E46 2 дверн} СТЕКЛО ЗЕРКАЛА ЛЕВ С ПОДОГРЕВ (aspherical) (Тайвань)</t>
  </si>
  <si>
    <t>51168247132</t>
  </si>
  <si>
    <t>E65 {+ E66/E46 2 дверн} СТЕКЛО ЗЕРКАЛА ПРАВ С ПОДОГРЕВ (aspherical) (Тайвань)</t>
  </si>
  <si>
    <t>63216920699</t>
  </si>
  <si>
    <t>E46 КУПЕ ФОНАРЬ ЗАДН ВНЕШН ЛЕВ С ДИОД (DEPO) КРАСН-БЕЛ</t>
  </si>
  <si>
    <t>63216920700</t>
  </si>
  <si>
    <t>E46 КУПЕ ФОНАРЬ ЗАДН ВНЕШН ПРАВ С ДИОД (DEPO) КРАСН-БЕЛ</t>
  </si>
  <si>
    <t>63218383825</t>
  </si>
  <si>
    <t>E46 КУПЕ ФОНАРЬ ЗАДН ВНЕШН ЛЕВ (DEPO) КРАСН-БЕЛ</t>
  </si>
  <si>
    <t>63218383826</t>
  </si>
  <si>
    <t>E46 КУПЕ ФОНАРЬ ЗАДН ВНЕШН ПРАВ (DEPO) КРАСН-БЕЛ</t>
  </si>
  <si>
    <t>63218364727</t>
  </si>
  <si>
    <t>E46 КУПЕ ФОНАРЬ ЗАДН ВНУТРЕН ЛЕВ (DEPO) КРАСН-БЕЛ</t>
  </si>
  <si>
    <t>63216920705</t>
  </si>
  <si>
    <t>63216920706</t>
  </si>
  <si>
    <t>E46 КУПЕ ФОНАРЬ ЗАДН ВНУТРЕН ПРАВ (DEPO) КРАСН-БЕЛ</t>
  </si>
  <si>
    <t>63218364728</t>
  </si>
  <si>
    <t>63218383825+63218383826+63218364727+63218364728</t>
  </si>
  <si>
    <t>E46 КУПЕ ФОНАРЬ ЗАДН ВНЕШН+ВНУТР Л+П (КОМПЛЕКТ) ТЮНИНГ ПРОЗРАЧ ХРУСТАЛ (DEPO)</t>
  </si>
  <si>
    <t>E46 КУПЕ {без плат фонарей.} ФОНАРЬ ЗАДН ВНЕШН+ВНУТР Л+П (КОМПЛЕКТ) ТЮНИНГ ДИОД УК.ПОВОР СТОП СИГНАЛ ХРУСТАЛ ТОНИР (EAGLE EYES) ВНУТРИ ХРОМ</t>
  </si>
  <si>
    <t>51118195295</t>
  </si>
  <si>
    <t>98-01</t>
  </si>
  <si>
    <t>E46 КРЕПЛЕНИЕ БАМПЕРА ПЕРЕДН ЛЕВ (Тайвань)</t>
  </si>
  <si>
    <t>51118195296</t>
  </si>
  <si>
    <t>E46 КРЕПЛЕНИЕ БАМПЕРА ПЕРЕДН ПРАВ (Тайвань)</t>
  </si>
  <si>
    <t>BMW E46 СЕДАН/УНИВЕРСАЛ (05/98-08/01) (9/01-03)</t>
  </si>
  <si>
    <t>63126910969</t>
  </si>
  <si>
    <t>E46 ФАРА ЛЕВ (СЕДАН) С РЕГ.МОТОР ВНУТРИ ВНУТРИ (DEPO) ХРОМ</t>
  </si>
  <si>
    <t>63128380175</t>
  </si>
  <si>
    <t>E46 ФАРА ЛЕВ С РЕГ.МОТОР ВНУТРИ ЧЕРН (DEPO)</t>
  </si>
  <si>
    <t>63126910970</t>
  </si>
  <si>
    <t>E46 ФАРА ПРАВ (СЕДАН) С РЕГ.МОТОР ВНУТРИ ВНУТРИ (DEPO) ХРОМ</t>
  </si>
  <si>
    <t>63128380176</t>
  </si>
  <si>
    <t>E46 ФАРА ПРАВ С РЕГ.МОТОР ВНУТРИ ЧЕРН (DEPO)</t>
  </si>
  <si>
    <t>710301177201</t>
  </si>
  <si>
    <t>E46 ФАРА ЛЕВ (СЕДАН) С РЕГ.МОТОР ВНУТРИ ВНУТРИ (DEPO) ЧЕРН</t>
  </si>
  <si>
    <t>63126908215</t>
  </si>
  <si>
    <t>E46 ФАРА ЛЕВ С РЕГ.МОТОР ВНУТРИ (DEPO) ХРОМ</t>
  </si>
  <si>
    <t>710301177202</t>
  </si>
  <si>
    <t>E46 ФАРА ПРАВ (СЕДАН) С РЕГ.МОТОР ВНУТРИ ВНУТРИ (DEPO) ЧЕРН</t>
  </si>
  <si>
    <t>63126908216</t>
  </si>
  <si>
    <t>E46 ФАРА ПРАВ С РЕГ.МОТОР ВНУТРИ (DEPO) ХРОМ</t>
  </si>
  <si>
    <t>63128380175+63128380176</t>
  </si>
  <si>
    <t>E46 ФАРА Л+П (КОМПЛЕКТ) С СВЕТЯЩ ОБОДК С РЕГ.МОТОР ВНУТРИ (DEPO) ЧЕРН</t>
  </si>
  <si>
    <t>710301177201+710301177202+63136914200+63136914199</t>
  </si>
  <si>
    <t>E46 ФАРА Л+П (КОМПЛЕКТ) ТЮНИНГ ЛИНЗОВАН С 2 СВЕТЯЩ.СЕКЦИЯМИ С РЕГ.МОТОР ВНУТРИ ХРОМ</t>
  </si>
  <si>
    <t>E46 ФАРА ЛЕВ (СЕДАН) С РЕГ.МОТОР (EAGLE EYES) ВНУТРИ ЧЕРН</t>
  </si>
  <si>
    <t>E46 ФАРА ПРАВ (СЕДАН) С РЕГ.МОТОР (EAGLE EYES) ВНУТРИ ЧЕРН</t>
  </si>
  <si>
    <t>63128377261+63128377262</t>
  </si>
  <si>
    <t>E46 ФАРА Л+П (КОМПЛЕКТ) + УК.ПОВОР (СЕДАН) (КСЕНОН) -D2S- С БЛОК УПР.КСЕНОНОМ 2 СВЕТЯЩ ОБОДК РЕГ.МОТОР ВНУТРИ (DEPO) ХРОМ</t>
  </si>
  <si>
    <t>E46 ФАРА Л+П (КОМПЛЕКТ) + УК.ПОВОР (СЕДАН) (КСЕНОН) -D2S- С БЛОК УПР.КСЕНОНОМ 2 СВЕТЯЩ ОБОДК РЕГ.МОТОР ВНУТРИ (DEPO) ЧЕРН</t>
  </si>
  <si>
    <t>710301177202+710301177201</t>
  </si>
  <si>
    <t>E46 ФАРА Л+П (КОМПЛЕКТ) ТЮНИНГ ЛИНЗОВАН С 2 СВЕТЯЩ ОБОДК С РЕГ.МОТОР (EAGLE EYES) ВНУТРИ ЧЕРН</t>
  </si>
  <si>
    <t>E46 ФАРА Л+П (КОМПЛЕКТ) ТЮНИНГ ЛИНЗОВАН С 2 СВЕТЯЩ ОБОДК (SONAR) ВНУТРИ ЧЕРН</t>
  </si>
  <si>
    <t>63128380175+63128380176+63136902769+63136902770</t>
  </si>
  <si>
    <t>E46 ФАРА Л+П (КОМПЛЕКТ) ТЮНИНГ ЛИНЗОВАН С 2 СВЕТЯЩ ОБОДК , ЛИТОЙ УК.ПОВОР (SONAR) ВНУТРИ ЧЕРН</t>
  </si>
  <si>
    <t>63126908215+63126908216+63136902769+63136902770</t>
  </si>
  <si>
    <t>E46 ФАРА Л+П (КОМПЛЕКТ) ТЮНИНГ ЛИНЗОВАН С 2 СВЕТЯЩ ОБОДК ЛИТОЙ УК.ПОВОР С РЕГ.МОТОР (SONAR) ВНУТРИ ХРОМ</t>
  </si>
  <si>
    <t>71030117720+710301177202+63136914200+63136914199</t>
  </si>
  <si>
    <t>E46 ФАРА Л+П (КОМПЛЕКТ) ТЮНИНГ С РЕГ.МОТОР ЛИНЗОВАН (СЕДАН) (SONAR) (DEVIL EYES) С СВЕТЯЩ.СЕКЦИЯМИ ВНУТРИ ХРОМ</t>
  </si>
  <si>
    <t>E46 ФАРА Л+П (КОМПЛЕКТ) ТЮНИНГ ЛИНЗОВАН С 2 СВЕТЯЩ ОБОДК ЛИТОЙ УК.ПОВОР С РЕГ.МОТОР (SONAR) ВНУТРИ ЧЕРН</t>
  </si>
  <si>
    <t>E46 ФАРА Л+П (КОМПЛЕКТ) ТЮНИНГ ЛИНЗОВАН , С СВЕТЯЩ ОБОДК ЛИТОЙ УК.ПОВОР (JUNYAN) ВНУТРИ ЧЕРН</t>
  </si>
  <si>
    <t>63136914200</t>
  </si>
  <si>
    <t>E46 {ЧЕРН ОБОД} УКАЗ.ПОВОРОТА УГЛОВОЙ ЛЕВ (DEPO) ПРОЗРАЧН</t>
  </si>
  <si>
    <t>63136914199</t>
  </si>
  <si>
    <t>E46 {ЧЕРН ОБОД} УКАЗ.ПОВОРОТА УГЛОВОЙ ПРАВ (DEPO) ПРОЗРАЧН</t>
  </si>
  <si>
    <t>63136902769+63136902770</t>
  </si>
  <si>
    <t>E46 УКАЗ.ПОВОРОТА УГЛОВОЙ Л+П (КОМПЛЕКТ) ТЮНИНГ (СЕДАН) (УНИВЕРСАЛ) (DEPO) ТОНИР</t>
  </si>
  <si>
    <t>63136914199+63136914200</t>
  </si>
  <si>
    <t>E46 УКАЗ.ПОВОРОТА УГЛОВОЙ Л+П (КОМПЛЕКТ) ТЮНИНГ (СЕДАН) ВНУТРИ (DEPO) ЧЕРН</t>
  </si>
  <si>
    <t>63136902769</t>
  </si>
  <si>
    <t>E46 УКАЗ.ПОВОРОТА УГЛОВОЙ ЛЕВ (СЕДАН) (УНИВЕРСАЛ) (DEPO) БЕЛЫЙ</t>
  </si>
  <si>
    <t>63136902770</t>
  </si>
  <si>
    <t>E46 УКАЗ.ПОВОРОТА УГЛОВОЙ ПРАВ (СЕДАН) (УНИВЕРСАЛ) (DEPO) БЕЛЫЙ</t>
  </si>
  <si>
    <t>E46 УКАЗ.ПОВОРОТА УГЛОВОЙ Л+П (КОМПЛЕКТ) (СЕДАН) ТЮНИНГ ПРОЗРАЧ ХРУСТАЛ ВНУТРИ ХРОМ (DEPO)</t>
  </si>
  <si>
    <t>E46 УКАЗ.ПОВОРОТА УГЛОВОЙ Л+П (КОМПЛЕКТ) (СЕДАН) ТЮНИНГ ПРОЗРАЧ ХРУСТАЛ ВНУТРИ (DEPO) ЧЕРН</t>
  </si>
  <si>
    <t>E46 УКАЗ.ПОВОРОТА УГЛОВОЙ Л+П (КОМПЛЕКТ) (СЕДАН) ТЮНИНГ ПРОЗРАЧ (SONAR) ВНУТРИ ХРОМ</t>
  </si>
  <si>
    <t>E46 УКАЗ.ПОВОРОТА УГЛОВОЙ Л+П (КОМПЛЕКТ) (СЕДАН) ТЮНИНГ ПРОЗРАЧ (SONAR) ВНУТРИ ЧЕРН</t>
  </si>
  <si>
    <t>63176911007</t>
  </si>
  <si>
    <t>E46 ФАРА ПРОТИВОТУМ Л=П (СЕДАН) (УНИВЕРСАЛ) (DEPO)</t>
  </si>
  <si>
    <t>63178361951</t>
  </si>
  <si>
    <t>E46 ФАРА ПРОТИВОТУМ ЛЕВ (DEPO)</t>
  </si>
  <si>
    <t>63178361952</t>
  </si>
  <si>
    <t>E46 ФАРА ПРОТИВОТУМ ПРАВ (DEPO)</t>
  </si>
  <si>
    <t>51137030545</t>
  </si>
  <si>
    <t>E46 РЕШЕТКА РАДИАТОРА ЛЕВ (Тайвань) ХРОМ-ЧЕРН</t>
  </si>
  <si>
    <t>51138208489</t>
  </si>
  <si>
    <t>51137030546</t>
  </si>
  <si>
    <t>E46 РЕШЕТКА РАДИАТОРА ПРАВ (Тайвань) ХРОМ-ЧЕРН</t>
  </si>
  <si>
    <t>51138208490</t>
  </si>
  <si>
    <t>E46 РЕШЕТКА РАДИАТОРА ЛЕВ ТЮНИНГ ДИЗАЙН Z4 (Италия) ХРОМ-ЧЕРН</t>
  </si>
  <si>
    <t>E46 РЕШЕТКА РАДИАТОРА ПРАВ ТЮНИНГ ДИЗАЙН Z4 (Италия) ХРОМ-ЧЕРН</t>
  </si>
  <si>
    <t>E46 РЕШЕТКА РАДИАТОРА ЛЕВ ПОЛНОСТЬЮ (Тайвань) ЧЕРН</t>
  </si>
  <si>
    <t>E46 РЕШЕТКА РАДИАТОРА ПРАВ ПОЛНОСТЬЮ (Тайвань) ЧЕРН</t>
  </si>
  <si>
    <t>51138208485</t>
  </si>
  <si>
    <t>E46 МОЛДИНГ ПОД ФАРУ ЛЕВ БЕЗ ОТВ П/ОМЫВАТ ФАР (СЕДАН) (УНИВЕРСАЛ) (Тайвань)</t>
  </si>
  <si>
    <t>51137043409</t>
  </si>
  <si>
    <t>51137043410</t>
  </si>
  <si>
    <t>E46 МОЛДИНГ ПОД ФАРУ ПРАВ БЕЗ ОТВ П/ОМЫВАТ ФАР (СЕДАН) (УНИВЕРСАЛ) (Тайвань)</t>
  </si>
  <si>
    <t>51138208486</t>
  </si>
  <si>
    <t>51138227641</t>
  </si>
  <si>
    <t>E46 МОЛДИНГ ПОД ФАРУ ЛЕВ С ОТВ П/ОМЫВАТ ФАР (СЕДАН) (УНИВЕРСАЛ) (Тайвань)</t>
  </si>
  <si>
    <t>51138227642</t>
  </si>
  <si>
    <t>E46 МОЛДИНГ ПОД ФАРУ ПРАВ С ОТВ П/ОМЫВАТ ФАР (СЕДАН) (УНИВЕРСАЛ) (Тайвань)</t>
  </si>
  <si>
    <t>51118195284</t>
  </si>
  <si>
    <t>E46 БАМПЕР ПЕРЕДН (СЕДАН) (УНИВЕРСАЛ) С ОТВ П/ПРОТИВОТУМ (Тайвань) ГРУНТ</t>
  </si>
  <si>
    <t>51117044116</t>
  </si>
  <si>
    <t>E46 БАМПЕР ПЕРЕДН (Тайвань) ГРУНТ</t>
  </si>
  <si>
    <t>E46 БАМПЕР ПЕРЕДН (СЕДАН) (ориг.) ГРУНТ</t>
  </si>
  <si>
    <t>51117030607</t>
  </si>
  <si>
    <t>E46 МОЛДИНГ БАМПЕРА ПЕРЕДН ЛЕВ (СЕДАН) (УНИВЕРСАЛ) (Тайвань)</t>
  </si>
  <si>
    <t>51118195289</t>
  </si>
  <si>
    <t>E46 МОЛДИНГ БАМПЕРА ПЕРЕДН ЛЕВ (Тайвань) ЧЕРН</t>
  </si>
  <si>
    <t>51117030608</t>
  </si>
  <si>
    <t>E46 МОЛДИНГ БАМПЕРА ПЕРЕДН ПРАВ (СЕДАН) (УНИВЕРСАЛ) (Тайвань)</t>
  </si>
  <si>
    <t>51118195290</t>
  </si>
  <si>
    <t>E46 МОЛДИНГ БАМПЕРА ПЕРЕДН ПРАВ (Тайвань) ЧЕРН</t>
  </si>
  <si>
    <t>11118195288</t>
  </si>
  <si>
    <t>E46 КРЕПЛЕНИЕ НОМЕРА БАМПЕРА ПЕРЕДН (Тайвань) ЧЕРН</t>
  </si>
  <si>
    <t>51118209927</t>
  </si>
  <si>
    <t>E46 РЕШЕТКА БАМПЕРА ПЕРЕДН (Тайвань)</t>
  </si>
  <si>
    <t>51118209925</t>
  </si>
  <si>
    <t>E46 РЕШЕТКА БАМПЕРА ПЕРЕДН ЛЕВ (Тайвань) ЧЕРН</t>
  </si>
  <si>
    <t>51118209926</t>
  </si>
  <si>
    <t>E46 РЕШЕТКА БАМПЕРА ПЕРЕДН ПРАВ (Тайвань) ЧЕРН</t>
  </si>
  <si>
    <t>51118195287/51118195300</t>
  </si>
  <si>
    <t>E46 УСИЛИТЕЛЬ БАМПЕРА ПЕРЕДН (СЕДАН) (УНИВЕРСАЛ) (Тайвань) ПЛАСТИК</t>
  </si>
  <si>
    <t>41358240405</t>
  </si>
  <si>
    <t>E46 КРЫЛО ПЕРЕДН ЛЕВ (СЕДАН) (УНИВЕРСАЛ) С ОТВ П/ПОВТОРИТЕЛЬ (Тайвань)</t>
  </si>
  <si>
    <t>41357042323</t>
  </si>
  <si>
    <t>E46 КРЫЛО ПЕРЕДН ЛЕВ С ОТВ П/ПОВТОРИТЕЛЬ (СЕДАН) (УНИВЕРСАЛ) (Тайвань)</t>
  </si>
  <si>
    <t>41358240406</t>
  </si>
  <si>
    <t>E46 КРЫЛО ПЕРЕДН ПРАВ (СЕДАН) (УНИВЕРСАЛ) С ОТВ П/ПОВТОРИТЕЛЬ (Тайвань)</t>
  </si>
  <si>
    <t>41357042324</t>
  </si>
  <si>
    <t>E46 КРЫЛО ПЕРЕДН ПРАВ С ОТВ П/ПОВТОРИТЕЛЬ (СЕДАН) (УНИВЕРСАЛ) (Тайвань)</t>
  </si>
  <si>
    <t>E46 КРЫЛО ПЕРЕДН ЛЕВ (СЕДАН) (УНИВЕРСАЛ) С ОТВ П/ПОВТОРИТЕЛЬ (ориг.)</t>
  </si>
  <si>
    <t>E46 КРЫЛО ПЕРЕДН ПРАВ (СЕДАН) (УНИВЕРСАЛ) С ОТВ П/ПОВТОРИТЕЛЬ (ориг.)</t>
  </si>
  <si>
    <t>6313228592+6313228591</t>
  </si>
  <si>
    <t>E46 ПОВТОРИТЕЛЬ ПОВОРОТА В КРЫЛО Л+П (КОМПЛЕКТ) ТЮНИНГ (СЕДАН) (УНИВЕРСАЛ) (КУПЕ) (DEPO) ХРУСТАЛ</t>
  </si>
  <si>
    <t>51718193811</t>
  </si>
  <si>
    <t>98-04</t>
  </si>
  <si>
    <t>E46 ПОДКРЫЛОК ПЕРЕДН КРЫЛА ЛЕВ ПЕРЕД ЧАСТЬ (СЕДАН) (УНИВЕРСАЛ) (Тайвань)</t>
  </si>
  <si>
    <t>51718193812</t>
  </si>
  <si>
    <t>E46 ПОДКРЫЛОК ПЕРЕДН КРЫЛА ПРАВ ПЕРЕД ЧАСТЬ (СЕДАН) (УНИВЕРСАЛ) (Тайвань)</t>
  </si>
  <si>
    <t>51718193809</t>
  </si>
  <si>
    <t>E46 ПОДКРЫЛОК ПЕРЕДН КРЫЛА ЛЕВ ЗАДН ЧАСТЬ (СЕДАН) (УНИВЕРСАЛ) (Тайвань)</t>
  </si>
  <si>
    <t>51718193810</t>
  </si>
  <si>
    <t>E46 ПОДКРЫЛОК ПЕРЕДН КРЫЛА ПРАВ ЗАДН ЧАСТЬ (СЕДАН) (УНИВЕРСАЛ) (Тайвань)</t>
  </si>
  <si>
    <t>41618238461</t>
  </si>
  <si>
    <t>E46 КАПОТ (СЕДАН) (УНИВЕРСАЛ) (Тайвань)</t>
  </si>
  <si>
    <t>41617042893</t>
  </si>
  <si>
    <t>51717111691</t>
  </si>
  <si>
    <t>E46 СУППОРТ РАДИАТОРА (СЕДАН) (УНИВЕРСАЛ) (КУПЕ) (Тайвань) МЕТАЛ</t>
  </si>
  <si>
    <t>E46 СУППОРТ РАДИАТОРА (СЕДАН) (УНИВЕРСАЛ) (КУПЕ) АЛЮМИН</t>
  </si>
  <si>
    <t>51168245125</t>
  </si>
  <si>
    <t>E46 ЗЕРКАЛО ЛЕВ (СЕДАН) (УНИВЕРСАЛ) ЭЛЕКТР С ПОДОГРЕВ (aspherical) (Тайвань) ГРУНТ</t>
  </si>
  <si>
    <t>51168245128</t>
  </si>
  <si>
    <t>E46 ЗЕРКАЛО ПРАВ (СЕДАН) (УНИВЕРСАЛ) ЭЛЕКТР С ПОДОГРЕВ (aspherical) (Тайвань) ГРУНТ</t>
  </si>
  <si>
    <t>51168245129</t>
  </si>
  <si>
    <t>E46 ЗЕРКАЛО ЛЕВ (СЕДАН) (УНИВЕРСАЛ) ЭЛЕКТР С ПОДОГРЕВ , АВТОСКЛАДЫВ (aspherical) (Тайвань) ГРУНТ</t>
  </si>
  <si>
    <t>51168245132</t>
  </si>
  <si>
    <t>E46 ЗЕРКАЛО ПРАВ (СЕДАН) (УНИВЕРСАЛ) ЭЛЕКТР С ПОДОГРЕВ , АВТОСКЛАДЫВ (aspherical) (Тайвань) ГРУНТ</t>
  </si>
  <si>
    <t>51117044125</t>
  </si>
  <si>
    <t>E46 {ЗАГЛУШКА КРЮКА ПЕРЕД БАМПЕРА} ЗАГЛУШКА БУКСИРОВ КРЮКА БАМПЕРА ПЕРЕД (СЕДАН) (УНИВЕРСАЛ) (Тайвань)</t>
  </si>
  <si>
    <t>41218228235</t>
  </si>
  <si>
    <t>E46 ПОРОГ ЛЕВ (4 дв) (KLOKKERHOLM)</t>
  </si>
  <si>
    <t>41218228236</t>
  </si>
  <si>
    <t>E46 ПОРОГ ПРАВ (4 дв) (KLOKKERHOLM)</t>
  </si>
  <si>
    <t>E46 АРКА РЕМ.КРЫЛА ЗАДН ЛЕВ (4 дв) (KLOKKERHOLM)</t>
  </si>
  <si>
    <t>E46 АРКА РЕМ.КРЫЛА ЗАДН ПРАВ (4 дв) (KLOKKERHOLM)</t>
  </si>
  <si>
    <t>E46 МОЛДИНГ КУЗОВА Л+П (КОМПЛЕКТ) (СЕДАН) (6 шт) (Тайвань) ГРУНТ ЧЕРН</t>
  </si>
  <si>
    <t>51188195310</t>
  </si>
  <si>
    <t>E46 БАМПЕР ЗАДН (СЕДАН) (Тайвань) ГРУНТ</t>
  </si>
  <si>
    <t>51127030591</t>
  </si>
  <si>
    <t>51128195310</t>
  </si>
  <si>
    <t>E46 БАМПЕР ЗАДН (СЕДАН) (ориг.) ГРУНТ</t>
  </si>
  <si>
    <t>51128208926</t>
  </si>
  <si>
    <t>E46 МОЛДИНГ БАМПЕРА ЗАДН (Тайвань)</t>
  </si>
  <si>
    <t>51128195315</t>
  </si>
  <si>
    <t>E46 МОЛДИНГ БАМПЕРА ЗАДН ЛЕВ (СЕДАН) (Тайвань) ЧЕРН</t>
  </si>
  <si>
    <t>51128195316</t>
  </si>
  <si>
    <t>E46 МОЛДИНГ БАМПЕРА ЗАДН ПРАВ (СЕДАН) (Тайвань) ЧЕРН</t>
  </si>
  <si>
    <t>51128195317</t>
  </si>
  <si>
    <t>E46 МОЛДИНГ БАМПЕРА ЗАДН ЦЕНТРАЛ (СЕДАН) (Тайвань) ЧЕРН</t>
  </si>
  <si>
    <t>63218364921</t>
  </si>
  <si>
    <t>E46 ФОНАРЬ ЗАДН ВНЕШН ЛЕВ (DEPO) КРАСН-ЖЕЛТ</t>
  </si>
  <si>
    <t>63216910533</t>
  </si>
  <si>
    <t>E46 ФОНАРЬ ЗАДН ВНЕШН ЛЕВ (СЕДАН) (DEPO) КРАСН-БЕЛ</t>
  </si>
  <si>
    <t>63218364922</t>
  </si>
  <si>
    <t>E46 ФОНАРЬ ЗАДН ВНЕШН ПРАВ (DEPO) КРАСН-ЖЕЛТ</t>
  </si>
  <si>
    <t>63216910534</t>
  </si>
  <si>
    <t>E46 ФОНАРЬ ЗАДН ВНЕШН ПРАВ (СЕДАН) (DEPO) КРАСН-БЕЛ</t>
  </si>
  <si>
    <t>E46 ФОНАРЬ ЗАДН ВНЕШН ЛЕВ (DEPO) КРАСН-БЕЛ</t>
  </si>
  <si>
    <t>E46 ФОНАРЬ ЗАДН ВНЕШН ПРАВ (DEPO) КРАСН-БЕЛ</t>
  </si>
  <si>
    <t>E46 ФОНАРЬ ЗАДН ВНЕШН ЛЕВ (EAGLE EYES) КРАСН-БЕЛ</t>
  </si>
  <si>
    <t>E46 ФОНАРЬ ЗАДН ВНЕШН ПРАВ (EAGLE EYES) КРАСН-БЕЛ</t>
  </si>
  <si>
    <t>63216910537</t>
  </si>
  <si>
    <t>E46 ФОНАРЬ ЗАДН ВНУТРЕН ЛЕВ (СЕДАН) (DEPO) КРАСН-БЕЛ</t>
  </si>
  <si>
    <t>63216910538</t>
  </si>
  <si>
    <t>E46 ФОНАРЬ ЗАДН ВНУТРЕН ПРАВ (СЕДАН) (DEPO) КРАСН-БЕЛ</t>
  </si>
  <si>
    <t>63218364921+63218364922+63218364924+63218364923</t>
  </si>
  <si>
    <t>E46 ФОНАРЬ ЗАДН ВНЕШН+ВНУТР Л+П (КОМПЛЕКТ) (СЕДАН) ТЮНИНГ ПРОЗРАЧ ХРУСТАЛ (DEPO) ТОНИР</t>
  </si>
  <si>
    <t>63216910533+63216910534+63216910537+63216910538</t>
  </si>
  <si>
    <t>E46 ФОНАРЬ ЗАДН ВНЕШН+ВНУТР Л+П (КОМПЛЕКТ) (СЕДАН) ТЮНИНГ ПРОЗРАЧ ХРУСТАЛ БЕЛ</t>
  </si>
  <si>
    <t>E46 ФОНАРЬ ЗАДН ВНЕШН+ВНУТР Л+П (КОМПЛЕКТ) (СЕДАН) ТЮНИНГ ХРУСТАЛ (DEPO) КРАСН-БЕЛ</t>
  </si>
  <si>
    <t>E46 ФОНАРЬ ЗАДН ВНЕШН+ВНУТР Л+П (КОМПЛЕКТ) (СЕДАН) ТЮНИНГ (LEXUS ТИП) ПРОЗРАЧ ВНУТРИ ХРОМ</t>
  </si>
  <si>
    <t>E46 ФОНАРЬ ЗАДН ВНЕШН+ВНУТР Л+П (КОМПЛЕКТ) ТЮНИНГ (СЕДАН) ПРОЗРАЧ С ДИОД (SONAR) ТОНИР ВНУТРИ ХРОМ</t>
  </si>
  <si>
    <t>E46 ФОНАРЬ ЗАДН ВНЕШН+ВНУТР Л+П (КОМПЛЕКТ) ТЮНИНГ (СЕДАН) ПРОЗРАЧ С ДИОД ТОНИР (EAGLE EYES) ВНУТРИ ХРОМ</t>
  </si>
  <si>
    <t>E46 ФОНАРЬ ЗАДН ВНЕШН+ВНУТР Л+П (КОМПЛЕКТ) ТЮНИНГ (СЕДАН) ХРУСТАЛ С ДИОД ГАБАРИТ , СТОП СИГНАЛ (DEPO) КРАСН-БЕЛ</t>
  </si>
  <si>
    <t>E46 ФОНАРЬ ЗАДН ВНЕШН+ВНУТР Л+П (КОМПЛЕКТ) ТЮНИНГ (СЕДАН) ПРОЗРАЧ С ДИОД (SONAR) ВНУТРИ ЧЕРН</t>
  </si>
  <si>
    <t>E46 ФОНАРЬ ЗАДН ВНЕШН+ВНУТР Л+П (КОМПЛЕКТ) ТЮНИНГ (СЕДАН) ПРОЗРАЧ С ДИОД (EAGLE EYES) КРАСН-ТОНИР</t>
  </si>
  <si>
    <t>E46 ФОНАРЬ ЗАДН ВНЕШН+ВНУТР Л+П (КОМПЛЕКТ) ТЮНИНГ (СЕДАН) С ДИОД (SONAR) ХРОМ</t>
  </si>
  <si>
    <t>31126752519</t>
  </si>
  <si>
    <t>E46 РЫЧАГ ПЕРЕДН ПОДВЕСКИ ЛЕВ НИЖН (Тайвань)</t>
  </si>
  <si>
    <t>31126752520</t>
  </si>
  <si>
    <t>E46 РЫЧАГ ПЕРЕДН ПОДВЕСКИ ПРАВ НИЖН (Тайвань)</t>
  </si>
  <si>
    <t>17117503762</t>
  </si>
  <si>
    <t>E46 {318} МОТОР+ВЕНТИЛЯТОР  РАДИАТ ОХЛАЖДЕН С КОРПУС (Тайвань)</t>
  </si>
  <si>
    <t>64538377614</t>
  </si>
  <si>
    <t>E46 КОНДЕНСАТОР КОНДИЦ (см.каталог)</t>
  </si>
  <si>
    <t>64548373957</t>
  </si>
  <si>
    <t>E46 МОТОР+ВЕНТИЛЯТОР КОНДЕНС КОНД С КОРПУС (Тайвань)</t>
  </si>
  <si>
    <t>64526916232/64526936883/8FK351176561</t>
  </si>
  <si>
    <t>E46 {X3 03-06} КОМПРЕССОР КОНДИЦ (AVA) (см.каталог)</t>
  </si>
  <si>
    <t>BMW E53 X5 (99-04/04-06)</t>
  </si>
  <si>
    <t>63126930211+63126930212</t>
  </si>
  <si>
    <t>X5 ФАРА Л+П (КОМПЛЕКТ) ТЮНИНГ ЛИНЗОВАН С СВЕТЯЩ ОБОДК (JUNYAN) ВНУТРИ ХРОМ</t>
  </si>
  <si>
    <t>63117166803</t>
  </si>
  <si>
    <t>X5 ФАРА ЛЕВ (КСЕНОН) (ориг.)</t>
  </si>
  <si>
    <t>63126930211</t>
  </si>
  <si>
    <t>X5 ФАРА ЛЕВ (ориг.)</t>
  </si>
  <si>
    <t>63117166804</t>
  </si>
  <si>
    <t>X5 ФАРА ПРАВ (КСЕНОН) (ориг.)</t>
  </si>
  <si>
    <t>63126930212</t>
  </si>
  <si>
    <t>X5 ФАРА ПРАВ (ориг.)</t>
  </si>
  <si>
    <t>63117166815</t>
  </si>
  <si>
    <t>63117166816</t>
  </si>
  <si>
    <t>X5 ФАРА Л+П (КОМПЛЕКТ) ТЮНИНГ ЛИНЗОВАН С СВЕТЯЩ ОБОДК (JUNYAN) ВНУТРИ ЧЕРН</t>
  </si>
  <si>
    <t>63126930235</t>
  </si>
  <si>
    <t>63126930236</t>
  </si>
  <si>
    <t>63126930235+63126930236</t>
  </si>
  <si>
    <t>X5 ФАРА Л+П (КОМПЛЕКТ) (КСЕНОН) ТЮНИНГ С СВЕТЯЩ ОБОДК ДИОД ЛИНЗОВАН С РЕГ.МОТОР ВНУТРИ ЧЕРН -D2S- (DEPO)</t>
  </si>
  <si>
    <t>X5 ФАРА Л+П (КОМПЛЕКТ) ТЮНИНГ С СВЕТЯЩ ОБОДК , ЛИНЗОВАН ВНУТРИ (DEPO) ЧЕРН</t>
  </si>
  <si>
    <t>X5 ФАРА Л+П (КОМПЛЕКТ) (КСЕНОН) ТЮНИНГ С СВЕТЯЩ ОБОДК , ЛИНЗОВАН ВНУТРИ (DEPO) ЧЕРН</t>
  </si>
  <si>
    <t>X5 ФАРА Л+П (КОМПЛЕКТ) ТЮНИНГ (КСЕНОН) С ДИОД СВЕТЯЩ ОБОДК , ЛИНЗОВАН (DEVIL EYES) +/- П/КОРРЕКТОР (EAGLE EYES) ВНУТРИ ЧЕРН</t>
  </si>
  <si>
    <t>X5 ФАРА Л+П (КОМПЛЕКТ) ТЮНИНГ С CCFL СВЕТЯЩ ОБОДК , ЛИНЗОВАН (DEVIL EYES) +/- П/КОРРЕКТОР (EAGLE EYES) ВНУТРИ ХРОМ</t>
  </si>
  <si>
    <t>X5 ФАРА ЛЕВ С БЕЛ УК.ПОВОР (DEPO)</t>
  </si>
  <si>
    <t>X5 ФАРА ПРАВ С БЕЛ УК.ПОВОР (DEPO)</t>
  </si>
  <si>
    <t>X5 ФАРА Л+П (КОМПЛЕКТ) ТЮНИНГ (КСЕНОН) С CCFL СВЕТЯЩ ОБОДК , ЛИНЗОВАН (DEVIL EYES) +/- П/КОРРЕКТОР (EAGLE EYES) ВНУТРИ ХРОМ</t>
  </si>
  <si>
    <t>X5 ФАРА ЛЕВ (КСЕНОН) С БЕЛ УК.ПОВОР РЕГ.МОТОР (DEPO)</t>
  </si>
  <si>
    <t>X5 ФАРА ПРАВ (КСЕНОН) С БЕЛ УК.ПОВОР РЕГ.МОТОР (DEPO)</t>
  </si>
  <si>
    <t>X5 ФАРА Л+П (КОМПЛЕКТ) ТЮНИНГ С ДИОД СВЕТЯЩ ОБОДК , РЕГ.МОТОР , ЛИНЗОВАН ВНУТРИ (DEPO) ЧЕРН</t>
  </si>
  <si>
    <t>X5 ФАРА Л+П (КОМПЛЕКТ) ТЮНИНГ (КСЕНОН) С ДИОД УК.ПОВОР , СВЕТЯЩ ОБОДК , РЕГ.МОТОР , ЛИНЗОВАН ВНУТРИ (DEPO) ЧЕРН</t>
  </si>
  <si>
    <t>63178409025</t>
  </si>
  <si>
    <t>99-02</t>
  </si>
  <si>
    <t>X5 {H3} ФАРА ПРОТИВОТУМ ЛЕВ (DEPO)</t>
  </si>
  <si>
    <t>63178409026</t>
  </si>
  <si>
    <t>X5 {H3} ФАРА ПРОТИВОТУМ ПРАВ (DEPO)</t>
  </si>
  <si>
    <t>63176920885</t>
  </si>
  <si>
    <t>X5 ФАРА ПРОТИВОТУМ ЛЕВ (ориг.)</t>
  </si>
  <si>
    <t>63176920886</t>
  </si>
  <si>
    <t>X5 ФАРА ПРОТИВОТУМ ПРАВ (ориг.)</t>
  </si>
  <si>
    <t>X5 ФАРА ПРОТИВОТУМ ЛЕВ (DEPO)</t>
  </si>
  <si>
    <t>X5 ФАРА ПРОТИВОТУМ ПРАВ (DEPO)</t>
  </si>
  <si>
    <t>51137113733</t>
  </si>
  <si>
    <t>04-06</t>
  </si>
  <si>
    <t>X5 РЕШЕТКА РАДИАТОРА ЛЕВ (Тайвань)</t>
  </si>
  <si>
    <t>51138402645</t>
  </si>
  <si>
    <t>X5 РЕШЕТКА РАДИАТОРА ЛЕВ (Тайвань) ХРОМ-ЧЕРН</t>
  </si>
  <si>
    <t>51137113734</t>
  </si>
  <si>
    <t>X5 РЕШЕТКА РАДИАТОРА ПРАВ (Тайвань)</t>
  </si>
  <si>
    <t>51138402646</t>
  </si>
  <si>
    <t>X5 РЕШЕТКА РАДИАТОРА ПРАВ (Тайвань) ХРОМ-ЧЕРН</t>
  </si>
  <si>
    <t>51138250052</t>
  </si>
  <si>
    <t>X5 РЕШЕТКА РАДИАТОРА Л+П (КОМПЛЕКТ) ТЮНИНГ ПОЛНОСТЬЮ (Тайвань) ЧЕРН</t>
  </si>
  <si>
    <t>X5 РЕШЕТКА РАДИАТОРА ЛЕВ ЧЕРН ТЮНИНГ (Тайвань)</t>
  </si>
  <si>
    <t>X5 РЕШЕТКА РАДИАТОРА ПРАВ ЧЕРН ТЮНИНГ (Тайвань)</t>
  </si>
  <si>
    <t>51138250051</t>
  </si>
  <si>
    <t>X5 РЕШЕТКА РАДИАТОРА ЛЕВ (Тайвань) ТИТАН</t>
  </si>
  <si>
    <t>X5 РЕШЕТКА РАДИАТОРА ПРАВ (Тайвань) ТИТАН</t>
  </si>
  <si>
    <t>51118402303</t>
  </si>
  <si>
    <t>X5 БАМПЕР ПЕРЕДН БЕЗ ОТВ П/ОМЫВАТ ФАР С ОТВ П/ДАТЧ (Тайвань) ГРУНТ</t>
  </si>
  <si>
    <t>51117129297</t>
  </si>
  <si>
    <t>X5 БАМПЕР ПЕРЕДН С ОТВ П/ДАТЧ , П/ОМЫВАТ ФАР , ГРУНТ (Тайвань)</t>
  </si>
  <si>
    <t>51117129296</t>
  </si>
  <si>
    <t>X5 БАМПЕР ПЕРЕДН БЕЗ ОТВ П/ДАТЧ , С ОТВ П/ОМЫВАТ ФАР , ГРУНТ (Тайвань)</t>
  </si>
  <si>
    <t>51117027036</t>
  </si>
  <si>
    <t>X5 БАМПЕР ПЕРЕДН С ОТВ П/ОМЫВАТ ФАР С ОТВ П/ДАТЧ (Тайвань) ГРУНТ</t>
  </si>
  <si>
    <t>51117027035</t>
  </si>
  <si>
    <t>X5 БАМПЕР ПЕРЕДН (ориг.) ГРУНТ</t>
  </si>
  <si>
    <t>X5 БАМПЕР ПЕРЕДН С ОТВ П/ДАТЧ (ориг.) ГРУНТ</t>
  </si>
  <si>
    <t>X5 БАМПЕР ПЕРЕДН БЕЗ ОТВ (Тайвань) ГРУНТ</t>
  </si>
  <si>
    <t>51117009893</t>
  </si>
  <si>
    <t>X5 МОЛДИНГ БАМПЕРА ПЕРЕДН ЛЕВ С ОТВ П/ДАТЧ (Тайвань)</t>
  </si>
  <si>
    <t>51117009894</t>
  </si>
  <si>
    <t>X5 МОЛДИНГ БАМПЕРА ПЕРЕДН ПРАВ С ОТВ П/ДАТЧ (Тайвань)</t>
  </si>
  <si>
    <t>51118267303</t>
  </si>
  <si>
    <t>99-03</t>
  </si>
  <si>
    <t>X5 РЕШЕТКА БАМПЕРА ПЕРЕДН ЛЕВ П/ПРОТИВОТУМ (Тайвань)</t>
  </si>
  <si>
    <t>51117129299</t>
  </si>
  <si>
    <t>51117129300</t>
  </si>
  <si>
    <t>X5 РЕШЕТКА БАМПЕРА ПЕРЕДН ПРАВ П/ПРОТИВОТУМ (Тайвань)</t>
  </si>
  <si>
    <t>51118267304</t>
  </si>
  <si>
    <t>51117005800</t>
  </si>
  <si>
    <t>X5 РЕШЕТКА БАМПЕРА ПЕРЕДН ЦЕНТРАЛ П/ПРОТИВОТУМ (Тайвань)</t>
  </si>
  <si>
    <t>51718402831</t>
  </si>
  <si>
    <t>99-06</t>
  </si>
  <si>
    <t>X5 УСИЛИТЕЛЬ БАМПЕРА ПЕРЕДН (Тайвань)</t>
  </si>
  <si>
    <t>X5 {???} УСИЛИТЕЛЬ БАМПЕРА ПЕРЕДН (Китай)</t>
  </si>
  <si>
    <t>41357000385</t>
  </si>
  <si>
    <t>X5 КРЫЛО ПЕРЕДН ЛЕВ (Тайвань)</t>
  </si>
  <si>
    <t>41357000386</t>
  </si>
  <si>
    <t>X5 КРЫЛО ПЕРЕДН ПРАВ (Тайвань)</t>
  </si>
  <si>
    <t>X5 КРЫЛО ПЕРЕДН ЛЕВ (ориг.)</t>
  </si>
  <si>
    <t>41357121007</t>
  </si>
  <si>
    <t>X5 КРЫЛО ПЕРЕДН ПРАВ (ориг.)</t>
  </si>
  <si>
    <t>41357121008</t>
  </si>
  <si>
    <t>51717129443</t>
  </si>
  <si>
    <t>X5 ПОДКРЫЛОК ПЕРЕДН КРЫЛА ЛЕВ (Тайвань)</t>
  </si>
  <si>
    <t>51717129444</t>
  </si>
  <si>
    <t>X5 ПОДКРЫЛОК ПЕРЕДН КРЫЛА ПРАВ (Тайвань)</t>
  </si>
  <si>
    <t>41617008328</t>
  </si>
  <si>
    <t>X5 КАПОТ</t>
  </si>
  <si>
    <t>41617121102</t>
  </si>
  <si>
    <t>X5 КАПОТ (Тайвань)</t>
  </si>
  <si>
    <t>51718402319</t>
  </si>
  <si>
    <t>X5 СУППОРТ РАДИАТОРА (Тайвань)</t>
  </si>
  <si>
    <t>51167039925</t>
  </si>
  <si>
    <t>X5 ЗЕРКАЛО ЛЕВ ЭЛЕКТР С ПОДОГРЕВ , АВТОСКЛАДЫВ , ПАМЯТЬЮ (aspherical) (Тайвань)</t>
  </si>
  <si>
    <t>51167039926</t>
  </si>
  <si>
    <t>X5 ЗЕРКАЛО ПРАВ ЭЛЕКТР С ПОДОГРЕВ , АВТОСКЛАДЫВ , ПАМЯТЬЮ (aspherical) (Тайвань)</t>
  </si>
  <si>
    <t>51167039597</t>
  </si>
  <si>
    <t>X5 СТЕКЛО ЗЕРКАЛА ЛЕВ С ПОДОГРЕВ (Тайвань)</t>
  </si>
  <si>
    <t>51167039598/51167145268</t>
  </si>
  <si>
    <t>X5 СТЕКЛО ЗЕРКАЛА ПРАВ С ПОДОГРЕВ (Тайвань)</t>
  </si>
  <si>
    <t>51127027049</t>
  </si>
  <si>
    <t>X5 БАМПЕР ЗАДН С ОТВ П/ДАТЧ , ГРУНТ (Тайвань)</t>
  </si>
  <si>
    <t>51127027046</t>
  </si>
  <si>
    <t>X5 БАМПЕР ЗАДН БЕЗ ОТВ П/ДАТЧ , ГРУНТ (Тайвань)</t>
  </si>
  <si>
    <t>63217164475+63217164476</t>
  </si>
  <si>
    <t>X5 ФОНАРЬ ЗАДН ВНЕШН Л+П (КОМПЛЕКТ) ТЮНИНГ С ДИОД СТОП СИГНАЛ (DEPO) ХРУСТАЛ</t>
  </si>
  <si>
    <t>63217164475</t>
  </si>
  <si>
    <t>X5 ФОНАРЬ ЗАДН ВНЕШН ЛЕВ (DEPO) КРАСН-БЕЛ</t>
  </si>
  <si>
    <t>63217164476</t>
  </si>
  <si>
    <t>X5 ФОНАРЬ ЗАДН ВНЕШН ПРАВ (DEPO) КРАСН-БЕЛ</t>
  </si>
  <si>
    <t>63217164485</t>
  </si>
  <si>
    <t>X5 ФОНАРЬ ЗАДН ВНУТРЕН ЛЕВ (DEPO)</t>
  </si>
  <si>
    <t>63217164486</t>
  </si>
  <si>
    <t>X5 ФОНАРЬ ЗАДН ВНУТРЕН ПРАВ (DEPO)</t>
  </si>
  <si>
    <t>63217158390+63217158389+63218409011+63218409012</t>
  </si>
  <si>
    <t>X5 ФОНАРЬ ЗАДН ВНЕШН+ВНУТР Л+П (КОМПЛЕКТ) ТЮНИНГ ПРОЗРАЧ КРАСН-БЕЛ</t>
  </si>
  <si>
    <t>X5 ФОНАРЬ ЗАДН ВНЕШН+ВНУТР Л+П (КОМПЛЕКТ) ТЮНИНГ ПРОЗРАЧ ХРУСТАЛ</t>
  </si>
  <si>
    <t>X5 ФОНАРЬ ЗАДН ВНЕШН+ВНУТР Л+П (КОМПЛЕКТ) ТЮНИНГ ПРОЗРАЧ ТОНИР (SONAR) ВНУТРИ КРАСН-БЕЛ</t>
  </si>
  <si>
    <t>X5 ФОНАРЬ ЗАДН ВНЕШН+ВНУТР Л+П (КОМПЛЕКТ) ТЮНИНГ ПРОЗРАЧ С ДИОД (SONAR) ВНУТРИ ЧЕРН-ХРОМ</t>
  </si>
  <si>
    <t>X5 ФОНАРЬ ЗАДН ВНЕШН+ВНУТР Л+П (КОМПЛЕКТ) ТЮНИНГ ПРОЗРАЧ С ДИОД (SONAR) ТОНИР ВНУТРИ ХРОМ</t>
  </si>
  <si>
    <t>X5 ФОНАРЬ ЗАДН ВНЕШН+ВНУТР Л+П (КОМПЛЕКТ) ТЮНИНГ С ДИОД СТОП СИГНАЛ (DEPO) КРАСН-ТОНИР</t>
  </si>
  <si>
    <t>31121096169</t>
  </si>
  <si>
    <t>X5 РЫЧАГ ПЕРЕДН ПОДВЕСКИ ЛЕВ ВЕРХН (Тайвань)</t>
  </si>
  <si>
    <t>31121096170</t>
  </si>
  <si>
    <t>X5 РЫЧАГ ПЕРЕДН ПОДВЕСКИ ПРАВ ВЕРХН (Тайвань)</t>
  </si>
  <si>
    <t>31126760275</t>
  </si>
  <si>
    <t>X5 РЫЧАГ ПЕРЕДН ПОДВЕСКИ ЛЕВ НИЖН (Тайвань)</t>
  </si>
  <si>
    <t>31126760276</t>
  </si>
  <si>
    <t>X5 РЫЧАГ ПЕРЕДН ПОДВЕСКИ ПРАВ НИЖН (Тайвань)</t>
  </si>
  <si>
    <t>51117116667</t>
  </si>
  <si>
    <t>X5 КРЕПЛЕНИЕ БАМПЕРА ПЕРЕДН ЛЕВ (Тайвань)</t>
  </si>
  <si>
    <t>51117116668</t>
  </si>
  <si>
    <t>X5 КРЕПЛЕНИЕ БАМПЕРА ПЕРЕДН ПРАВ (Тайвань)</t>
  </si>
  <si>
    <t>1439104/17117544669</t>
  </si>
  <si>
    <t>X5 РАДИАТОР ОХЛАЖДЕН (см.каталог)</t>
  </si>
  <si>
    <t>17101439103/17107544668</t>
  </si>
  <si>
    <t>X5 РАДИАТОР ОХЛАЖДЕН 3 4.4 3D AT</t>
  </si>
  <si>
    <t>64536914216/64538381543</t>
  </si>
  <si>
    <t>X5 КОНДЕНСАТОР КОНДИЦ (NISSENS) (AVA) (см.каталог)</t>
  </si>
  <si>
    <t>X5 КОНДЕНСАТОР КОНДИЦ (см.каталог)</t>
  </si>
  <si>
    <t>64526909628/8FK351176661/DCP05046</t>
  </si>
  <si>
    <t>X5 КОМПРЕССОР КОНДИЦ 4.4 , 4.6 (AVA) (см.каталог)</t>
  </si>
  <si>
    <t>BMW E60 (02-)</t>
  </si>
  <si>
    <t>63127160193+63127160194</t>
  </si>
  <si>
    <t>E60 ФАРА Л+П (КОМПЛЕКТ) ТЮНИНГ (КСЕНОН) -D1S- С СВЕТЯЩ ОБОДК ЛИНЗОВАН С РЕГ.МОТОР (EAGLE EYES) ВНУТРИ ЧЕРН</t>
  </si>
  <si>
    <t>63127160193</t>
  </si>
  <si>
    <t>E60 ФАРА ЛЕВ (КСЕНОН) (ориг.)</t>
  </si>
  <si>
    <t>1EL009449011/63127177727</t>
  </si>
  <si>
    <t>E60 ФАРА ЛЕВ С РЕГ.МОТОР , ДИОД (DEPO)</t>
  </si>
  <si>
    <t>63127160194</t>
  </si>
  <si>
    <t>E60 ФАРА ПРАВ (КСЕНОН) (ориг.)</t>
  </si>
  <si>
    <t>1EL009449021/63127177728</t>
  </si>
  <si>
    <t>E60 ФАРА ПРАВ С РЕГ.МОТОР , ДИОД (DEPO)</t>
  </si>
  <si>
    <t>63127165571</t>
  </si>
  <si>
    <t>63127165572</t>
  </si>
  <si>
    <t>E60 ФАРА Л+П (КОМПЛЕКТ) ТЮНИНГ (КСЕНОН) С ДИОД УК.ПОВОР СВЕТЯЩ.СЕКЦИЯМИ СВЕТЯЩ ОБОДК ЛИНЗОВАН (SONAR) ВНУТРИ ЧЕРН</t>
  </si>
  <si>
    <t>63127165567+63127165568</t>
  </si>
  <si>
    <t>E60 ФАРА Л+П (КОМПЛЕКТ) ТЮНИНГ (КСЕНОН) -D2S- С СВЕТЯЩ ОБОДК ЛИНЗОВАН С РЕГ.МОТОР (EAGLE EYES) ВНУТРИ ЧЕРН</t>
  </si>
  <si>
    <t>E60 ФАРА ЛЕВ ЛИНЗОВАН С РЕГ.МОТОР , ДИОД (КСЕНОН) (DEPO)</t>
  </si>
  <si>
    <t>E60 ФАРА ПРАВ ЛИНЗОВАН С РЕГ.МОТОР , ДИОД (КСЕНОН) (DEPO)</t>
  </si>
  <si>
    <t>63127165561+63127165562</t>
  </si>
  <si>
    <t>E60 ФАРА Л+П (КОМПЛЕКТ) ТЮНИНГ (DEVIL EYES) С РЕГ.МОТОР С СВЕТЯЩ ОБОДК ЛИНЗОВАН (JUNYAN) ВНУТРИ ЧЕРН</t>
  </si>
  <si>
    <t>E60 ФАРА Л+П (КОМПЛЕКТ) ТЮНИНГ (DEVIL EYES) С РЕГ.МОТОР С СВЕТЯЩ ОБОДК ЛИНЗОВАН (JUNYAN) ВНУТРИ ХРОМ</t>
  </si>
  <si>
    <t>63127165561</t>
  </si>
  <si>
    <t>63127165562</t>
  </si>
  <si>
    <t>63177897187</t>
  </si>
  <si>
    <t>E60 {спорт} ФАРА ПРОТИВОТУМ ЛЕВ (DEPO)</t>
  </si>
  <si>
    <t>63177897188</t>
  </si>
  <si>
    <t>E60 {спорт} ФАРА ПРОТИВОТУМ ПРАВ (DEPO)</t>
  </si>
  <si>
    <t>63177177711</t>
  </si>
  <si>
    <t>E60 ФАРА ПРОТИВОТУМ ЛЕВ (DEPO)</t>
  </si>
  <si>
    <t>63177177712</t>
  </si>
  <si>
    <t>E60 ФАРА ПРОТИВОТУМ ПРАВ (DEPO)</t>
  </si>
  <si>
    <t>51137065701</t>
  </si>
  <si>
    <t>E60 {545/M5} РЕШЕТКА РАДИАТОРА ЛЕВ (Тайвань) ХРОМ-ЧЕРН</t>
  </si>
  <si>
    <t>51137065702</t>
  </si>
  <si>
    <t>E60 {545/M5} РЕШЕТКА РАДИАТОРА ПРАВ (Тайвань) ХРОМ-ЧЕРН</t>
  </si>
  <si>
    <t>51137065701+51137065702</t>
  </si>
  <si>
    <t>E60 РЕШЕТКА РАДИАТОРА Л+П (КОМПЛЕКТ) (Тайвань) ХРОМ-ЧЕРН</t>
  </si>
  <si>
    <t>51712155447+51712155446</t>
  </si>
  <si>
    <t>E60 РЕШЕТКА РАДИАТОРА Л+П (КОМПЛЕКТ) ПОЛНОСТЬЮ (Тайвань) ЧЕРН</t>
  </si>
  <si>
    <t>51117111740</t>
  </si>
  <si>
    <t>E60 БАМПЕР ПЕРЕДН С ОТВ П/ОМЫВАТ ФАР С ОТВ П/ДАТЧ (Тайвань) ГРУНТ</t>
  </si>
  <si>
    <t>51117178079</t>
  </si>
  <si>
    <t>51117111739</t>
  </si>
  <si>
    <t>E60 БАМПЕР ПЕРЕДН БЕЗ ОТВ П/ДАТЧ (Тайвань) ГРУНТ</t>
  </si>
  <si>
    <t>51117178097</t>
  </si>
  <si>
    <t>07-09</t>
  </si>
  <si>
    <t>E60 РЕШЕТКА БАМПЕРА ПЕРЕДН ЛЕВ (Тайвань)</t>
  </si>
  <si>
    <t>51117178098</t>
  </si>
  <si>
    <t>E60 РЕШЕТКА БАМПЕРА ПЕРЕДН ПРАВ (Тайвань)</t>
  </si>
  <si>
    <t>51117178115</t>
  </si>
  <si>
    <t>E60 РЕШЕТКА БАМПЕРА ПЕРЕДН ЦЕНТРАЛ (Тайвань)</t>
  </si>
  <si>
    <t>51117033702</t>
  </si>
  <si>
    <t>E60 РЕШЕТКА БАМПЕРА ПЕРЕДН ЦЕНТРАЛ (Тайвань) ЧЕРН</t>
  </si>
  <si>
    <t>51117049243</t>
  </si>
  <si>
    <t>E60 РЕШЕТКА БАМПЕРА ПЕРЕДН ЛЕВ (Тайвань) ЧЕРН</t>
  </si>
  <si>
    <t>51117049244</t>
  </si>
  <si>
    <t>E60 РЕШЕТКА БАМПЕРА ПЕРЕДН ПРАВ (Тайвань) ЧЕРН</t>
  </si>
  <si>
    <t>51117178080</t>
  </si>
  <si>
    <t>E60 УСИЛИТЕЛЬ БАМПЕРА ПЕРЕДН СТАЛЬН (Тайвань)</t>
  </si>
  <si>
    <t>51117033696</t>
  </si>
  <si>
    <t>02-06</t>
  </si>
  <si>
    <t>41357111429</t>
  </si>
  <si>
    <t>E60 КРЫЛО ПЕРЕДН ЛЕВ (Тайвань) АЛЮМИН</t>
  </si>
  <si>
    <t>41357111430</t>
  </si>
  <si>
    <t>E60 КРЫЛО ПЕРЕДН ПРАВ (Тайвань) АЛЮМИН</t>
  </si>
  <si>
    <t>E60 КРЫЛО ПЕРЕДН ЛЕВ (ориг.) АЛЮМИН</t>
  </si>
  <si>
    <t>E60 КРЫЛО ПЕРЕДН ПРАВ (ориг.) АЛЮМИН</t>
  </si>
  <si>
    <t>E60 КРЫЛО ПЕРЕДН ЛЕВ (Тайвань) МЕТАЛ</t>
  </si>
  <si>
    <t>E60 КРЫЛО ПЕРЕДН ПРАВ (Тайвань) МЕТАЛ</t>
  </si>
  <si>
    <t>63137165741</t>
  </si>
  <si>
    <t>02-08</t>
  </si>
  <si>
    <t>E60 ПОВТОРИТЕЛЬ ПОВОРОТА В КРЫЛО ЛЕВ (DEPO)</t>
  </si>
  <si>
    <t>63137165742</t>
  </si>
  <si>
    <t>E60 ПОВТОРИТЕЛЬ ПОВОРОТА В КРЫЛО ПРАВ (DEPO)</t>
  </si>
  <si>
    <t>63136932997+63136932998</t>
  </si>
  <si>
    <t>E87 {E60 03- / E81/E90/91 08-/E92/E93 07-} ПОВТОРИТЕЛЬ ПОВОРОТА В КРЫЛО Л+П (КОМПЛЕКТ) ТЮНИНГ С 5 ДИОД ТОНИР (EAGLE EYES)</t>
  </si>
  <si>
    <t>51717033749</t>
  </si>
  <si>
    <t>E60 ПОДКРЫЛОК ПЕРЕДН КРЫЛА ЛЕВ (Тайвань)</t>
  </si>
  <si>
    <t>51717033750</t>
  </si>
  <si>
    <t>E60 ПОДКРЫЛОК ПЕРЕДН КРЫЛА ПРАВ (Тайвань)</t>
  </si>
  <si>
    <t>41617111385</t>
  </si>
  <si>
    <t>E60 КАПОТ (Тайвань) МЕТАЛ</t>
  </si>
  <si>
    <t>E60 КАПОТ (Тайвань) АЛЮМИН</t>
  </si>
  <si>
    <t>51647054360</t>
  </si>
  <si>
    <t>E60 БАЛКА СУППОРТА РАДИАТ ВЕРХН (Тайвань)</t>
  </si>
  <si>
    <t>51647033731</t>
  </si>
  <si>
    <t>E60 БАЛКА СУППОРТА РАДИАТ ВЕРХН ЛЕВ (Тайвань)</t>
  </si>
  <si>
    <t>51647033732</t>
  </si>
  <si>
    <t>E60 БАЛКА СУППОРТА РАДИАТ ВЕРХН ПРАВ (Тайвань)</t>
  </si>
  <si>
    <t>51117111741</t>
  </si>
  <si>
    <t>E60 КРЫШКА ФОРСУНКИ ОМЫВАТЕЛЯ ФАРЫ ЛЕВ (Тайвань)</t>
  </si>
  <si>
    <t>51117111742</t>
  </si>
  <si>
    <t>E60 КРЫШКА ФОРСУНКИ ОМЫВАТЕЛЯ ФАРЫ ПРАВ (Тайвань)</t>
  </si>
  <si>
    <t>51167128635/51167189521</t>
  </si>
  <si>
    <t>E60 ЗЕРКАЛО ЛЕВ ЭЛЕКТР С ПОДОГРЕВ АВТОСКЛАДЫВ С ПАМЯТЬЮ , ПОДСВЕТ 12 КОНТ (aspherical) (Тайвань) ГРУНТ</t>
  </si>
  <si>
    <t>51167189521/81167128636</t>
  </si>
  <si>
    <t>E60 ЗЕРКАЛО ПРАВ ЭЛЕКТР С ПОДОГРЕВ АВТОСКЛАДЫВ С ПАМЯТЬЮ , ПОДСВЕТ 12 КОНТ (aspherical) (Тайвань) ГРУНТ</t>
  </si>
  <si>
    <t>51117184708</t>
  </si>
  <si>
    <t>E60 ЗАГЛУШКА БУКСИРОВ КРЮКА БАМПЕРА ПЕРЕД (Тайвань)</t>
  </si>
  <si>
    <t>51127077940</t>
  </si>
  <si>
    <t>E60 БАМПЕР ЗАДН (СЕДАН) С ОТВ П/ДАТЧ (Тайвань) ГРУНТ</t>
  </si>
  <si>
    <t>51127178184</t>
  </si>
  <si>
    <t>07-10</t>
  </si>
  <si>
    <t>E60 БАМПЕР ЗАДН С ОТВ П/ДАТЧ (Тайвань) ГРУНТ</t>
  </si>
  <si>
    <t>51127077939</t>
  </si>
  <si>
    <t>E60 БАМПЕР ЗАДН (СЕДАН) БЕЗ ОТВ П/ДАТЧ (ориг.) ГРУНТ</t>
  </si>
  <si>
    <t>51127033712</t>
  </si>
  <si>
    <t>E60 УСИЛИТЕЛЬ БАМПЕРА ЗАДН (Тайвань)</t>
  </si>
  <si>
    <t>63217177281</t>
  </si>
  <si>
    <t>E60 ФОНАРЬ ЗАДН ВНЕШН ЛЕВ (DEPO)</t>
  </si>
  <si>
    <t>63217177282</t>
  </si>
  <si>
    <t>E60 ФОНАРЬ ЗАДН ВНЕШН ПРАВ (DEPO)</t>
  </si>
  <si>
    <t>63217165737</t>
  </si>
  <si>
    <t>63217165738</t>
  </si>
  <si>
    <t>63217165737+63217165738</t>
  </si>
  <si>
    <t>E60 ФОНАРЬ ЗАДН ВНЕШН Л+П (КОМПЛЕКТ) ТЮНИНГ (СЕДАН) ПРОЗРАЧ С ДИОД УК.ПОВОР (SONAR) ТОНИР ВНУТРИ ХРОМ</t>
  </si>
  <si>
    <t>E60 ФОНАРЬ ЗАДН ВНЕШН Л+П (КОМПЛЕКТ) ТЮНИНГ (СЕДАН) С ДИОД ХРУСТАЛ (EAGLE EYES) КРАСН-ТОНИР</t>
  </si>
  <si>
    <t>E60 ФОНАРЬ ЗАДН ВНЕШН Л+П (КОМПЛЕКТ) ТЮНИНГ (СЕДАН) (EAGLE EYES) ПОЛНОСТЬЮ С ДИОД ТОНИР</t>
  </si>
  <si>
    <t>E60 ФОНАРЬ ЗАДН ВНЕШН Л+П (КОМПЛЕКТ) ТЮНИНГ (СЕДАН) ПРОЗРАЧ С ДИОД УК.ПОВОР (SONAR) ВНУТРИ ХРОМ</t>
  </si>
  <si>
    <t>31104026719</t>
  </si>
  <si>
    <t>E60 РЫЧАГ ПЕРЕДН ПОДВЕСКИ ЛЕВ ВЕРХН (Тайвань)</t>
  </si>
  <si>
    <t>31104026720</t>
  </si>
  <si>
    <t>E60 РЫЧАГ ПЕРЕДН ПОДВЕСКИ ПРАВ ВЕРХН (Тайвань)</t>
  </si>
  <si>
    <t>31126760181</t>
  </si>
  <si>
    <t>E60 РЫЧАГ ПЕРЕДН ПОДВЕСКИ ЛЕВ НИЖН (Тайвань)</t>
  </si>
  <si>
    <t>31126760182</t>
  </si>
  <si>
    <t>E60 РЫЧАГ ПЕРЕДН ПОДВЕСКИ ПРАВ НИЖН (Тайвань)</t>
  </si>
  <si>
    <t>61677038415</t>
  </si>
  <si>
    <t>E60 ФОРСУНКА ОМЫВАТЕЛЯ ФАРЫ ЛЕВ (Китай)</t>
  </si>
  <si>
    <t>61677038416</t>
  </si>
  <si>
    <t>E60 ФОРСУНКА ОМЫВАТЕЛЯ ФАРЫ ПРАВ (Китай)</t>
  </si>
  <si>
    <t>64508379885/64509122825</t>
  </si>
  <si>
    <t>E60 {E63 04-/E65 01-} КОНДЕНСАТОР КОНДИЦ (см.каталог)</t>
  </si>
  <si>
    <t>64509174803/64526956715</t>
  </si>
  <si>
    <t>E60 {E65 05-} КОМПРЕССОР КОНДИЦ (AVA) (см.каталог)</t>
  </si>
  <si>
    <t>64526987862</t>
  </si>
  <si>
    <t>E60 {X1 E84 09-/ E90 08-/ E87/E88/E81/E82  08-} КОМПРЕССОР КОНДИЦ 2 (турбодизель) (AVA) (см.каталог)</t>
  </si>
  <si>
    <t>64509174805/64526953474</t>
  </si>
  <si>
    <t>E60 {E63/E64 04-} КОМПРЕССОР КОНДИЦ 4 , 4.4 , 4.8 (AVA) (см.каталог)</t>
  </si>
  <si>
    <t>BMW E63/E64 (04-)</t>
  </si>
  <si>
    <t>51167189341</t>
  </si>
  <si>
    <t>E63 {E64} ЗЕРКАЛО ЛЕВ ЭЛЕКТР С ПОДОГРЕВ АВТОСКЛАДЫВ С ПАМЯТЬЮ , ПОДСВЕТ 12 КОНТ (aspherical) (Тайвань)</t>
  </si>
  <si>
    <t>51167189344</t>
  </si>
  <si>
    <t>E63 {E64} ЗЕРКАЛО ПРАВ ЭЛЕКТР С ПОДОГРЕВ АВТОСКЛАДЫВ С ПАМЯТЬЮ , ПОДСВЕТ 12 КОНТ (aspherical) (Тайвань)</t>
  </si>
  <si>
    <t>BMW E65/E66 (02-3/05) (4/05-)</t>
  </si>
  <si>
    <t>63127162117</t>
  </si>
  <si>
    <t>E65 ФАРА ЛЕВ (КСЕНОН) (ориг.)</t>
  </si>
  <si>
    <t>63127162118</t>
  </si>
  <si>
    <t>E65 ФАРА ПРАВ (КСЕНОН) (ориг.)</t>
  </si>
  <si>
    <t>63127162111</t>
  </si>
  <si>
    <t>63127162112</t>
  </si>
  <si>
    <t>63127165451</t>
  </si>
  <si>
    <t>E65 ФАРА ЛЕВ (КСЕНОН) С БЕЛ УК.ПОВОР (ориг.)</t>
  </si>
  <si>
    <t>63127165452</t>
  </si>
  <si>
    <t>E65 ФАРА ПРАВ (КСЕНОН) С БЕЛ УК.ПОВОР (ориг.)</t>
  </si>
  <si>
    <t>63127164717</t>
  </si>
  <si>
    <t>63127164718</t>
  </si>
  <si>
    <t>63176943415</t>
  </si>
  <si>
    <t>E65 ФАРА ПРОТИВОТУМ ЛЕВ (ориг.)</t>
  </si>
  <si>
    <t>63178379683</t>
  </si>
  <si>
    <t>E65 {+ E66} ФАРА ПРОТИВОТУМ ЛЕВ В СБОРЕ С КРОНШТЕЙН (DEPO)</t>
  </si>
  <si>
    <t>63176943416</t>
  </si>
  <si>
    <t>E65 ФАРА ПРОТИВОТУМ ПРАВ (ориг.)</t>
  </si>
  <si>
    <t>63178379684</t>
  </si>
  <si>
    <t>E65 {+ E66} ФАРА ПРОТИВОТУМ ПРАВ В СБОРЕ С КРОНШТЕЙН (DEPO)</t>
  </si>
  <si>
    <t>E65 {+ E66} ФАРА ПРОТИВОТУМ ЛЕВ (DEPO)</t>
  </si>
  <si>
    <t>E65 {+ E66} ФАРА ПРОТИВОТУМ ПРАВ (DEPO)</t>
  </si>
  <si>
    <t>51137037727</t>
  </si>
  <si>
    <t>E65 {+ E66} РЕШЕТКА РАДИАТОРА (Тайвань) ЧЕРН</t>
  </si>
  <si>
    <t>51138223219</t>
  </si>
  <si>
    <t>E65 {+ E66} МОЛДИНГ РЕШЕТКИ РАДИАТОРА ЛЕВ (Тайвань) ХРОМ</t>
  </si>
  <si>
    <t>51138223220</t>
  </si>
  <si>
    <t>E65 {+ E66} МОЛДИНГ РЕШЕТКИ РАДИАТОРА ПРАВ (Тайвань) ХРОМ</t>
  </si>
  <si>
    <t>51137053469</t>
  </si>
  <si>
    <t>E65 {+ E66} МОЛДИНГ РЕШЕТКИ РАДИАТОРА ЦЕНТРАЛ (Тайвань) ГРУНТ</t>
  </si>
  <si>
    <t>51117042706</t>
  </si>
  <si>
    <t>E65 {+ E66} БАМПЕР ПЕРЕДН (Тайвань) ГРУНТ</t>
  </si>
  <si>
    <t>51117142156</t>
  </si>
  <si>
    <t>E65 БАМПЕР ПЕРЕДН (Тайвань)</t>
  </si>
  <si>
    <t>E65 БАМПЕР ПЕРЕДН (ориг.) ГРУНТ</t>
  </si>
  <si>
    <t>51117043457</t>
  </si>
  <si>
    <t>E65 МОЛДИНГ БАМПЕРА ПЕРЕДН ЛЕВ С ОТВ П/ДАТЧ (Тайвань) ГРУНТ</t>
  </si>
  <si>
    <t>51117043458</t>
  </si>
  <si>
    <t>E65 МОЛДИНГ БАМПЕРА ПЕРЕДН ПРАВ С ОТВ П/ДАТЧ (Тайвань) ГРУНТ</t>
  </si>
  <si>
    <t>51117135522</t>
  </si>
  <si>
    <t>E65 УСИЛИТЕЛЬ БАМПЕРА ПЕРЕДН (Тайвань)</t>
  </si>
  <si>
    <t>41357061661</t>
  </si>
  <si>
    <t>E65 {+ E66} КРЫЛО ПЕРЕДН ЛЕВ (Тайвань)</t>
  </si>
  <si>
    <t>41357138473</t>
  </si>
  <si>
    <t>41357138474</t>
  </si>
  <si>
    <t>E65 {+ E66} КРЫЛО ПЕРЕДН ПРАВ (Тайвань)</t>
  </si>
  <si>
    <t>41357061662</t>
  </si>
  <si>
    <t>E65 КРЫЛО ПЕРЕДН ЛЕВ (ориг.)</t>
  </si>
  <si>
    <t>E65 КРЫЛО ПЕРЕДН ПРАВ (ориг.)</t>
  </si>
  <si>
    <t>41617200442</t>
  </si>
  <si>
    <t>E65 {+ E66} КАПОТ (Тайвань) МЕТАЛ</t>
  </si>
  <si>
    <t>41617043239</t>
  </si>
  <si>
    <t>E65 {+ E66} КАПОТ МЕТАЛ</t>
  </si>
  <si>
    <t>E65 КАПОТ (ориг.) АЛЮМИН</t>
  </si>
  <si>
    <t>51167074235+51168247131+51167190179</t>
  </si>
  <si>
    <t>E65 {E66/E67} ЗЕРКАЛО ЛЕВ ЭЛЕКТР С ПОДОГРЕВ , АВТОСКЛАДЫВ , ПАМЯТЬЮ (aspherical) (Тайвань) ГРУНТ</t>
  </si>
  <si>
    <t>51167074236+51168247132+51167190182</t>
  </si>
  <si>
    <t>E65 {E66/E67} ЗЕРКАЛО ПРАВ ЭЛЕКТР С ПОДОГРЕВ , АВТОСКЛАДЫВ , ПАМЯТЬЮ (aspherical) (Тайвань) ГРУНТ</t>
  </si>
  <si>
    <t>51127142214</t>
  </si>
  <si>
    <t>E65 БАМПЕР ЗАДН (Тайвань) ГРУНТ</t>
  </si>
  <si>
    <t>31124026453</t>
  </si>
  <si>
    <t>E65 {+ E66} РЫЧАГ ПЕРЕДН ПОДВЕСКИ ЛЕВ ВЕРХН (Тайвань)</t>
  </si>
  <si>
    <t>31124026454</t>
  </si>
  <si>
    <t>E65 {+ E66} РЫЧАГ ПЕРЕДН ПОДВЕСКИ ПРАВ ВЕРХН (Тайвань)</t>
  </si>
  <si>
    <t>31126755835</t>
  </si>
  <si>
    <t>E65 {+ E66} РЫЧАГ ПЕРЕДН ПОДВЕСКИ ЛЕВ НИЖН (Тайвань)</t>
  </si>
  <si>
    <t>31126755836</t>
  </si>
  <si>
    <t>E65 {+ E66} РЫЧАГ ПЕРЕДН ПОДВЕСКИ ПРАВ НИЖН (Тайвань)</t>
  </si>
  <si>
    <t>64509175481/64526925721/8FK351110851</t>
  </si>
  <si>
    <t>E65 КОМПРЕССОР КОНДИЦ (AVA) (см.каталог)</t>
  </si>
  <si>
    <t>BMW E70 X5 (07-)</t>
  </si>
  <si>
    <t>63127278045</t>
  </si>
  <si>
    <t>X5 ФАРА ЛЕВ ЛИНЗОВАН С РЕГ.МОТОР (DEPO)</t>
  </si>
  <si>
    <t>63117317101</t>
  </si>
  <si>
    <t>X5 ФАРА ЛЕВ ЛИНЗОВАН С РЕГ.МОТОР , ДИОД (КСЕНОН) (DEPO)</t>
  </si>
  <si>
    <t>63117240787</t>
  </si>
  <si>
    <t>X5 ФАРА ЛЕВ ЛИНЗОВАН С РЕГ.МОТОР , ДИОД , (КСЕНОН) (DEPO)</t>
  </si>
  <si>
    <t>63127278046</t>
  </si>
  <si>
    <t>X5 ФАРА ПРАВ ЛИНЗОВАН С РЕГ.МОТОР (DEPO)</t>
  </si>
  <si>
    <t>63117317102</t>
  </si>
  <si>
    <t>X5 ФАРА ПРАВ ЛИНЗОВАН С РЕГ.МОТОР , ДИОД (КСЕНОН) (DEPO)</t>
  </si>
  <si>
    <t>63117240788</t>
  </si>
  <si>
    <t>X5 ФАРА ПРАВ ЛИНЗОВАН С РЕГ.МОТОР , ДИОД , (КСЕНОН) (DEPO)</t>
  </si>
  <si>
    <t>63217158949</t>
  </si>
  <si>
    <t>X5 ФОНАРЬ-КАТАФОТ ЛЕВ В ЗАДН БАМПЕР (DEPO)</t>
  </si>
  <si>
    <t>63217158950</t>
  </si>
  <si>
    <t>X5 ФОНАРЬ-КАТАФОТ ПРАВ В ЗАДН БАМПЕР (DEPO)</t>
  </si>
  <si>
    <t>63176924656</t>
  </si>
  <si>
    <t>E87 {+ X3 06- / E70 06-} ФАРА ПРОТИВОТУМ ЛЕВ (DEPO)</t>
  </si>
  <si>
    <t>63176924655</t>
  </si>
  <si>
    <t>E87 {+ X3 06- / E70 06-} ФАРА ПРОТИВОТУМ ПРАВ (DEPO)</t>
  </si>
  <si>
    <t>63177224643</t>
  </si>
  <si>
    <t>63177224644</t>
  </si>
  <si>
    <t>63177184318</t>
  </si>
  <si>
    <t>63177184317</t>
  </si>
  <si>
    <t>51137157687</t>
  </si>
  <si>
    <t>X5 { + X6 3.5} РЕШЕТКА РАДИАТОРА ЛЕВ (Тайвань) ХРОМ-ЧЕРН</t>
  </si>
  <si>
    <t>51137185223</t>
  </si>
  <si>
    <t>X5 { + X6 4.8} РЕШЕТКА РАДИАТОРА ЛЕВ (Тайвань) ХРОМ-СЕР</t>
  </si>
  <si>
    <t>51137185224</t>
  </si>
  <si>
    <t>X5 { + X6 4.8} РЕШЕТКА РАДИАТОРА ПРАВ (Тайвань) ХРОМ-СЕР</t>
  </si>
  <si>
    <t>51137157688</t>
  </si>
  <si>
    <t>X5 {+ X6 3.5} РЕШЕТКА РАДИАТОРА ПРАВ (Тайвань) ХРОМ-ЧЕРН</t>
  </si>
  <si>
    <t>51117168923</t>
  </si>
  <si>
    <t>X5 { + X6 4.8} МОЛДИНГ РЕШЕТКИ БАМПЕРА ЛЕВ (Тайвань) ХРОМ-СЕР</t>
  </si>
  <si>
    <t>51117168924</t>
  </si>
  <si>
    <t>X5 { + X6 4.8} МОЛДИНГ РЕШЕТКИ БАМПЕРА ПРАВ (Тайвань) ХРОМ-СЕР</t>
  </si>
  <si>
    <t>51117222847</t>
  </si>
  <si>
    <t>11-13</t>
  </si>
  <si>
    <t>X5 {35i} МОЛДИНГ РЕШЕТКИ БАМПЕРА ЛЕВ СЕРЕБРИСТ (Тайвань)</t>
  </si>
  <si>
    <t>51117222848</t>
  </si>
  <si>
    <t>X5 {35i} МОЛДИНГ РЕШЕТКИ БАМПЕРА ПРАВ СЕРЕБРИСТ (Тайвань)</t>
  </si>
  <si>
    <t>51117222716</t>
  </si>
  <si>
    <t>X5 БАМПЕР ПЕРЕДН ВЕРХН ЧАСТЬ , ГРУНТ (Тайвань)</t>
  </si>
  <si>
    <t>51117222382</t>
  </si>
  <si>
    <t>X5 БАМПЕР ПЕРЕДН НИЖН ЧАСТЬ С ОТВ П/ДАТЧ (Тайвань)</t>
  </si>
  <si>
    <t>51117172402</t>
  </si>
  <si>
    <t>X5 БАМПЕР ПЕРЕДН С ОТВ П/ДАТЧ (Тайвань)</t>
  </si>
  <si>
    <t>51117172356</t>
  </si>
  <si>
    <t>X5 БАМПЕР ПЕРЕДН БЕЗ ОТВ П/ДАТЧ (Тайвань)</t>
  </si>
  <si>
    <t>51117222729</t>
  </si>
  <si>
    <t>X5 МОЛДИНГ БАМПЕРА ПЕРЕДН НИЖН (Тайвань) СЕРЕБРИСТО-СЕР</t>
  </si>
  <si>
    <t>51117158201</t>
  </si>
  <si>
    <t>X5 КРЕПЛЕНИЕ НОМЕРА БАМПЕРА ПЕРЕДН (Тайвань)</t>
  </si>
  <si>
    <t>51117222859</t>
  </si>
  <si>
    <t>X5 {35i} РЕШЕТКА БАМПЕРА ПЕРЕДН ЛЕВ (Тайвань)</t>
  </si>
  <si>
    <t>51117222860</t>
  </si>
  <si>
    <t>X5 {35i} РЕШЕТКА БАМПЕРА ПЕРЕДН ПРАВ (Тайвань)</t>
  </si>
  <si>
    <t>51117222856</t>
  </si>
  <si>
    <t>X5 {35i} РЕШЕТКА БАМПЕРА ПЕРЕДН ЦЕНТР (Тайвань)</t>
  </si>
  <si>
    <t>51117159597</t>
  </si>
  <si>
    <t>X5 РЕШЕТКА БАМПЕРА ПЕРЕДН ВЕРХН (Тайвань)</t>
  </si>
  <si>
    <t>51117159593</t>
  </si>
  <si>
    <t>X5 РЕШЕТКА БАМПЕРА ПЕРЕДН ЛЕВ (Тайвань)</t>
  </si>
  <si>
    <t>51117163956</t>
  </si>
  <si>
    <t>X5 РЕШЕТКА БАМПЕРА ПЕРЕДН НИЖН (Тайвань) ЧЕРН</t>
  </si>
  <si>
    <t>51117159594</t>
  </si>
  <si>
    <t>X5 РЕШЕТКА БАМПЕРА ПЕРЕДН ПРАВ (Тайвань)</t>
  </si>
  <si>
    <t>51117172450</t>
  </si>
  <si>
    <t>X5 РЕШЕТКА БАМПЕРА ПЕРЕДН ЛЕВ ВНУТРЕН (Тайвань)</t>
  </si>
  <si>
    <t>X5 РЕШЕТКА БАМПЕРА ПЕРЕДН ПРАВ ВНУТРЕН (Тайвань)</t>
  </si>
  <si>
    <t>51657157983</t>
  </si>
  <si>
    <t>X5 КРОНШТЕЙН КРЕПЛЕНИЯ КРЫЛА ПЕРЕДН ЛЕВ (Тайвань)</t>
  </si>
  <si>
    <t>51657157984</t>
  </si>
  <si>
    <t>X5 КРОНШТЕЙН КРЕПЛЕНИЯ КРЫЛА ПЕРЕДН ПРАВ (Тайвань)</t>
  </si>
  <si>
    <t>51117165458</t>
  </si>
  <si>
    <t>51117229085</t>
  </si>
  <si>
    <t>X5 УСИЛИТЕЛЬ БАМПЕРА ПЕРЕДН СТАЛЬН (Тайвань)</t>
  </si>
  <si>
    <t>51657222995</t>
  </si>
  <si>
    <t>51657178395</t>
  </si>
  <si>
    <t>X5 КРЫЛО ПЕРЕДН ЛЕВ С ОТВ П/ОМЫВАТ (Тайвань)</t>
  </si>
  <si>
    <t>51657222996</t>
  </si>
  <si>
    <t>51657178396</t>
  </si>
  <si>
    <t>X5 КРЫЛО ПЕРЕДН ПРАВ С ОТВ П/ОМЫВАТ (Тайвань)</t>
  </si>
  <si>
    <t>51657178399</t>
  </si>
  <si>
    <t>X5 КРЫЛО ПЕРЕДН ЛЕВ С ОТВ П/ОМЫВАТ (USA) (Тайвань)</t>
  </si>
  <si>
    <t>51657178400</t>
  </si>
  <si>
    <t>X5 КРЫЛО ПЕРЕДН ПРАВ С ОТВ П/ОМЫВАТ (USA) (Тайвань)</t>
  </si>
  <si>
    <t>51657222991</t>
  </si>
  <si>
    <t>X5 КРЫЛО ПЕРЕДН ЛЕВ БЕЗ ОТВ П/ОМЫВАТ</t>
  </si>
  <si>
    <t>51657222992</t>
  </si>
  <si>
    <t>X5 КРЫЛО ПЕРЕДН ПРАВ БЕЗ ОТВ П/ОМЫВАТ</t>
  </si>
  <si>
    <t>63137171007</t>
  </si>
  <si>
    <t>X5 {X3 F25 11-} ПОВТОРИТЕЛЬ ПОВОРОТА В КРЫЛО ЛЕВ С ДИОД (DEPO)</t>
  </si>
  <si>
    <t>63137171008</t>
  </si>
  <si>
    <t>X5 {X3 F25 11-} ПОВТОРИТЕЛЬ ПОВОРОТА В КРЫЛО ПРАВ С ДИОД (DEPO)</t>
  </si>
  <si>
    <t>51777158427</t>
  </si>
  <si>
    <t>X5 МОЛДИНГ АРКИ КРЫЛА ЛЕВ ПЕРЕД (Тайвань)</t>
  </si>
  <si>
    <t>51777158428</t>
  </si>
  <si>
    <t>X5 МОЛДИНГ АРКИ КРЫЛА ПРАВ ПЕРЕД (Тайвань)</t>
  </si>
  <si>
    <t>51717169411</t>
  </si>
  <si>
    <t>X5 ПОДКРЫЛОК ПЕРЕДН КРЫЛА ЛЕВ ПЕРЕД ЧАСТЬ (Тайвань)</t>
  </si>
  <si>
    <t>51717234831</t>
  </si>
  <si>
    <t>51717234832</t>
  </si>
  <si>
    <t>X5 ПОДКРЫЛОК ПЕРЕДН КРЫЛА ПРАВ ПЕРЕД ЧАСТЬ (Тайвань)</t>
  </si>
  <si>
    <t>51717169412</t>
  </si>
  <si>
    <t>51717169413</t>
  </si>
  <si>
    <t>X5 ПОДКРЫЛОК ПЕРЕДН КРЫЛА ЛЕВ ЗАДН ЧАСТЬ (Тайвань)</t>
  </si>
  <si>
    <t>51717169414</t>
  </si>
  <si>
    <t>X5 ПОДКРЫЛОК ПЕРЕДН КРЫЛА ПРАВ ЗАДН ЧАСТЬ (Тайвань)</t>
  </si>
  <si>
    <t>X5 ПОДКРЫЛОК ПЕРЕДН КРЫЛА ЛЕВ ПЕРЕД ЧАСТЬ (Китай)</t>
  </si>
  <si>
    <t>X5 ПОДКРЫЛОК ПЕРЕДН КРЫЛА ПРАВ ПЕРЕД ЧАСТЬ (Китай)</t>
  </si>
  <si>
    <t>X5 БРЫЗГОВИК ПЕРЕДН КРЫЛА Л+П (КОМПЛЕКТ) + ЗАДН (4 шт)</t>
  </si>
  <si>
    <t>41007198615</t>
  </si>
  <si>
    <t>X5 КАПОТ (Тайвань) СТАЛЬН</t>
  </si>
  <si>
    <t>X5 ПОРОГ-ПОДНОЖКА Л+П (КОМПЛЕКТ) OEM STYLE АЛЮМИН</t>
  </si>
  <si>
    <t>51657199141</t>
  </si>
  <si>
    <t>X5 КРЫШКА ФОРСУНКИ ОМЫВАТЕЛЯ ФАРЫ ЛЕВ (Тайвань)</t>
  </si>
  <si>
    <t>51657199142</t>
  </si>
  <si>
    <t>X5 КРЫШКА ФОРСУНКИ ОМЫВАТЕЛЯ ФАРЫ ПРАВ (Тайвань)</t>
  </si>
  <si>
    <t>X5 КРЫШКА ФОРСУНКИ ОМЫВАТЕЛЯ ФАРЫ ЛЕВ (Китай)</t>
  </si>
  <si>
    <t>X5 КРЫШКА ФОРСУНКИ ОМЫВАТЕЛЯ ФАРЫ ПРАВ (Китай)</t>
  </si>
  <si>
    <t>51167298157</t>
  </si>
  <si>
    <t>X5 {X6 08-} СТЕКЛО ЗЕРКАЛА ЛЕВ ЭЛЕКТР С ПОДОГРЕВ (aspherical) (Тайвань)</t>
  </si>
  <si>
    <t>51167298158</t>
  </si>
  <si>
    <t>X5 {X6 08-} СТЕКЛО ЗЕРКАЛА ПРАВ ЭЛЕКТР С ПОДОГРЕВ (aspherical) (Тайвань)</t>
  </si>
  <si>
    <t>51167174981</t>
  </si>
  <si>
    <t>X5 {X6 08- (голубое, БЕЗ ЭЛЕКТРОХРОМ.!)} СТЕКЛО ЗЕРКАЛА ЛЕВ ЭЛЕКТР С ПОДОГРЕВ 4 КОНТ (aspherical) (Тайвань)</t>
  </si>
  <si>
    <t>51167174982</t>
  </si>
  <si>
    <t>X5 {X6 08- (голубое, БЕЗ ЭЛЕКТРОХРОМ.!)} СТЕКЛО ЗЕРКАЛА ПРАВ ЭЛЕКТР С ПОДОГРЕВ 4 КОНТ (aspherical) (Тайвань)</t>
  </si>
  <si>
    <t>51117159589</t>
  </si>
  <si>
    <t>X5 ЗАГЛУШКА БУКСИРОВ КРЮКА БАМПЕРА ЛЕВ ПЕРЕД (Тайвань)</t>
  </si>
  <si>
    <t>51117159590</t>
  </si>
  <si>
    <t>X5 ЗАГЛУШКА БУКСИРОВ КРЮКА БАМПЕРА ПРАВ ПЕРЕД (Тайвань)</t>
  </si>
  <si>
    <t>51127227785</t>
  </si>
  <si>
    <t>X5 НАКЛАДКА БАМПЕРА ЗАДН С ОТВ П/ДАТЧ (Тайвань)</t>
  </si>
  <si>
    <t>51127242527</t>
  </si>
  <si>
    <t>X5 НАКЛАДКА БАМПЕРА ЛЕВ ЗАДН (Тайвань)</t>
  </si>
  <si>
    <t>51127242528</t>
  </si>
  <si>
    <t>X5 НАКЛАДКА БАМПЕРА ПРАВ ЗАДН (Тайвань)</t>
  </si>
  <si>
    <t>51127178280</t>
  </si>
  <si>
    <t>X5 БАМПЕР ЗАДН С ОТВ П/ДАТЧ (Тайвань)</t>
  </si>
  <si>
    <t>51127227787</t>
  </si>
  <si>
    <t>51127178279</t>
  </si>
  <si>
    <t>X5 БАМПЕР ЗАДН БЕЗ ОТВ П/ДАТЧ (Тайвань)</t>
  </si>
  <si>
    <t>63217200818+63217200817</t>
  </si>
  <si>
    <t>X5 ФОНАРЬ ЗАДН ВНЕШН Л+П (КОМПЛЕКТ) ТЮНИНГ ДИОД СТОП СИГНАЛ ХРУСТАЛ (DEPO) КРАСН-БЕЛ</t>
  </si>
  <si>
    <t>63217227789</t>
  </si>
  <si>
    <t>X5 ФОНАРЬ ЗАДН ВНЕШН ЛЕВ С ДИОД (DEPO)</t>
  </si>
  <si>
    <t>63217227790</t>
  </si>
  <si>
    <t>X5 ФОНАРЬ ЗАДН ВНЕШН ПРАВ С ДИОД (DEPO)</t>
  </si>
  <si>
    <t>63217158939/63217200817</t>
  </si>
  <si>
    <t>X5 ФОНАРЬ ЗАДН ВНЕШН ЛЕВ (DEPO)</t>
  </si>
  <si>
    <t>63217200818</t>
  </si>
  <si>
    <t>X5 ФОНАРЬ ЗАДН ВНЕШН ПРАВ (DEPO)</t>
  </si>
  <si>
    <t>63217158943</t>
  </si>
  <si>
    <t>X5 ФОНАРЬ ЗАДН ВНУТРЕН ЛЕВ С ДИОД (DEPO)</t>
  </si>
  <si>
    <t>63217227793</t>
  </si>
  <si>
    <t>63217227794</t>
  </si>
  <si>
    <t>X5 ФОНАРЬ ЗАДН ВНУТРЕН ПРАВ С ДИОД (DEPO)</t>
  </si>
  <si>
    <t>63217158944</t>
  </si>
  <si>
    <t>63217200818+63217200817+63217158943+63217158944</t>
  </si>
  <si>
    <t>X5 ФОНАРЬ ЗАДН ВНЕШН+ВНУТР Л+П (КОМПЛЕКТ) ТЮНИНГ ДИОД ВНУТРЕН + ВНЕШН (EAGLE EYES) КРАСН-ТОНИР</t>
  </si>
  <si>
    <t>63217227789+63217227790+63217227793+63217227794</t>
  </si>
  <si>
    <t>X5 ФОНАРЬ ЗАДН ВНЕШН+ВНУТР Л+П (КОМПЛЕКТ) ТЮНИНГ С ДИОД (DEPO) ТОНИР</t>
  </si>
  <si>
    <t>X5 ФОНАРЬ ЗАДН ВНЕШН+ВНУТР Л+П (КОМПЛЕКТ) ТЮНИНГ С ДИОД (DEPO)</t>
  </si>
  <si>
    <t>X5 ФОНАРЬ ЗАДН ВНЕШН+ВНУТР Л+П (КОМПЛЕКТ) ТЮНИНГ С ДИОД ВНЕШН (DEPO) КРАСН-ТОНИР</t>
  </si>
  <si>
    <t>31126773949</t>
  </si>
  <si>
    <t>X5 РЫЧАГ ПЕРЕДН ПОДВЕСКИ ЛЕВ НИЖН ПЕРЕД (Тайвань)</t>
  </si>
  <si>
    <t>31126773950</t>
  </si>
  <si>
    <t>X5 РЫЧАГ ПЕРЕДН ПОДВЕСКИ ПРАВ НИЖН ПЕРЕД (Тайвань)</t>
  </si>
  <si>
    <t>31126771893</t>
  </si>
  <si>
    <t>X5 РЫЧАГ ПЕРЕДН ПОДВЕСКИ ЛЕВ НИЖН ЗАДН (Тайвань)</t>
  </si>
  <si>
    <t>31126771894</t>
  </si>
  <si>
    <t>X5 РЫЧАГ ПЕРЕДН ПОДВЕСКИ ПРАВ НИЖН ЗАДН (Тайвань)</t>
  </si>
  <si>
    <t>31126776417</t>
  </si>
  <si>
    <t>31126776418</t>
  </si>
  <si>
    <t>61677173851</t>
  </si>
  <si>
    <t>X5 ФОРСУНКА ОМЫВАТЕЛЯ ФАРЫ ЛЕВ (Китай)</t>
  </si>
  <si>
    <t>61677173852</t>
  </si>
  <si>
    <t>X5 ФОРСУНКА ОМЫВАТЕЛЯ ФАРЫ ПРАВ (Китай)</t>
  </si>
  <si>
    <t>64536972553</t>
  </si>
  <si>
    <t>51757158385</t>
  </si>
  <si>
    <t>X5 ЗАЩИТА ПОДДОНА ПЛАСТИК (Тайвань)</t>
  </si>
  <si>
    <t>51757233968</t>
  </si>
  <si>
    <t>BMW E71 X6 (08-)</t>
  </si>
  <si>
    <t>51137157687+51137157688</t>
  </si>
  <si>
    <t>X6 РЕШЕТКА РАДИАТОРА Л+П (КОМПЛЕКТ) ХРОМ-СЕР</t>
  </si>
  <si>
    <t>51137305589</t>
  </si>
  <si>
    <t>X6 РЕШЕТКА РАДИАТОРА ЛЕВ ХРОМ ЧЕРН (Тайвань)</t>
  </si>
  <si>
    <t>51137305590</t>
  </si>
  <si>
    <t>X6 РЕШЕТКА РАДИАТОРА ПРАВ ХРОМ ЧЕРН (Тайвань)</t>
  </si>
  <si>
    <t>51137307599</t>
  </si>
  <si>
    <t>X6 РЕШЕТКА РАДИАТОРА ЛЕВ ХРОМ (Тайвань) ТИТАН</t>
  </si>
  <si>
    <t>51137307600</t>
  </si>
  <si>
    <t>X6 РЕШЕТКА РАДИАТОРА ПРАВ ХРОМ (Тайвань) ТИТАН</t>
  </si>
  <si>
    <t>51117052398</t>
  </si>
  <si>
    <t>X6 БАМПЕР ПЕРЕДН (Китай)</t>
  </si>
  <si>
    <t>51117178599</t>
  </si>
  <si>
    <t>X6 УСИЛИТЕЛЬ БАМПЕРА ПЕРЕДН СТАЛЬН (Тайвань)</t>
  </si>
  <si>
    <t>51657052423</t>
  </si>
  <si>
    <t>X6 КРЫЛО ПЕРЕДН ЛЕВ С ОТВ П/ПОВТОРИТЕЛЬ , П/ОМЫВАТ ФАР (Тайвань)</t>
  </si>
  <si>
    <t>51657052424</t>
  </si>
  <si>
    <t>X6 КРЫЛО ПЕРЕДН ПРАВ С ОТВ П/ПОВТОРИТЕЛЬ , П/ОМЫВАТ ФАР (Тайвань)</t>
  </si>
  <si>
    <t>51717180617</t>
  </si>
  <si>
    <t>X6 ПОДКРЫЛОК ПЕРЕДН КРЫЛА ЛЕВ ПЕРЕД ЧАСТЬ (Тайвань)</t>
  </si>
  <si>
    <t>51717180618</t>
  </si>
  <si>
    <t>X6 ПОДКРЫЛОК ПЕРЕДН КРЫЛА ПРАВ ПЕРЕД ЧАСТЬ (Тайвань)</t>
  </si>
  <si>
    <t>51717180621</t>
  </si>
  <si>
    <t>X6 ПОДКРЫЛОК ПЕРЕДН КРЫЛА ЛЕВ ЗАДН ЧАСТЬ (Тайвань)</t>
  </si>
  <si>
    <t>51717180622</t>
  </si>
  <si>
    <t>X6 ПОДКРЫЛОК ПЕРЕДН КРЫЛА ПРАВ ЗАДН ЧАСТЬ (Тайвань)</t>
  </si>
  <si>
    <t>X6 БРЫЗГОВИК ПЕРЕДН КРЫЛА Л+П (КОМПЛЕКТ) + ЗАДН (4 шт)</t>
  </si>
  <si>
    <t>X6 ПОРОГ-ПОДНОЖКА Л+П (КОМПЛЕКТ)</t>
  </si>
  <si>
    <t>51657052427</t>
  </si>
  <si>
    <t>X6 КРЫШКА ФОРСУНКИ ОМЫВАТЕЛЯ ФАРЫ ЛЕВ (Тайвань)</t>
  </si>
  <si>
    <t>51657052428</t>
  </si>
  <si>
    <t>X6 КРЫШКА ФОРСУНКИ ОМЫВАТЕЛЯ ФАРЫ ПРАВ (Тайвань)</t>
  </si>
  <si>
    <t>51117179849</t>
  </si>
  <si>
    <t>X6 НАКЛАДКА БАМПЕРА ПЕРЕД НИЖН СЕР. (Тайвань)</t>
  </si>
  <si>
    <t>51127187145</t>
  </si>
  <si>
    <t>X6 НАКЛАДКА БАМПЕРА ЛЕВ ЗАДН (Китай)</t>
  </si>
  <si>
    <t>51127187146</t>
  </si>
  <si>
    <t>X6 НАКЛАДКА БАМПЕРА ПРАВ ЗАДН (Китай)</t>
  </si>
  <si>
    <t>61677223059</t>
  </si>
  <si>
    <t>X6 ФОРСУНКА ОМЫВАТЕЛЯ ФАРЫ ЛЕВ (Китай)</t>
  </si>
  <si>
    <t>61677223060</t>
  </si>
  <si>
    <t>X6 ФОРСУНКА ОМЫВАТЕЛЯ ФАРЫ ПРАВ (Китай)</t>
  </si>
  <si>
    <t>BMW E83 X3 (1/04-)</t>
  </si>
  <si>
    <t>63123418389</t>
  </si>
  <si>
    <t>X3 ФАРА ЛЕВ (КСЕНОН) (ориг.)</t>
  </si>
  <si>
    <t>63123418390</t>
  </si>
  <si>
    <t>X3 ФАРА ПРАВ (КСЕНОН) (ориг.)</t>
  </si>
  <si>
    <t>63123418387</t>
  </si>
  <si>
    <t>63123418388</t>
  </si>
  <si>
    <t>63123418411</t>
  </si>
  <si>
    <t>X3 ФАРА ЛЕВ С РЕГ.МОТОР , ВНУТРИ ЧЕРН (DEPO)</t>
  </si>
  <si>
    <t>63123418412</t>
  </si>
  <si>
    <t>X3 ФАРА ПРАВ С РЕГ.МОТОР , ВНУТРИ ЧЕРН (DEPO)</t>
  </si>
  <si>
    <t>51113420087</t>
  </si>
  <si>
    <t>X3 РЕШЕТКА РАДИАТОРА ЛЕВ (Тайвань) ХРОМ-ЧЕРН</t>
  </si>
  <si>
    <t>51133414903</t>
  </si>
  <si>
    <t>51133414904</t>
  </si>
  <si>
    <t>X3 РЕШЕТКА РАДИАТОРА ПРАВ (Тайвань) ХРОМ-ЧЕРН</t>
  </si>
  <si>
    <t>51113420088</t>
  </si>
  <si>
    <t>51113420089</t>
  </si>
  <si>
    <t>X3 РЕШЕТКА РАДИАТОРА ЛЕВ ХРОМ - (Тайвань) ТИТАН</t>
  </si>
  <si>
    <t>51113420090</t>
  </si>
  <si>
    <t>X3 РЕШЕТКА РАДИАТОРА ПРАВ ХРОМ - (Тайвань) ТИТАН</t>
  </si>
  <si>
    <t>51113438627</t>
  </si>
  <si>
    <t>X3 БАМПЕР ПЕРЕДН ВЕРХН , П/ОМЫВАТ ФАР (Тайвань)</t>
  </si>
  <si>
    <t>51113403438</t>
  </si>
  <si>
    <t>X3 УСИЛИТЕЛЬ БАМПЕРА ПЕРЕДН (Тайвань) АЛЮМИН</t>
  </si>
  <si>
    <t>41353405921</t>
  </si>
  <si>
    <t>X3 КРЫЛО ПЕРЕДН ЛЕВ (Тайвань)</t>
  </si>
  <si>
    <t>41353405922</t>
  </si>
  <si>
    <t>X3 КРЫЛО ПЕРЕДН ПРАВ (Тайвань)</t>
  </si>
  <si>
    <t>51713400053</t>
  </si>
  <si>
    <t>X3 ПОДКРЫЛОК ПЕРЕДН КРЫЛА ЛЕВ (Тайвань)</t>
  </si>
  <si>
    <t>51713400054</t>
  </si>
  <si>
    <t>X3 ПОДКРЫЛОК ПЕРЕДН КРЫЛА ПРАВ (Тайвань)</t>
  </si>
  <si>
    <t>X3 БРЫЗГОВИК ПЕРЕДН КРЫЛА Л+П (КОМПЛЕКТ) + ЗАДН (4 шт)</t>
  </si>
  <si>
    <t>41003449411</t>
  </si>
  <si>
    <t>X3 КАПОТ (Тайвань)</t>
  </si>
  <si>
    <t>51643419945</t>
  </si>
  <si>
    <t>X3 ПАНЕЛЬ ПЕРЕДН ПЛАСТИК (Тайвань)</t>
  </si>
  <si>
    <t>03-10</t>
  </si>
  <si>
    <t>X3 ПОРОГ-ПОДНОЖКА Л+П (КОМПЛЕКТ) OEM STYLE АЛЮМИН</t>
  </si>
  <si>
    <t>51163404625</t>
  </si>
  <si>
    <t>X3 СТЕКЛО ЗЕРКАЛА ЛЕВ ЭЛЕКТР С ПОДОГРЕВ (aspherical) (Тайвань)</t>
  </si>
  <si>
    <t>51163404626</t>
  </si>
  <si>
    <t>X3 СТЕКЛО ЗЕРКАЛА ПРАВ ЭЛЕКТР С ПОДОГРЕВ (aspherical) (Тайвань)</t>
  </si>
  <si>
    <t>51123416237</t>
  </si>
  <si>
    <t>X3 НАКЛАДКА БАМПЕРА ЛЕВ ЗАДН (Тайвань)</t>
  </si>
  <si>
    <t>51123416238</t>
  </si>
  <si>
    <t>X3 НАКЛАДКА БАМПЕРА ПРАВ ЗАДН (Тайвань)</t>
  </si>
  <si>
    <t>63216990170+63216990169+63213420206+63213420203</t>
  </si>
  <si>
    <t>X3 ФОНАРЬ ЗАДН ВНЕШН+ВНУТР Л+П (КОМПЛЕКТ) ТЮНИНГ ДИОД ВНЕШН + ВНУТРЕН ТОНИР (EAGLE EYES) ВНУТРИ ХРОМ</t>
  </si>
  <si>
    <t>X3 ФОНАРЬ ЗАДН ВНЕШН+ВНУТР Л+П (КОМПЛЕКТ) ТЮНИНГ ДИОД ВНЕШН + ВНУТРЕН (EAGLE EYES) ВНУТРИ КРАСН-ТОНИР</t>
  </si>
  <si>
    <t>31103443127</t>
  </si>
  <si>
    <t>X3 РЫЧАГ ПЕРЕДН ПОДВЕСКИ ЛЕВ НИЖН (Тайвань)</t>
  </si>
  <si>
    <t>31103443128</t>
  </si>
  <si>
    <t>X3 РЫЧАГ ПЕРЕДН ПОДВЕСКИ ПРАВ НИЖН (Тайвань)</t>
  </si>
  <si>
    <t>17113400400</t>
  </si>
  <si>
    <t>X3 КОНДЕНСАТОР КОНДИЦ (NISSENS) (NRF) (см.каталог)</t>
  </si>
  <si>
    <t>X3 КОНДЕНСАТОР КОНДИЦ (см.каталог)</t>
  </si>
  <si>
    <t>BMW E84 X1 (09-)</t>
  </si>
  <si>
    <t>63117290261</t>
  </si>
  <si>
    <t>X1 ФАРА ЛЕВ ЛИНЗОВАН , С РЕГ.МОТОР , ДИОД (КСЕНОН) (DEPO)</t>
  </si>
  <si>
    <t>63112990001</t>
  </si>
  <si>
    <t>X1 ФАРА ЛЕВ П/КОРРЕКТОР (DEPO)</t>
  </si>
  <si>
    <t>63117290262</t>
  </si>
  <si>
    <t>X1 ФАРА ПРАВ ЛИНЗОВАН , С РЕГ.МОТОР , ДИОД (КСЕНОН) (DEPO)</t>
  </si>
  <si>
    <t>63112990002</t>
  </si>
  <si>
    <t>X1 ФАРА ПРАВ П/КОРРЕКТОР (DEPO)</t>
  </si>
  <si>
    <t>63112990001+63112990002</t>
  </si>
  <si>
    <t>09-12</t>
  </si>
  <si>
    <t>X1 ФАРА Л+П (КОМПЛЕКТ) ТЮНИНГ ЛИНЗОВАН С ДИОД ВНУТРИ (DEPO) ЧЕРН</t>
  </si>
  <si>
    <t>51112993307</t>
  </si>
  <si>
    <t>X1 РЕШЕТКА РАДИАТОРА ЛЕВ (Тайвань) ХРОМ-СЕР</t>
  </si>
  <si>
    <t>51112993308</t>
  </si>
  <si>
    <t>X1 РЕШЕТКА РАДИАТОРА ПРАВ (Тайвань) ХРОМ-СЕР</t>
  </si>
  <si>
    <t>51112993305</t>
  </si>
  <si>
    <t>X1 РЕШЕТКА РАДИАТОРА ЛЕВ (Тайвань) ХРОМ-ЧЕРН</t>
  </si>
  <si>
    <t>51112993306</t>
  </si>
  <si>
    <t>X1 РЕШЕТКА РАДИАТОРА ПРАВ (Тайвань) ХРОМ-ЧЕРН</t>
  </si>
  <si>
    <t>51117345031</t>
  </si>
  <si>
    <t>X1 БАМПЕР ПЕРЕДН ВЕРХН ЧАСТЬ , ГРУНТ (Тайвань)</t>
  </si>
  <si>
    <t>51112993565</t>
  </si>
  <si>
    <t>X1 БАМПЕР ПЕРЕДН ГРУНТ (Тайвань)</t>
  </si>
  <si>
    <t>51118038016</t>
  </si>
  <si>
    <t>X1 КРЕПЛЕНИЕ НОМЕРА БАМПЕРА ПЕРЕДН (Тайвань)</t>
  </si>
  <si>
    <t>51112990368</t>
  </si>
  <si>
    <t>X1 РЕШЕТКА БАМПЕРА ПЕРЕДН ЦЕНТР (Тайвань)</t>
  </si>
  <si>
    <t>51112990187</t>
  </si>
  <si>
    <t>X1 УСИЛИТЕЛЬ БАМПЕРА ПЕРЕДН (Тайвань)</t>
  </si>
  <si>
    <t>41627332423</t>
  </si>
  <si>
    <t>X1 КРЫЛО ПЕРЕДН ЛЕВ БЕЗ ОТВ П/ПОВТОРИТЕЛЬ (Тайвань)</t>
  </si>
  <si>
    <t>41002993155</t>
  </si>
  <si>
    <t>X1 КРЫЛО ПЕРЕДН ЛЕВ С ОТВ П/ПОВТОРИТЕЛЬ (Тайвань)</t>
  </si>
  <si>
    <t>41627332424</t>
  </si>
  <si>
    <t>X1 КРЫЛО ПЕРЕДН ПРАВ БЕЗ ОТВ П/ПОВТОРИТЕЛЬ (Тайвань)</t>
  </si>
  <si>
    <t>41002993156</t>
  </si>
  <si>
    <t>X1 КРЫЛО ПЕРЕДН ПРАВ С ОТВ П/ПОВТОРИТЕЛЬ (Тайвань)</t>
  </si>
  <si>
    <t>41002993151</t>
  </si>
  <si>
    <t>X1 КАПОТ (Тайвань)</t>
  </si>
  <si>
    <t>51167284999</t>
  </si>
  <si>
    <t>F30 {F20 11-/ E84 09-} СТЕКЛО ЗЕРКАЛА ЛЕВ С ПОДОГРЕВ (aspherical) (Тайвань)</t>
  </si>
  <si>
    <t>51167285000</t>
  </si>
  <si>
    <t>F30 {F20 11-/ E84 09-} СТЕКЛО ЗЕРКАЛА ПРАВ С ПОДОГРЕВ (aspherical) (Тайвань)</t>
  </si>
  <si>
    <t>51162991663</t>
  </si>
  <si>
    <t>X1 {F-25  X3 (09-} СТЕКЛО ЗЕРКАЛА ЛЕВ ЭЛЕКТР 2 КОНТ С ПОДОГРЕВ (aspherical) (Тайвань)</t>
  </si>
  <si>
    <t>51162991664</t>
  </si>
  <si>
    <t>X1 {F-25  X3 (09-} СТЕКЛО ЗЕРКАЛА ПРАВ ЭЛЕКТР 2 КОНТ С ПОДОГРЕВ (aspherical) (Тайвань)</t>
  </si>
  <si>
    <t>51127345036</t>
  </si>
  <si>
    <t>X1 БАМПЕР ЗАДН ВЕРХН ЧАСТЬ , ГРУНТ (Тайвань)</t>
  </si>
  <si>
    <t>63212992477</t>
  </si>
  <si>
    <t>X1 ФОНАРЬ ЗАДН ВНЕШН ЛЕВ (DEPO)</t>
  </si>
  <si>
    <t>63212992478</t>
  </si>
  <si>
    <t>X1 ФОНАРЬ ЗАДН ВНЕШН ПРАВ (DEPO)</t>
  </si>
  <si>
    <t>63212990109</t>
  </si>
  <si>
    <t>X1 ФОНАРЬ ЗАДН ВНЕШН ЛЕВ С ДИОД (DEPO)</t>
  </si>
  <si>
    <t>63212990110</t>
  </si>
  <si>
    <t>X1 ФОНАРЬ ЗАДН ВНЕШН ПРАВ С ДИОД (DEPO)</t>
  </si>
  <si>
    <t>63212990113</t>
  </si>
  <si>
    <t>X1 ФОНАРЬ ЗАДН ВНУТРЕН ЛЕВ С ДИОД (DEPO)</t>
  </si>
  <si>
    <t>63212990114</t>
  </si>
  <si>
    <t>X1 ФОНАРЬ ЗАДН ВНУТРЕН ПРАВ С ДИОД (DEPO)</t>
  </si>
  <si>
    <t>61672990155</t>
  </si>
  <si>
    <t>X1 ФОРСУНКА ОМЫВАТЕЛЯ ФАРЫ Л=П (Китай)</t>
  </si>
  <si>
    <t>61677321891</t>
  </si>
  <si>
    <t>X1 ФОРСУНКА ОМЫВАТЕЛЯ ФАРЫ ЛЕВ (Китай)</t>
  </si>
  <si>
    <t>61677321892</t>
  </si>
  <si>
    <t>X1 ФОРСУНКА ОМЫВАТЕЛЯ ФАРЫ ПРАВ (Китай)</t>
  </si>
  <si>
    <t>BMW E87 (03-)</t>
  </si>
  <si>
    <t>63117193387+63117193388</t>
  </si>
  <si>
    <t>E87 ФАРА Л+П (КОМПЛЕКТ) ТЮНИНГ ЛИНЗОВАН (DEVIL EYES) С 2 СВЕТЯЩ ОБОДК (JUNYAN) ВНУТРИ ХРОМ</t>
  </si>
  <si>
    <t>63126924485</t>
  </si>
  <si>
    <t>E87 ФАРА ЛЕВ П/КОРРЕКТОР (DEPO)</t>
  </si>
  <si>
    <t>63126924486</t>
  </si>
  <si>
    <t>E87 ФАРА ПРАВ П/КОРРЕКТОР (DEPO)</t>
  </si>
  <si>
    <t>E87 ФАРА Л+П (КОМПЛЕКТ) ТЮНИНГ ЛИНЗОВАН (DEVIL EYES) С 2 СВЕТЯЩ ОБОДК (JUNYAN) ВНУТРИ ЧЕРН</t>
  </si>
  <si>
    <t>63126924486+63126924485</t>
  </si>
  <si>
    <t>E87 ФАРА Л+П (КОМПЛЕКТ) ТЮНИНГ ЛИНЗОВАН С 2 СВЕТЯЩ ОБОДК (SONAR) ВНУТРИ ЧЕРН</t>
  </si>
  <si>
    <t>63177181287</t>
  </si>
  <si>
    <t>E87 ФАРА ПРОТИВОТУМ ЛЕВ (DEPO)</t>
  </si>
  <si>
    <t>63177181288</t>
  </si>
  <si>
    <t>E87 ФАРА ПРОТИВОТУМ ПРАВ (DEPO)</t>
  </si>
  <si>
    <t>51137166439</t>
  </si>
  <si>
    <t>E87 РЕШЕТКА РАДИАТОРА ЛЕВ (Тайвань) ТЕМНО-СЕР</t>
  </si>
  <si>
    <t>51137077129</t>
  </si>
  <si>
    <t>E87 РЕШЕТКА РАДИАТОРА ЛЕВ (Тайвань) ЧЕРН-ХРОМ</t>
  </si>
  <si>
    <t>51137166440</t>
  </si>
  <si>
    <t>E87 РЕШЕТКА РАДИАТОРА ПРАВ (Тайвань) ТЕМНО-СЕР</t>
  </si>
  <si>
    <t>51137077130</t>
  </si>
  <si>
    <t>E87 РЕШЕТКА РАДИАТОРА ПРАВ (Тайвань) ЧЕРН-ХРОМ</t>
  </si>
  <si>
    <t>51117136632</t>
  </si>
  <si>
    <t>03-06</t>
  </si>
  <si>
    <t>E87 БАМПЕР ПЕРЕДН БЕЗ ОТВ П/ОМЫВАТ ФАР (Тайвань) ГРУНТ</t>
  </si>
  <si>
    <t>51117185124</t>
  </si>
  <si>
    <t>E87 БАМПЕР ПЕРЕДН С ОТВ П/ОМЫВАТ (Тайвань) ГРУНТ</t>
  </si>
  <si>
    <t>51117151823</t>
  </si>
  <si>
    <t>E87 БАМПЕР ПЕРЕДН С ОТВ П/ОМЫВАТ ФАР (Тайвань) ГРУНТ</t>
  </si>
  <si>
    <t>51117185125</t>
  </si>
  <si>
    <t>E87 БАМПЕР ПЕРЕДН БЕЗ ОТВ П/ОМЫВАТ (Тайвань) ГРУНТ</t>
  </si>
  <si>
    <t>51117136635</t>
  </si>
  <si>
    <t>E87 МОЛДИНГ БАМПЕРА ПЕРЕДН ЛЕВ (Тайвань) ГРУНТ</t>
  </si>
  <si>
    <t>51117166585</t>
  </si>
  <si>
    <t>E87 МОЛДИНГ БАМПЕРА ПЕРЕДН ЛЕВ БЕЗ ОТВ П/ДАТЧ (Тайвань) ТЕМНО-СЕР</t>
  </si>
  <si>
    <t>51117136636</t>
  </si>
  <si>
    <t>E87 МОЛДИНГ БАМПЕРА ПЕРЕДН ПРАВ (Тайвань) ГРУНТ</t>
  </si>
  <si>
    <t>51117166586</t>
  </si>
  <si>
    <t>E87 МОЛДИНГ БАМПЕРА ПЕРЕДН ПРАВ БЕЗ ОТВ П/ДАТЧ (Тайвань) ТЕМНО-СЕР</t>
  </si>
  <si>
    <t>51117166605</t>
  </si>
  <si>
    <t>E87 РЕШЕТКА БАМПЕРА ПЕРЕДН (Тайвань)</t>
  </si>
  <si>
    <t>51117118161</t>
  </si>
  <si>
    <t>E87 РЕШЕТКА БАМПЕРА ПЕРЕДН (Тайвань) ЧЕРН</t>
  </si>
  <si>
    <t>51117058442</t>
  </si>
  <si>
    <t>E87 СПОЙЛЕР БАМПЕРА ПЕРЕДН (Тайвань) ЧЕРН</t>
  </si>
  <si>
    <t>51117058450</t>
  </si>
  <si>
    <t>E87 УСИЛИТЕЛЬ БАМПЕРА ПЕРЕДН (Тайвань)</t>
  </si>
  <si>
    <t>41357133227</t>
  </si>
  <si>
    <t>E87 КРЫЛО ПЕРЕДН ЛЕВ (Тайвань)</t>
  </si>
  <si>
    <t>41357133228</t>
  </si>
  <si>
    <t>E87 КРЫЛО ПЕРЕДН ПРАВ (Тайвань)</t>
  </si>
  <si>
    <t>63136932998</t>
  </si>
  <si>
    <t>E87 {E81 и ЛЕВЫЙ для E90/91 08-/E92/E93 07-} ПОВТОРИТЕЛЬ ПОВОРОТА В КРЫЛО ПРАВ (DEPO)</t>
  </si>
  <si>
    <t>63136932997</t>
  </si>
  <si>
    <t>E87 {E81 и ПРАВЫЙ для E90/91 08-/E92/E93 07-} ПОВТОРИТЕЛЬ ПОВОРОТА В КРЫЛО ЛЕВ (DEPO)</t>
  </si>
  <si>
    <t>51717059375</t>
  </si>
  <si>
    <t>03-08</t>
  </si>
  <si>
    <t>E87 ПОДКРЫЛОК ПЕРЕДН КРЫЛА ЛЕВ ПЕРЕД ЧАСТЬ (Тайвань)</t>
  </si>
  <si>
    <t>51717059376</t>
  </si>
  <si>
    <t>E87 ПОДКРЫЛОК ПЕРЕДН КРЫЛА ПРАВ ПЕРЕД ЧАСТЬ (Тайвань)</t>
  </si>
  <si>
    <t>51717059371</t>
  </si>
  <si>
    <t>E87 ПОДКРЫЛОК ПЕРЕДН КРЫЛА ЛЕВ ЗАДН ЧАСТЬ (Тайвань)</t>
  </si>
  <si>
    <t>51717059372</t>
  </si>
  <si>
    <t>E87 ПОДКРЫЛОК ПЕРЕДН КРЫЛА ПРАВ ЗАДН ЧАСТЬ (Тайвань)</t>
  </si>
  <si>
    <t>41614415290</t>
  </si>
  <si>
    <t>E87 КАПОТ (Тайвань)</t>
  </si>
  <si>
    <t>51647193192</t>
  </si>
  <si>
    <t>E87 {1.8/2.0 L} ПАНЕЛЬ ПЕРЕДН ПЛАСТИК (Тайвань)</t>
  </si>
  <si>
    <t>51127136089</t>
  </si>
  <si>
    <t>E87 БАМПЕР ЗАДН ВЕРХН (Тайвань)</t>
  </si>
  <si>
    <t>63216924501+63216924502</t>
  </si>
  <si>
    <t>E87 ФОНАРЬ ЗАДН ВНЕШН Л+П (КОМПЛЕКТ) ТЮНИНГ (ХЭТЧБЭК) ХРУСТАЛ С ДИОД ГАБАРИТ , СТОП СИГНАЛ (DEPO) КРАСН-БЕЛ</t>
  </si>
  <si>
    <t>63217164955</t>
  </si>
  <si>
    <t>E87 ФОНАРЬ ЗАДН ВНЕШН ЛЕВ (3 дв) (5 дв) (DEPO)</t>
  </si>
  <si>
    <t>63217164956</t>
  </si>
  <si>
    <t>E87 ФОНАРЬ ЗАДН ВНЕШН ПРАВ (3 дв) (5 дв) (DEPO)</t>
  </si>
  <si>
    <t>63210432623</t>
  </si>
  <si>
    <t>E87 {E81} ФОНАРЬ ЗАДН ВНЕШН ЛЕВ С ДИОД (3 дв) (5 дв) (DEPO) КРАСН-ТОНИР</t>
  </si>
  <si>
    <t>63210432624</t>
  </si>
  <si>
    <t>E87 {E81} ФОНАРЬ ЗАДН ВНЕШН ПРАВ С ДИОД (3 дв) (5 дв) (DEPO) КРАСН-ТОНИР</t>
  </si>
  <si>
    <t>63216924501</t>
  </si>
  <si>
    <t>E87 ФОНАРЬ ЗАДН ВНЕШН ЛЕВ (DEPO) КРАСН-БЕЛ</t>
  </si>
  <si>
    <t>63216924502</t>
  </si>
  <si>
    <t>E87 ФОНАРЬ ЗАДН ВНЕШН ПРАВ (DEPO) КРАСН-БЕЛ</t>
  </si>
  <si>
    <t>63210397035</t>
  </si>
  <si>
    <t>31126763699</t>
  </si>
  <si>
    <t>E90 {E91/E92/E87} РЫЧАГ ПЕРЕДН ПОДВЕСКИ ЛЕВ НИЖН (Тайвань)</t>
  </si>
  <si>
    <t>31126763700</t>
  </si>
  <si>
    <t>E90 {E91/E92/E87} РЫЧАГ ПЕРЕДН ПОДВЕСКИ ПРАВ НИЖН (Тайвань)</t>
  </si>
  <si>
    <t>31124036269</t>
  </si>
  <si>
    <t>E90 {E91/E92/E87} РЫЧАГ ПЕРЕДН ПОДВЕСКИ ЛЕВ ВЕРХН (Тайвань)</t>
  </si>
  <si>
    <t>31124036270</t>
  </si>
  <si>
    <t>E90 {E91/E92/E87} РЫЧАГ ПЕРЕДН ПОДВЕСКИ ПРАВ ВЕРХН (Тайвань)</t>
  </si>
  <si>
    <t>17117521046/17117521931/17117559273</t>
  </si>
  <si>
    <t>E87 {E90/91/92} РАДИАТОР ОХЛАЖДЕН (KOYO)</t>
  </si>
  <si>
    <t>61673416467</t>
  </si>
  <si>
    <t>X3 ФОРСУНКА ОМЫВАТЕЛЯ ФАРЫ ЛЕВ (Китай)</t>
  </si>
  <si>
    <t>61673416468</t>
  </si>
  <si>
    <t>X3 ФОРСУНКА ОМЫВАТЕЛЯ ФАРЫ ПРАВ (Китай)</t>
  </si>
  <si>
    <t>64536930038/64536930040</t>
  </si>
  <si>
    <t>E90 {E87 05-} КОНДЕНСАТОР КОНДИЦ (см.каталог)</t>
  </si>
  <si>
    <t>64529122618</t>
  </si>
  <si>
    <t>E90 {E87 06-} КОМПРЕССОР КОНДИЦ (AVA) (см.каталог)</t>
  </si>
  <si>
    <t>BMW E90 СЕДАН / E91 УНИВЕРСАЛ (3 SERIES )(04-)</t>
  </si>
  <si>
    <t>63116942721</t>
  </si>
  <si>
    <t>E90 ФАРА ЛЕВ (ориг.)</t>
  </si>
  <si>
    <t>63117202573</t>
  </si>
  <si>
    <t>E90 ФАРА ЛЕВ П/КОРРЕКТОР ВНУТРИ (DEPO) ЧЕРН</t>
  </si>
  <si>
    <t>63116942722</t>
  </si>
  <si>
    <t>E90 ФАРА ПРАВ (ориг.)</t>
  </si>
  <si>
    <t>63117202574</t>
  </si>
  <si>
    <t>E90 ФАРА ПРАВ П/КОРРЕКТОР ВНУТРИ (DEPO) ЧЕРН</t>
  </si>
  <si>
    <t>63117240247</t>
  </si>
  <si>
    <t>E90 ФАРА ЛЕВ С РЕГ.МОТОР , (КСЕНОН) -D1S- , П/ ДИОД УК.ПОВОР (DEPO) ЧЕРН</t>
  </si>
  <si>
    <t>63117240248</t>
  </si>
  <si>
    <t>E90 ФАРА ПРАВ С РЕГ.МОТОР , (КСЕНОН) -D1S- , П/ ДИОД УК.ПОВОР (DEPO) ЧЕРН</t>
  </si>
  <si>
    <t>63116942721+63116942722</t>
  </si>
  <si>
    <t>E90 ФАРА Л+П (КОМПЛЕКТ) ТЮНИНГ ЛИНЗОВАН (DEVIL EYES) С СВЕТЯЩ ОБОДК (JUNYAN) ВНУТРИ ХРОМ</t>
  </si>
  <si>
    <t>E90 ФАРА ЛЕВ П/КОРРЕКТОР (Valeo тип) (DEPO)</t>
  </si>
  <si>
    <t>E90 ФАРА ПРАВ П/КОРРЕКТОР (Valeo тип) (DEPO)</t>
  </si>
  <si>
    <t>E90 ФАРА Л+П (КОМПЛЕКТ) ТЮНИНГ ЛИНЗОВАН С СВЕТЯЩ ОБОДК ВНУТРИ (DEPO) ЧЕРН</t>
  </si>
  <si>
    <t>E90 ФАРА Л+П (КОМПЛЕКТ) ТЮНИНГ ЛИНЗОВАН С 2 СВЕТЯЩ ОБОДК +/- П/КОРРЕКТОР (SONAR) ВНУТРИ ХРОМ</t>
  </si>
  <si>
    <t>E90 ФАРА Л+П (КОМПЛЕКТ) ТЮНИНГ ЛИНЗОВАН С 2 CCFL СВЕТЯЩ ОБОДК С РЕГ.МОТОР (EAGLE EYES) ВНУТРИ ХРОМ</t>
  </si>
  <si>
    <t>E90 ФАРА Л+П (КОМПЛЕКТ) ТЮНИНГ ЛИНЗОВАН С 2 СВЕТЯЩ ОБОДК +/- П/КОРРЕКТОР (SONAR) ВНУТРИ ЧЕРН</t>
  </si>
  <si>
    <t>E90 ФАРА Л+П (КОМПЛЕКТ) ТЮНИНГ ЛИНЗОВАН (DEVIL EYES) С СВЕТЯЩ ОБОДК (JUNYAN) ВНУТРИ ЧЕРН</t>
  </si>
  <si>
    <t>63177199893</t>
  </si>
  <si>
    <t>E90 ФАРА ПРОТИВОТУМ ЛЕВ (DEPO)</t>
  </si>
  <si>
    <t>63176948373</t>
  </si>
  <si>
    <t>E90 ФАРА ПРОТИВОТУМ ЛЕВ (ориг.)</t>
  </si>
  <si>
    <t>63177199894</t>
  </si>
  <si>
    <t>E90 ФАРА ПРОТИВОТУМ ПРАВ (DEPO)</t>
  </si>
  <si>
    <t>63176948374</t>
  </si>
  <si>
    <t>E90 ФАРА ПРОТИВОТУМ ПРАВ (ориг.)</t>
  </si>
  <si>
    <t>51137120007</t>
  </si>
  <si>
    <t>E90 РЕШЕТКА РАДИАТОРА ЛЕВ (Тайвань) ЧЕРН-ХРОМ</t>
  </si>
  <si>
    <t>51137201967</t>
  </si>
  <si>
    <t>E90 РЕШЕТКА РАДИАТОРА ЛЕВ С ХРОМ МОЛДИНГ (Тайвань) ТЕМНО-СЕР</t>
  </si>
  <si>
    <t>51137120008</t>
  </si>
  <si>
    <t>E90 РЕШЕТКА РАДИАТОРА ПРАВ (Тайвань) ЧЕРН-ХРОМ</t>
  </si>
  <si>
    <t>51137201968</t>
  </si>
  <si>
    <t>E90 РЕШЕТКА РАДИАТОРА ПРАВ С ХРОМ МОЛДИНГ (Тайвань) ТЕМНО-СЕР</t>
  </si>
  <si>
    <t>51117140859</t>
  </si>
  <si>
    <t>E90 БАМПЕР ПЕРЕДН БЕЗ ОТВ ГРУНТ</t>
  </si>
  <si>
    <t>51117170052</t>
  </si>
  <si>
    <t>E90 БАМПЕР ПЕРЕДН С ОТВ П/ОМЫВАТ ФАР БЕЗ ОТВ П/ДАТЧ (Тайвань)</t>
  </si>
  <si>
    <t>51117204248</t>
  </si>
  <si>
    <t>E90 БАМПЕР ПЕРЕДН С ОТВ П/ОМЫВАТ ФАР ГРУНТ (Тайвань)</t>
  </si>
  <si>
    <t>51117170053</t>
  </si>
  <si>
    <t>E90 БАМПЕР ПЕРЕДН С ОТВ П/ОМЫВАТ ФАР , П/ДАТЧ (Тайвань) ГРУНТ</t>
  </si>
  <si>
    <t>51117204249</t>
  </si>
  <si>
    <t>E90 БАМПЕР ПЕРЕДН С ОТВ П/ОМЫВАТ ФАР , П/ДАТЧ ГРУНТ (Тайвань)</t>
  </si>
  <si>
    <t>51117204242</t>
  </si>
  <si>
    <t>E90 БАМПЕР ПЕРЕДН БЕЗ ОТВ П/ОМЫВАТ ФАР , БЕЗ ОТВ П/ДАТЧ , ГРУНТ (Тайвань)</t>
  </si>
  <si>
    <t>51117154551</t>
  </si>
  <si>
    <t>E90 РЕШЕТКА БАМПЕРА ПЕРЕДН ЛЕВ (Тайвань)</t>
  </si>
  <si>
    <t>51117154552</t>
  </si>
  <si>
    <t>E90 РЕШЕТКА БАМПЕРА ПЕРЕДН ПРАВ (Тайвань)</t>
  </si>
  <si>
    <t>51117198906</t>
  </si>
  <si>
    <t>E90 РЕШЕТКА БАМПЕРА ПЕРЕДН ЦЕНТРАЛ (Тайвань)</t>
  </si>
  <si>
    <t>51117154556</t>
  </si>
  <si>
    <t>51117906495</t>
  </si>
  <si>
    <t>E90 РЕШЕТКА БАМПЕРА ПЕРЕДН ЛЕВ С ОТВ П/ПРОТИВОТУМ (DEPO)</t>
  </si>
  <si>
    <t>51117906496</t>
  </si>
  <si>
    <t>E90 РЕШЕТКА БАМПЕРА ПЕРЕДН ПРАВ С ОТВ П/ПРОТИВОТУМ (DEPO)</t>
  </si>
  <si>
    <t>51117146645</t>
  </si>
  <si>
    <t>E90 УСИЛИТЕЛЬ БАМПЕРА ПЕРЕДН (Тайвань)</t>
  </si>
  <si>
    <t>41357135679</t>
  </si>
  <si>
    <t>E90 КРЫЛО ПЕРЕДН ЛЕВ (ориг.)</t>
  </si>
  <si>
    <t>41357135680</t>
  </si>
  <si>
    <t>E90 КРЫЛО ПЕРЕДН ПРАВ (ориг.)</t>
  </si>
  <si>
    <t>E90 КРЫЛО ПЕРЕДН ЛЕВ С ОТВ П/ПОВТОРИТЕЛЬ (Тайвань)</t>
  </si>
  <si>
    <t>E90 КРЫЛО ПЕРЕДН ПРАВ С ОТВ П/ПОВТОРИТЕЛЬ (Тайвань)</t>
  </si>
  <si>
    <t>51717059379</t>
  </si>
  <si>
    <t>E90 ПОДКРЫЛОК ПЕРЕДН КРЫЛА ЛЕВ ПЕРЕД ЧАСТЬ (Тайвань)</t>
  </si>
  <si>
    <t>51717059380</t>
  </si>
  <si>
    <t>E90 ПОДКРЫЛОК ПЕРЕДН КРЫЛА ПРАВ ПЕРЕД ЧАСТЬ (Тайвань)</t>
  </si>
  <si>
    <t>51717059377</t>
  </si>
  <si>
    <t>E90 ПОДКРЫЛОК ПЕРЕДН КРЫЛА ЛЕВ ЗАДН ЧАСТЬ (Тайвань)</t>
  </si>
  <si>
    <t>51717059378</t>
  </si>
  <si>
    <t>E90 ПОДКРЫЛОК ПЕРЕДН КРЫЛА ПРАВ ЗАДН ЧАСТЬ (Тайвань)</t>
  </si>
  <si>
    <t>41617153940</t>
  </si>
  <si>
    <t>E90 КАПОТ (Тайвань)</t>
  </si>
  <si>
    <t>41617140729</t>
  </si>
  <si>
    <t>51647058594</t>
  </si>
  <si>
    <t>E90 СУППОРТ РАДИАТОРА (Тайвань) ПЛАСТИК</t>
  </si>
  <si>
    <t>51647116707</t>
  </si>
  <si>
    <t>E90 КРЕПЛЕНИЕ ФАРЫ ЛЕВ (Тайвань)</t>
  </si>
  <si>
    <t>51647138401</t>
  </si>
  <si>
    <t>51647138402</t>
  </si>
  <si>
    <t>E90 КРЕПЛЕНИЕ ФАРЫ ПРАВ (Тайвань)</t>
  </si>
  <si>
    <t>51647116708</t>
  </si>
  <si>
    <t>61678031307</t>
  </si>
  <si>
    <t>E90 КРЫШКА ФОРСУНКИ ОМЫВАТЕЛЯ ФАРЫ ЛЕВ (Тайвань)</t>
  </si>
  <si>
    <t>61677211209</t>
  </si>
  <si>
    <t>61677211210</t>
  </si>
  <si>
    <t>E90 КРЫШКА ФОРСУНКИ ОМЫВАТЕЛЯ ФАРЫ ПРАВ (Тайвань)</t>
  </si>
  <si>
    <t>61678031308</t>
  </si>
  <si>
    <t>E90 КРЫШКА ФОРСУНКИ ОМЫВАТЕЛЯ ФАРЫ ЛЕВ (Китай)</t>
  </si>
  <si>
    <t>E90 КРЫШКА ФОРСУНКИ ОМЫВАТЕЛЯ ФАРЫ ПРАВ (Китай)</t>
  </si>
  <si>
    <t>51167161541</t>
  </si>
  <si>
    <t>E90 ЗЕРКАЛО ЛЕВ ЭЛЕКТР С ПОДОГРЕВ С ПАМЯТЬЮ (aspherical) (Тайвань) ГРУНТ</t>
  </si>
  <si>
    <t>51167161542</t>
  </si>
  <si>
    <t>E90 ЗЕРКАЛО ПРАВ ЭЛЕКТР С ПОДОГРЕВ С ПАМЯТЬЮ (aspherical) (Тайвань) ГРУНТ</t>
  </si>
  <si>
    <t>51117207299</t>
  </si>
  <si>
    <t>E90 ЗАГЛУШКА БУКСИРОВ КРЮКА БАМПЕРА ПЕРЕД (Тайвань)</t>
  </si>
  <si>
    <t>51117167575</t>
  </si>
  <si>
    <t>51127202694</t>
  </si>
  <si>
    <t>E90 БАМПЕР ЗАДН БЕЗ ОТВ П/ДАТЧ ГРУНТ (Тайвань)</t>
  </si>
  <si>
    <t>51127202706</t>
  </si>
  <si>
    <t>E90 БАМПЕР ЗАДН С ОТВ П/ДАТЧ ГРУНТ (Тайвань)</t>
  </si>
  <si>
    <t>51127171045</t>
  </si>
  <si>
    <t>51127141053</t>
  </si>
  <si>
    <t>E90 БАМПЕР ЗАДН БЕЗ ОТВ П/ДАТЧ (Тайвань)</t>
  </si>
  <si>
    <t>51127202697</t>
  </si>
  <si>
    <t>E90 БАМПЕР ЗАДН БЕЗ ОТВ П/ДАТЧ ГРУНТ (УНИВЕРСАЛ) (Тайвань)</t>
  </si>
  <si>
    <t>51127058467</t>
  </si>
  <si>
    <t>E90 УСИЛИТЕЛЬ БАМПЕРА ЗАДН (Тайвань)</t>
  </si>
  <si>
    <t>E90 УСИЛИТЕЛЬ БАМПЕРА ЗАДН (Китай)</t>
  </si>
  <si>
    <t>63216937457+63216937458</t>
  </si>
  <si>
    <t>E90 ФОНАРЬ ЗАДН ВНЕШН Л+П (КОМПЛЕКТ) ТЮНИНГ ДИОД ПРОЗРАЧ (DEPO) КРАСН</t>
  </si>
  <si>
    <t>63214871731/63217154153</t>
  </si>
  <si>
    <t>E90 ФОНАРЬ ЗАДН ВНЕШН ЛЕВ С ДИОД (СЕДАН) (DEPO)</t>
  </si>
  <si>
    <t>63214871732/63217154154</t>
  </si>
  <si>
    <t>E90 ФОНАРЬ ЗАДН ВНЕШН ПРАВ С ДИОД (СЕДАН) (DEPO)</t>
  </si>
  <si>
    <t>63216937457</t>
  </si>
  <si>
    <t>E90 ФОНАРЬ ЗАДН ВНЕШН ЛЕВ (DEPO) КРАСН</t>
  </si>
  <si>
    <t>63216937458</t>
  </si>
  <si>
    <t>E90 ФОНАРЬ ЗАДН ВНЕШН ПРАВ (DEPO) КРАСН</t>
  </si>
  <si>
    <t>63216937459</t>
  </si>
  <si>
    <t>E90 ФОНАРЬ ЗАДН ВНУТРЕН ЛЕВ (DEPO) КРАСН-БЕЛ</t>
  </si>
  <si>
    <t>63217154155</t>
  </si>
  <si>
    <t>E90 ФОНАРЬ ЗАДН ВНУТРЕН ЛЕВ С ДИОД (СЕДАН) (DEPO)</t>
  </si>
  <si>
    <t>63216937460</t>
  </si>
  <si>
    <t>E90 ФОНАРЬ ЗАДН ВНУТРЕН ПРАВ (DEPO) КРАСН-БЕЛ</t>
  </si>
  <si>
    <t>63217154156</t>
  </si>
  <si>
    <t>E90 ФОНАРЬ ЗАДН ВНУТРЕН ПРАВ С ДИОД (СЕДАН) (DEPO)</t>
  </si>
  <si>
    <t>63216937457+63216937458+63216937459+63216937460</t>
  </si>
  <si>
    <t>E90 ФОНАРЬ ЗАДН ВНЕШН+ВНУТР Л+П (КОМПЛЕКТ) ТЮНИНГ (СЕДАН) ПРОЗРАЧ С ДИОД УК.ПОВОР (SONAR) ТОНИР ВНУТРИ КРАСН-ТОНИР</t>
  </si>
  <si>
    <t>63216937458+63216937457+63216937459+63216937460</t>
  </si>
  <si>
    <t>E90 ФОНАРЬ ЗАДН ВНЕШН+ВНУТР Л+П (КОМПЛЕКТ) ТЮНИНГ (СЕДАН) С ДИОД УК.ПОВОР (SONAR) ТОНИР ВНУТРИ ХРОМ</t>
  </si>
  <si>
    <t>61677179311</t>
  </si>
  <si>
    <t>E90 ФОРСУНКА ОМЫВАТЕЛЯ ФАРЫ Л=П (Китай)</t>
  </si>
  <si>
    <t>64509169772/64509169791/64536930038/64536930040/64539206300</t>
  </si>
  <si>
    <t>E90 КОНДЕНСАТОР КОНДИЦ (KOYO)</t>
  </si>
  <si>
    <t>BMW E92 КУПЕ (3 SERIES )(04-)</t>
  </si>
  <si>
    <t>63176937465</t>
  </si>
  <si>
    <t>E92 ФАРА ПРОТИВОТУМ ЛЕВ (ориг.)</t>
  </si>
  <si>
    <t>51117181307</t>
  </si>
  <si>
    <t>E92 БАМПЕР ПЕРЕДН (Тайвань) ГРУНТ</t>
  </si>
  <si>
    <t>41357168987</t>
  </si>
  <si>
    <t>E92 КРЫЛО ПЕРЕДН ЛЕВ (Тайвань) ПЛАСТИК</t>
  </si>
  <si>
    <t>41357168988</t>
  </si>
  <si>
    <t>E92 КРЫЛО ПЕРЕДН ПРАВ (Тайвань) ПЛАСТИК</t>
  </si>
  <si>
    <t>41617168514</t>
  </si>
  <si>
    <t>E92 КАПОТ (Тайвань)</t>
  </si>
  <si>
    <t>61677171659</t>
  </si>
  <si>
    <t>E92 КРЫШКА ФОРСУНКИ ОМЫВАТЕЛЯ ФАРЫ ЛЕВ (Китай)</t>
  </si>
  <si>
    <t>61677171660</t>
  </si>
  <si>
    <t>E92 КРЫШКА ФОРСУНКИ ОМЫВАТЕЛЯ ФАРЫ ПРАВ (Китай)</t>
  </si>
  <si>
    <t>61677283213</t>
  </si>
  <si>
    <t>E92 ФОРСУНКА ОМЫВАТЕЛЯ ФАРЫ Л=П (Китай)</t>
  </si>
  <si>
    <t>BMW F01/F02 7 series (09-)</t>
  </si>
  <si>
    <t>6317782195</t>
  </si>
  <si>
    <t>F01 ФАРА ПРОТИВОТУМ ЛЕВ (DEPO)</t>
  </si>
  <si>
    <t>6317782196</t>
  </si>
  <si>
    <t>F01 ФАРА ПРОТИВОТУМ ПРАВ (DEPO)</t>
  </si>
  <si>
    <t>51117238751</t>
  </si>
  <si>
    <t>F01 БАМПЕР ПЕРЕДН С ОТВ П/ОМЫВАТ ФАР , П/ДАТЧ , ГРУНТ (Тайвань)</t>
  </si>
  <si>
    <t>51717185163</t>
  </si>
  <si>
    <t>F01 {F02 09-} ПОДКРЫЛОК ПЕРЕДН КРЫЛА ЛЕВ ПЕРЕД ЧАСТЬ (Китай)</t>
  </si>
  <si>
    <t>51717185164</t>
  </si>
  <si>
    <t>F01 {F02 09-} ПОДКРЫЛОК ПЕРЕДН КРЫЛА ПРАВ ПЕРЕД ЧАСТЬ (Китай)</t>
  </si>
  <si>
    <t>51117210881</t>
  </si>
  <si>
    <t>F01 КРЫШКА ФОРСУНКИ ОМЫВАТЕЛЯ ФАРЫ ЛЕВ (Тайвань)</t>
  </si>
  <si>
    <t>51117210882</t>
  </si>
  <si>
    <t>F01 КРЫШКА ФОРСУНКИ ОМЫВАТЕЛЯ ФАРЫ ПРАВ (Тайвань)</t>
  </si>
  <si>
    <t>51167251583</t>
  </si>
  <si>
    <t>F01 {F-10  5 Series (10-} СТЕКЛО ЗЕРКАЛА ЛЕВ ЭЛЕКТР С ПОДОГРЕВ (aspherical) (Тайвань)</t>
  </si>
  <si>
    <t>51167251584</t>
  </si>
  <si>
    <t>F01 {F-10  5 Series (10-} СТЕКЛО ЗЕРКАЛА ПРАВ ЭЛЕКТР С ПОДОГРЕВ (aspherical) (Тайвань)</t>
  </si>
  <si>
    <t>63217182197</t>
  </si>
  <si>
    <t>F01 ФОНАРЬ ЗАДН ВНЕШН ЛЕВ ДИОД (DEPO)</t>
  </si>
  <si>
    <t>63217182198</t>
  </si>
  <si>
    <t>F01 ФОНАРЬ ЗАДН ВНЕШН ПРАВ ДИОД (DEPO)</t>
  </si>
  <si>
    <t>63217182205</t>
  </si>
  <si>
    <t>F01 ФОНАРЬ ЗАДН ВНУТРЕН ЛЕВ ДИОД (DEPO)</t>
  </si>
  <si>
    <t>63217182206</t>
  </si>
  <si>
    <t>F01 ФОНАРЬ ЗАДН ВНУТРЕН ПРАВ ДИОД (DEPO)</t>
  </si>
  <si>
    <t>61677178743</t>
  </si>
  <si>
    <t>F01 {F02 09-} ФОРСУНКА ОМЫВАТЕЛЯ ФАРЫ ЛЕВ (Китай)</t>
  </si>
  <si>
    <t>61677178744</t>
  </si>
  <si>
    <t>F01 {F02 09-} ФОРСУНКА ОМЫВАТЕЛЯ ФАРЫ ПРАВ (Китай)</t>
  </si>
  <si>
    <t>BMW F07 GT 5 series (09-)</t>
  </si>
  <si>
    <t>63177199619</t>
  </si>
  <si>
    <t>F07 ФАРА ПРОТИВОТУМ ЛЕВ (DEPO)</t>
  </si>
  <si>
    <t>63177199620</t>
  </si>
  <si>
    <t>F07 ФАРА ПРОТИВОТУМ ПРАВ (DEPO)</t>
  </si>
  <si>
    <t>41357248433</t>
  </si>
  <si>
    <t>F07 КРЫЛО ПЕРЕДН ЛЕВ (Тайвань)</t>
  </si>
  <si>
    <t>41357248434</t>
  </si>
  <si>
    <t>F07 КРЫЛО ПЕРЕДН ПРАВ (Тайвань)</t>
  </si>
  <si>
    <t>41617227768</t>
  </si>
  <si>
    <t>F07 КАПОТ (Тайвань) АЛЮМИН</t>
  </si>
  <si>
    <t>F07 КАПОТ (Тайвань) СТАЛЬН</t>
  </si>
  <si>
    <t>BMW F10 5 series (10-)</t>
  </si>
  <si>
    <t>63117343911</t>
  </si>
  <si>
    <t>F10 {F11} ФАРА ЛЕВ ЛИНЗОВАН С РЕГ.МОТОР , ДИОД (КСЕНОН) (DEPO)</t>
  </si>
  <si>
    <t>63117203239</t>
  </si>
  <si>
    <t>F10 {F11} ФАРА ЛЕВ С РЕГ.МОТОР (DEPO)</t>
  </si>
  <si>
    <t>63117343912</t>
  </si>
  <si>
    <t>F10 {F11} ФАРА ПРАВ ЛИНЗОВАН С РЕГ.МОТОР , ДИОД (КСЕНОН) (DEPO)</t>
  </si>
  <si>
    <t>63117203240</t>
  </si>
  <si>
    <t>F10 {F11} ФАРА ПРАВ С РЕГ.МОТОР (DEPO)</t>
  </si>
  <si>
    <t>63117271911</t>
  </si>
  <si>
    <t>63117271912</t>
  </si>
  <si>
    <t>F10 СТЕКЛО ФАРЫ ЛЕВ (Китай)</t>
  </si>
  <si>
    <t>F10 СТЕКЛО ФАРЫ ПРАВ (Китай)</t>
  </si>
  <si>
    <t>63177216885</t>
  </si>
  <si>
    <t>F10 ФАРА ПРОТИВОТУМ ЛЕВ (DEPO)</t>
  </si>
  <si>
    <t>63177216886</t>
  </si>
  <si>
    <t>F10 ФАРА ПРОТИВОТУМ ПРАВ (DEPO)</t>
  </si>
  <si>
    <t>51137203649</t>
  </si>
  <si>
    <t>F10 РЕШЕТКА РАДИАТОРА ЛЕВ ЧЕРН (Тайвань)</t>
  </si>
  <si>
    <t>51137203650</t>
  </si>
  <si>
    <t>F10 РЕШЕТКА РАДИАТОРА ПРАВ ЧЕРН (Тайвань)</t>
  </si>
  <si>
    <t>F10 РЕШЕТКА РАДИАТОРА ЛЕВ ХРОМ ЧЕРН (Тайвань)</t>
  </si>
  <si>
    <t>F10 РЕШЕТКА РАДИАТОРА ПРАВ ХРОМ ЧЕРН (Тайвань)</t>
  </si>
  <si>
    <t>51117332677</t>
  </si>
  <si>
    <t>F10 БАМПЕР ПЕРЕДН С ОТВ П/ОМЫВАТ ФАР , П/ДАТЧ , ГРУНТ (СЕДАН) (Тайвань)</t>
  </si>
  <si>
    <t>51117285960</t>
  </si>
  <si>
    <t>F10 БАМПЕР ПЕРЕДН С ОТВ П/ПРОТИВОТУМ , П/ОМЫВАТ ФАР (Тайвань) ГРУНТ</t>
  </si>
  <si>
    <t>51117331724</t>
  </si>
  <si>
    <t>F10 РЕШЕТКА БАМПЕРА ПЕРЕДН ЦЕНТР (Тайвань)</t>
  </si>
  <si>
    <t>51117331729</t>
  </si>
  <si>
    <t>F10 РЕШЕТКА БАМПЕРА ПЕРЕДН ЛЕВ С ОТВ П/ПРОТИВОТУМ (Тайвань)</t>
  </si>
  <si>
    <t>51117331730</t>
  </si>
  <si>
    <t>F10 РЕШЕТКА БАМПЕРА ПЕРЕДН ПРАВ С ОТВ П/ПРОТИВОТУМ (Тайвань)</t>
  </si>
  <si>
    <t>51117331731</t>
  </si>
  <si>
    <t>51117331732</t>
  </si>
  <si>
    <t>51117200705</t>
  </si>
  <si>
    <t>F10 УСИЛИТЕЛЬ БАМПЕРА ПЕРЕДН АЛЮМИН (Китай)</t>
  </si>
  <si>
    <t>41357248659</t>
  </si>
  <si>
    <t>F10 КРЫЛО ПЕРЕДН ЛЕВ (Тайвань) АЛЮМИН</t>
  </si>
  <si>
    <t>41357248660</t>
  </si>
  <si>
    <t>F10 КРЫЛО ПЕРЕДН ПРАВ (Тайвань) АЛЮМИН</t>
  </si>
  <si>
    <t>F10 КРЫЛО ПЕРЕДН ЛЕВ (Тайвань) СТАЛЬН</t>
  </si>
  <si>
    <t>F10 КРЫЛО ПЕРЕДН ПРАВ (Тайвань) СТАЛЬН</t>
  </si>
  <si>
    <t>51757312829</t>
  </si>
  <si>
    <t>F10 ПОДКРЫЛОК ПЕРЕДН КРЫЛА ЛЕВ ПЕРЕД ЧАСТЬ НИЖН (Тайвань)</t>
  </si>
  <si>
    <t>51757312830</t>
  </si>
  <si>
    <t>F10 ПОДКРЫЛОК ПЕРЕДН КРЫЛА ПРАВ ПЕРЕД ЧАСТЬ НИЖН (Тайвань)</t>
  </si>
  <si>
    <t>41617207194</t>
  </si>
  <si>
    <t>F10 КАПОТ (Тайвань) АЛЮМИН</t>
  </si>
  <si>
    <t>F10 КАПОТ (Тайвань) СТАЛЬН</t>
  </si>
  <si>
    <t>51117246869</t>
  </si>
  <si>
    <t>F10 КРЫШКА ФОРСУНКИ ОМЫВАТЕЛЯ ФАРЫ ЛЕВ (Китай)</t>
  </si>
  <si>
    <t>51117332683</t>
  </si>
  <si>
    <t>F10 КРЫШКА ФОРСУНКИ ОМЫВАТЕЛЯ ФАРЫ ЛЕВ (Тайвань)</t>
  </si>
  <si>
    <t>51117246870</t>
  </si>
  <si>
    <t>F10 КРЫШКА ФОРСУНКИ ОМЫВАТЕЛЯ ФАРЫ ПРАВ (Китай)</t>
  </si>
  <si>
    <t>51117332684</t>
  </si>
  <si>
    <t>F10 КРЫШКА ФОРСУНКИ ОМЫВАТЕЛЯ ФАРЫ ПРАВ (Тайвань)</t>
  </si>
  <si>
    <t>51117332682</t>
  </si>
  <si>
    <t>F10 ЗАГЛУШКА БУКСИРОВ КРЮКА БАМПЕРА ПЕРЕД (Тайвань)</t>
  </si>
  <si>
    <t>51117246868</t>
  </si>
  <si>
    <t>51127332764</t>
  </si>
  <si>
    <t>F10 БАМПЕР ЗАДН С ОТВ П/ДАТЧ ГРУНТ (Тайвань)</t>
  </si>
  <si>
    <t>51127238522</t>
  </si>
  <si>
    <t>F10 БАМПЕР ЗАДН С ОТВ П/ДАТЧ ГРУНТ (Тайвань) ГРУНТ</t>
  </si>
  <si>
    <t>63217203233</t>
  </si>
  <si>
    <t>F10 ФОНАРЬ ЗАДН ВНЕШН ЛЕВ (DEPO)</t>
  </si>
  <si>
    <t>63217306161</t>
  </si>
  <si>
    <t>F10 ФОНАРЬ ЗАДН ВНЕШН ЛЕВ ДИОД (DEPO)</t>
  </si>
  <si>
    <t>63217203234</t>
  </si>
  <si>
    <t>F10 ФОНАРЬ ЗАДН ВНЕШН ПРАВ (DEPO)</t>
  </si>
  <si>
    <t>63217306162</t>
  </si>
  <si>
    <t>F10 ФОНАРЬ ЗАДН ВНЕШН ПРАВ ДИОД (DEPO)</t>
  </si>
  <si>
    <t>63217203225</t>
  </si>
  <si>
    <t>F10 ФОНАРЬ ЗАДН ВНУТРЕН ЛЕВ (DEPO)</t>
  </si>
  <si>
    <t>63217306163</t>
  </si>
  <si>
    <t>F10 ФОНАРЬ ЗАДН ВНУТРЕН ЛЕВ ДИОД (DEPO)</t>
  </si>
  <si>
    <t>63217203226</t>
  </si>
  <si>
    <t>F10 ФОНАРЬ ЗАДН ВНУТРЕН ПРАВ (DEPO)</t>
  </si>
  <si>
    <t>63217306164</t>
  </si>
  <si>
    <t>F10 ФОНАРЬ ЗАДН ВНУТРЕН ПРАВ ДИОД (DEPO)</t>
  </si>
  <si>
    <t>63217203233+63217203234+63217203225+63217203226</t>
  </si>
  <si>
    <t>F10 ФОНАРЬ ЗАДН ВНЕШН+ВНУТР Л+П (КОМПЛЕКТ) ТЮНИНГ С ДИОД ТОНИР ВНУТРИ (DEPO) ХРОМ-ЧЕРН</t>
  </si>
  <si>
    <t>61677341541</t>
  </si>
  <si>
    <t>F10 ФОРСУНКА ОМЫВАТЕЛЯ ФАРЫ ЛЕВ (Китай)</t>
  </si>
  <si>
    <t>61677341542</t>
  </si>
  <si>
    <t>F10 ФОРСУНКА ОМЫВАТЕЛЯ ФАРЫ ПРАВ (Китай)</t>
  </si>
  <si>
    <t>64509149395/64549248173</t>
  </si>
  <si>
    <t>F10 КОНДЕНСАТОР КОНДИЦ (см.каталог)</t>
  </si>
  <si>
    <t>51757185113</t>
  </si>
  <si>
    <t>F10 ЗАЩИТА ПОДДОНА ПЛАСТИК (Тайвань)</t>
  </si>
  <si>
    <t>BMW F15 X5 (13-)</t>
  </si>
  <si>
    <t>63177238787</t>
  </si>
  <si>
    <t>X3 {X5 F15 13-} ФАРА ПРОТИВОТУМ ЛЕВ (DEPO)</t>
  </si>
  <si>
    <t>63177238788</t>
  </si>
  <si>
    <t>X3 {X5 F15 13-} ФАРА ПРОТИВОТУМ ПРАВ (DEPO)</t>
  </si>
  <si>
    <t>51137294485</t>
  </si>
  <si>
    <t>X5 {STANDARD} РЕШЕТКА РАДИАТОРА ЛЕВ ХРОМ ЧЕРН (Тайвань)</t>
  </si>
  <si>
    <t>51137294486</t>
  </si>
  <si>
    <t>X5 {STANDARD} РЕШЕТКА РАДИАТОРА ПРАВ ХРОМ ЧЕРН (Тайвань)</t>
  </si>
  <si>
    <t>51137316061</t>
  </si>
  <si>
    <t>X5 {LUXURY} РЕШЕТКА РАДИАТОРА ЛЕВ ХРОМ ЧЕРН (Тайвань)</t>
  </si>
  <si>
    <t>51137316062</t>
  </si>
  <si>
    <t>X5 {LUXURY} РЕШЕТКА РАДИАТОРА ПРАВ ХРОМ ЧЕРН (Тайвань)</t>
  </si>
  <si>
    <t>51117303107</t>
  </si>
  <si>
    <t>X5 {X/M SPORT LNE} РЕШЕТКА РАДИАТОРА ЛЕВ ХРОМ (Тайвань) ТИТАН</t>
  </si>
  <si>
    <t>51117303108</t>
  </si>
  <si>
    <t>X5 {X/M SPORT LNE} РЕШЕТКА РАДИАТОРА ПРАВ ХРОМ (Тайвань) ТИТАН</t>
  </si>
  <si>
    <t>51117394935</t>
  </si>
  <si>
    <t>X5 БАМПЕР ПЕРЕДН С ОТВ П/ДАТЧ , С ОТВ П/ОМЫВАТ ФАР , ГРУНТ (Тайвань)</t>
  </si>
  <si>
    <t>51657373541</t>
  </si>
  <si>
    <t>51657373542</t>
  </si>
  <si>
    <t>X5 ПОРОГ-ПОДНОЖКА Л+П (КОМПЛЕКТ)</t>
  </si>
  <si>
    <t>51167291219</t>
  </si>
  <si>
    <t>13-15</t>
  </si>
  <si>
    <t>X5 {F25 14-/ F16 14-15} СТЕКЛО ЗЕРКАЛА ЛЕВ С ПОДОГРЕВ (aspherical) (Тайвань)</t>
  </si>
  <si>
    <t>51168291220</t>
  </si>
  <si>
    <t>X5 {F25 14-/ F16 14-15} СТЕКЛО ЗЕРКАЛА ПРАВ С ПОДОГРЕВ (aspherical) (Тайвань)</t>
  </si>
  <si>
    <t>51127379419</t>
  </si>
  <si>
    <t>X5 НАКЛАДКА БАМПЕРА ПЕРЕД НИЖН (Тайвань)</t>
  </si>
  <si>
    <t>63217290099</t>
  </si>
  <si>
    <t>X5 ФОНАРЬ ЗАДН ВНЕШН ЛЕВ ДИОД (DEPO)</t>
  </si>
  <si>
    <t>63217290100</t>
  </si>
  <si>
    <t>X5 ФОНАРЬ ЗАДН ВНЕШН ПРАВ ДИОД (DEPO)</t>
  </si>
  <si>
    <t>61677292657</t>
  </si>
  <si>
    <t>X5 {X6 F16} ФОРСУНКА ОМЫВАТЕЛЯ ФАРЫ ЛЕВ (Китай)</t>
  </si>
  <si>
    <t>61677292658</t>
  </si>
  <si>
    <t>X5 {X6 F16} ФОРСУНКА ОМЫВАТЕЛЯ ФАРЫ ПРАВ (Китай)</t>
  </si>
  <si>
    <t>BMW F20/F21 1 series (11-)</t>
  </si>
  <si>
    <t>63117358391</t>
  </si>
  <si>
    <t>F20 {F21} ФАРА ЛЕВ С РЕГ.МОТОР , ДИОД , ВНУТРИ ЧЕРН (DEPO)</t>
  </si>
  <si>
    <t>63117229671</t>
  </si>
  <si>
    <t>F20 {F21} ФАРА ЛЕВ С РЕГ.МОТОР ВНУТРИ ЧЕРН (DEPO)</t>
  </si>
  <si>
    <t>63117358392</t>
  </si>
  <si>
    <t>F20 {F21} ФАРА ПРАВ С РЕГ.МОТОР , ДИОД , ВНУТРИ ЧЕРН (DEPO)</t>
  </si>
  <si>
    <t>63117229672</t>
  </si>
  <si>
    <t>F20 {F21} ФАРА ПРАВ С РЕГ.МОТОР ВНУТРИ ЧЕРН (DEPO)</t>
  </si>
  <si>
    <t>63117296913</t>
  </si>
  <si>
    <t>F20 {F21} ФАРА ЛЕВ ЛИНЗОВАН С РЕГ.МОТОР , ДИОД , (КСЕНОН) (DEPO)</t>
  </si>
  <si>
    <t>63117296914</t>
  </si>
  <si>
    <t>F20 {F21} ФАРА ПРАВ ЛИНЗОВАН С РЕГ.МОТОР , ДИОД , (КСЕНОН) (DEPO)</t>
  </si>
  <si>
    <t>63177315559</t>
  </si>
  <si>
    <t>F30 {F20/F21 15-} ФАРА ПРОТИВОТУМ ЛЕВ (DEPO)</t>
  </si>
  <si>
    <t>63177315560</t>
  </si>
  <si>
    <t>F30 {F20/F21 15-} ФАРА ПРОТИВОТУМ ПРАВ (DEPO)</t>
  </si>
  <si>
    <t>51137239021</t>
  </si>
  <si>
    <t>F20 {F21} РЕШЕТКА РАДИАТОРА ЛЕВ ЧЕРН ХРОМ (Тайвань)</t>
  </si>
  <si>
    <t>51137239022</t>
  </si>
  <si>
    <t>F20 {F21} РЕШЕТКА РАДИАТОРА ПРАВ ЧЕРН ХРОМ (Тайвань)</t>
  </si>
  <si>
    <t>51117292959</t>
  </si>
  <si>
    <t>F20 {F21} БАМПЕР ПЕРЕДН БЕЗ ОТВ П/ДАТЧ , БЕЗ ОТВ П/ОМЫВАТ ФАР (Тайвань)</t>
  </si>
  <si>
    <t>51117245869</t>
  </si>
  <si>
    <t>F20 {F21} РЕШЕТКА БАМПЕРА ПЕРЕДН ЛЕВ С ОТВ П/ПРОТИВОТУМ (DEPO)</t>
  </si>
  <si>
    <t>51117245870</t>
  </si>
  <si>
    <t>F20 {F21} РЕШЕТКА БАМПЕРА ПЕРЕДН ПРАВ С ОТВ П/ПРОТИВОТУМ (DEPO)</t>
  </si>
  <si>
    <t>51117272557</t>
  </si>
  <si>
    <t>51117272558</t>
  </si>
  <si>
    <t>51647266325</t>
  </si>
  <si>
    <t>F20 {+F30/F32} УСИЛИТЕЛЬ БАМПЕРА ПЕРЕДН НИЖН (Тайвань)</t>
  </si>
  <si>
    <t>41007284645</t>
  </si>
  <si>
    <t>F20 {F21} КРЫЛО ПЕРЕДН ЛЕВ (Тайвань)</t>
  </si>
  <si>
    <t>41007284646</t>
  </si>
  <si>
    <t>F20 {F21} КРЫЛО ПЕРЕДН ПРАВ (Тайвань)</t>
  </si>
  <si>
    <t>51717260709</t>
  </si>
  <si>
    <t>F20 {F21} ПОДКРЫЛОК ПЕРЕДН КРЫЛА ЛЕВ ПЕРЕД ЧАСТЬ (Тайвань)</t>
  </si>
  <si>
    <t>51717260710</t>
  </si>
  <si>
    <t>F20 {F21} ПОДКРЫЛОК ПЕРЕДН КРЫЛА ПРАВ ПЕРЕД ЧАСТЬ (Тайвань)</t>
  </si>
  <si>
    <t>51717241845</t>
  </si>
  <si>
    <t>F20 {F21} ПОДКРЫЛОК ПЕРЕДН КРЫЛА ЛЕВ ЗАДН ЧАСТЬ (Тайвань)</t>
  </si>
  <si>
    <t>51717241846</t>
  </si>
  <si>
    <t>F20 {F21} ПОДКРЫЛОК ПЕРЕДН КРЫЛА ПРАВ ЗАДН ЧАСТЬ (Тайвань)</t>
  </si>
  <si>
    <t>F20 {F21} ПОДКРЫЛОК ПЕРЕДН КРЫЛА ЛЕВ ПЕРЕД ЧАСТЬ (Китай)</t>
  </si>
  <si>
    <t>F20 {F21} ПОДКРЫЛОК ПЕРЕДН КРЫЛА ПРАВ ПЕРЕД ЧАСТЬ (Китай)</t>
  </si>
  <si>
    <t>41007290942</t>
  </si>
  <si>
    <t>F20 {F21} КАПОТ (Тайвань)</t>
  </si>
  <si>
    <t>63217270095</t>
  </si>
  <si>
    <t>F20 {F21} ФОНАРЬ ЗАДН ВНЕШН ЛЕВ (3 дв) , (5 дв) (DEPO)</t>
  </si>
  <si>
    <t>63217359017</t>
  </si>
  <si>
    <t>F20 {F21} ФОНАРЬ ЗАДН ВНЕШН ЛЕВ (3 дв) , (5 дв) С ДИОД (DEPO)</t>
  </si>
  <si>
    <t>63217270096</t>
  </si>
  <si>
    <t>F20 {F21} ФОНАРЬ ЗАДН ВНЕШН ПРАВ (3 дв) , (5 дв) (DEPO)</t>
  </si>
  <si>
    <t>63217359018</t>
  </si>
  <si>
    <t>F20 {F21} ФОНАРЬ ЗАДН ВНЕШН ПРАВ (3 дв) , (5 дв) С ДИОД (DEPO)</t>
  </si>
  <si>
    <t>63217241541</t>
  </si>
  <si>
    <t>63217241542</t>
  </si>
  <si>
    <t>63217241541+63217241542</t>
  </si>
  <si>
    <t>F20 {F21} ФОНАРЬ ЗАДН ВНЕШН Л+П (КОМПЛЕКТ) ТЮНИНГ С ДИОД (3 дв) , (5 дв) (DEPO) ТОНИР-КРАСН</t>
  </si>
  <si>
    <t>61677275657</t>
  </si>
  <si>
    <t>F30 {F20/F21 11-} ФОРСУНКА ОМЫВАТЕЛЯ ФАРЫ ЛЕВ (Китай)</t>
  </si>
  <si>
    <t>61677275658</t>
  </si>
  <si>
    <t>F30 {F20/F21 11-} ФОРСУНКА ОМЫВАТЕЛЯ ФАРЫ ПРАВ (Китай)</t>
  </si>
  <si>
    <t>BMW F25 X3 (11-)</t>
  </si>
  <si>
    <t>63127217287</t>
  </si>
  <si>
    <t>X3 ФАРА ЛЕВ С РЕГ.МОТОР ВНУТРИ (DEPO) ЧЕРН</t>
  </si>
  <si>
    <t>63117334077</t>
  </si>
  <si>
    <t>X3 ФАРА ЛЕВ С РЕГ.МОТОР ВНУТРИ ЧЕРН (DEPO)</t>
  </si>
  <si>
    <t>63127217288</t>
  </si>
  <si>
    <t>X3 ФАРА ПРАВ С РЕГ.МОТОР ВНУТРИ (DEPO) ЧЕРН</t>
  </si>
  <si>
    <t>63117334078</t>
  </si>
  <si>
    <t>X3 ФАРА ПРАВ С РЕГ.МОТОР ВНУТРИ ЧЕРН (DEPO)</t>
  </si>
  <si>
    <t>63117401131</t>
  </si>
  <si>
    <t>X3 {X4 F26 14-} ФАРА ЛЕВ С РЕГ.МОТОР , ДИОД (КСЕНОН) (DEPO)</t>
  </si>
  <si>
    <t>63117401132</t>
  </si>
  <si>
    <t>X3 {X4 F26 14-} ФАРА ПРАВ С РЕГ.МОТОР , ДИОД (КСЕНОН) (DEPO)</t>
  </si>
  <si>
    <t>63117276991</t>
  </si>
  <si>
    <t>X3 ФАРА ЛЕВ ЛИНЗОВАН С РЕГ.МОТОР , ВНУТРИ ЧЕРН , (КСЕНОН) ДИОД (DEPO)</t>
  </si>
  <si>
    <t>63117276992</t>
  </si>
  <si>
    <t>X3 ФАРА ПРАВ ЛИНЗОВАН С РЕГ.МОТОР , ВНУТРИ ЧЕРН , (КСЕНОН) ДИОД (DEPO)</t>
  </si>
  <si>
    <t>63147419927</t>
  </si>
  <si>
    <t>X3 ФОНАРЬ-КАТАФОТ ЛЕВ В ЗАДН БАМПЕР (DEPO)</t>
  </si>
  <si>
    <t>63147419928</t>
  </si>
  <si>
    <t>X3 ФОНАРЬ-КАТАФОТ ПРАВ В ЗАДН БАМПЕР (DEPO)</t>
  </si>
  <si>
    <t>63179492771</t>
  </si>
  <si>
    <t>X3 ФАРА ПРОТИВОТУМ ЛЕВ ДИОД (TYC)</t>
  </si>
  <si>
    <t>63179492772</t>
  </si>
  <si>
    <t>X3 ФАРА ПРОТИВОТУМ ПРАВ ДИОД (TYC)</t>
  </si>
  <si>
    <t>51117237421</t>
  </si>
  <si>
    <t>X3 РЕШЕТКА РАДИАТОРА ЛЕВ ХРОМ (Тайвань) ТИТАН</t>
  </si>
  <si>
    <t>51117237422</t>
  </si>
  <si>
    <t>X3 РЕШЕТКА РАДИАТОРА ПРАВ ХРОМ (Тайвань) ТИТАН</t>
  </si>
  <si>
    <t>51117338571</t>
  </si>
  <si>
    <t>51117338572</t>
  </si>
  <si>
    <t>51117261188</t>
  </si>
  <si>
    <t>X3 БАМПЕР ПЕРЕДН С ОТВ П/ОМЫВАТ ФАР ГРУНТ (Тайвань)</t>
  </si>
  <si>
    <t>51647274661</t>
  </si>
  <si>
    <t>X3 УСИЛИТЕЛЬ БАМПЕРА ПЕРЕДН АЛЮМИН (Тайвань)</t>
  </si>
  <si>
    <t>41357267323</t>
  </si>
  <si>
    <t>X3 КРЫЛО ПЕРЕДН ЛЕВ СТАЛЬН (Тайвань)</t>
  </si>
  <si>
    <t>41357267324</t>
  </si>
  <si>
    <t>X3 КРЫЛО ПЕРЕДН ПРАВ СТАЛЬН (Тайвань)</t>
  </si>
  <si>
    <t>51717213641</t>
  </si>
  <si>
    <t>X3 ПОДКРЫЛОК ПЕРЕДН КРЫЛА ЛЕВ ПЕРЕД ЧАСТЬ (Тайвань)</t>
  </si>
  <si>
    <t>51717213642</t>
  </si>
  <si>
    <t>X3 ПОДКРЫЛОК ПЕРЕДН КРЫЛА ПРАВ ПЕРЕД ЧАСТЬ (Тайвань)</t>
  </si>
  <si>
    <t>51717213643</t>
  </si>
  <si>
    <t>X3 ПОДКРЫЛОК ПЕРЕДН КРЫЛА ЛЕВ ЗАДН ЧАСТЬ (Тайвань)</t>
  </si>
  <si>
    <t>51717213644</t>
  </si>
  <si>
    <t>X3 ПОДКРЫЛОК ПЕРЕДН КРЫЛА ПРАВ ЗАДН ЧАСТЬ (Тайвань)</t>
  </si>
  <si>
    <t>41617267337</t>
  </si>
  <si>
    <t>X3 КАПОТ СТАЛЬН (Тайвань)</t>
  </si>
  <si>
    <t>51647210501</t>
  </si>
  <si>
    <t>X3 БАЛКА СУППОРТА РАДИАТ ВЕРХН (Тайвань)</t>
  </si>
  <si>
    <t>X3 ПОРОГ-ПОДНОЖКА Л+П (КОМПЛЕКТ) АЛЮМИН</t>
  </si>
  <si>
    <t>51117347931</t>
  </si>
  <si>
    <t>X3 КРЫШКА ФОРСУНКИ ОМЫВАТЕЛЯ ФАРЫ ЛЕВ (Китай)</t>
  </si>
  <si>
    <t>51117212953</t>
  </si>
  <si>
    <t>11-14</t>
  </si>
  <si>
    <t>X3 КРЫШКА ФОРСУНКИ ОМЫВАТЕЛЯ ФАРЫ ЛЕВ (Тайвань)</t>
  </si>
  <si>
    <t>61673443131</t>
  </si>
  <si>
    <t>51117347932</t>
  </si>
  <si>
    <t>X3 КРЫШКА ФОРСУНКИ ОМЫВАТЕЛЯ ФАРЫ ПРАВ (Китай)</t>
  </si>
  <si>
    <t>61673443132</t>
  </si>
  <si>
    <t>X3 КРЫШКА ФОРСУНКИ ОМЫВАТЕЛЯ ФАРЫ ПРАВ (Тайвань)</t>
  </si>
  <si>
    <t>51117212954</t>
  </si>
  <si>
    <t>51127278474</t>
  </si>
  <si>
    <t>X3 БАМПЕР ЗАДН ГРУНТ (Тайвань)</t>
  </si>
  <si>
    <t>63217217311</t>
  </si>
  <si>
    <t>X3 ФОНАРЬ ЗАДН ВНЕШН ЛЕВ ДИОД (DEPO)</t>
  </si>
  <si>
    <t>63217217312</t>
  </si>
  <si>
    <t>X3 ФОНАРЬ ЗАДН ВНЕШН ПРАВ ДИОД (DEPO)</t>
  </si>
  <si>
    <t>63217217313</t>
  </si>
  <si>
    <t>X3 ФОНАРЬ ЗАДН ВНУТРЕН ЛЕВ ДИОД (DEPO)</t>
  </si>
  <si>
    <t>63217217314</t>
  </si>
  <si>
    <t>X3 ФОНАРЬ ЗАДН ВНУТРЕН ПРАВ ДИОД (DEPO)</t>
  </si>
  <si>
    <t>61677251640</t>
  </si>
  <si>
    <t>X3 ФОРСУНКА ОМЫВАТЕЛЯ ФАРЫ Л=П (Китай)</t>
  </si>
  <si>
    <t>61677357001</t>
  </si>
  <si>
    <t>61677357002</t>
  </si>
  <si>
    <t>BMW F30 3 series  (12-)</t>
  </si>
  <si>
    <t>63117259524+63117259523</t>
  </si>
  <si>
    <t>F30 ФАРА Л+П (КОМПЛЕКТ) ТЮНИНГ ЛИНЗОВАН С СВЕТЯЩ.СЕКЦИЯМИ РЕГ.МОТОР (EAGLE EYES) ВНУТРИ ЧЕРН</t>
  </si>
  <si>
    <t>63117259523</t>
  </si>
  <si>
    <t>F30 ФАРА ЛЕВ С РЕГ.МОТОР ВНУТРИ (DEPO) ЧЕРН</t>
  </si>
  <si>
    <t>63117259524</t>
  </si>
  <si>
    <t>F30 ФАРА ПРАВ С РЕГ.МОТОР ВНУТРИ (DEPO) ЧЕРН</t>
  </si>
  <si>
    <t>63117314531</t>
  </si>
  <si>
    <t>F30 {F31} ФАРА ЛЕВ С РЕГ.МОТОР , ДИОД , (КСЕНОН) -D1S- (DEPO)</t>
  </si>
  <si>
    <t>63117314532</t>
  </si>
  <si>
    <t>F30 {F31} ФАРА ПРАВ С РЕГ.МОТОР , ДИОД , (КСЕНОН) -D1S- (DEPO)</t>
  </si>
  <si>
    <t>F30 ФАРА Л+П (КОМПЛЕКТ) ТЮНИНГ ЛИНЗОВАН С СВЕТЯЩ.СЕКЦИЯМИ РЕГ.МОТОР (SONAR) ВНУТРИ ЧЕРН</t>
  </si>
  <si>
    <t>F30 {F31} ФАРА ЛЕВ С РЕГ.МОТОР , ДИОД , (КСЕНОН) -D1S- (TYC)</t>
  </si>
  <si>
    <t>F30 {F31} ФАРА ПРАВ С РЕГ.МОТОР , ДИОД , (КСЕНОН) -D1S- (TYC)</t>
  </si>
  <si>
    <t>F30 СТЕКЛО ФАРЫ ЛЕВ (Китай)</t>
  </si>
  <si>
    <t>F30 СТЕКЛО ФАРЫ ПРАВ (Китай)</t>
  </si>
  <si>
    <t>63147847165</t>
  </si>
  <si>
    <t>F30 ФОНАРЬ-КАТАФОТ ЛЕВ В ЗАДН БАМПЕРА (DEPO)</t>
  </si>
  <si>
    <t>63147847166</t>
  </si>
  <si>
    <t>F30 ФОНАРЬ-КАТАФОТ ПРАВ В ЗАДН БАМПЕРА (DEPO)</t>
  </si>
  <si>
    <t>63177248911</t>
  </si>
  <si>
    <t>F30 {F20/F21 11-} ФАРА ПРОТИВОТУМ ЛЕВ (DEPO)</t>
  </si>
  <si>
    <t>63177248912</t>
  </si>
  <si>
    <t>F30 {F20/F21 11-} ФАРА ПРОТИВОТУМ ПРАВ (DEPO)</t>
  </si>
  <si>
    <t>51712240775</t>
  </si>
  <si>
    <t>F30 РЕШЕТКА РАДИАТОРА ЛЕВ ТЮНИНГ (Тайвань) ЧЕРН</t>
  </si>
  <si>
    <t>51712240778</t>
  </si>
  <si>
    <t>F30 РЕШЕТКА РАДИАТОРА ПРАВ ТЮНИНГ (Тайвань) ЧЕРН</t>
  </si>
  <si>
    <t>51137255411</t>
  </si>
  <si>
    <t>F30 РЕШЕТКА РАДИАТОРА ЛЕВ (Тайвань) ХРОМ-ЧЕРН</t>
  </si>
  <si>
    <t>51137255412</t>
  </si>
  <si>
    <t>F30 РЕШЕТКА РАДИАТОРА ПРАВ (Тайвань) ХРОМ-ЧЕРН</t>
  </si>
  <si>
    <t>51117292999</t>
  </si>
  <si>
    <t>F30 БАМПЕР ПЕРЕДН (СЕДАН) С ОТВ П/ОМЫВАТ ФАР , БЕЗ ОТВ П/ДАТЧ , П/КАМЕРУ , ПАРК. ПОМОЩНИК (Тайвань) ГРУНТ</t>
  </si>
  <si>
    <t>51117445093</t>
  </si>
  <si>
    <t>F30 БАМПЕР ПЕРЕДН ГРУНТ (Тайвань)</t>
  </si>
  <si>
    <t>51117292998</t>
  </si>
  <si>
    <t>F30 БАМПЕР ПЕРЕДН (СЕДАН) С ОТВ П/ОМЫВАТ ФАР , П/ДАТЧ , БЕЗ ОТВ П/КАМЕРУ , ПАРК. ПОМОЩНИК (Тайвань) ГРУНТ</t>
  </si>
  <si>
    <t>51117263478</t>
  </si>
  <si>
    <t>F30 РЕШЕТКА БАМПЕРА ПЕРЕДН (СЕДАН) (Тайвань)</t>
  </si>
  <si>
    <t>51117386152</t>
  </si>
  <si>
    <t>F30 РЕШЕТКА БАМПЕРА ПЕРЕДН (Тайвань)</t>
  </si>
  <si>
    <t>51117255365</t>
  </si>
  <si>
    <t>F30 РЕШЕТКА БАМПЕРА ПЕРЕДН ЛЕВ (СЕДАН) (DEPO)</t>
  </si>
  <si>
    <t>51117255366</t>
  </si>
  <si>
    <t>F30 РЕШЕТКА БАМПЕРА ПЕРЕДН ПРАВ (СЕДАН) (DEPO)</t>
  </si>
  <si>
    <t>51117300739</t>
  </si>
  <si>
    <t>F30 РЕШЕТКА БАМПЕРА ПЕРЕДН ЛЕВ (СЕДАН) (sport) (Тайвань)</t>
  </si>
  <si>
    <t>51117300740</t>
  </si>
  <si>
    <t>F30 РЕШЕТКА БАМПЕРА ПЕРЕДН ПРАВ (СЕДАН) (sport) (Тайвань)</t>
  </si>
  <si>
    <t>51117279703</t>
  </si>
  <si>
    <t>F30 СПОЙЛЕР БАМПЕРА ПЕРЕДН (СЕДАН) С АКТИВ. КРУИЗ. (Тайвань)</t>
  </si>
  <si>
    <t>51117210445</t>
  </si>
  <si>
    <t>X3 СПОЙЛЕР БАМПЕРА ПЕРЕДН С ОТВ П/ДАТЧ , ГРУНТ (Тайвань)</t>
  </si>
  <si>
    <t>F30 СПОЙЛЕР БАМПЕРА ПЕРЕДН (СЕДАН) БЕЗ АКТИВ. КРУИЗ. (Тайвань)</t>
  </si>
  <si>
    <t>51117275178</t>
  </si>
  <si>
    <t>F30 УСИЛИТЕЛЬ БАМПЕРА ПЕРЕДН (СЕДАН) (Тайвань) АЛЮМИН</t>
  </si>
  <si>
    <t>F30 УСИЛИТЕЛЬ БАМПЕРА ПЕРЕДН (Китай)</t>
  </si>
  <si>
    <t>41357298027</t>
  </si>
  <si>
    <t>F30 КРЫЛО ПЕРЕДН ЛЕВ (СЕДАН) (Тайвань)</t>
  </si>
  <si>
    <t>41357298028</t>
  </si>
  <si>
    <t>F30 КРЫЛО ПЕРЕДН ПРАВ (СЕДАН) (Тайвань)</t>
  </si>
  <si>
    <t>51717260725</t>
  </si>
  <si>
    <t>F30 ПОДКРЫЛОК ПЕРЕДН КРЫЛА ЛЕВ ПЕРЕД (Тайвань)</t>
  </si>
  <si>
    <t>51717260726</t>
  </si>
  <si>
    <t>F30 ПОДКРЫЛОК ПЕРЕДН КРЫЛА ПРАВ ПЕРЕД (Тайвань)</t>
  </si>
  <si>
    <t>F30 ПОДКРЫЛОК ПЕРЕДН КРЫЛА ЛЕВ ПЕРЕД (Китай)</t>
  </si>
  <si>
    <t>F30 ПОДКРЫЛОК ПЕРЕДН КРЫЛА ПРАВ ПЕРЕД (Китай)</t>
  </si>
  <si>
    <t>41007290944</t>
  </si>
  <si>
    <t>F30 КАПОТ (СЕДАН) (Тайвань) СТАЛЬН</t>
  </si>
  <si>
    <t>51117293031</t>
  </si>
  <si>
    <t>F30 КРЫШКА ФОРСУНКИ ОМЫВАТЕЛЯ ФАРЫ ЛЕВ (Тайвань)</t>
  </si>
  <si>
    <t>51117293032</t>
  </si>
  <si>
    <t>F30 КРЫШКА ФОРСУНКИ ОМЫВАТЕЛЯ ФАРЫ ПРАВ (Тайвань)</t>
  </si>
  <si>
    <t>51167245107</t>
  </si>
  <si>
    <t>F30 ЗЕРКАЛО ЛЕВ ЭЛЕКТР С ПОДОГРЕВ УК.ПОВОР АВТОСКЛАДЫВ ПАМЯТЬЮ (Китай)</t>
  </si>
  <si>
    <t>51167245108</t>
  </si>
  <si>
    <t>F30 ЗЕРКАЛО ПРАВ ЭЛЕКТР С ПОДОГРЕВ УК.ПОВОР АВТОСКЛАДЫВ ПАМЯТЬЮ (Китай)</t>
  </si>
  <si>
    <t>51117293116</t>
  </si>
  <si>
    <t>F30 ЗАГЛУШКА БУКСИРОВ КРЮКА БАМПЕРА ПЕРЕД (Тайвань)</t>
  </si>
  <si>
    <t>63217369117</t>
  </si>
  <si>
    <t>F30 ФОНАРЬ ЗАДН ВНЕШН ЛЕВ ДИОД (СЕДАН) (DEPO)</t>
  </si>
  <si>
    <t>63217312845</t>
  </si>
  <si>
    <t>63217312846</t>
  </si>
  <si>
    <t>F30 ФОНАРЬ ЗАДН ВНЕШН ПРАВ ДИОД (СЕДАН) (DEPO)</t>
  </si>
  <si>
    <t>63217369118</t>
  </si>
  <si>
    <t>63217369119</t>
  </si>
  <si>
    <t>F30 ФОНАРЬ ЗАДН ВНУТРЕН ЛЕВ ДИОД (СЕДАН) (DEPO)</t>
  </si>
  <si>
    <t>63217313055</t>
  </si>
  <si>
    <t>63217313056</t>
  </si>
  <si>
    <t>F30 ФОНАРЬ ЗАДН ВНУТРЕН ПРАВ ДИОД (СЕДАН) (DEPO)</t>
  </si>
  <si>
    <t>63217369120</t>
  </si>
  <si>
    <t>51118054157</t>
  </si>
  <si>
    <t>F30 КРЕПЛЕНИЕ БАМПЕРА ПЕРЕДН (СЕДАН) (Тайвань)</t>
  </si>
  <si>
    <t>51117279711</t>
  </si>
  <si>
    <t>F30 КРЕПЛЕНИЕ БАМПЕРА ПЕРЕДН ЛЕВ (Тайвань)</t>
  </si>
  <si>
    <t>51117279712</t>
  </si>
  <si>
    <t>F30 КРЕПЛЕНИЕ БАМПЕРА ПЕРЕДН ПРАВ (Тайвань)</t>
  </si>
  <si>
    <t>BMW F48 X1 (16-)</t>
  </si>
  <si>
    <t>63117346533</t>
  </si>
  <si>
    <t>F48 ФАРА ЛЕВ С РЕГ.МОТОР , ДИОД (DEPO)</t>
  </si>
  <si>
    <t>63117346534</t>
  </si>
  <si>
    <t>F48 ФАРА ПРАВ С РЕГ.МОТОР , ДИОД (DEPO)</t>
  </si>
  <si>
    <t>51137354823</t>
  </si>
  <si>
    <t>F48 РЕШЕТКА РАДИАТОРА ЛЕВ ХРОМ ЧЕРН (Тайвань)</t>
  </si>
  <si>
    <t>51137354824</t>
  </si>
  <si>
    <t>F48 РЕШЕТКА РАДИАТОРА ПРАВ ХРОМ ЧЕРН (Тайвань)</t>
  </si>
  <si>
    <t>51117453562</t>
  </si>
  <si>
    <t>F48 БАМПЕР ПЕРЕДН ВЕРХН ГРУНТ (Тайвань)</t>
  </si>
  <si>
    <t>51117453566</t>
  </si>
  <si>
    <t>F48 БАМПЕР ПЕРЕДН ВЕРХН С ОТВ П/ДАТЧ ГРУНТ (Тайвань)</t>
  </si>
  <si>
    <t>51117453991</t>
  </si>
  <si>
    <t>F48 БАМПЕР ПЕРЕДН НИЖН С ОТВ П/ДАТЧ ГРУНТ (Тайвань)</t>
  </si>
  <si>
    <t>41007427299</t>
  </si>
  <si>
    <t>F48 КРЫЛО ПЕРЕДН ЛЕВ (Тайвань)</t>
  </si>
  <si>
    <t>41007427300</t>
  </si>
  <si>
    <t>F48 КРЫЛО ПЕРЕДН ПРАВ (Тайвань)</t>
  </si>
  <si>
    <t>41007463772</t>
  </si>
  <si>
    <t>F48 КАПОТ СТАЛЬН (Тайвань)</t>
  </si>
  <si>
    <t>51127403391</t>
  </si>
  <si>
    <t>F48 БАМПЕР ЗАДН ВЕРХН ГРУНТ (Тайвань)</t>
  </si>
  <si>
    <t>63217350711</t>
  </si>
  <si>
    <t>F48 ФОНАРЬ ЗАДН ВНЕШН ЛЕВ (DEPO)</t>
  </si>
  <si>
    <t>63217350712</t>
  </si>
  <si>
    <t>F48 ФОНАРЬ ЗАДН ВНЕШН ПРАВ (DEPO)</t>
  </si>
  <si>
    <t>BMW G11/G12 7 series (15-)</t>
  </si>
  <si>
    <t>51117402813</t>
  </si>
  <si>
    <t>G11 {G12} БАМПЕР ПЕРЕДН С ОТВ П/ОМЫВАТ ФАР , П/ДАТЧ , ГРУНТ (Тайвань)</t>
  </si>
  <si>
    <t>51117412466</t>
  </si>
  <si>
    <t>G11 ЗАГЛУШКА БУКСИРОВ КРЮКА БАМПЕРА ПЕРЕД (Тайвань)</t>
  </si>
  <si>
    <t>63217342963</t>
  </si>
  <si>
    <t>G11 {G12} ФОНАРЬ ЗАДН ВНЕШН ЛЕВ ДИОД (DEPO)</t>
  </si>
  <si>
    <t>63217342964</t>
  </si>
  <si>
    <t>G11 {G12} ФОНАРЬ ЗАДН ВНЕШН ПРАВ ДИОД (DEPO)</t>
  </si>
  <si>
    <t>61677357353</t>
  </si>
  <si>
    <t>G11 {G12} ФОРСУНКА ОМЫВАТЕЛЯ ФАРЫ ЛЕВ (Китай)</t>
  </si>
  <si>
    <t>61677357354</t>
  </si>
  <si>
    <t>G11 {G12} ФОРСУНКА ОМЫВАТЕЛЯ ФАРЫ ПРАВ (Китай)</t>
  </si>
  <si>
    <t>BMW G30/31 5 series (16-)</t>
  </si>
  <si>
    <t>63147388765</t>
  </si>
  <si>
    <t>G30 {G31} ФОНАРЬ-КАТАФОТ ЛЕВ В ЗАДН БАМПЕР (DEPO)</t>
  </si>
  <si>
    <t>63147388766</t>
  </si>
  <si>
    <t>G30 {G31} ФОНАРЬ-КАТАФОТ ПРАВ В ЗАДН БАМПЕР (DEPO)</t>
  </si>
  <si>
    <t>51117427440</t>
  </si>
  <si>
    <t>G30 {G31} БАМПЕР ПЕРЕДН С ОТВ П/ДАТЧ ГРУНТ (Тайвань)</t>
  </si>
  <si>
    <t>41007443687</t>
  </si>
  <si>
    <t>G30 КРЫЛО ПЕРЕДН ЛЕВ АЛЮМИН (Тайвань)</t>
  </si>
  <si>
    <t>41007443688</t>
  </si>
  <si>
    <t>G30 КРЫЛО ПЕРЕДН ПРАВ АЛЮМИН (Тайвань)</t>
  </si>
  <si>
    <t>41007440427</t>
  </si>
  <si>
    <t>G30 КАПОТ СТАЛЬН (Тайвань)</t>
  </si>
  <si>
    <t>51117427448</t>
  </si>
  <si>
    <t>G30 ЗАГЛУШКА БУКСИРОВ КРЮКА БАМПЕРА ПЕРЕД (Тайвань)</t>
  </si>
  <si>
    <t>51117385349</t>
  </si>
  <si>
    <t>G30 КРЕПЛЕНИЕ БАМПЕРА ПЕРЕДН ЛЕВ (Тайвань)</t>
  </si>
  <si>
    <t>51117385350</t>
  </si>
  <si>
    <t>G30 КРЕПЛЕНИЕ БАМПЕРА ПЕРЕДН ПРАВ (Тайвань)</t>
  </si>
  <si>
    <t>61677393509</t>
  </si>
  <si>
    <t>G30 {G31} ФОРСУНКА ОМЫВАТЕЛЯ ФАРЫ ЛЕВ (Китай)</t>
  </si>
  <si>
    <t>61677393510</t>
  </si>
  <si>
    <t>G30 {G31} ФОРСУНКА ОМЫВАТЕЛЯ ФАРЫ ПРАВ (Китай)</t>
  </si>
  <si>
    <t>CITROEN</t>
  </si>
  <si>
    <t>CITROEN BERLINGO  (08-)</t>
  </si>
  <si>
    <t>6208K6</t>
  </si>
  <si>
    <t>BERLINGO ФАРА ЛЕВ С РЕГ.МОТОР (DEPO)</t>
  </si>
  <si>
    <t>6206K6</t>
  </si>
  <si>
    <t>BERLINGO ФАРА ПРАВ С РЕГ.МОТОР (DEPO)</t>
  </si>
  <si>
    <t>7401PT</t>
  </si>
  <si>
    <t>BERLINGO {+ PARTNER} БАМПЕР ПЕРЕДН НИЖН</t>
  </si>
  <si>
    <t>7414YN</t>
  </si>
  <si>
    <t>BERLINGO {+ PG PARTNER 08-} УСИЛИТЕЛЬ БАМПЕРА ПЕРЕДН АЛЮМИН (Тайвань)</t>
  </si>
  <si>
    <t>7414YQ</t>
  </si>
  <si>
    <t>BERLINGO {+ PG PARTNER 08-} УСИЛИТЕЛЬ БАМПЕРА ПЕРЕДН НИЖН ПЛАСТИК (Тайвань)</t>
  </si>
  <si>
    <t>BERLINGO {+ PG PARTNER 08-} УСИЛИТЕЛЬ БАМПЕРА ПЕРЕДН АЛЮМИН (Италия)</t>
  </si>
  <si>
    <t>BERLINGO {+ PG PARTNER 08-} УСИЛИТЕЛЬ БАМПЕРА ПЕРЕДН СТАЛЬН (Италия)</t>
  </si>
  <si>
    <t>BERLINGO {+ PG PARTNER 08-} УСИЛИТЕЛЬ БАМПЕРА ПЕРЕДН АЛЮМИН (Турция)</t>
  </si>
  <si>
    <t>7840W2</t>
  </si>
  <si>
    <t>BERLINGO КРЫЛО ПЕРЕДН ЛЕВ (Тайвань)</t>
  </si>
  <si>
    <t>7841Y2</t>
  </si>
  <si>
    <t>BERLINGO КРЫЛО ПЕРЕДН ПРАВ (Тайвань)</t>
  </si>
  <si>
    <t>7136HE</t>
  </si>
  <si>
    <t>BERLINGO {+ PG PARTNER 08-} ПОДКРЫЛОК ПЕРЕДН КРЫЛА ЛЕВ (Тайвань)</t>
  </si>
  <si>
    <t>7136HG</t>
  </si>
  <si>
    <t>BERLINGO {+ PG PARTNER 08-} ПОДКРЫЛОК ПЕРЕДН КРЫЛА ПРАВ (Тайвань)</t>
  </si>
  <si>
    <t>BERLINGO {+ PG PARTNER 08-} ПОДКРЫЛОК ПЕРЕДН КРЫЛА ЛЕВ (Италия)</t>
  </si>
  <si>
    <t>BERLINGO {+ PG PARTNER 08-} ПОДКРЫЛОК ПЕРЕДН КРЫЛА ПРАВ (Италия)</t>
  </si>
  <si>
    <t>BERLINGO {+ PG PARTNER 08-} ПОДКРЫЛОК ПЕРЕДН КРЫЛА ЛЕВ (Китай)</t>
  </si>
  <si>
    <t>BERLINGO {+ PG PARTNER 08-} ПОДКРЫЛОК ПЕРЕДН КРЫЛА ПРАВ (Китай)</t>
  </si>
  <si>
    <t>7901P7</t>
  </si>
  <si>
    <t>BERLINGO КАПОТ (Тайвань)</t>
  </si>
  <si>
    <t>7212YP</t>
  </si>
  <si>
    <t>08-19</t>
  </si>
  <si>
    <t>BERLINGO БАЛКА СУППОРТА РАДИАТ ВЕРХН ЛЕВ (Турция)</t>
  </si>
  <si>
    <t>7213WQ</t>
  </si>
  <si>
    <t>BERLINGO БАЛКА СУППОРТА РАДИАТ ВЕРХН ПРАВ (Турция)</t>
  </si>
  <si>
    <t>3502AW</t>
  </si>
  <si>
    <t>BERLINGO БАЛКА СУППОРТА РАДИАТ НИЖН (Турция)</t>
  </si>
  <si>
    <t>8153TL</t>
  </si>
  <si>
    <t>BERLINGO {+ PG PARTNER} ЗЕРКАЛО ЛЕВ МЕХАН С ТРОСИК (convex) (Тайвань)</t>
  </si>
  <si>
    <t>8153TN</t>
  </si>
  <si>
    <t>BERLINGO {+ PG PARTNER} ЗЕРКАЛО ПРАВ МЕХАН С ТРОСИК (convex) (Тайвань)</t>
  </si>
  <si>
    <t>8153TR</t>
  </si>
  <si>
    <t>BERLINGO {+ PG PARTNER} ЗЕРКАЛО ЛЕВ ЭЛЕКТР С ПОДОГРЕВ (convex) (Тайвань) ГРУНТ</t>
  </si>
  <si>
    <t>8153TT</t>
  </si>
  <si>
    <t>BERLINGO {+ PG PARTNER} ЗЕРКАЛО ПРАВ ЭЛЕКТР С ПОДОГРЕВ , С ТЕМПЕР ДАТЧИК (convex) (Тайвань) ГРУНТ</t>
  </si>
  <si>
    <t>7009P3</t>
  </si>
  <si>
    <t>BERLINGO {+ PG PARTNER} ПОРОГ ЛЕВ (2 дв) (KLOKKERHOLM)</t>
  </si>
  <si>
    <t>7010X5</t>
  </si>
  <si>
    <t>BERLINGO {+ PG PARTNER} ПОРОГ ПРАВ (2 дв) (KLOKKERHOLM)</t>
  </si>
  <si>
    <t>7010X7</t>
  </si>
  <si>
    <t>BERLINGO {+ PG PARTNER} ПОРОГ ЛЕВ (4 дв) (KLOKKERHOLM)</t>
  </si>
  <si>
    <t>7010X6</t>
  </si>
  <si>
    <t>BERLINGO {+ PG PARTNER} ПОРОГ ПРАВ (4 дв) (KLOKKERHOLM)</t>
  </si>
  <si>
    <t>7414ZF</t>
  </si>
  <si>
    <t>BERLINGO {+ PG PARTNER 08-} УСИЛИТЕЛЬ БАМПЕРА ЗАДН (Тайвань)</t>
  </si>
  <si>
    <t>BERLINGO {+ PG PARTNER 08-} УСИЛИТЕЛЬ БАМПЕРА ЗАДН (Италия)</t>
  </si>
  <si>
    <t>BERLINGO {+ PG PARTNER 08-} УСИЛИТЕЛЬ БАМПЕРА ЗАДН (Турция)</t>
  </si>
  <si>
    <t>6351FH</t>
  </si>
  <si>
    <t>BERLINGO {+ PG PARTNER} ФОНАРЬ ЗАДН ВНЕШН ЛЕВ П/ ОДИНАРН ДВЕРЬ (DEPO)</t>
  </si>
  <si>
    <t>6350FH</t>
  </si>
  <si>
    <t>BERLINGO {+ PG PARTNER} ФОНАРЬ ЗАДН ВНЕШН ПРАВ П/ ОДИНАРН ДВЕРЬ (DEPO)</t>
  </si>
  <si>
    <t>9677205580</t>
  </si>
  <si>
    <t>BERLINGO {+ PG PARTNER} ФОНАРЬ ЗАДН ВНЕШН ЛЕВ П/ ДВОЙН ДВЕРЬ (DEPO)</t>
  </si>
  <si>
    <t>9677205480</t>
  </si>
  <si>
    <t>BERLINGO {+ PG PARTNER} ФОНАРЬ ЗАДН ВНЕШН ПРАВ П/ ДВОЙН ДВЕРЬ (DEPO)</t>
  </si>
  <si>
    <t>3520K8/3520S2</t>
  </si>
  <si>
    <t>307 {С4 05-/BERLINGO 08-/PICASSO 07-/PARTNER 08-} РЫЧАГ ПЕРЕДН ПОДВЕСКИ ЛЕВ НИЖН БЕЗ ШАРОВ ОПОР С 2 САЛЕЙНТ-БЛОК (Тайвань)</t>
  </si>
  <si>
    <t>3521G8/3521P3</t>
  </si>
  <si>
    <t>307 {С4 05-/BERLINGO 08-/PICASSO 07-/PARTNER 08-} РЫЧАГ ПЕРЕДН ПОДВЕСКИ ПРАВ НИЖН БЕЗ ШАРОВ ОПОР С 2 САЛЕЙНТ-БЛОК (Тайвань)</t>
  </si>
  <si>
    <t>CITROEN BERLINGO (13-) / PG PARTNER (15-)</t>
  </si>
  <si>
    <t>9677202080</t>
  </si>
  <si>
    <t>9677201980</t>
  </si>
  <si>
    <t>19C077012B/6208Q3</t>
  </si>
  <si>
    <t>C4 {BERLINGO 12-/ PARTNER 12-/ 301 13-/308 14-/TRAVELLER 16-} ФАРА ПРОТИВОТУМ Л=П (DEPO)</t>
  </si>
  <si>
    <t>C4 {BERLINGO 12-/ PARTNER 12-/ 301 13-/308 14-/TRAVELLER 16-} ФАРА ПРОТИВОТУМ Л=П (Китай)</t>
  </si>
  <si>
    <t>9810964880</t>
  </si>
  <si>
    <t>PARTNER {BERLINGO 15-} МОЛДИНГ РЕШЕТКИ РАДИАТОРА ХРОМ (Тайвань)</t>
  </si>
  <si>
    <t>1613563580</t>
  </si>
  <si>
    <t>PARTNER {BERLINGO 15-} БАМПЕР ПЕРЕДН (Тайвань)</t>
  </si>
  <si>
    <t>9810963580</t>
  </si>
  <si>
    <t>PARTNER {BERLINGO 15-} РЕШЕТКА БАМПЕРА ПЕРЕДН (Тайвань)</t>
  </si>
  <si>
    <t>1613564680</t>
  </si>
  <si>
    <t>PARTNER {BERLINGO 15-} РЕШЕТКА БАМПЕРА ПЕРЕДН Л+П (КОМПЛЕКТ) С ОТВ П/ПРОТИВОТУМ , DRL( ХОД. ОГНИ) (Тайвань)</t>
  </si>
  <si>
    <t>7422F2</t>
  </si>
  <si>
    <t>PARTNER {BERLINGO 08-/ PARTNER 08-/ BERLINGO 15-} СПОЙЛЕР БАМПЕРА ПЕРЕДН (Тайвань)</t>
  </si>
  <si>
    <t>96777523XT</t>
  </si>
  <si>
    <t>BERLINGO {2 разъема 5конт+ PG PARTNER} ЗЕРКАЛО ЛЕВ ЭЛЕКТР С ПОДОГРЕВ (convex) ГРУНТ (Тайвань)</t>
  </si>
  <si>
    <t>96777550XT</t>
  </si>
  <si>
    <t>BERLINGO {2 разъема 7конт+ PG PARTNER} ЗЕРКАЛО ПРАВ ЭЛЕКТР С ПОДОГРЕВ , С ТЕМПЕР ДАТЧИК (convex) ГРУНТ (Тайвань)</t>
  </si>
  <si>
    <t>9677205180</t>
  </si>
  <si>
    <t>BERLINGO {PG PARTNER} ФОНАРЬ ЗАДН ВНЕШН ЛЕВ ОДИНАРН ДВЕРЬ (DEPO)</t>
  </si>
  <si>
    <t>9677205080</t>
  </si>
  <si>
    <t>BERLINGO {PG PARTNER} ФОНАРЬ ЗАДН ВНЕШН ПРАВ ОДИНАРН ДВЕРЬ (DEPO)</t>
  </si>
  <si>
    <t>CITROEN BERLINGO / PG PARTNER (1/03-)</t>
  </si>
  <si>
    <t>7999809644150980</t>
  </si>
  <si>
    <t>BERLINGO {+ PG PARTNER} ФАРА ЛЕВ С РЕГ.МОТОР (DEPO)</t>
  </si>
  <si>
    <t>7999809644150880</t>
  </si>
  <si>
    <t>BERLINGO {+ PG PARTNER} ФАРА ПРАВ С РЕГ.МОТОР (DEPO)</t>
  </si>
  <si>
    <t>088013/26154EA500/6205W4/N06651680A</t>
  </si>
  <si>
    <t>BERLINGO {+ PICASSO 99-04/PG PARTNER 03-/ MZ MPV 02-03} ФАРА ПРОТИВОТУМ Л=П (DEPO)</t>
  </si>
  <si>
    <t>7401W7</t>
  </si>
  <si>
    <t>BERLINGO БАМПЕР ПЕРЕДН БЕЗ ОТВ П/ПРОТИВОТУМ (Тайвань) ЧЕРН</t>
  </si>
  <si>
    <t>7401W8</t>
  </si>
  <si>
    <t>BERLINGO БАМПЕР ПЕРЕДН С ОТВ П/ПРОТИВОТУМ ГРУНТ</t>
  </si>
  <si>
    <t>BERLINGO БАМПЕР ПЕРЕДН БЕЗ ОТВ П/ПРОТИВОТУМ (Италия) ЧЕРН</t>
  </si>
  <si>
    <t>BERLINGO БАМПЕР ПЕРЕДН БЕЗ ОТВ П/ПРОТИВОТУМ ЧЕРН</t>
  </si>
  <si>
    <t>7414CR</t>
  </si>
  <si>
    <t>BERLINGO УСИЛИТЕЛЬ БАМПЕРА ПЕРЕДН</t>
  </si>
  <si>
    <t>7840N5</t>
  </si>
  <si>
    <t>7841Q0</t>
  </si>
  <si>
    <t>6325G3</t>
  </si>
  <si>
    <t>BERLINGO {+С1/С2/С3/С5 02-PICASSO 99-04/PG 206 99-/407 04-/PARTNER 03-} ПОВТОРИТЕЛЬ ПОВОРОТА В КРЫЛО Л=П (DEPO)</t>
  </si>
  <si>
    <t>7136K5</t>
  </si>
  <si>
    <t>BERLINGO {+ PG PARTNER} ПОДКРЫЛОК ПЕРЕДН КРЫЛА ЛЕВ (Тайвань)</t>
  </si>
  <si>
    <t>7136K6</t>
  </si>
  <si>
    <t>BERLINGO {+ PG PARTNER} ПОДКРЫЛОК ПЕРЕДН КРЫЛА ПРАВ (Тайвань)</t>
  </si>
  <si>
    <t>7136R1</t>
  </si>
  <si>
    <t>BERLINGO {+ PG PARTNER} ПОДКРЫЛОК ПЕРЕДН КРЫЛА ЛЕВ (Китай)</t>
  </si>
  <si>
    <t>7136R2</t>
  </si>
  <si>
    <t>BERLINGO {+ PG PARTNER} ПОДКРЫЛОК ПЕРЕДН КРЫЛА ПРАВ (Китай)</t>
  </si>
  <si>
    <t>7901K5</t>
  </si>
  <si>
    <t>1308CJ</t>
  </si>
  <si>
    <t>BERLINGO {+ PG PARTNER 03-} ПАНЕЛЬ ПЕРЕДН ПЛАСТИК (Тайвань)</t>
  </si>
  <si>
    <t>7106C2</t>
  </si>
  <si>
    <t>BERLINGO {+ PG PARTNER 03-} СУППОРТ РАДИАТОРА ВЕРХН МЕТАЛЛ (Тайвань)</t>
  </si>
  <si>
    <t>720995</t>
  </si>
  <si>
    <t>8148NY/8148PK</t>
  </si>
  <si>
    <t>96-07</t>
  </si>
  <si>
    <t>8148PA/8148PN</t>
  </si>
  <si>
    <t>8153JK</t>
  </si>
  <si>
    <t>BERLINGO {+ PG PARTNER} ЗЕРКАЛО ЛЕВ ЭЛЕКТР С ПОДОГРЕВ (convex) (Тайвань)</t>
  </si>
  <si>
    <t>8148PC/8148PP</t>
  </si>
  <si>
    <t>BERLINGO {+ PG PARTNER} ЗЕРКАЛО ПРАВ ЭЛЕКТР С ПОДОГРЕВ (convex) (Тайвань)</t>
  </si>
  <si>
    <t>8151W3</t>
  </si>
  <si>
    <t>BERLINGO {+ PG PARTNER} СТЕКЛО ЗЕРКАЛА ЛЕВ С ПОДОГРЕВ (convex) (Тайвань)</t>
  </si>
  <si>
    <t>8151W4</t>
  </si>
  <si>
    <t>BERLINGO {+ PG PARTNER} СТЕКЛО ЗЕРКАЛА ПРАВ С ПОДОГРЕВ (convex) (Тайвань)</t>
  </si>
  <si>
    <t>7410H6/9631247677</t>
  </si>
  <si>
    <t>BERLINGO {+ PG PARTNER} БАМПЕР ЗАДН ТЕМНО-СЕР</t>
  </si>
  <si>
    <t>18440/6350H2/714098290213</t>
  </si>
  <si>
    <t>6350.Z0/6350Y8</t>
  </si>
  <si>
    <t>6351Y8/6351Z0</t>
  </si>
  <si>
    <t>18441/6351H2/714098290217</t>
  </si>
  <si>
    <t>18446/6350J1</t>
  </si>
  <si>
    <t>18447/6351J1</t>
  </si>
  <si>
    <t>6350Y8</t>
  </si>
  <si>
    <t>BERLINGO ФОНАРЬ ЗАДН ВНЕШН ЛЕВ</t>
  </si>
  <si>
    <t>6351Y8</t>
  </si>
  <si>
    <t>BERLINGO ФОНАРЬ ЗАДН ВНЕШН ПРАВ</t>
  </si>
  <si>
    <t>0384L9</t>
  </si>
  <si>
    <t>BERLINGO {(ИНТЕРКУЛЕР) PARTNER 05-} РАДИАТОР ОХЛАЖДЕН</t>
  </si>
  <si>
    <t>133082/1330F4/1330G3/1330T5</t>
  </si>
  <si>
    <t>XSARA {BERLINGO/206/307 1.1/1.4/1.4D/1.6/1.9D/2.0/2.0D 98-07/С4 04-} РАДИАТОР ОХЛАЖДЕН (см.каталог)</t>
  </si>
  <si>
    <t>133082/1330F4/1330G3</t>
  </si>
  <si>
    <t>XSARA {+ C4 04-/BERLINGO/PARTENER 03-/PG307 01-} РАДИАТОР ОХЛАЖДЕН</t>
  </si>
  <si>
    <t>CITROEN BERLINGO/PEUGEOT PARTNER (10/96-12/02)</t>
  </si>
  <si>
    <t>086379</t>
  </si>
  <si>
    <t>96-02</t>
  </si>
  <si>
    <t>BERLINGO ФАРА ЛЕВ П/КОРРЕКТОР (DEPO)</t>
  </si>
  <si>
    <t>086380</t>
  </si>
  <si>
    <t>BERLINGO ФАРА ПРАВ П/КОРРЕКТОР (DEPO)</t>
  </si>
  <si>
    <t>086384/67732880</t>
  </si>
  <si>
    <t>BERLINGO {+ PG PARTNER} УКАЗ.ПОВОРОТА УГЛОВОЙ ЛЕВ (DEPO)</t>
  </si>
  <si>
    <t>086383/67732890</t>
  </si>
  <si>
    <t>BERLINGO {+ PG PARTNER} УКАЗ.ПОВОРОТА УГЛОВОЙ ПРАВ (DEPO)</t>
  </si>
  <si>
    <t>7804G0</t>
  </si>
  <si>
    <t>BERLINGO РЕШЕТКА РАДИАТОРА (Тайвань) ГРУНТ</t>
  </si>
  <si>
    <t>781095</t>
  </si>
  <si>
    <t>BERLINGO МОЛДИНГ ПОД ФАРУ ЛЕВ</t>
  </si>
  <si>
    <t>781096</t>
  </si>
  <si>
    <t>BERLINGO МОЛДИНГ ПОД ФАРУ ПРАВ</t>
  </si>
  <si>
    <t>7401H7</t>
  </si>
  <si>
    <t>BERLINGO БАМПЕР ПЕРЕДН ТЕМНО-СЕР</t>
  </si>
  <si>
    <t>BERLINGO БАМПЕР ПЕРЕДН (Италия)</t>
  </si>
  <si>
    <t>00007840H4</t>
  </si>
  <si>
    <t>BERLINGO {+ PG PARTNER} КРЫЛО ПЕРЕДН ЛЕВ (Италия)</t>
  </si>
  <si>
    <t>00007841J9</t>
  </si>
  <si>
    <t>BERLINGO {+ PG PARTNER} КРЫЛО ПЕРЕДН ПРАВ (Италия)</t>
  </si>
  <si>
    <t>7136C6</t>
  </si>
  <si>
    <t>7136C7</t>
  </si>
  <si>
    <t>7901G0</t>
  </si>
  <si>
    <t>7104C9</t>
  </si>
  <si>
    <t>BERLINGO СУППОРТ РАДИАТОРА (Тайвань)</t>
  </si>
  <si>
    <t>BERLINGO СУППОРТ РАДИАТОРА (Турция)</t>
  </si>
  <si>
    <t>7007H4</t>
  </si>
  <si>
    <t>BERLINGO {+ PG PARTNER} ПОРОГ ЛЕВ (KLOKKERHOLM)</t>
  </si>
  <si>
    <t>7008H2</t>
  </si>
  <si>
    <t>BERLINGO {+ PG PARTNER} ПОРОГ ПРАВ (KLOKKERHOLM)</t>
  </si>
  <si>
    <t>3520H5</t>
  </si>
  <si>
    <t>BERLINGO {+ PG PARTNER} РЫЧАГ ПЕРЕДН ПОДВЕСКИ ЛЕВ НИЖН (Тайвань)</t>
  </si>
  <si>
    <t>3521E5</t>
  </si>
  <si>
    <t>BERLINGO {+ PG PARTNER} РЫЧАГ ПЕРЕДН ПОДВЕСКИ ПРАВ НИЖН (Тайвань)</t>
  </si>
  <si>
    <t>133047</t>
  </si>
  <si>
    <t>BERLINGO {+PARTNER 98-} РАДИАТОР ОХЛАЖДЕН (см.каталог)</t>
  </si>
  <si>
    <t>6455AV/6455V9</t>
  </si>
  <si>
    <t>XSARA {Berlingo 98-02/PG 306 97-00/Partner 98-02} КОНДЕНСАТОР КОНДИЦ (см.каталог)</t>
  </si>
  <si>
    <t>CITROEN C1 (05-)</t>
  </si>
  <si>
    <t>620872</t>
  </si>
  <si>
    <t>C1 ФАРА ЛЕВ П/КОРРЕКТОР (DEPO)</t>
  </si>
  <si>
    <t>620672</t>
  </si>
  <si>
    <t>C1 ФАРА ПРАВ П/КОРРЕКТОР (DEPO)</t>
  </si>
  <si>
    <t>CITROEN C2 (10/03-)</t>
  </si>
  <si>
    <t>6204ZW</t>
  </si>
  <si>
    <t>C2 ФАРА ЛЕВ П/КОРРЕКТОР (DEPO)</t>
  </si>
  <si>
    <t>6205ZW</t>
  </si>
  <si>
    <t>C2 ФАРА ПРАВ П/КОРРЕКТОР (DEPO)</t>
  </si>
  <si>
    <t>6204ZW+6205ZW</t>
  </si>
  <si>
    <t>C2 ФАРА Л+П (КОМПЛЕКТ) ТЮНИНГ ЛИНЗОВАН С СВЕТЯЩ ОБОДК (JUNYAN) ВНУТРИ ХРОМ</t>
  </si>
  <si>
    <t>7401Y8</t>
  </si>
  <si>
    <t>C2 БАМПЕР ПЕРЕДН ВЕРХН , БЕЗ ОТВ П/ОМЫВАТ ФАР (Тайвань)</t>
  </si>
  <si>
    <t>7401Z2</t>
  </si>
  <si>
    <t>C2 БАМПЕР ПЕРЕДН НИЖН , С ОТВ П/ ОМЫВАТ (Тайвань) ГРУНТ</t>
  </si>
  <si>
    <t>7414ET</t>
  </si>
  <si>
    <t>C2 УСИЛИТЕЛЬ БАМПЕРА ПЕРЕДН (Тайвань)</t>
  </si>
  <si>
    <t>632574</t>
  </si>
  <si>
    <t>98-05</t>
  </si>
  <si>
    <t>206 {C2 03-/C3 01-05/C4 01-04/XSARA 01-03/PICASSO 99-04} ПОВТОРИТЕЛЬ ПОВОРОТА Л=П (DEPO) БЕЛЫЙ</t>
  </si>
  <si>
    <t>206 {C2 03-/C3 01-05/C4 01-04/XSARA 01-03/PICASSO 99-04} ПОВТОРИТЕЛЬ ПОВОРОТА Л=П (Китай) ХРУСТАЛ</t>
  </si>
  <si>
    <t>7840N3</t>
  </si>
  <si>
    <t>C2 КРЫЛО ПЕРЕДН ЛЕВ С ОТВ П/ПОВТОРИТЕЛЬ (Тайвань)</t>
  </si>
  <si>
    <t>7841P8</t>
  </si>
  <si>
    <t>C2 КРЫЛО ПЕРЕДН ПРАВ С ОТВ П/ПОВТОРИТЕЛЬ (Тайвань)</t>
  </si>
  <si>
    <t>7136CH</t>
  </si>
  <si>
    <t>C2 ПОДКРЫЛОК ПЕРЕДН КРЫЛА ЛЕВ (Тайвань)</t>
  </si>
  <si>
    <t>7136CJ</t>
  </si>
  <si>
    <t>C2 ПОДКРЫЛОК ПЕРЕДН КРЫЛА ПРАВ (Тайвань)</t>
  </si>
  <si>
    <t>7901K2</t>
  </si>
  <si>
    <t>C2 КАПОТ (Тайвань)</t>
  </si>
  <si>
    <t>7104T1</t>
  </si>
  <si>
    <t>C2 {+ C3 МКПП} СУППОРТ РАДИАТОРА (Тайвань)</t>
  </si>
  <si>
    <t>8149SX</t>
  </si>
  <si>
    <t>C2 ЗЕРКАЛО ЛЕВ ЭЛЕКТР С ПОДОГРЕВ (convex) (Тайвань)</t>
  </si>
  <si>
    <t>8149SW</t>
  </si>
  <si>
    <t>C2 ЗЕРКАЛО ПРАВ ЭЛЕКТР С ПОДОГРЕВ С ТЕМПЕР ДАТЧИК (convex) (Тайвань)</t>
  </si>
  <si>
    <t>7410T6</t>
  </si>
  <si>
    <t>C2 БАМПЕР ЗАДН БЕЗ ОТВ П/ДАТЧ (Тайвань)</t>
  </si>
  <si>
    <t>6351S7+6352S7</t>
  </si>
  <si>
    <t>C2 ФОНАРЬ ЗАДН ВНЕШН Л+П (КОМПЛЕКТ) ТЮНИНГ (JUNYAN) ВНУТРИ ХРОМ</t>
  </si>
  <si>
    <t>1330TS/1330W8/1330W9</t>
  </si>
  <si>
    <t>C3 {+ C2 02- / PG 1007 05-} РАДИАТОР ОХЛАЖДЕН (см.каталог)</t>
  </si>
  <si>
    <t>6455AL/6455C2/9635759480</t>
  </si>
  <si>
    <t>C3 {C2 06-/ 207 06-} КОНДЕНСАТОР КОНДИЦ (NISSENS) (AVA) (см.каталог)</t>
  </si>
  <si>
    <t>C3 {C2 06-/ 207 06-} КОНДЕНСАТОР КОНДИЦ (см.каталог)</t>
  </si>
  <si>
    <t>CITROEN C3 (09-) / DS3 (10-)</t>
  </si>
  <si>
    <t>6208S7</t>
  </si>
  <si>
    <t>C3 ФАРА ЛЕВ С РЕГ.МОТОР (DEPO)</t>
  </si>
  <si>
    <t>6206S7</t>
  </si>
  <si>
    <t>C3 ФАРА ПРАВ С РЕГ.МОТОР (DEPO)</t>
  </si>
  <si>
    <t>6208R1</t>
  </si>
  <si>
    <t>C3 {DS3 10-} ФАРА ЛЕВ С РЕГ.МОТОР (DEPO)</t>
  </si>
  <si>
    <t>6206R1</t>
  </si>
  <si>
    <t>C3 {DS3 10-} ФАРА ПРАВ С РЕГ.МОТОР (DEPO)</t>
  </si>
  <si>
    <t>6208N5</t>
  </si>
  <si>
    <t>C3 {PICASO} ФАРА ЛЕВ С РЕГ.МОТОР (DEPO)</t>
  </si>
  <si>
    <t>6206N5</t>
  </si>
  <si>
    <t>C3 {PICASO} ФАРА ПРАВ С РЕГ.МОТОР (DEPO)</t>
  </si>
  <si>
    <t>7401RQ</t>
  </si>
  <si>
    <t>C3 {PICASO} БАМПЕР ПЕРЕДН ГРУНТ</t>
  </si>
  <si>
    <t>7422H0</t>
  </si>
  <si>
    <t>C3 УПЛОТНИТЕЛЬ БАМПЕРА ПЕРЕДН (Тайвань)</t>
  </si>
  <si>
    <t>7840X7</t>
  </si>
  <si>
    <t>C3 КРЫЛО ПЕРЕДН ЛЕВ (Тайвань)</t>
  </si>
  <si>
    <t>7841Z7</t>
  </si>
  <si>
    <t>C3 КРЫЛО ПЕРЕДН ПРАВ (Тайвань)</t>
  </si>
  <si>
    <t>7136KC</t>
  </si>
  <si>
    <t>C3 {+DS3} ПОДКРЫЛОК ПЕРЕДН КРЫЛА ЛЕВ (Италия)</t>
  </si>
  <si>
    <t>7136J7</t>
  </si>
  <si>
    <t>C3 {+DS3} ПОДКРЫЛОК ПЕРЕДН КРЫЛА ПРАВ (Италия)</t>
  </si>
  <si>
    <t>7901R1</t>
  </si>
  <si>
    <t>C3 КАПОТ (Тайвань)</t>
  </si>
  <si>
    <t>8154AQ</t>
  </si>
  <si>
    <t>C3 ЗЕРКАЛО ЛЕВ ЭЛЕКТР (convex) (Тайвань) ГРУНТ</t>
  </si>
  <si>
    <t>8154AR</t>
  </si>
  <si>
    <t>C3 ЗЕРКАЛО ПРАВ ЭЛЕКТР С ТЕМПЕР ДАТЧИК (convex) (Тайвань) ГРУНТ</t>
  </si>
  <si>
    <t>8154AV</t>
  </si>
  <si>
    <t>C3 ЗЕРКАЛО ЛЕВ ЭЛЕКТР С ПОДОГРЕВ , АВТОСКЛАДЫВ ХРОМ КРОНШТЕЙН (convex) (Тайвань) ГРУНТ</t>
  </si>
  <si>
    <t>8154AW</t>
  </si>
  <si>
    <t>C3 ЗЕРКАЛО ПРАВ ЭЛЕКТР С ПОДОГРЕВ , АВТОСКЛАДЫВ ТЕМПЕР ДАТЧИК ХРОМ КРОНШТЕЙН (convex) (Тайвань) ГРУНТ</t>
  </si>
  <si>
    <t>7410KY</t>
  </si>
  <si>
    <t>C3 БАМПЕР ЗАДН БЕЗ ОТВ МОЛДИНГ (Тайвань)</t>
  </si>
  <si>
    <t>6350JA</t>
  </si>
  <si>
    <t>C3 ФОНАРЬ ЗАДН ВНЕШН ЛЕВ (DEPO)</t>
  </si>
  <si>
    <t>6351JA</t>
  </si>
  <si>
    <t>C3 ФОНАРЬ ЗАДН ВНЕШН ПРАВ (DEPO)</t>
  </si>
  <si>
    <t>6350JE</t>
  </si>
  <si>
    <t>C3 {DS3 10-} ФОНАРЬ ЗАДН ВНЕШН ЛЕВ (DEPO)</t>
  </si>
  <si>
    <t>6351JE</t>
  </si>
  <si>
    <t>C3 {DS3 10-} ФОНАРЬ ЗАДН ВНЕШН ПРАВ (DEPO)</t>
  </si>
  <si>
    <t>MB831038</t>
  </si>
  <si>
    <t>PAJERO {MONTERO} ШАРОВАЯ ОПОРА ПРАВ НИЖН (Тайвань)</t>
  </si>
  <si>
    <t>1330Q5</t>
  </si>
  <si>
    <t>C3 {208 12-} РАДИАТОР ОХЛАЖДЕН (NISSENS) (см.каталог) MT</t>
  </si>
  <si>
    <t>CITROEN C3 (5/02-10/05) (11/05-)</t>
  </si>
  <si>
    <t>620885+620884</t>
  </si>
  <si>
    <t>C3 ФАРА Л+П (КОМПЛЕКТ) ТЮНИНГ ЛИНЗОВАН С 2 СВЕТЯЩ ОБОДК С РЕГ.МОТОР (SONAR) ВНУТРИ ЧЕРН</t>
  </si>
  <si>
    <t>711375401129</t>
  </si>
  <si>
    <t>712375501129</t>
  </si>
  <si>
    <t>C3 ФАРА Л+П (КОМПЛЕКТ) ТЮНИНГ ЛИНЗОВАН С СВЕТЯЩ ОБОДК (JUNYAN) ВНУТРИ ХРОМ</t>
  </si>
  <si>
    <t>C3 ФАРА Л+П (КОМПЛЕКТ) ТЮНИНГ ЛИНЗОВАН С 2 СВЕТЯЩ ОБОДК (SONAR) ВНУТРИ ЧЕРН</t>
  </si>
  <si>
    <t>6206NO</t>
  </si>
  <si>
    <t>207 {C3 10-/ C3 PICASSO 08-/ PG 3008 9-} ФАРА ПРОТИВОТУМ Л=П (DEPO)</t>
  </si>
  <si>
    <t>6204Q0/620827</t>
  </si>
  <si>
    <t>C3 {+ XSARA 01-03/ PG 1007 05-} ФАРА ПРОТИВОТУМ Л=П (DEPO)</t>
  </si>
  <si>
    <t>C3 {+ XSARA 01-03/ PG 1007 05-} СТЕКЛО ФАРЫ ПРОТИВОТУМ Л=П (РОССИЯ)</t>
  </si>
  <si>
    <t>7804Q6</t>
  </si>
  <si>
    <t>C3 РЕШЕТКА РАДИАТОРА (Италия) ГРУНТ</t>
  </si>
  <si>
    <t>7804L0</t>
  </si>
  <si>
    <t>7401V2</t>
  </si>
  <si>
    <t>C3 БАМПЕР ПЕРЕДН ГРУНТ</t>
  </si>
  <si>
    <t>7401EC</t>
  </si>
  <si>
    <t>7452V9</t>
  </si>
  <si>
    <t>C3 МОЛДИНГ БАМПЕРА ПЕРЕДН ЛЕВ (Италия) ЧЕРН</t>
  </si>
  <si>
    <t>7452HJ</t>
  </si>
  <si>
    <t>C3 МОЛДИНГ БАМПЕРА ПЕРЕДН ЛЕВ (Тайвань) ГРУНТ</t>
  </si>
  <si>
    <t>7452HG</t>
  </si>
  <si>
    <t>C3 МОЛДИНГ БАМПЕРА ПЕРЕДН ЛЕВ (Тайвань) ЧЕРН</t>
  </si>
  <si>
    <t>7452W0</t>
  </si>
  <si>
    <t>C3 МОЛДИНГ БАМПЕРА ПЕРЕДН ПРАВ (Италия) (Тайвань) ЧЕРН</t>
  </si>
  <si>
    <t>7452HH</t>
  </si>
  <si>
    <t>C3 МОЛДИНГ БАМПЕРА ПЕРЕДН ПРАВ (Тайвань) ГРУНТ</t>
  </si>
  <si>
    <t>7452HF</t>
  </si>
  <si>
    <t>C3 МОЛДИНГ БАМПЕРА ПЕРЕДН ПРАВ (Тайвань) ЧЕРН</t>
  </si>
  <si>
    <t>7414PG</t>
  </si>
  <si>
    <t>C3 РЕШЕТКА БАМПЕРА ПЕРЕДН (Тайвань) ЧЕРН</t>
  </si>
  <si>
    <t>7414RR</t>
  </si>
  <si>
    <t>C3 УСИЛИТЕЛЬ БАМПЕРА ПЕРЕДН (Тайвань)</t>
  </si>
  <si>
    <t>7414AL</t>
  </si>
  <si>
    <t>7840L5</t>
  </si>
  <si>
    <t>7840Q4</t>
  </si>
  <si>
    <t>C3 КРЫЛО ПЕРЕДН ЛЕВ МЕТАЛЛ (Тайвань)</t>
  </si>
  <si>
    <t>7841P4</t>
  </si>
  <si>
    <t>7841S3</t>
  </si>
  <si>
    <t>C3 КРЫЛО ПЕРЕДН ПРАВ МЕТАЛЛ (Тайвань)</t>
  </si>
  <si>
    <t>7136Q7</t>
  </si>
  <si>
    <t>C3 ПОДКРЫЛОК ПЕРЕДН КРЫЛА ЛЕВ</t>
  </si>
  <si>
    <t>7136CG</t>
  </si>
  <si>
    <t>C3 ПОДКРЫЛОК ПЕРЕДН КРЫЛА ЛЕВ (Тайвань)</t>
  </si>
  <si>
    <t>7136Q8</t>
  </si>
  <si>
    <t>C3 ПОДКРЫЛОК ПЕРЕДН КРЫЛА ПРАВ</t>
  </si>
  <si>
    <t>7136CF</t>
  </si>
  <si>
    <t>C3 ПОДКРЫЛОК ПЕРЕДН КРЫЛА ПРАВ (Тайвань)</t>
  </si>
  <si>
    <t>C3 ПОДКРЫЛОК ПЕРЕДН КРЫЛА ЛЕВ (Китай)</t>
  </si>
  <si>
    <t>C3 ПОДКРЫЛОК ПЕРЕДН КРЫЛА ПРАВ (Китай)</t>
  </si>
  <si>
    <t>7901J7</t>
  </si>
  <si>
    <t>7901N0</t>
  </si>
  <si>
    <t>7104P4/7104S4</t>
  </si>
  <si>
    <t>C3 СУППОРТ РАДИАТОРА AT (Тайвань) ПЛАСТИК</t>
  </si>
  <si>
    <t>7104AF</t>
  </si>
  <si>
    <t>207 {+ C3} СУППОРТ РАДИАТОРА (дизель) (Тайвань)</t>
  </si>
  <si>
    <t>7104P3/7104S3/7104T1</t>
  </si>
  <si>
    <t>C3 СУППОРТ РАДИАТОРА MT (Тайвань) ПЛАСТИК</t>
  </si>
  <si>
    <t>8149FG</t>
  </si>
  <si>
    <t>C3 ЗЕРКАЛО ЛЕВ МЕХАН С ТРОСИК (convex) (Тайвань)</t>
  </si>
  <si>
    <t>8149FH</t>
  </si>
  <si>
    <t>C3 ЗЕРКАЛО ПРАВ МЕХАН С ТРОСИК (convex) (Тайвань)</t>
  </si>
  <si>
    <t>8149RY</t>
  </si>
  <si>
    <t>C3 ЗЕРКАЛО ЛЕВ ЭЛЕКТР С ПОДОГРЕВ (convex) (Тайвань)</t>
  </si>
  <si>
    <t>8149RW</t>
  </si>
  <si>
    <t>C3 ЗЕРКАЛО ПРАВ ЭЛЕКТР С ПОДОГРЕВ (convex) (Тайвань)</t>
  </si>
  <si>
    <t>7410R6</t>
  </si>
  <si>
    <t>C3 БАМПЕР ЗАДН С ЗАГЛУШ П/КРЮК ГРУНТ</t>
  </si>
  <si>
    <t>7452V5</t>
  </si>
  <si>
    <t>C3 МОЛДИНГ БАМПЕРА ЗАДН (Тайвань) ЧЕРН</t>
  </si>
  <si>
    <t>6350Q3</t>
  </si>
  <si>
    <t>6350X5</t>
  </si>
  <si>
    <t>6351X5</t>
  </si>
  <si>
    <t>6351Q3</t>
  </si>
  <si>
    <t>6350Q3+6351Q3</t>
  </si>
  <si>
    <t>C3 ФОНАРЬ ЗАДН ВНЕШН Л+П (КОМПЛЕКТ) ТЮНИНГ (JUNYAN) ВНУТРИ ХРОМ</t>
  </si>
  <si>
    <t>CITROEN C4 (10-)  PICASSO (10-)</t>
  </si>
  <si>
    <t>6208S1</t>
  </si>
  <si>
    <t>C4 ФАРА ЛЕВ С РЕГ.МОТОР (DEPO)</t>
  </si>
  <si>
    <t>6206S1</t>
  </si>
  <si>
    <t>C4 ФАРА ПРАВ С РЕГ.МОТОР (DEPO)</t>
  </si>
  <si>
    <t>1609656580</t>
  </si>
  <si>
    <t>C4 ФОНАРЬ-КАТАФОТ ЛЕВ В ЗАДН БАМПЕР (Китай)</t>
  </si>
  <si>
    <t>C4 ФОНАРЬ-КАТАФОТ ПРАВ В ЗАДН БАМПЕР (Китай)</t>
  </si>
  <si>
    <t>98018850XT</t>
  </si>
  <si>
    <t>C4 РЕШЕТКА РАДИАТОРА (Китай)</t>
  </si>
  <si>
    <t>98018853DX</t>
  </si>
  <si>
    <t>C4 МОЛДИНГ РЕШЕТКИ РАДИАТОРА ХРОМ (Китай)</t>
  </si>
  <si>
    <t>16099590DX</t>
  </si>
  <si>
    <t>C4 МОЛДИНГ РЕШЕТКИ РАДИАТОРА ХРОМ (1 шт) (Китай)</t>
  </si>
  <si>
    <t>1609952980</t>
  </si>
  <si>
    <t>C4 БАМПЕР ПЕРЕДН (Китай)</t>
  </si>
  <si>
    <t>7401VN</t>
  </si>
  <si>
    <t>C4 БАМПЕР ПЕРЕДН ГРУНТ (Тайвань)</t>
  </si>
  <si>
    <t>1609952980+98018851XT+98018850XT</t>
  </si>
  <si>
    <t>C4 БАМПЕР ПЕРЕДН В СБОРЕ (Китай)</t>
  </si>
  <si>
    <t>98018851XT</t>
  </si>
  <si>
    <t>C4 РЕШЕТКА БАМПЕРА ПЕРЕДН (Китай)</t>
  </si>
  <si>
    <t>7422R5</t>
  </si>
  <si>
    <t>C4 РЕШЕТКА БАМПЕРА ПЕРЕДН (Тайвань)</t>
  </si>
  <si>
    <t>9672762080</t>
  </si>
  <si>
    <t>C4 УСИЛИТЕЛЬ БАМПЕРА ПЕРЕДН АЛЮМИН (Тайвань)</t>
  </si>
  <si>
    <t>C4 УСИЛИТЕЛЬ БАМПЕРА ПЕРЕДН АЛЮМИН (Турция)</t>
  </si>
  <si>
    <t>7840AS</t>
  </si>
  <si>
    <t>C4 КРЫЛО ПЕРЕДН ЛЕВ СТАЛЬН (Тайвань)</t>
  </si>
  <si>
    <t>7841AX</t>
  </si>
  <si>
    <t>C4 КРЫЛО ПЕРЕДН ПРАВ СТАЛЬН (Тайвань)</t>
  </si>
  <si>
    <t>C4 КРЫЛО ПЕРЕДН ЛЕВ СТАЛЬН (Китай)</t>
  </si>
  <si>
    <t>C4 КРЫЛО ПЕРЕДН ПРАВ СТАЛЬН (Китай)</t>
  </si>
  <si>
    <t>7901Q6</t>
  </si>
  <si>
    <t>C4 КАПОТ (Китай)</t>
  </si>
  <si>
    <t>1607028580</t>
  </si>
  <si>
    <t>C4 {DS4 11-} ЗЕРКАЛО ЛЕВ ЭЛЕКТР С ПОДОГРЕВ УК.ПОВОР 7 КОНТ (convex) (Тайвань) ГРУНТ</t>
  </si>
  <si>
    <t>1607024580</t>
  </si>
  <si>
    <t>C4 {DS4 11-} ЗЕРКАЛО ПРАВ ЭЛЕКТР С ПОДОГРЕВ УК.ПОВОР , ТЕМПЕР ДАТЧИК 9 КОНТ (convex) (Тайвань) ГРУНТ</t>
  </si>
  <si>
    <t>1608534580</t>
  </si>
  <si>
    <t>C4 {DS4 11-} ЗЕРКАЛО ЛЕВ ЭЛЕКТР С ПОДОГРЕВ АВТОСКЛАДЫВ УК.ПОВОР 8 КОНТ (convex) (Тайвань) ГРУНТ</t>
  </si>
  <si>
    <t>1608534180</t>
  </si>
  <si>
    <t>C4 {DS4 11-} ЗЕРКАЛО ПРАВ ЭЛЕКТР С ПОДОГРЕВ АВТОСКЛАДЫВ УК.ПОВОР , ТЕМПЕР ДАТЧИК 10 КОНТ (convex) (Тайвань) ГРУНТ</t>
  </si>
  <si>
    <t>8154EG</t>
  </si>
  <si>
    <t>C4 ЗЕРКАЛО ЛЕВ ЭЛЕКТР С УК.ПОВОР (convex) (TYC) (Тайвань) ГРУНТ</t>
  </si>
  <si>
    <t>8154EF</t>
  </si>
  <si>
    <t>C4 ЗЕРКАЛО ПРАВ ЭЛЕКТР С УК.ПОВОР , ТЕМПЕР ДАТЧИК (convex) (TYC) (Тайвань) ГРУНТ</t>
  </si>
  <si>
    <t>9802634880</t>
  </si>
  <si>
    <t>C4 ДВЕРЬ ПЕРЕДН ЛЕВ (Китай)</t>
  </si>
  <si>
    <t>9802634480</t>
  </si>
  <si>
    <t>C4 ДВЕРЬ ПЕРЕДН ПРАВ (Китай)</t>
  </si>
  <si>
    <t>9802635680</t>
  </si>
  <si>
    <t>C4 ДВЕРЬ ЗАДН ЛЕВ (Китай)</t>
  </si>
  <si>
    <t>9802635480</t>
  </si>
  <si>
    <t>C4 ДВЕРЬ ЗАДН ПРАВ (Китай)</t>
  </si>
  <si>
    <t>9802560580</t>
  </si>
  <si>
    <t>C4 КРЫШКА БАГАЖНИКА (Китай)</t>
  </si>
  <si>
    <t>6350KS</t>
  </si>
  <si>
    <t>C4 ФОНАРЬ ЗАДН ВНЕШН ЛЕВ (DEPO)</t>
  </si>
  <si>
    <t>6351KS</t>
  </si>
  <si>
    <t>C4 ФОНАРЬ ЗАДН ВНЕШН ПРАВ (DEPO)</t>
  </si>
  <si>
    <t>1609980680</t>
  </si>
  <si>
    <t>C4 КРЕПЛЕНИЕ БАМПЕРА ПЕРЕДН ЛЕВ (Китай)</t>
  </si>
  <si>
    <t>C4 КРЕПЛЕНИЕ БАМПЕРА ПЕРЕДН ПРАВ (Китай)</t>
  </si>
  <si>
    <t>111.04037.1</t>
  </si>
  <si>
    <t>ASX {LANCER 07-/OUTLANDER 07-/4007 07-/4008 12-/C-CROSSER 07- /C4} ЗАЩИТА ПОДДОНА ДВИГАТЕЛЯ + КПП , С КРЕПЛЕН , АЛЮМИН</t>
  </si>
  <si>
    <t>CITROEN C4 (11/04-) PICASSO (06-)</t>
  </si>
  <si>
    <t>6208A8</t>
  </si>
  <si>
    <t>06-07</t>
  </si>
  <si>
    <t>C4 {PICASSO!} ФАРА ЛЕВ С РЕГ.МОТОР (DEPO)</t>
  </si>
  <si>
    <t>6206A8</t>
  </si>
  <si>
    <t>C4 {PICASSO!} ФАРА ПРАВ С РЕГ.МОТОР (DEPO)</t>
  </si>
  <si>
    <t>620853</t>
  </si>
  <si>
    <t>620653</t>
  </si>
  <si>
    <t>620853+620653</t>
  </si>
  <si>
    <t>C4 ФАРА Л+П (КОМПЛЕКТ) ТЮНИНГ ЛИНЗОВАН С 2 СВЕТЯЩ ОБОДК (SONAR) ВНУТРИ ХРОМ</t>
  </si>
  <si>
    <t>620653+620853</t>
  </si>
  <si>
    <t>C4 ФАРА Л+П (КОМПЛЕКТ) ТЮНИНГ ЛИНЗОВАН С 2 СВЕТЯЩ ОБОДК (SONAR) ВНУТРИ ЧЕРН</t>
  </si>
  <si>
    <t>C4 ФАРА Л+П (КОМПЛЕКТ) ТЮНИНГ ЛИНЗОВАН С 2 СВЕТЯЩ ОБОДК С РЕГ.МОТОР (SONAR) ВНУТРИ ЧЕРН</t>
  </si>
  <si>
    <t>C4 ФАРА Л+П (КОМПЛЕКТ) ТЮНИНГ ЛИНЗОВАН С СВЕТЯЩ ОБОДК (JUNYAN) ВНУТРИ ХРОМ</t>
  </si>
  <si>
    <t>C4 ФАРА Л+П (КОМПЛЕКТ) ТЮНИНГ ЛИНЗОВАН С СВЕТЯЩ ОБОДК (JUNYAN) ВНУТРИ ЧЕРН</t>
  </si>
  <si>
    <t>1209177/620639/8200074008/8321A034/E3120011</t>
  </si>
  <si>
    <t>MEGANE {+LOGAN/CT C4 04-/C5 05-/DW NEXIA 08-/SZ G.VITARA 06- /SWI 05-/Paje 07-} ФАРА ПРОТИВОТУМ Л=П (DEPO)</t>
  </si>
  <si>
    <t>NEXIA {RN LOGAN/CT C4 04-/C5 05-/MEGANE 03-/SZ G.VITARA 06- /SWI 05} ФАРА ПРОТИВОТУМ Л=П (Китай)</t>
  </si>
  <si>
    <t>1209177/620639/8321A034</t>
  </si>
  <si>
    <t>MEGANE {+LOGAN/CT C4 04-/C5 05/NEXIA 08-} ФАРА ПРОТИВОТУМ Л+П (КОМПЛЕКТ)</t>
  </si>
  <si>
    <t>1209177/620639/8200074008/8321A034</t>
  </si>
  <si>
    <t>MEGANE {+LOGAN/CT C4 04-/C5 05/NEXIA 08-} ФАРА ПРОТИВОТУМ Л+П (КОМПЛЕКТ) С ПРОВОДК , КНОПКОЙ</t>
  </si>
  <si>
    <t>MEGANE {+LOGAN/CT C4 04-/C5 05-/DW NEXIA 08-/SZ G.VITARA 06- /SWI 05-/Paje 07-} СТЕКЛО ФАРЫ ПРОТИВОТУМ Л=П</t>
  </si>
  <si>
    <t>741678</t>
  </si>
  <si>
    <t>C4 РЕШЕТКА РАДИАТОРА (Тайвань)</t>
  </si>
  <si>
    <t>C4 РЕШЕТКА РАДИАТОРА</t>
  </si>
  <si>
    <t>796622</t>
  </si>
  <si>
    <t>C4 МОЛДИНГ РЕШЕТКИ РАДИАТОРА ВЕРХН , ХРОМ (Тайвань)</t>
  </si>
  <si>
    <t>7401CR</t>
  </si>
  <si>
    <t>C4 БАМПЕР ПЕРЕДН (Тайвань) ГРУНТ</t>
  </si>
  <si>
    <t>7401AP</t>
  </si>
  <si>
    <t>7401NQ</t>
  </si>
  <si>
    <t>C4 БАМПЕР ПЕРЕДН С МОЛДИНГ</t>
  </si>
  <si>
    <t>C4 БАМПЕР ПЕРЕДН</t>
  </si>
  <si>
    <t>7452FG</t>
  </si>
  <si>
    <t>C4 МОЛДИНГ БАМПЕРА ПЕРЕДН ЛЕВ (Тайвань) ЧЕРН</t>
  </si>
  <si>
    <t>7452FH</t>
  </si>
  <si>
    <t>C4 МОЛДИНГ БАМПЕРА ПЕРЕДН ПРАВ (Тайвань) ЧЕРН</t>
  </si>
  <si>
    <t>C4 МОЛДИНГ БАМПЕРА ПЕРЕДН ЛЕВ (Китай) ЧЕРН</t>
  </si>
  <si>
    <t>C4 МОЛДИНГ БАМПЕРА ПЕРЕДН ПРАВ (Китай) ЧЕРН</t>
  </si>
  <si>
    <t>7452FF</t>
  </si>
  <si>
    <t>C4 МОЛДИНГ БАМПЕРА ПЕРЕДН ВЕРХН , ХРОМ (Китай)</t>
  </si>
  <si>
    <t>C4 МОЛДИНГ БАМПЕРА ПЕРЕДН ЛЕВ ЧЕРН</t>
  </si>
  <si>
    <t>C4 МОЛДИНГ БАМПЕРА ПЕРЕДН ПРАВ ЧЕРН</t>
  </si>
  <si>
    <t>7414JP</t>
  </si>
  <si>
    <t>7414JT</t>
  </si>
  <si>
    <t>C4 РЕШЕТКА БАМПЕРА ПЕРЕДН ЛЕВ С ОТВ П/ПРОТИВОТУМ (Тайвань)</t>
  </si>
  <si>
    <t>C4 РЕШЕТКА БАМПЕРА ПЕРЕДН ПРАВ С ОТВ П/ПРОТИВОТУМ (Тайвань)</t>
  </si>
  <si>
    <t>7414JN</t>
  </si>
  <si>
    <t>C4 РЕШЕТКА БАМПЕРА ПЕРЕДН ВЕРХН (Тайвань)</t>
  </si>
  <si>
    <t>C4 РЕШЕТКА БАМПЕРА ПЕРЕДН ЛЕВ С ОТВ П/ПРОТИВОТУМ (Китай)</t>
  </si>
  <si>
    <t>C4 РЕШЕТКА БАМПЕРА ПЕРЕДН ПРАВ С ОТВ П/ПРОТИВОТУМ (Китай)</t>
  </si>
  <si>
    <t>C4 РЕШЕТКА БАМПЕРА ПЕРЕДН ВЕРХН (Китай)</t>
  </si>
  <si>
    <t>C4 РЕШЕТКА БАМПЕРА ПЕРЕДН ЛЕВ С ОТВ П/ПРОТИВОТУМ</t>
  </si>
  <si>
    <t>C4 РЕШЕТКА БАМПЕРА ПЕРЕДН ПРАВ С ОТВ П/ПРОТИВОТУМ</t>
  </si>
  <si>
    <t>7414JS</t>
  </si>
  <si>
    <t>C4 РЕШЕТКА БАМПЕРА ПЕРЕДН ЛЕВ БЕЗ ОТВ П/ПРОТИВОТУМ</t>
  </si>
  <si>
    <t>C4 РЕШЕТКА БАМПЕРА ПЕРЕДН ПРАВ БЕЗ ОТВ П/ПРОТИВОТУМ</t>
  </si>
  <si>
    <t>7414JY</t>
  </si>
  <si>
    <t>C4 УСИЛИТЕЛЬ БАМПЕРА ПЕРЕДН НИЖН (Тайвань)</t>
  </si>
  <si>
    <t>7414HY</t>
  </si>
  <si>
    <t>C4 УСИЛИТЕЛЬ БАМПЕРА ПЕРЕДН ВЕРХН</t>
  </si>
  <si>
    <t>C4 УСИЛИТЕЛЬ БАМПЕРА ПЕРЕДН НИЖН (Китай)</t>
  </si>
  <si>
    <t>6325G5</t>
  </si>
  <si>
    <t>207 {308 07-/ CT C4 Picasso 07-} ПОВТОРИТЕЛЬ ПОВОРОТА ЛЕВ (DEPO)</t>
  </si>
  <si>
    <t>6325G6</t>
  </si>
  <si>
    <t>207 {308 07-/ CT C4 Picasso 07-} ПОВТОРИТЕЛЬ ПОВОРОТА ПРАВ (DEPO)</t>
  </si>
  <si>
    <t>7840Q3</t>
  </si>
  <si>
    <t>C4 КРЫЛО ПЕРЕДН ЛЕВ (Тайвань) ПЛАСТИК</t>
  </si>
  <si>
    <t>7841S2</t>
  </si>
  <si>
    <t>C4 КРЫЛО ПЕРЕДН ПРАВ (Тайвань) ПЛАСТИК</t>
  </si>
  <si>
    <t>7840V1</t>
  </si>
  <si>
    <t>C4 {PICASSO} КРЫЛО ПЕРЕДН ЛЕВ (Тайвань) ПЛАСТИК</t>
  </si>
  <si>
    <t>7841X2</t>
  </si>
  <si>
    <t>C4 {PICASSO} КРЫЛО ПЕРЕДН ПРАВ (Тайвань) ПЛАСТИК</t>
  </si>
  <si>
    <t>7136AH</t>
  </si>
  <si>
    <t>C4 {PICASSO} ПОДКРЫЛОК ПЕРЕДН КРЫЛА ЛЕВ (Тайвань)</t>
  </si>
  <si>
    <t>7136AJ</t>
  </si>
  <si>
    <t>C4 {PICASSO} ПОДКРЫЛОК ПЕРЕДН КРЫЛА ПРАВ (Тайвань)</t>
  </si>
  <si>
    <t>C4 {PICASSO} ПОДКРЫЛОК ПЕРЕДН КРЫЛА ЛЕВ (Китай)</t>
  </si>
  <si>
    <t>C4 {PICASSO} ПОДКРЫЛОК ПЕРЕДН КРЫЛА ПРАВ (Китай)</t>
  </si>
  <si>
    <t>7136EW</t>
  </si>
  <si>
    <t>C4 ПОДКРЫЛОК ПЕРЕДН КРЫЛА ЛЕВ (Китай)</t>
  </si>
  <si>
    <t>7136EV</t>
  </si>
  <si>
    <t>C4 ПОДКРЫЛОК ПЕРЕДН КРЫЛА ПРАВ (Китай)</t>
  </si>
  <si>
    <t>7901L1</t>
  </si>
  <si>
    <t>C4 КАПОТ (Тайвань) АЛЮМИН</t>
  </si>
  <si>
    <t>C4 КАПОТ МЕТАЛЛ (Тайвань)</t>
  </si>
  <si>
    <t>7901N7</t>
  </si>
  <si>
    <t>C4 {PICASSO} КАПОТ (Тайвань)</t>
  </si>
  <si>
    <t>7104ET</t>
  </si>
  <si>
    <t>C4 {PICASSO} ПАНЕЛЬ ПЕРЕДН ПЛАСТИК (Тайвань)</t>
  </si>
  <si>
    <t>7104EY</t>
  </si>
  <si>
    <t>C4 {1.6 DIESEL} ПАНЕЛЬ ПЕРЕДН ПЛАСТИК (Тайвань)</t>
  </si>
  <si>
    <t>7104L4/7104V6</t>
  </si>
  <si>
    <t>307 {+ CT C4 05-} СУППОРТ РАДИАТОРА П/КОНДИЦ (Тайвань) ПЛАСТИК</t>
  </si>
  <si>
    <t>8153H0</t>
  </si>
  <si>
    <t>C4 {PICASSO} ЗЕРКАЛО ЛЕВ ЭЛЕКТР С ПОДОГРЕВ УК.ПОВОР ПОДСВЕТ (convex) (Тайвань) ГРУНТ</t>
  </si>
  <si>
    <t>8153G9</t>
  </si>
  <si>
    <t>C4 {PICASSO} ЗЕРКАЛО ПРАВ ЭЛЕКТР С ПОДОГРЕВ УК.ПОВОР ПОДСВЕТ ТЕМПЕР ДАТЧИК (convex) (Тайвань) ГРУНТ</t>
  </si>
  <si>
    <t>8149YP</t>
  </si>
  <si>
    <t>C4 ЗЕРКАЛО ЛЕВ ЭЛЕКТР С ПОДОГРЕВ БЕЗ ПОВОРОТНИК (convex) (Тайвань) ГРУНТ</t>
  </si>
  <si>
    <t>8149YN</t>
  </si>
  <si>
    <t>C4 ЗЕРКАЛО ПРАВ ЭЛЕКТР С ПОДОГРЕВ БЕЗ ПОВОРОТНИК (convex) (Тайвань) ГРУНТ</t>
  </si>
  <si>
    <t>8151JJ</t>
  </si>
  <si>
    <t>C4 {голубое} СТЕКЛО ЗЕРКАЛА ЛЕВ С ПОДОГРЕВ (aspherical) (Тайвань)</t>
  </si>
  <si>
    <t>8151JK</t>
  </si>
  <si>
    <t>C4 {голубое} СТЕКЛО ЗЕРКАЛА ПРАВ С ПОДОГРЕВ (convex) (Тайвань)</t>
  </si>
  <si>
    <t>9002W0</t>
  </si>
  <si>
    <t>05-10</t>
  </si>
  <si>
    <t>C4 ДВЕРЬ ПЕРЕДН ЛЕВ (5 дв) (Китай)</t>
  </si>
  <si>
    <t>9004W4</t>
  </si>
  <si>
    <t>C4 ДВЕРЬ ПЕРЕДН ПРАВ (5 дв) (Китай)</t>
  </si>
  <si>
    <t>9647295480</t>
  </si>
  <si>
    <t>C4 АМОРТИЗАТОР КРЫШКИ БАГАЖНИКА (Китай)</t>
  </si>
  <si>
    <t>7410X0</t>
  </si>
  <si>
    <t>C4 БАМПЕР ЗАДН (3 дв) (Италия)</t>
  </si>
  <si>
    <t>7410W9</t>
  </si>
  <si>
    <t>C4 БАМПЕР ЗАДН (5 дв) (Италия)</t>
  </si>
  <si>
    <t>6350V0</t>
  </si>
  <si>
    <t>C4 ФОНАРЬ ЗАДН В БАМПЕР ЛЕВ КРАСН (DEPO)</t>
  </si>
  <si>
    <t>6351V1</t>
  </si>
  <si>
    <t>C4 ФОНАРЬ ЗАДН В БАМПЕР ПРАВ БЕЛ (DEPO)</t>
  </si>
  <si>
    <t>6350CA</t>
  </si>
  <si>
    <t>C4 {PICASSO!} ФОНАРЬ ЗАДН ВНЕШН ЛЕВ (DEPO)</t>
  </si>
  <si>
    <t>6351CA</t>
  </si>
  <si>
    <t>C4 {PICASSO!} ФОНАРЬ ЗАДН ВНЕШН ПРАВ (DEPO)</t>
  </si>
  <si>
    <t>6350GZ</t>
  </si>
  <si>
    <t>C4 ФОНАРЬ ЗАДН ВНЕШН ЛЕВ (3 дв) (DEPO) ХРУСТАЛ</t>
  </si>
  <si>
    <t>6350T8</t>
  </si>
  <si>
    <t>C4 ФОНАРЬ ЗАДН ВНЕШН ЛЕВ (5 дв) БОЛЬШ (DEPO)</t>
  </si>
  <si>
    <t>6351GZ</t>
  </si>
  <si>
    <t>C4 ФОНАРЬ ЗАДН ВНЕШН ПРАВ (3 дв) (DEPO) ХРУСТАЛ</t>
  </si>
  <si>
    <t>6351T8</t>
  </si>
  <si>
    <t>C4 ФОНАРЬ ЗАДН ВНЕШН ПРАВ (5 дв) БОЛЬШ (DEPO)</t>
  </si>
  <si>
    <t>6350T6</t>
  </si>
  <si>
    <t>C4 ФОНАРЬ ЗАДН ВНЕШН ЛЕВ (3 дв) (DEPO)</t>
  </si>
  <si>
    <t>6351T6</t>
  </si>
  <si>
    <t>C4 ФОНАРЬ ЗАДН ВНЕШН ПРАВ (3 дв) (DEPO)</t>
  </si>
  <si>
    <t>6351T6+6350T6</t>
  </si>
  <si>
    <t>C4 ФОНАРЬ ЗАДН ВНЕШН Л+П (КОМПЛЕКТ) ТЮНИНГ (3 дв) ПРОЗРАЧ С ДИОД (SONAR) ПОЛНОСТЬЮ ТОНИР</t>
  </si>
  <si>
    <t>6350T6+6351T6</t>
  </si>
  <si>
    <t>C4 ФОНАРЬ ЗАДН ВНЕШН Л+П (КОМПЛЕКТ) ТЮНИНГ (3 дв) ПРОЗРАЧ С ДИОД (SONAR) ПОЛНОСТЬЮ ХРОМ</t>
  </si>
  <si>
    <t>C4 ФОНАРЬ ЗАДН ВНЕШН Л+П (КОМПЛЕКТ) ТЮНИНГ (3 дв) (JUNYAN) ВНУТРИ ХРОМ</t>
  </si>
  <si>
    <t>C4 ФОНАРЬ ЗАДН ВНЕШН Л+П (КОМПЛЕКТ) ТЮНИНГ (3 дв) (JUNYAN) ВНУТРИ ЧЕРН</t>
  </si>
  <si>
    <t>6431H9</t>
  </si>
  <si>
    <t>C4 БАЧОК ОМЫВАТЕЛЯ (Китай)</t>
  </si>
  <si>
    <t>1330G9</t>
  </si>
  <si>
    <t>307 {CT C4 04-} РАДИАТОР ОХЛАЖДЕН (NISSENS) (AVA) (см.каталог)</t>
  </si>
  <si>
    <t>741679</t>
  </si>
  <si>
    <t>C4 КРЕПЛЕНИЕ БАМПЕРА ПЕРЕДН ЛЕВ (Тайвань)</t>
  </si>
  <si>
    <t>C4 КРЕПЛЕНИЕ БАМПЕРА ПЕРЕДН ПРАВ (Тайвань)</t>
  </si>
  <si>
    <t>1330A2/1330E0/133322</t>
  </si>
  <si>
    <t>307 {CT C4 04-} РАДИАТОР ОХЛАЖДЕН (см.каталог)</t>
  </si>
  <si>
    <t>C4 КРЕПЛЕНИЕ БАМПЕРА ПЕРЕДН Л+П (КОМПЛЕКТ) (Тайвань)</t>
  </si>
  <si>
    <t>6455CX</t>
  </si>
  <si>
    <t>307 {308 07-/CT C4 04-} КОНДЕНСАТОР КОНДИЦ (см.каталог)</t>
  </si>
  <si>
    <t>111.01203.2</t>
  </si>
  <si>
    <t>C4 {PEUGEOT 308/408 07-} ЗАЩИТА ПОДДОНА ДВИГАТЕЛЯ , С КРЕПЛЕН , СТАЛЬН</t>
  </si>
  <si>
    <t>6453WF</t>
  </si>
  <si>
    <t>308 {CT C4  08-} КОМПРЕССОР КОНДИЦ (см.каталог) (AVA)</t>
  </si>
  <si>
    <t>6453WK/6453WL/648708/8FK351340081</t>
  </si>
  <si>
    <t>C4 {206 08-/ 207 06-/ 307 02-/ 308 07-} КОМПРЕССОР КОНДИЦ (AVA) (см.каталог)</t>
  </si>
  <si>
    <t>6453YQ/648742</t>
  </si>
  <si>
    <t>C4 {Picasso} КОМПРЕССОР КОНДИЦ (AVA) (см.каталог)</t>
  </si>
  <si>
    <t>CITROEN C5 (08-)</t>
  </si>
  <si>
    <t>6208H8</t>
  </si>
  <si>
    <t>C5 ФАРА ЛЕВ +/- П/КОРРЕКТОР (DEPO)</t>
  </si>
  <si>
    <t>6206H8</t>
  </si>
  <si>
    <t>C5 ФАРА ПРАВ +/- П/КОРРЕКТОР (DEPO)</t>
  </si>
  <si>
    <t>6208J4</t>
  </si>
  <si>
    <t>C5 ФАРА ПРОТИВОТУМ ЛЕВ С РЕШЕТК (DEPO)</t>
  </si>
  <si>
    <t>6206J4</t>
  </si>
  <si>
    <t>C5 ФАРА ПРОТИВОТУМ ПРАВ С РЕШЕТК (DEPO)</t>
  </si>
  <si>
    <t>796633</t>
  </si>
  <si>
    <t>C5 МОЛДИНГ РЕШЕТКИ РАДИАТОРА НА КАПОТ ХРОМ (Китай)</t>
  </si>
  <si>
    <t>7401NR</t>
  </si>
  <si>
    <t>C5 БАМПЕР ПЕРЕДН (Италия) ГРУНТ</t>
  </si>
  <si>
    <t>C5 БАМПЕР ПЕРЕДН (Китай)</t>
  </si>
  <si>
    <t>7452SF</t>
  </si>
  <si>
    <t>C5 МОЛДИНГ БАМПЕРА ПЕРЕДН ВЕРХН ХРОМ (Китай)</t>
  </si>
  <si>
    <t>7452SH</t>
  </si>
  <si>
    <t>C5 МОЛДИНГ БАМПЕРА ПЕРЕДН ЛЕВ ХРОМ (Китай)</t>
  </si>
  <si>
    <t>7452SJ</t>
  </si>
  <si>
    <t>C5 МОЛДИНГ БАМПЕРА ПЕРЕДН ПРАВ ХРОМ (Китай)</t>
  </si>
  <si>
    <t>C5 МОЛДИНГ БАМПЕРА ПЕРЕДН ЛЕВ (Китай)</t>
  </si>
  <si>
    <t>C5 МОЛДИНГ БАМПЕРА ПЕРЕДН ПРАВ (Китай)</t>
  </si>
  <si>
    <t>7414XT</t>
  </si>
  <si>
    <t>C5 РЕШЕТКА БАМПЕРА ПЕРЕДН ВЕРХН (Китай)</t>
  </si>
  <si>
    <t>7840V6</t>
  </si>
  <si>
    <t>C5 КРЫЛО ПЕРЕДН ЛЕВ (Китай)</t>
  </si>
  <si>
    <t>7841X7</t>
  </si>
  <si>
    <t>C5 КРЫЛО ПЕРЕДН ПРАВ (Китай)</t>
  </si>
  <si>
    <t>7136KY</t>
  </si>
  <si>
    <t>C5 ПОДКРЫЛОК ПЕРЕДН КРЫЛА ЛЕВ (Тайвань)</t>
  </si>
  <si>
    <t>7136KZ</t>
  </si>
  <si>
    <t>C5 ПОДКРЫЛОК ПЕРЕДН КРЫЛА ПРАВ (Тайвань)</t>
  </si>
  <si>
    <t>C5 ПОДКРЫЛОК ПЕРЕДН КРЫЛА ЛЕВ (Китай)</t>
  </si>
  <si>
    <t>C5 ПОДКРЫЛОК ПЕРЕДН КРЫЛА ПРАВ (Китай)</t>
  </si>
  <si>
    <t>C5 БРЫЗГОВИК ПЕРЕДН КРЫЛА Л+П (КОМПЛЕКТ) + ЗАДН (4 шт) (Китай)</t>
  </si>
  <si>
    <t>7901P3</t>
  </si>
  <si>
    <t>C5 КАПОТ (Тайвань) СТАЛЬН</t>
  </si>
  <si>
    <t>C5 КАПОТ (Китай)</t>
  </si>
  <si>
    <t>7104QS</t>
  </si>
  <si>
    <t>C5 ПАНЕЛЬ ПЕРЕДН ПЛАСТИК (Тайвань)</t>
  </si>
  <si>
    <t>8154CT</t>
  </si>
  <si>
    <t>C5 ЗЕРКАЛО ЛЕВ ЭЛЕКТР С ПОДОГРЕВ , УК.ПОВОР 7 КОНТ (convex) (Тайвань) ГРУНТ</t>
  </si>
  <si>
    <t>8154CV</t>
  </si>
  <si>
    <t>C5 ЗЕРКАЛО ПРАВ ЭЛЕКТР С ПОДОГРЕВ , УК.ПОВОР ТЕМПЕР ДАТЧИК 9 КОНТ (convex) (Тайвань) ГРУНТ</t>
  </si>
  <si>
    <t>8154CY</t>
  </si>
  <si>
    <t>C5 ЗЕРКАЛО ЛЕВ ЭЛЕКТР С ПОДОГРЕВ , АВТОСКЛАДЫВ УК.ПОВОР 9 КОНТ (convex) (Тайвань) ГРУНТ</t>
  </si>
  <si>
    <t>8154CZ</t>
  </si>
  <si>
    <t>C5 ЗЕРКАЛО ПРАВ ЭЛЕКТР С ПОДОГРЕВ , АВТОСКЛАДЫВ УК.ПОВОР ТЕМПЕР ДАТЧИК 11 КОНТ (convex) (Тайвань) ГРУНТ</t>
  </si>
  <si>
    <t>9002Y8</t>
  </si>
  <si>
    <t>C5 ДВЕРЬ ПЕРЕДН ЛЕВ (Китай)</t>
  </si>
  <si>
    <t>9004Z2</t>
  </si>
  <si>
    <t>C5 ДВЕРЬ ПЕРЕДН ПРАВ (Китай)</t>
  </si>
  <si>
    <t>9006L4</t>
  </si>
  <si>
    <t>C5 ДВЕРЬ ЗАДН ЛЕВ (Китай)</t>
  </si>
  <si>
    <t>9008R8</t>
  </si>
  <si>
    <t>C5 ДВЕРЬ ЗАДН ПРАВ (Китай)</t>
  </si>
  <si>
    <t>8525NJ</t>
  </si>
  <si>
    <t>C5 КРЫЛО ЗАДН ЛЕВ (Китай)</t>
  </si>
  <si>
    <t>8526KR</t>
  </si>
  <si>
    <t>C5 КРЫЛО ЗАДН ПРАВ (Китай)</t>
  </si>
  <si>
    <t>7410FH+7410FF</t>
  </si>
  <si>
    <t>C5 БАМПЕР ЗАДН В СБОРЕ (Китай)</t>
  </si>
  <si>
    <t>7410FH</t>
  </si>
  <si>
    <t>C5 БАМПЕР ЗАДН (Китай)</t>
  </si>
  <si>
    <t>7452SP</t>
  </si>
  <si>
    <t>C5 МОЛДИНГ БАМПЕРА ЗАДН ЛЕВ ХРОМ (Китай)</t>
  </si>
  <si>
    <t>7452SQ</t>
  </si>
  <si>
    <t>C5 МОЛДИНГ БАМПЕРА ЗАДН ПРАВ ХРОМ (Китай)</t>
  </si>
  <si>
    <t>7410FF</t>
  </si>
  <si>
    <t>C5 СПОЙЛЕР БАМПЕРА ЗАДН (Китай)</t>
  </si>
  <si>
    <t>6351EW</t>
  </si>
  <si>
    <t>C5 ФОНАРЬ ЗАДН ВНЕШН ЛЕВ (DEPO)</t>
  </si>
  <si>
    <t>6350EW</t>
  </si>
  <si>
    <t>C5 ФОНАРЬ ЗАДН ВНЕШН ПРАВ (DEPO)</t>
  </si>
  <si>
    <t>CITROEN C5 (3/01-9/04) (10/04-)</t>
  </si>
  <si>
    <t>620843</t>
  </si>
  <si>
    <t>C5 ФАРА ЛЕВ (DEPO)</t>
  </si>
  <si>
    <t>6204X2</t>
  </si>
  <si>
    <t>6205X2</t>
  </si>
  <si>
    <t>C5 ФАРА ПРАВ (DEPO)</t>
  </si>
  <si>
    <t>620643</t>
  </si>
  <si>
    <t>7401R5</t>
  </si>
  <si>
    <t>7401AL</t>
  </si>
  <si>
    <t>7414S7</t>
  </si>
  <si>
    <t>C5 УСИЛИТЕЛЬ БАМПЕРА ПЕРЕДН (Тайвань)</t>
  </si>
  <si>
    <t>7840K7</t>
  </si>
  <si>
    <t>C5 КРЫЛО ПЕРЕДН ЛЕВ (Италия)</t>
  </si>
  <si>
    <t>7841N6</t>
  </si>
  <si>
    <t>C5 КРЫЛО ПЕРЕДН ПРАВ (Италия)</t>
  </si>
  <si>
    <t>7840Q2</t>
  </si>
  <si>
    <t>C5 КРЫЛО ПЕРЕДН ЛЕВ (Тайвань)</t>
  </si>
  <si>
    <t>C5 КРЫЛО ПЕРЕДН ПРАВ (Тайвань)</t>
  </si>
  <si>
    <t>7901H9</t>
  </si>
  <si>
    <t>C5 КАПОТ (Тайвань)</t>
  </si>
  <si>
    <t>7901L4</t>
  </si>
  <si>
    <t>C5 КАПОТ МЕТАЛЛ (Тайвань)</t>
  </si>
  <si>
    <t>7104J3</t>
  </si>
  <si>
    <t>C5 СУППОРТ РАДИАТОРА (Тайвань)</t>
  </si>
  <si>
    <t>815342</t>
  </si>
  <si>
    <t>C5 ЗЕРКАЛО ЛЕВ ЭЛЕКТР С ПОДОГРЕВ (aspherical) (Тайвань) ГРУНТ</t>
  </si>
  <si>
    <t>815344</t>
  </si>
  <si>
    <t>C5 ЗЕРКАЛО ПРАВ ЭЛЕКТР С ПОДОГРЕВ (convex) (Тайвань) ГРУНТ</t>
  </si>
  <si>
    <t>6350V3</t>
  </si>
  <si>
    <t>C5 ФОНАРЬ ЗАДН ВНЕШН ЛЕВ (СЕДАН) (DEPO)</t>
  </si>
  <si>
    <t>6351V3</t>
  </si>
  <si>
    <t>C5 ФОНАРЬ ЗАДН ВНЕШН ПРАВ (СЕДАН) (DEPO)</t>
  </si>
  <si>
    <t>3520K3</t>
  </si>
  <si>
    <t>C5 РЫЧАГ ПЕРЕДН ПОДВЕСКИ ЛЕВ НИЖН (Тайвань)</t>
  </si>
  <si>
    <t>3521G3</t>
  </si>
  <si>
    <t>C5 РЫЧАГ ПЕРЕДН ПОДВЕСКИ ПРАВ НИЖН (Тайвань)</t>
  </si>
  <si>
    <t>1250G2</t>
  </si>
  <si>
    <t>C5 МОТОР+ВЕНТИЛЯТОР  РАДИАТ ОХЛАЖДЕН MT (Тайвань)</t>
  </si>
  <si>
    <t>1250G4</t>
  </si>
  <si>
    <t>C5 МОТОР+ВЕНТИЛЯТОР  РАДИАТ ОХЛАЖДЕН 3 AT (Тайвань)</t>
  </si>
  <si>
    <t>6453CL/6453JF/8FK351127371</t>
  </si>
  <si>
    <t>406 {206 (2L 98-04)/ 607 (00-02)/807 (02-06)/ CT C5 (00-02)} КОМПРЕССОР КОНДИЦ 1.6 , 1.8 (см.каталог) (AVA)</t>
  </si>
  <si>
    <t>CITROEN C-CROSSER (07-)</t>
  </si>
  <si>
    <t>1607865280/7632B441</t>
  </si>
  <si>
    <t>4007 {4008 12-/ C-Crosser 07-11/OUTLANDER 10-12/ASX 10-13} ЗЕРКАЛО ЛЕВ ЭЛЕКТР С ПОДОГРЕВ (convex) (Тайвань) ГРУНТ</t>
  </si>
  <si>
    <t>1607865780/7632B442</t>
  </si>
  <si>
    <t>4007 {4008 12-/ C-Crosser 07-11/OUTLANDER 10-12/ASX 10-13} ЗЕРКАЛО ПРАВ ЭЛЕКТР С ПОДОГРЕВ (convex) (Тайвань) ГРУНТ</t>
  </si>
  <si>
    <t>1607239680</t>
  </si>
  <si>
    <t>4007 {4008 12-/ C-Crosser 07-11/OUTLANDER 10-12/ASX 10-13} ЗЕРКАЛО ЛЕВ ЭЛЕКТР С ПОДОГРЕВ АВТОСКЛАДЫВ (convex) (Тайвань) ГРУНТ</t>
  </si>
  <si>
    <t>1607239980</t>
  </si>
  <si>
    <t>4007 {4008 12-/ C-Crosser 07-11/OUTLANDER 10-12/ASX 10-13} ЗЕРКАЛО ПРАВ ЭЛЕКТР С ПОДОГРЕВ АВТОСКЛАДЫВ (convex) (Тайвань) ГРУНТ</t>
  </si>
  <si>
    <t>6350EH</t>
  </si>
  <si>
    <t>C-CROSSER ФОНАРЬ ЗАДН ВНЕШН ЛЕВ С ДИОД (DEPO)</t>
  </si>
  <si>
    <t>6351EG</t>
  </si>
  <si>
    <t>C-CROSSER ФОНАРЬ ЗАДН ВНЕШН ПРАВ С ДИОД (DEPO)</t>
  </si>
  <si>
    <t>6455FA/7812A030/7812A204</t>
  </si>
  <si>
    <t>LANCER {Outlander/C-Crosser/4007 07-} КОНДЕНСАТОР КОНДИЦ (см.каталог)</t>
  </si>
  <si>
    <t>CITROEN C-ELYSEE (13-)</t>
  </si>
  <si>
    <t>9675140080</t>
  </si>
  <si>
    <t>C-ELYSEE {с DRL (дневн. ходов огни)} ФАРА ЛЕВ П/КОРРЕКТОР (DEPO)</t>
  </si>
  <si>
    <t>9675139980</t>
  </si>
  <si>
    <t>C-ELYSEE {с DRL (дневн. ходов огни)} ФАРА ПРАВ П/КОРРЕКТОР (DEPO)</t>
  </si>
  <si>
    <t>9676957880</t>
  </si>
  <si>
    <t>C-ELYSEE РЕШЕТКА РАДИАТОРА (Китай)</t>
  </si>
  <si>
    <t>1608698780</t>
  </si>
  <si>
    <t>C-ELYSEE БАМПЕР ПЕРЕДН В СБОРЕ (Китай)</t>
  </si>
  <si>
    <t>C-ELYSEE БАМПЕР ПЕРЕДН (Китай)</t>
  </si>
  <si>
    <t>1680698780</t>
  </si>
  <si>
    <t>C-ELYSEE БАМПЕР ПЕРЕДН В СБОРЕ (Италия)</t>
  </si>
  <si>
    <t>9676958280</t>
  </si>
  <si>
    <t>C-ELYSEE РЕШЕТКА БАМПЕРА ПЕРЕДН (Китай)</t>
  </si>
  <si>
    <t>9674790580</t>
  </si>
  <si>
    <t>C-ELYSEE КРЫЛО ПЕРЕДН ЛЕВ (Китай)</t>
  </si>
  <si>
    <t>9674790480</t>
  </si>
  <si>
    <t>C-ELYSEE КРЫЛО ПЕРЕДН ПРАВ (Китай)</t>
  </si>
  <si>
    <t>C-ELYSEE КРЫЛО ПЕРЕДН ЛЕВ С ОТВ П/ПОВТОРИТЕЛЬ (Турция)</t>
  </si>
  <si>
    <t>C-ELYSEE КРЫЛО ПЕРЕДН ПРАВ С ОТВ П/ПОВТОРИТЕЛЬ (Турция)</t>
  </si>
  <si>
    <t>9674787580</t>
  </si>
  <si>
    <t>C-ELYSEE КАПОТ (Китай)</t>
  </si>
  <si>
    <t>1608698980</t>
  </si>
  <si>
    <t>C-ELYSEE КРЕПЛЕНИЕ ФАРЫ ЛЕВ ПРОТИВОТУМ (Китай)</t>
  </si>
  <si>
    <t>C-ELYSEE КРЕПЛЕНИЕ ФАРЫ ПРАВ ПРОТИВОТУМ (Китай)</t>
  </si>
  <si>
    <t>1609064880+1609065080</t>
  </si>
  <si>
    <t>C-ELYSEE ЗЕРКАЛО ЛЕВ ЭЛЕКТР С ПОДОГРЕВ (convex) (Тайвань)</t>
  </si>
  <si>
    <t>1609064580+1609064980+6445F9</t>
  </si>
  <si>
    <t>C-ELYSEE ЗЕРКАЛО ПРАВ ЭЛЕКТР С ПОДОГРЕВ , ТЕМПЕР ДАТЧИК (convex) (Тайвань)</t>
  </si>
  <si>
    <t>9676958580</t>
  </si>
  <si>
    <t>C-ELYSEE НАКЛАДКА ПЕРЕДНЕЙ ПАНЕЛИ ВЕРХН (Китай) ПЛАСТИК</t>
  </si>
  <si>
    <t>9675195180</t>
  </si>
  <si>
    <t>C-ELYSEE ДВЕРЬ ПЕРЕДН ЛЕВ (Китай)</t>
  </si>
  <si>
    <t>9675195080</t>
  </si>
  <si>
    <t>C-ELYSEE ДВЕРЬ ПЕРЕДН ПРАВ (Китай)</t>
  </si>
  <si>
    <t>9675190780</t>
  </si>
  <si>
    <t>C-ELYSEE ДВЕРЬ ЗАДН ЛЕВ (Китай)</t>
  </si>
  <si>
    <t>9675190680</t>
  </si>
  <si>
    <t>C-ELYSEE ДВЕРЬ ЗАДН ПРАВ (Китай)</t>
  </si>
  <si>
    <t>1608703380</t>
  </si>
  <si>
    <t>C-ELYSEE БАМПЕР ЗАДН (Китай)</t>
  </si>
  <si>
    <t>C-ELYSEE БАМПЕР ЗАДН (Италия)</t>
  </si>
  <si>
    <t>9674809080</t>
  </si>
  <si>
    <t>C-ELYSEE ФОНАРЬ ЗАДН ВНЕШН ЛЕВ (Китай)</t>
  </si>
  <si>
    <t>9674809180</t>
  </si>
  <si>
    <t>C-ELYSEE ФОНАРЬ ЗАДН ВНЕШН ПРАВ (Китай)</t>
  </si>
  <si>
    <t>C-ELYSEE ФОНАРЬ ЗАДН ВНЕШН ЛЕВ (DEPO)</t>
  </si>
  <si>
    <t>C-ELYSEE ФОНАРЬ ЗАДН ВНЕШН ПРАВ (DEPO)</t>
  </si>
  <si>
    <t>1608700480</t>
  </si>
  <si>
    <t>C-ELYSEE КРЕПЛЕНИЕ БАМПЕРА ПЕРЕДН ЛЕВ (Китай)</t>
  </si>
  <si>
    <t>C-ELYSEE КРЕПЛЕНИЕ БАМПЕРА ПЕРЕДН ПРАВ (Китай)</t>
  </si>
  <si>
    <t>1608703680</t>
  </si>
  <si>
    <t>C-ELYSEE КРЕПЛЕНИЕ БАМПЕРА ЗАДН ЛЕВ (Китай)</t>
  </si>
  <si>
    <t>C-ELYSEE КРЕПЛЕНИЕ БАМПЕРА ЗАДН ПРАВ (Китай)</t>
  </si>
  <si>
    <t>CITROEN DS4 (11-)</t>
  </si>
  <si>
    <t>CITROEN JUMPER(06-)</t>
  </si>
  <si>
    <t>1340664080/6206A5/6208A5</t>
  </si>
  <si>
    <t>BOXER {CT JUMPER/FIAT DUCATO} ФАРА ЛЕВ С РЕГ.МОТОР 7 КОНТ (DEPO)</t>
  </si>
  <si>
    <t>1340663080/6206A5/6208A5</t>
  </si>
  <si>
    <t>BOXER {CT JUMPER/FIAT DUCATO} ФАРА ПРАВ С РЕГ.МОТОР 7 КОНТ (DEPO)</t>
  </si>
  <si>
    <t>51746913/51782979/620862</t>
  </si>
  <si>
    <t>BOXER {CT JUMPER/FIAT DUCATO} ФАРА ПРОТИВОТУМ Л=П (DEPO)</t>
  </si>
  <si>
    <t>735431213</t>
  </si>
  <si>
    <t>BOXER {CT JUMPER} БАМПЕР ПЕРЕДН ЛЕВ (Тайвань) ГРУНТ</t>
  </si>
  <si>
    <t>735431212</t>
  </si>
  <si>
    <t>BOXER {CT JUMPER} БАМПЕР ПЕРЕДН ПРАВ (Тайвань) ГРУНТ</t>
  </si>
  <si>
    <t>735431214</t>
  </si>
  <si>
    <t>BOXER {CT JUMPER} БАМПЕР ПЕРЕДН ЦЕНТРАЛ (Тайвань) ГРУНТ</t>
  </si>
  <si>
    <t>735423160</t>
  </si>
  <si>
    <t>BOXER {CT JUMPER} РЕШЕТКА БАМПЕРА ПЕРЕДН (Тайвань)</t>
  </si>
  <si>
    <t>1340421080</t>
  </si>
  <si>
    <t>BOXER {CT JUMPER/FT DUCATO 06-} УСИЛИТЕЛЬ БАМПЕРА ПЕРЕДН (Тайвань)</t>
  </si>
  <si>
    <t>BOXER {CT JUMPER/FT DUCATO 06-} УСИЛИТЕЛЬ БАМПЕРА ПЕРЕДН (Италия)</t>
  </si>
  <si>
    <t>7414TA</t>
  </si>
  <si>
    <t>BOXER {CT JUMPER/FT DUCATO 06-} УСИЛИТЕЛЬ БАМПЕРА ПЕРЕДН НИЖН (Италия)</t>
  </si>
  <si>
    <t>7840T0</t>
  </si>
  <si>
    <t>BOXER {CT JUMPER} КРЫЛО ПЕРЕДН ЛЕВ БЕЗ ОТВ П/РАСШИРИТ (Тайвань)</t>
  </si>
  <si>
    <t>7841W5</t>
  </si>
  <si>
    <t>BOXER {CT JUMPER} КРЫЛО ПЕРЕДН ПРАВ БЕЗ ОТВ П/РАСШИРИТ (Тайвань)</t>
  </si>
  <si>
    <t>1613127380</t>
  </si>
  <si>
    <t>BOXER {CT JUMPER/FIAT DUCATO} ПОДКРЫЛОК ПЕРЕДН КРЫЛА ЛЕВ (Италия)</t>
  </si>
  <si>
    <t>1613127080</t>
  </si>
  <si>
    <t>BOXER {CT JUMPER/FIAT DUCATO} ПОДКРЫЛОК ПЕРЕДН КРЫЛА ПРАВ (Италия)</t>
  </si>
  <si>
    <t>7901N8</t>
  </si>
  <si>
    <t>BOXER {CT JUMPER} КАПОТ (Тайвань) СТАЛЬН</t>
  </si>
  <si>
    <t>7104AN</t>
  </si>
  <si>
    <t>BOXER БАЛКА СУППОРТА РАДИАТ ВЕРХН (Тайвань) СТАЛЬН</t>
  </si>
  <si>
    <t>8153Y7</t>
  </si>
  <si>
    <t>BOXER {CT JUMPER/FIAT DUCATO} ЗЕРКАЛО ЛЕВ МЕХАН С УК.ПОВОР , ТЕМПЕР ДАТЧИК (convex) (Тайвань)</t>
  </si>
  <si>
    <t>8153Y5</t>
  </si>
  <si>
    <t>BOXER {CT JUMPER/FIAT DUCATO} ЗЕРКАЛО ПРАВ МЕХАН С УК.ПОВОР (convex) (Тайвань)</t>
  </si>
  <si>
    <t>8153Y8</t>
  </si>
  <si>
    <t>BOXER {CT JUMPER/FIAT DUCATO} ЗЕРКАЛО ЛЕВ ЭЛЕКТР С ПОДОГРЕВ УК.ПОВОР (convex) (Тайвань)</t>
  </si>
  <si>
    <t>8153Y6</t>
  </si>
  <si>
    <t>BOXER {CT JUMPER/FIAT DUCATO} ЗЕРКАЛО ПРАВ ЭЛЕКТР С ПОДОГРЕВ УК.ПОВОР (convex) (Тайвань)</t>
  </si>
  <si>
    <t>1344959080/1346100080</t>
  </si>
  <si>
    <t>BOXER {CT JUMPER/FT DUCATO 06-(141x18см)} ПОРОГ Л=П (KLOKKERHOLM)</t>
  </si>
  <si>
    <t>735423238</t>
  </si>
  <si>
    <t>BOXER {FIAT DUCATO/ CITROEN JUMPER 06-} БАМПЕР ЗАДН ЦЕНТРАЛ ЧЕРН (Тайвань)</t>
  </si>
  <si>
    <t>6351CN</t>
  </si>
  <si>
    <t>BOXER {CT JUMPER/FIAT DUCATO} ФОНАРЬ ЗАДН В БАМПЕР ЛЕВ (DEPO)</t>
  </si>
  <si>
    <t>6350CN</t>
  </si>
  <si>
    <t>BOXER {CT JUMPER/FIAT DUCATO} ФОНАРЬ ЗАДН В БАМПЕР ПРАВ (DEPO)</t>
  </si>
  <si>
    <t>1344050080/1355856080/6350Z2</t>
  </si>
  <si>
    <t>BOXER {CT JUMPER/FIAT DUCATO} ФОНАРЬ ЗАДН ВНЕШН ЛЕВ (DEPO)</t>
  </si>
  <si>
    <t>1344047080/1355855080/6351Z2</t>
  </si>
  <si>
    <t>BOXER {CT JUMPER/FIAT DUCATO} ФОНАРЬ ЗАДН ВНЕШН ПРАВ (DEPO)</t>
  </si>
  <si>
    <t>1349196080/1349207080</t>
  </si>
  <si>
    <t>BOXER {CT JUMPER/FIAT DUCATO} РАДИАТОР ОХЛАЖДЕН (см.каталог)</t>
  </si>
  <si>
    <t>1330Q3/1340359080/1342688080</t>
  </si>
  <si>
    <t>1343785080/1344098080/1361236080/1610136780/6455EQ/6455HE</t>
  </si>
  <si>
    <t>BOXER {CT JUMPER/FIAT DUCATO} КОНДЕНСАТОР КОНДИЦ (см.каталог)</t>
  </si>
  <si>
    <t>111.04303.1</t>
  </si>
  <si>
    <t>BOXER {JUMPER 07-/DUCATO 2.3 2012-} ЗАЩИТА ПОДДОНА ДВИГАТЕЛЯ + КПП С , КРЕПЛЕН , СТАЛЬН</t>
  </si>
  <si>
    <t>CITROEN JUMPER/FIAT DUCATO/PG BOXER  (4/94-3/02) (4/02-)</t>
  </si>
  <si>
    <t>6204AF</t>
  </si>
  <si>
    <t>DUCATO {PG BOXER/ CT JUMPER} ФАРА ЛЕВ П/КОРРЕКТОР (DEPO)</t>
  </si>
  <si>
    <t>1337816080</t>
  </si>
  <si>
    <t>1337815080</t>
  </si>
  <si>
    <t>DUCATO {PG BOXER/ CT JUMPER} ФАРА ПРАВ П/КОРРЕКТОР (DEPO)</t>
  </si>
  <si>
    <t>6205AE</t>
  </si>
  <si>
    <t>LLB072</t>
  </si>
  <si>
    <t>DUCATO {PG BOXER/ CT JUMPER} УКАЗ.ПОВОРОТА УГЛОВОЙ ЛЕВ (DEPO)</t>
  </si>
  <si>
    <t>LLB071</t>
  </si>
  <si>
    <t>DUCATO {PG BOXER/ CT JUMPER} УКАЗ.ПОВОРОТА УГЛОВОЙ ПРАВ (DEPO)</t>
  </si>
  <si>
    <t>4162099</t>
  </si>
  <si>
    <t>DUCATO {PG BOXER/ CT JUMPER} ФАРА ПРОТИВОТУМ Л=П (DEPO)</t>
  </si>
  <si>
    <t>1304722080</t>
  </si>
  <si>
    <t>DUCATO {PG BOXER/ CT JUMPER} ПЛАНКА-ФАРТУК ПОД РЕШЕТКУ (Тайвань)</t>
  </si>
  <si>
    <t>1302624604</t>
  </si>
  <si>
    <t>DUCATO {PG BOXER/ CT JUMPER} БАМПЕР ПЕРЕДН (Италия) (Тайвань)</t>
  </si>
  <si>
    <t>735307541</t>
  </si>
  <si>
    <t>DUCATO {PG BOXER/ CT JUMPER} БАМПЕР ПЕРЕДН +/- П/ПРОТИВОТУМ (Италия) СЕР</t>
  </si>
  <si>
    <t>DUCATO {PG BOXER/ CT JUMPER} БАМПЕР ПЕРЕДН (Тайвань)</t>
  </si>
  <si>
    <t>1302279080</t>
  </si>
  <si>
    <t>DUCATO {PG BOXER/CT JUMPER} КРЫЛО ПЕРЕДН ЛЕВ (Тайвань)</t>
  </si>
  <si>
    <t>1302269080</t>
  </si>
  <si>
    <t>DUCATO {PG BOXER/CT JUMPER} КРЫЛО ПЕРЕДН ПРАВ (Тайвань)</t>
  </si>
  <si>
    <t>1300732080</t>
  </si>
  <si>
    <t>DUCATO {PG BOXER/CT JUMPER} КАПОТ (Тайвань)</t>
  </si>
  <si>
    <t>1302271080</t>
  </si>
  <si>
    <t>DUCATO {PG BOXER/ CT JUMPER} СУППОРТ РАДИАТОРА (Тайвань)</t>
  </si>
  <si>
    <t>1312467080</t>
  </si>
  <si>
    <t>DUCATO {PG BOXER/CT JUMPER} ЗЕРКАЛО ЛЕВ МЕХАН (convex) (Тайвань)</t>
  </si>
  <si>
    <t>1312468080</t>
  </si>
  <si>
    <t>DUCATO {PG BOXER/CT JUMPER} ЗЕРКАЛО ПРАВ МЕХАН (convex) (Тайвань)</t>
  </si>
  <si>
    <t>71716702</t>
  </si>
  <si>
    <t>99-05</t>
  </si>
  <si>
    <t>DUCATO {PG BOXER/CT JUMPER} СТЕКЛО ЗЕРКАЛА ЛЕВ ВЕРХН (convex) (Тайвань)</t>
  </si>
  <si>
    <t>71716701</t>
  </si>
  <si>
    <t>DUCATO {PG BOXER/CT JUMPER} СТЕКЛО ЗЕРКАЛА ПРАВ ВЕРХН (convex) (Тайвань)</t>
  </si>
  <si>
    <t>1302670604</t>
  </si>
  <si>
    <t>DUCATO {PG BOXER/CT JUMPER} БОКОВИНА БАМПЕРА ЗАДН ЛЕВ С КАТАФОТ (Тайвань)</t>
  </si>
  <si>
    <t>1300027604</t>
  </si>
  <si>
    <t>DUCATO {PG BOXER/CT JUMPER} БОКОВИНА БАМПЕРА ЗАДН ПРАВ С КАТАФОТ (Тайвань)</t>
  </si>
  <si>
    <t>55923L</t>
  </si>
  <si>
    <t>DUCATO {PG BOXER/ CT JUMPER} ФОНАРЬ ЗАДН ВНЕШН ЛЕВ (DEPO)</t>
  </si>
  <si>
    <t>55923R</t>
  </si>
  <si>
    <t>DUCATO {PG BOXER/ CT JUMPER} ФОНАРЬ ЗАДН ВНЕШН ПРАВ (DEPO)</t>
  </si>
  <si>
    <t>1328428080</t>
  </si>
  <si>
    <t>DUCATO {PG BOXER/CT JUMPER} ФОНАРЬ ЗАДН ВНЕШН ЛЕВ (TYC)</t>
  </si>
  <si>
    <t>1328427080</t>
  </si>
  <si>
    <t>DUCATO {PG BOXER/CT JUMPER} ФОНАРЬ ЗАДН ВНЕШН ПРАВ (TYC)</t>
  </si>
  <si>
    <t>1301N0/1301N2/1329227080/71735350</t>
  </si>
  <si>
    <t>DUCATO {PG BOXER/CT JUMPER} РАДИАТОР ОХЛАЖДЕН (см.каталог)</t>
  </si>
  <si>
    <t>CITROEN XANTIA (9/93-2/98)</t>
  </si>
  <si>
    <t>85082/95667947</t>
  </si>
  <si>
    <t>93-98</t>
  </si>
  <si>
    <t>XANTIA ФАРА ЛЕВ (DEPO)</t>
  </si>
  <si>
    <t>85083/95667948</t>
  </si>
  <si>
    <t>XANTIA ФАРА ПРАВ (DEPO)</t>
  </si>
  <si>
    <t>7804A6</t>
  </si>
  <si>
    <t>93-94</t>
  </si>
  <si>
    <t>XANTIA РЕШЕТКА РАДИАТОРА (Тайвань) ГРУНТ</t>
  </si>
  <si>
    <t>7804Е8</t>
  </si>
  <si>
    <t>740193</t>
  </si>
  <si>
    <t>XANTIA БАМПЕР ПЕРЕДН С ОТВ П/ПРОТИВОТУМ (Тайвань) ГРУНТ</t>
  </si>
  <si>
    <t>7401F2</t>
  </si>
  <si>
    <t>XANTIA БАМПЕР ПЕРЕДН БЕЗ ОТВ П/ПРОТИВОТУМ (Тайвань) ГРУНТ</t>
  </si>
  <si>
    <t>95667886</t>
  </si>
  <si>
    <t>XANTIA МОЛДИНГ БАМПЕРА ПЕРЕДН (Тайвань) ХРОМ</t>
  </si>
  <si>
    <t>96071170</t>
  </si>
  <si>
    <t>XANTIA КРЫЛО ПЕРЕДН ЛЕВ БЕЗ ОТВ П/ПОВТОРИТЕЛЬ (Тайвань)</t>
  </si>
  <si>
    <t>96071169</t>
  </si>
  <si>
    <t>XANTIA КРЫЛО ПЕРЕДН ПРАВ БЕЗ ОТВ П/ПОВТОРИТЕЛЬ (Тайвань)</t>
  </si>
  <si>
    <t>XANTIA КРЫЛО ПЕРЕДН ЛЕВ С ОТВ П/ПОВТОРИТЕЛЬ (Тайвань)</t>
  </si>
  <si>
    <t>XANTIA КРЫЛО ПЕРЕДН ПРАВ С ОТВ П/ПОВТОРИТЕЛЬ (Тайвань)</t>
  </si>
  <si>
    <t>7901F2</t>
  </si>
  <si>
    <t>XANTIA КАПОТ БЕЗ ОТВ П/ЭМБЛЕМУ (Тайвань)</t>
  </si>
  <si>
    <t>790112</t>
  </si>
  <si>
    <t>XANTIA КАПОТ С ОТВ П/ЭМБЛЕМУ (Тайвань)</t>
  </si>
  <si>
    <t>96069385</t>
  </si>
  <si>
    <t>XANTIA СУППОРТ РАДИАТОРА (Тайвань)</t>
  </si>
  <si>
    <t>CITROEN XSARA (7/97-8/00)</t>
  </si>
  <si>
    <t>7804G8</t>
  </si>
  <si>
    <t>XSARA РЕШЕТКА РАДИАТОРА С ХРОМ МОЛДИНГ (Тайвань) ГРУНТ</t>
  </si>
  <si>
    <t>7401L9</t>
  </si>
  <si>
    <t>XSARA БАМПЕР ПЕРЕДН (Тайвань) ГРУНТ</t>
  </si>
  <si>
    <t>7452G8</t>
  </si>
  <si>
    <t>XSARA МОЛДИНГ БАМПЕРА ПЕРЕДН ЛЕВ (Тайвань) ЧЕРН</t>
  </si>
  <si>
    <t>7452G9</t>
  </si>
  <si>
    <t>XSARA МОЛДИНГ БАМПЕРА ПЕРЕДН ПРАВ (Тайвань) ЧЕРН</t>
  </si>
  <si>
    <t>7414L5</t>
  </si>
  <si>
    <t>XSARA МОЛДИНГ БАМПЕРА ПЕРЕДН ЦЕНТРАЛ (Тайвань) ЧЕРН</t>
  </si>
  <si>
    <t>7841K1</t>
  </si>
  <si>
    <t>XSARA КРЫЛО ПЕРЕДН ЛЕВ С ОТВ П/ПОВТОРИТЕЛЬ</t>
  </si>
  <si>
    <t>7840H6</t>
  </si>
  <si>
    <t>XSARA КРЫЛО ПЕРЕДН ПРАВ С ОТВ П/ПОВТОРИТЕЛЬ</t>
  </si>
  <si>
    <t>7901G3</t>
  </si>
  <si>
    <t>XSARA КАПОТ</t>
  </si>
  <si>
    <t>00007104E0</t>
  </si>
  <si>
    <t>XSARA БАЛКА СУППОРТА РАДИАТ ВЕРХН (Италия) (Тайвань)</t>
  </si>
  <si>
    <t>25340701</t>
  </si>
  <si>
    <t>XSARA ФОНАРЬ ЗАДН ВНЕШН ЛЕВ (СЕДАН) (DEPO)</t>
  </si>
  <si>
    <t>25340801</t>
  </si>
  <si>
    <t>XSARA ФОНАРЬ ЗАДН ВНЕШН ПРАВ (СЕДАН) (DEPO)</t>
  </si>
  <si>
    <t>6453L5/6453TJ/8FK351127081</t>
  </si>
  <si>
    <t>96-01</t>
  </si>
  <si>
    <t>406 {Partner/Berlingo 97-/ Xsantia/Xsara 97-/ 605 94-99} КОМПРЕССОР КОНДИЦ (AVA) (см.каталог)</t>
  </si>
  <si>
    <t>CITROEN XSARA (9/00-)</t>
  </si>
  <si>
    <t>712408411129/LPF852</t>
  </si>
  <si>
    <t>XSARA ФАРА ЛЕВ С ПРОТИВОТУМ С РЕГ.МОТОР (DEPO)</t>
  </si>
  <si>
    <t>712408511129/LPF851</t>
  </si>
  <si>
    <t>XSARA ФАРА ПРАВ С ПРОТИВОТУМ С РЕГ.МОТОР (DEPO)</t>
  </si>
  <si>
    <t>720941</t>
  </si>
  <si>
    <t>XSARA УСИЛИТЕЛЬ БАМПЕРА ПЕРЕДН С ОТВ П/ОМЫВАТ ФАР (Тайвань)</t>
  </si>
  <si>
    <t>8149GV</t>
  </si>
  <si>
    <t>XSARA ЗЕРКАЛО ЛЕВ ЭЛЕКТР С ПОДОГРЕВ , АВТОСКЛАДЫВ (aspherical) (Тайвань)</t>
  </si>
  <si>
    <t>8149GW</t>
  </si>
  <si>
    <t>XSARA ЗЕРКАЛО ПРАВ ЭЛЕКТР С ПОДОГРЕВ , АВТОСКЛАДЫВ , ТЕМПЕР ДАТЧИК (convex) (Тайвань)</t>
  </si>
  <si>
    <t>8148TG</t>
  </si>
  <si>
    <t>XSARA ЗЕРКАЛО ЛЕВ ЭЛЕКТР С ПОДОГРЕВ (aspherical) (Тайвань)</t>
  </si>
  <si>
    <t>8149GL</t>
  </si>
  <si>
    <t>XSARA ЗЕРКАЛО ПРАВ ЭЛЕКТР С ПОДОГРЕВ , ТЕМПЕР ДАТЧИК (convex) (Тайвань)</t>
  </si>
  <si>
    <t>6350P0</t>
  </si>
  <si>
    <t>6351P0</t>
  </si>
  <si>
    <t>CITROEN XSARA PICASSO (1999-)</t>
  </si>
  <si>
    <t>087617</t>
  </si>
  <si>
    <t>PICASSO ФАРА ЛЕВ П/КОРРЕКТОР (DEPO)</t>
  </si>
  <si>
    <t>087618</t>
  </si>
  <si>
    <t>PICASSO ФАРА ПРАВ П/КОРРЕКТОР (DEPO)</t>
  </si>
  <si>
    <t>7401T2</t>
  </si>
  <si>
    <t>PICASSO БАМПЕР ПЕРЕДН БЕЗ ОТВ П/ПРОТИВОТУМ (Тайвань) ГРУНТ</t>
  </si>
  <si>
    <t>PICASSO БАМПЕР ПЕРЕДН С ОТВ П/ПРОТИВОТУМ (Тайвань) ГРУНТ</t>
  </si>
  <si>
    <t>7901H4</t>
  </si>
  <si>
    <t>PICASSO КАПОТ</t>
  </si>
  <si>
    <t>815350</t>
  </si>
  <si>
    <t>PICASSO ЗЕРКАЛО ЛЕВ ЭЛЕКТР С ПОДОГРЕВ (Тайвань)</t>
  </si>
  <si>
    <t>815351</t>
  </si>
  <si>
    <t>PICASSO ЗЕРКАЛО ПРАВ ЭЛЕКТР С ПОДОГРЕВ (Тайвань)</t>
  </si>
  <si>
    <t>7410R0</t>
  </si>
  <si>
    <t>PICASSO БАМПЕР ЗАДН (Тайвань) ГРУНТ</t>
  </si>
  <si>
    <t>FIAT</t>
  </si>
  <si>
    <t>FIAT ALBEA/PALIO (05-)</t>
  </si>
  <si>
    <t>51754472</t>
  </si>
  <si>
    <t>ALBEA ФАРА ЛЕВ С РЕГ.МОТОР ВНУТРИ (DEPO) ХРОМ</t>
  </si>
  <si>
    <t>51754471</t>
  </si>
  <si>
    <t>ALBEA ФАРА ПРАВ С РЕГ.МОТОР ВНУТРИ (DEPO) ХРОМ</t>
  </si>
  <si>
    <t>7084697</t>
  </si>
  <si>
    <t>ALBEA ФАРА ЛЕВ (Китай)</t>
  </si>
  <si>
    <t>7084696</t>
  </si>
  <si>
    <t>ALBEA ФАРА ПРАВ (Китай)</t>
  </si>
  <si>
    <t>ALBEA ФАРА ЛЕВ (Китай) П/КОРРЕКТОР</t>
  </si>
  <si>
    <t>ALBEA ФАРА ПРАВ (Китай) П/КОРРЕКТОР</t>
  </si>
  <si>
    <t>ALBEA ФАРА ЛЕВ С РЕГ.МОТОР ВНУТРИ (TYC) ХРОМ</t>
  </si>
  <si>
    <t>ALBEA ФАРА ПРАВ С РЕГ.МОТОР ВНУТРИ (TYC) ХРОМ</t>
  </si>
  <si>
    <t>51703146+51703147+51756924</t>
  </si>
  <si>
    <t>ALBEA ФАРА ПРОТИВОТУМ Л+П (КОМПЛЕКТ) С ПРОВОДК , КНОПКОЙ , РЕШЕТК БАМПЕРА</t>
  </si>
  <si>
    <t>46823269/712370401129</t>
  </si>
  <si>
    <t>BRAVA {ALBEA/BRAVO/MAREA/DOBLO 06-} ФАРА ПРОТИВОТУМ Л=П (DEPO)</t>
  </si>
  <si>
    <t>735408853</t>
  </si>
  <si>
    <t>ALBEA БАМПЕР ПЕРЕДН (Италия)</t>
  </si>
  <si>
    <t>51703148</t>
  </si>
  <si>
    <t>ALBEA РЕШЕТКА БАМПЕРА ПЕРЕДН</t>
  </si>
  <si>
    <t>51703145</t>
  </si>
  <si>
    <t>ALBEA РЕШЕТКА БАМПЕРА ПЕРЕДН ЛЕВ БЕЗ ОТВ П/ПРОТИВОТУМ</t>
  </si>
  <si>
    <t>51703144</t>
  </si>
  <si>
    <t>ALBEA РЕШЕТКА БАМПЕРА ПЕРЕДН ПРАВ БЕЗ ОТВ П/ПРОТИВОТУМ</t>
  </si>
  <si>
    <t>51703147</t>
  </si>
  <si>
    <t>ALBEA РЕШЕТКА БАМПЕРА ПЕРЕДН ЛЕВ С ОТВ П/ПРОТИВОТУМ</t>
  </si>
  <si>
    <t>51703146</t>
  </si>
  <si>
    <t>ALBEA РЕШЕТКА БАМПЕРА ПЕРЕДН ПРАВ С ОТВ П/ПРОТИВОТУМ</t>
  </si>
  <si>
    <t>46803402</t>
  </si>
  <si>
    <t>ALBEA {PALIO 02-} ПОВТОРИТЕЛЬ ПОВОРОТА Л=П (DEPO) ПРОЗРАЧН</t>
  </si>
  <si>
    <t>51754774</t>
  </si>
  <si>
    <t>ALBEA КРЫЛО ПЕРЕДН ЛЕВ (Тайвань)</t>
  </si>
  <si>
    <t>51754775</t>
  </si>
  <si>
    <t>ALBEA КРЫЛО ПЕРЕДН ПРАВ (Тайвань)</t>
  </si>
  <si>
    <t>ALBEA КРЫЛО ПЕРЕДН ЛЕВ (Турция)</t>
  </si>
  <si>
    <t>ALBEA КРЫЛО ПЕРЕДН ПРАВ (Турция)</t>
  </si>
  <si>
    <t>51811197</t>
  </si>
  <si>
    <t>ALBEA ПОДКРЫЛОК ПЕРЕДН КРЫЛА ЛЕВ</t>
  </si>
  <si>
    <t>51865464</t>
  </si>
  <si>
    <t>ALBEA ПОДКРЫЛОК ПЕРЕДН КРЫЛА ПРАВ</t>
  </si>
  <si>
    <t>46847140/51865464/98822956</t>
  </si>
  <si>
    <t>ALBEA ПОДКРЫЛОК ПЕРЕДН КРЫЛА ЛЕВ (Китай)</t>
  </si>
  <si>
    <t>51719994/51811197/98822951</t>
  </si>
  <si>
    <t>ALBEA ПОДКРЫЛОК ПЕРЕДН КРЫЛА ПРАВ (Китай)</t>
  </si>
  <si>
    <t>46842898</t>
  </si>
  <si>
    <t>ALBEA КАПОТ (Тайвань)</t>
  </si>
  <si>
    <t>51762814</t>
  </si>
  <si>
    <t>ALBEA СУППОРТ РАДИАТОРА (Тайвань)</t>
  </si>
  <si>
    <t>51774740</t>
  </si>
  <si>
    <t>ALBEA БАЛКА СУППОРТА РАДИАТ НИЖН (Турция)</t>
  </si>
  <si>
    <t>51771966</t>
  </si>
  <si>
    <t>ALBEA БАЛКА СУППОРТА РАДИАТ НИЖН ВНЕШН (Турция)</t>
  </si>
  <si>
    <t>51771965</t>
  </si>
  <si>
    <t>ALBEA БАЛКА СУППОРТА РАДИАТ НИЖН ВНУТРЕН (Турция)</t>
  </si>
  <si>
    <t>735415374</t>
  </si>
  <si>
    <t>ALBEA ЗЕРКАЛО ЛЕВ МЕХАН (aspherical) (Тайвань)</t>
  </si>
  <si>
    <t>735415332</t>
  </si>
  <si>
    <t>ALBEA ЗЕРКАЛО ПРАВ МЕХАН (aspherical) (Тайвань)</t>
  </si>
  <si>
    <t>735331063</t>
  </si>
  <si>
    <t>ALBEA БАМПЕР ЗАДН (СЕДАН) (Италия)</t>
  </si>
  <si>
    <t>46819261/46833511</t>
  </si>
  <si>
    <t>ALBEA {PALIO 98-} РАДИАТОР ОХЛАЖДЕН</t>
  </si>
  <si>
    <t>51700813</t>
  </si>
  <si>
    <t>ALBEA КРЕПЛЕНИЕ БАМПЕРА ПЕРЕДН ЛЕВ</t>
  </si>
  <si>
    <t>51700812</t>
  </si>
  <si>
    <t>ALBEA КРЕПЛЕНИЕ БАМПЕРА ПЕРЕДН ПРАВ</t>
  </si>
  <si>
    <t>46803403/46826683</t>
  </si>
  <si>
    <t>ALBEA {PALIO 98-} КОНДЕНСАТОР КОНДИЦ</t>
  </si>
  <si>
    <t>FIAT BRAVA/BRAVO (10/95-) MAREA (11/96-)</t>
  </si>
  <si>
    <t>086220</t>
  </si>
  <si>
    <t>MAREA ФАРА ЛЕВ П/КОРРЕКТОР (DEPO)</t>
  </si>
  <si>
    <t>086221</t>
  </si>
  <si>
    <t>MAREA ФАРА ПРАВ П/КОРРЕКТОР (DEPO)</t>
  </si>
  <si>
    <t>391000552/391000554</t>
  </si>
  <si>
    <t>BRAVA {BRAVO} ФАРА ЛЕВ +/- П/КОРРЕКТОР (DEPO)</t>
  </si>
  <si>
    <t>391000553/391000555</t>
  </si>
  <si>
    <t>BRAVA {BRAVO} ФАРА ПРАВ +/- П/КОРРЕКТОР (DEPO)</t>
  </si>
  <si>
    <t>BRAVA {BRAVO/MAREA} СТЕКЛО ФАРЫ ПРОТИВОТУМ Л=П</t>
  </si>
  <si>
    <t>735263394</t>
  </si>
  <si>
    <t>BRAVA РЕШЕТКА РАДИАТОРА</t>
  </si>
  <si>
    <t>712899099</t>
  </si>
  <si>
    <t>717494099</t>
  </si>
  <si>
    <t>BRAVO РЕШЕТКА РАДИАТОРА (Тайвань)</t>
  </si>
  <si>
    <t>717863099</t>
  </si>
  <si>
    <t>BRAVA {BRAVO} БАМПЕР ПЕРЕДН С ОТВ П/ПРОТИВОТУМ ГРУНТ</t>
  </si>
  <si>
    <t>714530099</t>
  </si>
  <si>
    <t>MAREA БАМПЕР ПЕРЕДН С ОТВ П/ПРОТИВОТУМ (Тайвань) ГРУНТ</t>
  </si>
  <si>
    <t>717861099</t>
  </si>
  <si>
    <t>BRAVA {BRAVO} БАМПЕР ПЕРЕДН БЕЗ ОТВ П/ПРОТИВОТУМ ГРУНТ</t>
  </si>
  <si>
    <t>720145099</t>
  </si>
  <si>
    <t>BRAVA {BRAVO} БАМПЕР ПЕРЕДН (дизель) С ОТВ П/ПРОТИВОТУМ ГРУНТ</t>
  </si>
  <si>
    <t>7771508</t>
  </si>
  <si>
    <t>BRAVA {BRAVO} УСИЛИТЕЛЬ БАМПЕРА ПЕРЕДН</t>
  </si>
  <si>
    <t>7769004</t>
  </si>
  <si>
    <t>BRAVA {BRAVO} КРЫЛО ПЕРЕДН ЛЕВ С ОТВ П/ПОВТОРИТЕЛЬ</t>
  </si>
  <si>
    <t>7769003</t>
  </si>
  <si>
    <t>BRAVA {BRAVO} КРЫЛО ПЕРЕДН ПРАВ С ОТВ П/ПОВТОРИТЕЛЬ</t>
  </si>
  <si>
    <t>7780984</t>
  </si>
  <si>
    <t>MAREA КРЫЛО ПЕРЕДН ЛЕВ С ОТВ П/ПОВТОРИТЕЛЬ</t>
  </si>
  <si>
    <t>7780983</t>
  </si>
  <si>
    <t>MAREA КРЫЛО ПЕРЕДН ПРАВ С ОТВ П/ПОВТОРИТЕЛЬ</t>
  </si>
  <si>
    <t>46805519</t>
  </si>
  <si>
    <t>BRAVA {BRAVO} ПОДКРЫЛОК ПЕРЕДН КРЫЛА ЛЕВ (Тайвань)</t>
  </si>
  <si>
    <t>46819839</t>
  </si>
  <si>
    <t>BRAVA {BRAVO} ПОДКРЫЛОК ПЕРЕДН КРЫЛА ПРАВ (Тайвань)</t>
  </si>
  <si>
    <t>46478313</t>
  </si>
  <si>
    <t>BRAVA {BRAVO/MAREA} КАПОТ</t>
  </si>
  <si>
    <t>7770159</t>
  </si>
  <si>
    <t>BRAVA {BRAVO/MAREA} БАЛКА СУППОРТА РАДИАТ ВЕРХН (Тайвань)</t>
  </si>
  <si>
    <t>46480500</t>
  </si>
  <si>
    <t>BRAVA {BRAVO/MAREA/TIPO} БАЛКА СУППОРТА РАДИАТ НИЖН (Италия)</t>
  </si>
  <si>
    <t>46554994</t>
  </si>
  <si>
    <t>BRAVA {BRAVO/MAREA} БАЛКА СУППОРТА РАДИАТ НИЖН</t>
  </si>
  <si>
    <t>721366000/721366099</t>
  </si>
  <si>
    <t>MAREA (ориг.) ПРАВ (УНИВЕРСАЛ) (ориг.) ГРУНТ</t>
  </si>
  <si>
    <t>710450808</t>
  </si>
  <si>
    <t>BRAVA {BRAVO} ЗЕРКАЛО ЛЕВ МЕХАН С ТРОСИК (flat) (Тайвань)</t>
  </si>
  <si>
    <t>710449808</t>
  </si>
  <si>
    <t>BRAVA {BRAVO} ЗЕРКАЛО ПРАВ МЕХАН С ТРОСИК (Тайвань)</t>
  </si>
  <si>
    <t>711055099</t>
  </si>
  <si>
    <t>BRAVA {BRAVO} ЗЕРКАЛО ЛЕВ ЭЛЕКТР С ПОДОГРЕВ (flat) (Тайвань)</t>
  </si>
  <si>
    <t>711054099</t>
  </si>
  <si>
    <t>BRAVA {BRAVO} ЗЕРКАЛО ПРАВ ЭЛЕКТР С ПОДОГРЕВ (convex) (Тайвань)</t>
  </si>
  <si>
    <t>735243901</t>
  </si>
  <si>
    <t>BRAVA БАМПЕР ЗАДН (Италия) ГРУНТ</t>
  </si>
  <si>
    <t>721367000/721367099</t>
  </si>
  <si>
    <t>MAREA БОКОВИНА БАМПЕРА ЗАДН ЛЕВ (УНИВЕРСАЛ) (ориг.) ГРУНТ</t>
  </si>
  <si>
    <t>46400850/7767440/7767815</t>
  </si>
  <si>
    <t>BRAVA {BRAVO/MAREA} РАДИАТОР ОХЛАЖДЕН 1.8 2 MT (см.каталог)</t>
  </si>
  <si>
    <t>46430980/46550400</t>
  </si>
  <si>
    <t>BRAVA {BRAVO/MAREA} МОТОР+ВЕНТИЛЯТОР  РАДИАТ ОХЛАЖДЕН 1.4 1.6 С КОНДИЦ С КОРПУС (Тайвань)</t>
  </si>
  <si>
    <t>FIAT CROMA (91-96)</t>
  </si>
  <si>
    <t>67710459</t>
  </si>
  <si>
    <t>CROMA ФАРА ЛЕВ (DEPO)</t>
  </si>
  <si>
    <t>67710460</t>
  </si>
  <si>
    <t>CROMA ФАРА ПРАВ (DEPO)</t>
  </si>
  <si>
    <t>FIAT DOBLO (06-)</t>
  </si>
  <si>
    <t>51805935</t>
  </si>
  <si>
    <t>DOBLO ФАРА ЛЕВ С РЕГ.МОТОР (DEPO)</t>
  </si>
  <si>
    <t>51805934</t>
  </si>
  <si>
    <t>DOBLO ФАРА ПРАВ С РЕГ.МОТОР (DEPO)</t>
  </si>
  <si>
    <t>735418096</t>
  </si>
  <si>
    <t>DOBLO РЕШЕТКА РАДИАТОРА (Италия)</t>
  </si>
  <si>
    <t>735418066</t>
  </si>
  <si>
    <t>DOBLO БАМПЕР ПЕРЕДН (Италия)</t>
  </si>
  <si>
    <t>735417172</t>
  </si>
  <si>
    <t>DOBLO РЕШЕТКА БАМПЕРА ПЕРЕДН ЛЕВ БЕЗ ОТВ П/ПРОТИВОТУМ (Италия)</t>
  </si>
  <si>
    <t>735417170</t>
  </si>
  <si>
    <t>DOBLO РЕШЕТКА БАМПЕРА ПЕРЕДН ПРАВ БЕЗ ОТВ П/ПРОТИВОТУМ (Италия)</t>
  </si>
  <si>
    <t>71740733</t>
  </si>
  <si>
    <t>DOBLO РЕШЕТКА БАМПЕРА ПЕРЕДН (Италия)</t>
  </si>
  <si>
    <t>51754870</t>
  </si>
  <si>
    <t>DOBLO УСИЛИТЕЛЬ БАМПЕРА ПЕРЕДН (Италия)</t>
  </si>
  <si>
    <t>51754866</t>
  </si>
  <si>
    <t>DOBLO КРЫЛО ПЕРЕДН ЛЕВ (Турция)</t>
  </si>
  <si>
    <t>51754845</t>
  </si>
  <si>
    <t>DOBLO КРЫЛО ПЕРЕДН ПРАВ (Турция)</t>
  </si>
  <si>
    <t>51755108</t>
  </si>
  <si>
    <t>DOBLO ПОДКРЫЛОК ПЕРЕДН КРЫЛА ЛЕВ (Италия)</t>
  </si>
  <si>
    <t>51755107</t>
  </si>
  <si>
    <t>DOBLO ПОДКРЫЛОК ПЕРЕДН КРЫЛА ПРАВ (Италия)</t>
  </si>
  <si>
    <t>51934352</t>
  </si>
  <si>
    <t>DOBLO СУППОРТ РАДИАТОРА (Турция)</t>
  </si>
  <si>
    <t>51755706</t>
  </si>
  <si>
    <t>DOBLO БАЛКА СУППОРТА РАДИАТ НИЖН БЕНЗИН (Турция)</t>
  </si>
  <si>
    <t>51755854</t>
  </si>
  <si>
    <t>DOBLO БАЛКА СУППОРТА РАДИАТ НИЖН ДИЗЕЛЬ (Турция)</t>
  </si>
  <si>
    <t>735419582</t>
  </si>
  <si>
    <t>DOBLO ЗЕРКАЛО ЛЕВ МЕХАН С ТРОСИК (convex) (Тайвань)</t>
  </si>
  <si>
    <t>735419592</t>
  </si>
  <si>
    <t>DOBLO ЗЕРКАЛО ПРАВ МЕХАН С ТРОСИК (convex) (Тайвань)</t>
  </si>
  <si>
    <t>735325159</t>
  </si>
  <si>
    <t>DOBLO ЗЕРКАЛО ЛЕВ ЭЛЕКТР С ПОДОГРЕВ (convex) (Тайвань)</t>
  </si>
  <si>
    <t>735325166</t>
  </si>
  <si>
    <t>DOBLO ЗЕРКАЛО ПРАВ ЭЛЕКТР С ПОДОГРЕВ (convex) (Тайвань)</t>
  </si>
  <si>
    <t>98808203</t>
  </si>
  <si>
    <t>DOBLO УСИЛИТЕЛЬ БАМПЕРА ЗАДН (Италия)</t>
  </si>
  <si>
    <t>DOBLO УСИЛИТЕЛЬ БАМПЕРА ЗАДН (Турция)</t>
  </si>
  <si>
    <t>51755145</t>
  </si>
  <si>
    <t>DOBLO ФОНАРЬ ЗАДН ВНЕШН ЛЕВ (DEPO)</t>
  </si>
  <si>
    <t>51755144</t>
  </si>
  <si>
    <t>DOBLO ФОНАРЬ ЗАДН ВНЕШН ПРАВ (DEPO)</t>
  </si>
  <si>
    <t>FIAT DUCATO + Рос. сборка/PG BOXER/ CT JUMPER (4/94-3/02) (4/02-)</t>
  </si>
  <si>
    <t>DUCATO {PG BOXER/ CT JUMPER} СТЕКЛО ФАРЫ ЛЕВ</t>
  </si>
  <si>
    <t>DUCATO {PG BOXER/ CT JUMPER} СТЕКЛО ФАРЫ ПРАВ</t>
  </si>
  <si>
    <t>71735436</t>
  </si>
  <si>
    <t>DUCATO РЕШЕТКА РАДИАТОРА</t>
  </si>
  <si>
    <t>DUCATO {PG BOXER/ CT JUMPER} БАМПЕР ПЕРЕДН БЕЗ ОТВ П/ПРОТИВОТУМ (Тайвань) ГРУНТ</t>
  </si>
  <si>
    <t>71728680</t>
  </si>
  <si>
    <t>DUCATO {PG BOXER/ CT JUMPER} БАМПЕР ПЕРЕДН С ОТВ П/ПРОТИВОТУМ (Тайвань) СЕР</t>
  </si>
  <si>
    <t>DUCATO БАМПЕР ПЕРЕДН С ОТВ П/ПРОТИВОТУМ (Италия)</t>
  </si>
  <si>
    <t>7414CC</t>
  </si>
  <si>
    <t>DUCATO УСИЛИТЕЛЬ БАМПЕРА ПЕРЕДН (Италия)</t>
  </si>
  <si>
    <t>DUCATO {PG BOXER/CT JUMPER} УСИЛИТЕЛЬ БАМПЕРА ПЕРЕДН (Турция)</t>
  </si>
  <si>
    <t>1328785080</t>
  </si>
  <si>
    <t>1328784080</t>
  </si>
  <si>
    <t>1331931080</t>
  </si>
  <si>
    <t>DUCATO {PG BOXER/CT JUMPER} КАПОТ С ГЕРМЕТИК (Турция)</t>
  </si>
  <si>
    <t>1331931080/7901K0</t>
  </si>
  <si>
    <t>1338298080</t>
  </si>
  <si>
    <t>DUCATO {PG BOXER/CT JUMPER} СУППОРТ РАДИАТОРА (Тайвань)</t>
  </si>
  <si>
    <t>1325627080</t>
  </si>
  <si>
    <t>1325626080</t>
  </si>
  <si>
    <t>735326499</t>
  </si>
  <si>
    <t>DUCATO {PG BOXER/CT JUMPER} ЗЕРКАЛО ЛЕВ ЭЛЕКТР С ПОДОГРЕВ (convex) (Тайвань)</t>
  </si>
  <si>
    <t>735326494</t>
  </si>
  <si>
    <t>DUCATO {PG BOXER/CT JUMPER} ЗЕРКАЛО ПРАВ ЭЛЕКТР С ПОДОГРЕВ (convex) (Тайвань)</t>
  </si>
  <si>
    <t>1308125070</t>
  </si>
  <si>
    <t>DUCATO МОЛДИНГ КУЗОВА ЛЕВ ЗАДН (Китай)</t>
  </si>
  <si>
    <t>1308124070</t>
  </si>
  <si>
    <t>DUCATO МОЛДИНГ КУЗОВА ПРАВ ЗАДН (Китай)</t>
  </si>
  <si>
    <t>1308134070</t>
  </si>
  <si>
    <t>DUCATO МОЛДИНГ КУЗОВА ЛЕВ НА ДВЕРЬ ПЕРЕД (Китай)</t>
  </si>
  <si>
    <t>1308137070</t>
  </si>
  <si>
    <t>DUCATO МОЛДИНГ КУЗОВА ПРАВ НА ДВЕРЬ ПЕРЕД (Китай)</t>
  </si>
  <si>
    <t>1308129070</t>
  </si>
  <si>
    <t>DUCATO МОЛДИНГ КУЗОВА ЛЕВ ЦЕНТР (Китай)</t>
  </si>
  <si>
    <t>1308128070</t>
  </si>
  <si>
    <t>DUCATO МОЛДИНГ КУЗОВА ПРАВ ЦЕНТР (Китай)</t>
  </si>
  <si>
    <t>1308135070</t>
  </si>
  <si>
    <t>DUCATO МОЛДИНГ КУЗОВА ЛЕВ НА ЗАДН ДВЕРЬ (Китай)</t>
  </si>
  <si>
    <t>1308136070</t>
  </si>
  <si>
    <t>DUCATO МОЛДИНГ КУЗОВА ПРАВ НА ЗАДН ДВЕРЬ (Китай)</t>
  </si>
  <si>
    <t>735307345</t>
  </si>
  <si>
    <t>DUCATO {PG BOXER/CT JUMPER} БОКОВИНА БАМПЕРА ЗАДН ЛЕВ (Италия)</t>
  </si>
  <si>
    <t>735307347</t>
  </si>
  <si>
    <t>DUCATO {PG BOXER/CT JUMPER} БОКОВИНА БАМПЕРА ЗАДН ПРАВ (Италия)</t>
  </si>
  <si>
    <t>DUCATO {PG BOXER/CT JUMPER} БОКОВИНА БАМПЕРА ЗАДН ЛЕВ (Тайвань)</t>
  </si>
  <si>
    <t>DUCATO {PG BOXER/CT JUMPER} БОКОВИНА БАМПЕРА ЗАДН ПРАВ (Тайвань)</t>
  </si>
  <si>
    <t>DUCATO {PG BOXER/CT JUMPER} ФОНАРЬ ЗАДН ВНЕШН ЛЕВ (DEPO)</t>
  </si>
  <si>
    <t>DUCATO {PG BOXER/CT JUMPER} ФОНАРЬ ЗАДН ВНЕШН ПРАВ (DEPO)</t>
  </si>
  <si>
    <t>635087/6350AV/6350C8/6350С8</t>
  </si>
  <si>
    <t>94-06</t>
  </si>
  <si>
    <t>DUCATO {(НЕ ФУРГОН,см фото)PG BOXER/ CT JUMPER} ФОНАРЬ ЗАДН ВНЕШН ЛЕВ В ЗАДН БАМПЕР (DEPO)</t>
  </si>
  <si>
    <t>635187/6351AY/6351C8</t>
  </si>
  <si>
    <t>DUCATO {(НЕ ФУРГОН,см фото)PG BOXER/ CT JUMPER} ФОНАРЬ ЗАДН ВНЕШН ПРАВ В ЗАДН БАМПЕР (DEPO)</t>
  </si>
  <si>
    <t>111.01708.1</t>
  </si>
  <si>
    <t>02-12</t>
  </si>
  <si>
    <t>DUCATO ЗАЩИТА ПОДДОНА ДВИГАТЕЛЯ + КПП С , КРЕПЛЕН , СТАЛЬН</t>
  </si>
  <si>
    <t>6453T0/8FK351134371</t>
  </si>
  <si>
    <t>DUCATO {(+рос сборка) /Jumper 02-06} КОМПРЕССОР КОНДИЦ (AVA) (см.каталог)</t>
  </si>
  <si>
    <t>FIAT DUCATO(06-)</t>
  </si>
  <si>
    <t>735432548</t>
  </si>
  <si>
    <t>DUCATO РЕШЕТКА РАДИАТОРА (Тайвань)</t>
  </si>
  <si>
    <t>DUCATO РЕШЕТКА РАДИАТОРА ЧЕРН (Тайвань)</t>
  </si>
  <si>
    <t>FIAT DUCATO(14-)</t>
  </si>
  <si>
    <t>1374297080</t>
  </si>
  <si>
    <t>BOXER {DUCATO 14-} ФАРА ЛЕВ С РЕГ.МОТОР , ДИОД , ВНУТРИ (DEPO) ХРОМ</t>
  </si>
  <si>
    <t>1374293080</t>
  </si>
  <si>
    <t>BOXER {DUCATO 14-} ФАРА ПРАВ С РЕГ.МОТОР , ДИОД , ВНУТРИ (DEPO) ХРОМ</t>
  </si>
  <si>
    <t>1612041480</t>
  </si>
  <si>
    <t>BOXER {DUCATO 14-} ФАРА ЛЕВ С РЕГ.МОТОР , ДИОД , ВНУТРИ (DEPO) ЧЕРН</t>
  </si>
  <si>
    <t>1626195080</t>
  </si>
  <si>
    <t>BOXER {DUCATO 14-} ФАРА ПРАВ С РЕГ.МОТОР , ДИОД , ВНУТРИ (DEPO) ЧЕРН</t>
  </si>
  <si>
    <t>71775724/735423157/735589786</t>
  </si>
  <si>
    <t>BOXER {DUCATO/ JUMPER 14-} БАМПЕР ПЕРЕДН ЛЕВ +/- ОТВ П/ПРОТИВОТУМ (Китай)</t>
  </si>
  <si>
    <t>71775720/735423156/735589785</t>
  </si>
  <si>
    <t>BOXER {DUCATO/ JUMPER 14-} БАМПЕР ПЕРЕДН ПРАВ +/- ОТВ П/ПРОТИВОТУМ (Китай)</t>
  </si>
  <si>
    <t>1611705180</t>
  </si>
  <si>
    <t>BOXER {DUCATO/ JUMPER 14-} БАМПЕР ПЕРЕДН ЦЕНТР (Китай)</t>
  </si>
  <si>
    <t>1611677380</t>
  </si>
  <si>
    <t>BOXER {DUCATO/ JUMPER 14-} УСИЛИТЕЛЬ БАМПЕРА ПЕРЕДН (Тайвань) ЦЕНТР</t>
  </si>
  <si>
    <t>1379472080</t>
  </si>
  <si>
    <t>BOXER {+ DUCATO 14- / JUMPER 14-} СУППОРТ РАДИАТОРА ЦЕНТРАЛ ВЕРХН (Тайвань)</t>
  </si>
  <si>
    <t>1380673080/1612401580</t>
  </si>
  <si>
    <t>BOXER {DUCATO/ JUMPER 14-} ФОНАРЬ ЗАДН ВНЕШН ЛЕВ (DEPO)</t>
  </si>
  <si>
    <t>1380672080/1612401680</t>
  </si>
  <si>
    <t>BOXER {DUCATO/ JUMPER 14-} ФОНАРЬ ЗАДН ВНЕШН ПРАВ (DEPO)</t>
  </si>
  <si>
    <t>BOXER {CT JUMPER/FIAT DUCATO} ФОНАРЬ ЗАДН ВНЕШН ЛЕВ (Китай)</t>
  </si>
  <si>
    <t>BOXER {CT JUMPER/FIAT DUCATO} ФОНАРЬ ЗАДН ВНЕШН ПРАВ (Китай)</t>
  </si>
  <si>
    <t>FIAT GRANDE PUNTO (05-)</t>
  </si>
  <si>
    <t>735419124</t>
  </si>
  <si>
    <t>GRANDE PUNTO РЕШЕТКА РАДИАТОРА (Тайвань)</t>
  </si>
  <si>
    <t>735417219</t>
  </si>
  <si>
    <t>GRANDE PUNTO БАМПЕР ПЕРЕДН ГРУНТ</t>
  </si>
  <si>
    <t>735410808</t>
  </si>
  <si>
    <t>GRANDE PUNTO РЕШЕТКА БАМПЕРА ПЕРЕДН ЛЕВ БЕЗ ОТВ П/ПРОТИВОТУМ (Тайвань)</t>
  </si>
  <si>
    <t>735410805</t>
  </si>
  <si>
    <t>GRANDE PUNTO РЕШЕТКА БАМПЕРА ПЕРЕДН ПРАВ БЕЗ ОТВ П/ПРОТИВОТУМ (Тайвань)</t>
  </si>
  <si>
    <t>735410809</t>
  </si>
  <si>
    <t>GRANDE PUNTO РЕШЕТКА БАМПЕРА ПЕРЕДН ЦЕНТРАЛ (Тайвань)</t>
  </si>
  <si>
    <t>51772029</t>
  </si>
  <si>
    <t>GRANDE PUNTO УСИЛИТЕЛЬ БАМПЕРА ПЕРЕДН (Тайвань)</t>
  </si>
  <si>
    <t>51926332</t>
  </si>
  <si>
    <t>GRANDE PUNTO УСИЛИТЕЛЬ БАМПЕРА ПЕРЕДН (Италия)</t>
  </si>
  <si>
    <t>51777439</t>
  </si>
  <si>
    <t>GRANDE PUNTO КРЫЛО ПЕРЕДН ЛЕВ (Тайвань)</t>
  </si>
  <si>
    <t>51777437</t>
  </si>
  <si>
    <t>GRANDE PUNTO КРЫЛО ПЕРЕДН ПРАВ (Тайвань)</t>
  </si>
  <si>
    <t>51781577</t>
  </si>
  <si>
    <t>GRANDE PUNTO ПОДКРЫЛОК ПЕРЕДН КРЫЛА ЛЕВ (Тайвань)</t>
  </si>
  <si>
    <t>51781576</t>
  </si>
  <si>
    <t>GRANDE PUNTO ПОДКРЫЛОК ПЕРЕДН КРЫЛА ПРАВ (Тайвань)</t>
  </si>
  <si>
    <t>51701140</t>
  </si>
  <si>
    <t>GRANDE PUNTO КАПОТ</t>
  </si>
  <si>
    <t>50508540</t>
  </si>
  <si>
    <t>GRANDE PUNTO СУППОРТ РАДИАТОРА (Тайвань)</t>
  </si>
  <si>
    <t>735410433</t>
  </si>
  <si>
    <t>GRANDE PUNTO ЗЕРКАЛО ЛЕВ ЭЛЕКТР С ПОДОГРЕВ , ТЕМПЕР ДАТЧИК , ГРУНТ (convex) (Тайвань)</t>
  </si>
  <si>
    <t>735410430</t>
  </si>
  <si>
    <t>GRANDE PUNTO ЗЕРКАЛО ПРАВ ЭЛЕКТР С ПОДОГРЕВ , ГРУНТ (convex) (Тайвань)</t>
  </si>
  <si>
    <t>735418961</t>
  </si>
  <si>
    <t>GRANDE PUNTO БАМПЕР ЗАДН ГРУНТ</t>
  </si>
  <si>
    <t>51750610</t>
  </si>
  <si>
    <t>GRANDE PUNTO УСИЛИТЕЛЬ БАМПЕРА ЗАДН (Тайвань)</t>
  </si>
  <si>
    <t>FIAT PALIO (4/97-)</t>
  </si>
  <si>
    <t>713170808</t>
  </si>
  <si>
    <t>PALIO БАМПЕР ПЕРЕДН БЕЗ ОТВ П/ПРОТИВОТУМ ЧЕРН</t>
  </si>
  <si>
    <t>719464099</t>
  </si>
  <si>
    <t>PALIO БАМПЕР ПЕРЕДН С ОТВ П/ПРОТИВОТУМ (Тайвань) ЧЕРН</t>
  </si>
  <si>
    <t>7078272</t>
  </si>
  <si>
    <t>PALIO КРЫЛО ПЕРЕДН ЛЕВ БЕЗ ОТВ П/ПОВТОРИТЕЛЬ (Тайвань)</t>
  </si>
  <si>
    <t>7078271</t>
  </si>
  <si>
    <t>PALIO КРЫЛО ПЕРЕДН ПРАВ БЕЗ ОТВ П/ПОВТОРИТЕЛЬ (Тайвань)</t>
  </si>
  <si>
    <t>46519709</t>
  </si>
  <si>
    <t>PALIO КРЫЛО ПЕРЕДН ЛЕВ С ОТВ П/ПОВТОРИТЕЛЬ (Тайвань)</t>
  </si>
  <si>
    <t>46519708</t>
  </si>
  <si>
    <t>PALIO КРЫЛО ПЕРЕДН ПРАВ С ОТВ П/ПОВТОРИТЕЛЬ (Тайвань)</t>
  </si>
  <si>
    <t>7078281</t>
  </si>
  <si>
    <t>PALIO КАПОТ (Тайвань)</t>
  </si>
  <si>
    <t>46519143</t>
  </si>
  <si>
    <t>PALIO БАЛКА СУППОРТА РАДИАТ ВЕРХН</t>
  </si>
  <si>
    <t>716794099</t>
  </si>
  <si>
    <t>PALIO БАМПЕР ЗАДН ЦЕНТРАЛ (УНИВЕРСАЛ) (Тайвань) ЧЕРН</t>
  </si>
  <si>
    <t>716762099</t>
  </si>
  <si>
    <t>PALIO БАМПЕР ЗАДН НИЖН (УНИВЕРСАЛ) (Тайвань) ЧЕРН</t>
  </si>
  <si>
    <t>713786806</t>
  </si>
  <si>
    <t>PALIO БАМПЕР ЗАДН ЦЕНТРАЛ (ХЭТЧБЭК)</t>
  </si>
  <si>
    <t>FIAT PUNTO (1/93-5/99)</t>
  </si>
  <si>
    <t>46402657</t>
  </si>
  <si>
    <t>PUNTO УКАЗ.ПОВОРОТА УГЛОВОЙ ЛЕВ (DEPO) ЖЕЛТ</t>
  </si>
  <si>
    <t>46402658</t>
  </si>
  <si>
    <t>PUNTO УКАЗ.ПОВОРОТА УГЛОВОЙ ПРАВ (DEPO) ЖЕЛТ</t>
  </si>
  <si>
    <t>721373099</t>
  </si>
  <si>
    <t>PUNTO {S/SX} БАМПЕР ПЕРЕДН П/КОНДИЦ ГРУНТ</t>
  </si>
  <si>
    <t>7740419</t>
  </si>
  <si>
    <t>PUNTO УСИЛИТЕЛЬ БАМПЕРА ПЕРЕДН</t>
  </si>
  <si>
    <t>7733462</t>
  </si>
  <si>
    <t>PUNTO КРЫЛО ПЕРЕДН ЛЕВ С ОТВ П/ПОВТОРИТЕЛЬ (Италия)</t>
  </si>
  <si>
    <t>7733460</t>
  </si>
  <si>
    <t>PUNTO КРЫЛО ПЕРЕДН ПРАВ С ОТВ П/ПОВТОРИТЕЛЬ (Италия)</t>
  </si>
  <si>
    <t>46425776</t>
  </si>
  <si>
    <t>PUNTO КАПОТ</t>
  </si>
  <si>
    <t>7733220</t>
  </si>
  <si>
    <t>PUNTO БАЛКА СУППОРТА РАДИАТ ВЕРХН</t>
  </si>
  <si>
    <t>7733227</t>
  </si>
  <si>
    <t>PUNTO БАЛКА СУППОРТА РАДИАТ НИЖН ВНУТРЕН (Италия)</t>
  </si>
  <si>
    <t>5894413</t>
  </si>
  <si>
    <t>PUNTO ЗЕРКАЛО ЛЕВ МЕХАН С ТРОСИК (3 дв) (flat) (Тайвань)</t>
  </si>
  <si>
    <t>5894423</t>
  </si>
  <si>
    <t>PUNTO ЗЕРКАЛО ПРАВ МЕХАН С ТРОСИК (3 дв) (convex) (Тайвань)</t>
  </si>
  <si>
    <t>FIAT PUNTO (6/99-)</t>
  </si>
  <si>
    <t>735272704</t>
  </si>
  <si>
    <t>PUNTO БАМПЕР ПЕРЕДН (5 дв) (Тайвань) ЧЕРН</t>
  </si>
  <si>
    <t>46525153</t>
  </si>
  <si>
    <t>51732327</t>
  </si>
  <si>
    <t>PUNTO БАЛКА СУППОРТА РАДИАТ ВЕРХН (Тайвань)</t>
  </si>
  <si>
    <t>FIAT TEMPRA (10/90-10/96)</t>
  </si>
  <si>
    <t>67710931</t>
  </si>
  <si>
    <t>90-</t>
  </si>
  <si>
    <t>TEMPRA ФАРА ЛЕВ (DEPO)</t>
  </si>
  <si>
    <t>67710930</t>
  </si>
  <si>
    <t>TEMPRA ФАРА ПРАВ (DEPO)</t>
  </si>
  <si>
    <t>7593259</t>
  </si>
  <si>
    <t>TEMPRA КРЫЛО ПЕРЕДН ЛЕВ С ОТВ П/ПОВТОРИТЕЛЬ (Италия)</t>
  </si>
  <si>
    <t>7593258</t>
  </si>
  <si>
    <t>TEMPRA КРЫЛО ПЕРЕДН ПРАВ С ОТВ П/ПОВТОРИТЕЛЬ (Италия)</t>
  </si>
  <si>
    <t>7790927</t>
  </si>
  <si>
    <t>TEMPRA КАПОТ</t>
  </si>
  <si>
    <t>FIAT TIPO (6/88-3/93) (4/93-10/95)</t>
  </si>
  <si>
    <t>712368911129</t>
  </si>
  <si>
    <t>93-95</t>
  </si>
  <si>
    <t>TIPO ФАРА ЛЕВ (DEPO)</t>
  </si>
  <si>
    <t>712368811129</t>
  </si>
  <si>
    <t>TIPO ФАРА ПРАВ (DEPO)</t>
  </si>
  <si>
    <t>711330541110</t>
  </si>
  <si>
    <t>TIPO ФАРА ПРОТИВОТУМ ЛЕВ (DEPO)</t>
  </si>
  <si>
    <t>711330441110</t>
  </si>
  <si>
    <t>TIPO ФАРА ПРОТИВОТУМ ПРАВ (DEPO)</t>
  </si>
  <si>
    <t>FIAT UNO (83-10/89) (11/89-06/95)</t>
  </si>
  <si>
    <t>7642682</t>
  </si>
  <si>
    <t>90-95</t>
  </si>
  <si>
    <t>UNO ФАРА ЛЕВ (DEPO)</t>
  </si>
  <si>
    <t>7642681</t>
  </si>
  <si>
    <t>UNO ФАРА ПРАВ (DEPO)</t>
  </si>
  <si>
    <t>FORD</t>
  </si>
  <si>
    <t>FORD C-MAX / GRAND C-MAX (10-)</t>
  </si>
  <si>
    <t>1704506</t>
  </si>
  <si>
    <t>C-MAX {GRAND C-MAX 10-} ФАРА ЛЕВ С РЕГ.МОТОР (DEPO)</t>
  </si>
  <si>
    <t>1704504</t>
  </si>
  <si>
    <t>C-MAX {GRAND C-MAX 10-} ФАРА ПРАВ С РЕГ.МОТОР (DEPO)</t>
  </si>
  <si>
    <t>FORD ECOSPORT (14-)</t>
  </si>
  <si>
    <t>1831473</t>
  </si>
  <si>
    <t>ECOSPORT ФАРА ЛЕВ С РЕГ.МОТОР , ДИОД (DEPO)</t>
  </si>
  <si>
    <t>1831474</t>
  </si>
  <si>
    <t>ECOSPORT ФАРА ПРАВ С РЕГ.МОТОР , ДИОД (DEPO)</t>
  </si>
  <si>
    <t>1838084</t>
  </si>
  <si>
    <t>ECOSPORT БАМПЕР ПЕРЕДН ВЕРХН ЧАСТЬ (Китай)</t>
  </si>
  <si>
    <t>1833285</t>
  </si>
  <si>
    <t>ECOSPORT УСИЛИТЕЛЬ БАМПЕРА ПЕРЕДН (Китай)</t>
  </si>
  <si>
    <t>1857489/2028295</t>
  </si>
  <si>
    <t>ECOSPORT ПОДКРЫЛОК ПЕРЕДН КРЫЛА ЛЕВ (Китай)</t>
  </si>
  <si>
    <t>1857488/2028294</t>
  </si>
  <si>
    <t>ECOSPORT ПОДКРЫЛОК ПЕРЕДН КРЫЛА ПРАВ (Китай)</t>
  </si>
  <si>
    <t>ECOSPORT КРЫЛО ЗАДН ЛЕВ (Китай)</t>
  </si>
  <si>
    <t>ECOSPORT КРЫЛО ЗАДН ПРАВ (Китай)</t>
  </si>
  <si>
    <t>1802715</t>
  </si>
  <si>
    <t>ECOSPORT БАМПЕР ЗАДН ЛЕВ (Китай)</t>
  </si>
  <si>
    <t>1802714</t>
  </si>
  <si>
    <t>ECOSPORT БАМПЕР ЗАДН ПРАВ (Китай)</t>
  </si>
  <si>
    <t>1837912</t>
  </si>
  <si>
    <t>ECOSPORT БАМПЕР ЗАДН ЦЕНТР (Китай)</t>
  </si>
  <si>
    <t>1887536</t>
  </si>
  <si>
    <t>ECOSPORT ФОНАРЬ ЗАДН ВНЕШН ЛЕВ (DEPO)</t>
  </si>
  <si>
    <t>1827316</t>
  </si>
  <si>
    <t>ECOSPORT ФОНАРЬ ЗАДН ВНЕШН ПРАВ (DEPO)</t>
  </si>
  <si>
    <t>FORD ESCORT (11/90-2/95)</t>
  </si>
  <si>
    <t>97AX13005GA</t>
  </si>
  <si>
    <t>ESCORT ФАРА ЛЕВ (DEPO)</t>
  </si>
  <si>
    <t>ESCORT ФАРА ПРАВ (DEPO)</t>
  </si>
  <si>
    <t>ESCORT СТЕКЛО ФАРЫ ЛЕВ (РОССИЯ)</t>
  </si>
  <si>
    <t>ESCORT СТЕКЛО ФАРЫ ПРАВ (РОССИЯ)</t>
  </si>
  <si>
    <t>6729790</t>
  </si>
  <si>
    <t>ESCORT УКАЗ.ПОВОРОТА УГЛОВОЙ ЛЕВ (DEPO) БЕЛЫЙ</t>
  </si>
  <si>
    <t>6181330</t>
  </si>
  <si>
    <t>ESCORT УКАЗ.ПОВОРОТА УГЛОВОЙ ЛЕВ (DEPO) ЖЕЛТ</t>
  </si>
  <si>
    <t>6729789</t>
  </si>
  <si>
    <t>ESCORT УКАЗ.ПОВОРОТА УГЛОВОЙ ПРАВ (DEPO) БЕЛЫЙ</t>
  </si>
  <si>
    <t>6181329</t>
  </si>
  <si>
    <t>ESCORT УКАЗ.ПОВОРОТА УГЛОВОЙ ПРАВ (DEPO) ЖЕЛТ</t>
  </si>
  <si>
    <t>1661859</t>
  </si>
  <si>
    <t>91-92</t>
  </si>
  <si>
    <t>ESCORT РЕШЕТКА РАДИАТОРА (Тайвань)</t>
  </si>
  <si>
    <t>89FB17683AG</t>
  </si>
  <si>
    <t>ESCORT ЗЕРКАЛО ЛЕВ МЕХАН (Тайвань)</t>
  </si>
  <si>
    <t>ESCORT ЗЕРКАЛО ПРАВ МЕХАН (Тайвань)</t>
  </si>
  <si>
    <t>6971381</t>
  </si>
  <si>
    <t>ESCORT ПОРОГ ЛЕВ (2 дв) (KLOKKERHOLM)</t>
  </si>
  <si>
    <t>6971380</t>
  </si>
  <si>
    <t>ESCORT ПОРОГ ПРАВ (2 дв) (KLOKKERHOLM)</t>
  </si>
  <si>
    <t>6573429</t>
  </si>
  <si>
    <t>ESCORT ПОРОГ ЛЕВ (4 дв) (5 дв) (KLOKKERHOLM)</t>
  </si>
  <si>
    <t>6573428</t>
  </si>
  <si>
    <t>ESCORT ПОРОГ ПРАВ (4 дв) (5 дв) (KLOKKERHOLM)</t>
  </si>
  <si>
    <t>ESCORT АРКА РЕМ.КРЫЛА ЗАДН ЛЕВ (2 дв) (KLOKKERHOLM)</t>
  </si>
  <si>
    <t>ESCORT АРКА РЕМ.КРЫЛА ЗАДН ПРАВ (2 дв) (KLOKKERHOLM)</t>
  </si>
  <si>
    <t>ESCORT АРКА РЕМ.КРЫЛА ЗАДН ЛЕВ (4 дв) (5 дв) (KLOKKERHOLM)</t>
  </si>
  <si>
    <t>ESCORT АРКА РЕМ.КРЫЛА ЗАДН ПРАВ (4 дв) (5 дв) (KLOKKERHOLM)</t>
  </si>
  <si>
    <t>ESCORT {Панель отверстия топливного бака} АРКА РЕМ.КРЫЛА ЗАДН (KLOKKERHOLM)</t>
  </si>
  <si>
    <t>9EM137820021</t>
  </si>
  <si>
    <t>ESCORT ФОНАРЬ ЗАДН ВНЕШН ЛЕВ (УНИВЕРСАЛ) (DEPO)</t>
  </si>
  <si>
    <t>9EM137819021</t>
  </si>
  <si>
    <t>ESCORT ФОНАРЬ ЗАДН ВНЕШН ПРАВ (УНИВЕРСАЛ) (DEPO)</t>
  </si>
  <si>
    <t>6912234/92AB8005FA/92AB8005FB/92AB8005FC/92AB8005FD</t>
  </si>
  <si>
    <t>ESCORT {ESCORT 96-} РАДИАТОР ОХЛАЖДЕН (NISSENS) (NRF) (GERI) (см.каталог)</t>
  </si>
  <si>
    <t>1664633/6616483/6912233/6912237/92AB8005EB/92AB8005EC</t>
  </si>
  <si>
    <t>ESCORT {ESCORT 96-} РАДИАТОР ОХЛАЖДЕН (см.каталог)</t>
  </si>
  <si>
    <t>FORD ESCORT (3/95-10/98)</t>
  </si>
  <si>
    <t>085748</t>
  </si>
  <si>
    <t>ESCORT ФАРА ЛЕВ +/- КОРРЕКТОР (DEPO)</t>
  </si>
  <si>
    <t>085749</t>
  </si>
  <si>
    <t>ESCORT ФАРА ПРАВ +/- КОРРЕКТОР (DEPO)</t>
  </si>
  <si>
    <t>ESCORT ФАРА Л+П (КОМПЛЕКТ) ТЮНИНГ ЛИНЗОВАН С 2 СВЕТЯЩ ОБОДК (SONAR) ВНУТРИ ЧЕРН</t>
  </si>
  <si>
    <t>1058215</t>
  </si>
  <si>
    <t>ESCORT {+TRANSIT 00-} ФАРА ПРОТИВОТУМ ЛЕВ (DEPO)</t>
  </si>
  <si>
    <t>1058230</t>
  </si>
  <si>
    <t>ESCORT {+TRANSIT 00-} ФАРА ПРОТИВОТУМ ПРАВ (DEPO)</t>
  </si>
  <si>
    <t>1001723</t>
  </si>
  <si>
    <t>ESCORT РЕШЕТКА РАДИАТОРА (Тайвань) ХРОМ-ЧЕРН</t>
  </si>
  <si>
    <t>ESCORT РЕШЕТКА РАДИАТОРА ЧЕРН</t>
  </si>
  <si>
    <t>1011385</t>
  </si>
  <si>
    <t>ESCORT БАМПЕР ПЕРЕДН С МЕТАЛЛ УСИЛИТ (Тайвань) ЧЕРН</t>
  </si>
  <si>
    <t>1000890/95AB17762ADZCAT</t>
  </si>
  <si>
    <t>ESCORT БАМПЕР ПЕРЕДН В СБОРЕ (Тайвань) ГРУНТ</t>
  </si>
  <si>
    <t>95AB17762ADZCAT</t>
  </si>
  <si>
    <t>ESCORT БАМПЕР ПЕРЕДН В СБОРЕ (Тайвань) ЧЕРН</t>
  </si>
  <si>
    <t>1000890</t>
  </si>
  <si>
    <t>ESCORT БАМПЕР ПЕРЕДН С ОТВ П/ПРОТИВОТУМ В СБОРЕ (Тайвань) ЧЕРН</t>
  </si>
  <si>
    <t>95AB17762CDZC</t>
  </si>
  <si>
    <t>ESCORT БАМПЕР ПЕРЕДН С ОТВ П/ПРОТИВОТУМ БЕЗ РЕШЕТК (Тайвань) ЧЕРН</t>
  </si>
  <si>
    <t>1013105</t>
  </si>
  <si>
    <t>ESCORT {GHIA} РЕШЕТКА БАМПЕРА ПЕРЕДН (Тайвань) ЧЕРН</t>
  </si>
  <si>
    <t>1006280</t>
  </si>
  <si>
    <t>ESCORT КРЫЛО ПЕРЕДН ЛЕВ С ОТВ П/ПОВТОРИТЕЛЬ</t>
  </si>
  <si>
    <t>1006279</t>
  </si>
  <si>
    <t>ESCORT КРЫЛО ПЕРЕДН ПРАВ С ОТВ П/ПОВТОРИТЕЛЬ</t>
  </si>
  <si>
    <t>1014124</t>
  </si>
  <si>
    <t>ESCORT КАПОТ (Тайвань)</t>
  </si>
  <si>
    <t>1037385</t>
  </si>
  <si>
    <t>ESCORT СУППОРТ РАДИАТОРА (Тайвань)</t>
  </si>
  <si>
    <t>1010244</t>
  </si>
  <si>
    <t>ESCORT ЗЕРКАЛО ЛЕВ МЕХАН С ТРОСИК (convex) (Тайвань)</t>
  </si>
  <si>
    <t>1010235</t>
  </si>
  <si>
    <t>ESCORT ЗЕРКАЛО ПРАВ МЕХАН С ТРОСИК (convex) (Тайвань)</t>
  </si>
  <si>
    <t>95ABA17862VBZCI</t>
  </si>
  <si>
    <t>ESCORT БАМПЕР ЗАДН (ХЭТЧБЭК) (Тайвань) ЧЕРН</t>
  </si>
  <si>
    <t>ESCORT БАМПЕР ЗАДН (УНИВЕРСАЛ) (Тайвань) ГРУНТ</t>
  </si>
  <si>
    <t>7400104</t>
  </si>
  <si>
    <t>ESCORT БАМПЕР ЗАДН (УНИВЕРСАЛ) (Тайвань) ЧЕРН</t>
  </si>
  <si>
    <t>ESCORT ФОНАРЬ ЗАДН ВНЕШН Л+П (КОМПЛЕКТ) ТЮНИНГ ВНУТРИ ХРОМ</t>
  </si>
  <si>
    <t>ESCORT ФОНАРЬ ЗАДН ВНЕШН+ВНУТР Л+П (КОМПЛЕКТ) ТЮНИНГ (СЕДАН) ПРОЗРАЧ (SONAR) ВНУТРИ ЧЕРН</t>
  </si>
  <si>
    <t>FORD ESCORT (9/80-12/85) (86-9/90)</t>
  </si>
  <si>
    <t>81AG13369AA</t>
  </si>
  <si>
    <t>80-85</t>
  </si>
  <si>
    <t>ESCORT УКАЗ.ПОВОРОТА УГЛОВОЙ ЛЕВ (DEPO)</t>
  </si>
  <si>
    <t>6136490</t>
  </si>
  <si>
    <t>86-90</t>
  </si>
  <si>
    <t>86AG13369AA</t>
  </si>
  <si>
    <t>81AG13368AA</t>
  </si>
  <si>
    <t>ESCORT УКАЗ.ПОВОРОТА УГЛОВОЙ ПРАВ (DEPO)</t>
  </si>
  <si>
    <t>6136488</t>
  </si>
  <si>
    <t>86AG13368AA</t>
  </si>
  <si>
    <t>10130212</t>
  </si>
  <si>
    <t>10130211</t>
  </si>
  <si>
    <t>1634929</t>
  </si>
  <si>
    <t>ESCORT КРЫЛО ПЕРЕДН ЛЕВ БЕЗ ОТВ П/ПОВТОРИТЕЛЬ</t>
  </si>
  <si>
    <t>1634928</t>
  </si>
  <si>
    <t>ESCORT КРЫЛО ПЕРЕДН ПРАВ БЕЗ ОТВ П/ПОВТОРИТЕЛЬ</t>
  </si>
  <si>
    <t>1661821</t>
  </si>
  <si>
    <t>ESCORT КАПОТ</t>
  </si>
  <si>
    <t>1634432</t>
  </si>
  <si>
    <t>ESCORT БАМПЕР ЗАДН ЧЕРН</t>
  </si>
  <si>
    <t>86AB3079AA</t>
  </si>
  <si>
    <t>ESCORT РЫЧАГ ПЕРЕДН ПОДВЕСКИ ЛЕВ НИЖН</t>
  </si>
  <si>
    <t>86AB3078AA</t>
  </si>
  <si>
    <t>ESCORT РЫЧАГ ПЕРЕДН ПОДВЕСКИ ПРАВ НИЖН</t>
  </si>
  <si>
    <t>FORD EXPLORER (11-)</t>
  </si>
  <si>
    <t>BB5Z13008F</t>
  </si>
  <si>
    <t>EXPLORER ФАРА ЛЕВ С РЕГ.МОТОР ЛИНЗОВАН ВНУТРИ (DEPO) ЧЕРН</t>
  </si>
  <si>
    <t>BB5Z13008E</t>
  </si>
  <si>
    <t>EXPLORER ФАРА ПРАВ С РЕГ.МОТОР ЛИНЗОВАН ВНУТРИ (DEPO) ЧЕРН</t>
  </si>
  <si>
    <t>FB5Z15201E</t>
  </si>
  <si>
    <t>15-19</t>
  </si>
  <si>
    <t>EXPLORER ФАРА ПРОТИВОТУМ ЛЕВ (TYC)</t>
  </si>
  <si>
    <t>FB5Z15200E</t>
  </si>
  <si>
    <t>EXPLORER ФАРА ПРОТИВОТУМ ПРАВ (TYC)</t>
  </si>
  <si>
    <t>BB5Z17D957BPTM</t>
  </si>
  <si>
    <t>EXPLORER БАМПЕР ПЕРЕДН ВЕРХН ЧАСТЬ С ОТВ П/ДАТЧ (Китай)</t>
  </si>
  <si>
    <t>BB5Z17D957CB</t>
  </si>
  <si>
    <t>EXPLORER БАМПЕР ПЕРЕДН НИЖН ЧАСТЬ (Китай)</t>
  </si>
  <si>
    <t>BB5Z17K945AA</t>
  </si>
  <si>
    <t>EXPLORER РЕШЕТКА БАМПЕРА ПЕРЕДН (Китай)</t>
  </si>
  <si>
    <t>BB5Z17626BB</t>
  </si>
  <si>
    <t>EXPLORER СПОЙЛЕР БАМПЕРА ПЕРЕДН (Китай)</t>
  </si>
  <si>
    <t>BB5Z16006A</t>
  </si>
  <si>
    <t>EXPLORER КРЫЛО ПЕРЕДН ЛЕВ (Китай)</t>
  </si>
  <si>
    <t>FB5Z16006A</t>
  </si>
  <si>
    <t>EXPLORER КРЫЛО ПЕРЕДН ЛЕВ (Тайвань)</t>
  </si>
  <si>
    <t>BB5Z16005A</t>
  </si>
  <si>
    <t>EXPLORER КРЫЛО ПЕРЕДН ПРАВ (Китай)</t>
  </si>
  <si>
    <t>FB5Z16005A</t>
  </si>
  <si>
    <t>EXPLORER КРЫЛО ПЕРЕДН ПРАВ (Тайвань)</t>
  </si>
  <si>
    <t>FB5Z16612A</t>
  </si>
  <si>
    <t>EXPLORER КАПОТ СТАЛЬН (Тайвань)</t>
  </si>
  <si>
    <t>BB5Z15266B</t>
  </si>
  <si>
    <t>EXPLORER КРЕПЛЕНИЕ ФАРЫ ЛЕВ ПРОТИВОТУМ (Китай)</t>
  </si>
  <si>
    <t>BB5Z15266A</t>
  </si>
  <si>
    <t>EXPLORER КРЕПЛЕНИЕ ФАРЫ ПРАВ ПРОТИВОТУМ (Китай)</t>
  </si>
  <si>
    <t>EXPLORER ПОРОГ-ПОДНОЖКА Л+П (КОМПЛЕКТ) АЛЮМИН</t>
  </si>
  <si>
    <t>EXPLORER ПОРОГ-ПОДНОЖКА Л+П (КОМПЛЕКТ)</t>
  </si>
  <si>
    <t>BB5Z17683CAPTM/DB5Z17683A</t>
  </si>
  <si>
    <t>EXPLORER ЗЕРКАЛО ЛЕВ ЭЛЕКТР С ПОДОГРЕВ , УК.ПОВОР , АВТОСКЛАДЫВ , ПАМЯТЬЮ , ПОДСВЕТ , ГРУНТ (Тайвань)</t>
  </si>
  <si>
    <t>BB5Z17682CAPTM/DB5Z17682A</t>
  </si>
  <si>
    <t>EXPLORER ЗЕРКАЛО ПРАВ ЭЛЕКТР С ПОДОГРЕВ , УК.ПОВОР , АВТОСКЛАДЫВ , ПАМЯТЬЮ , ПОДСВЕТ , ГРУНТ (Тайвань)</t>
  </si>
  <si>
    <t>DB5Z17683C/GB5Z17683MCPTM</t>
  </si>
  <si>
    <t>EXPLORER ЗЕРКАЛО ЛЕВ ЭЛЕКТР С ПОДОГРЕВ , УК.ПОВОР , АВТОСКЛАДЫВ , СИГНАЛ СЛЕПЫХ ЗОН , ПАМЯТЬЮ , ПОДСВЕТ , ГРУНТ (Тайвань)</t>
  </si>
  <si>
    <t>DB5Z17683C/GB5Z17682MDPTM</t>
  </si>
  <si>
    <t>EXPLORER ЗЕРКАЛО ПРАВ ЭЛЕКТР С ПОДОГРЕВ , УК.ПОВОР , АВТОСКЛАДЫВ , СИГНАЛ СЛЕПЫХ ЗОН , ПАМЯТЬЮ , ПОДСВЕТ , ГРУНТ (Тайвань)</t>
  </si>
  <si>
    <t>BB5Z13405С</t>
  </si>
  <si>
    <t>EXPLORER ФОНАРЬ ЗАДН ВНЕШН ЛЕВ С ДИОД (DEPO)</t>
  </si>
  <si>
    <t>BB5Z13404C</t>
  </si>
  <si>
    <t>EXPLORER ФОНАРЬ ЗАДН ВНЕШН ПРАВ С ДИОД (DEPO)</t>
  </si>
  <si>
    <t>FORD FIESTA (02-05)</t>
  </si>
  <si>
    <t>1198225/2S6XBW030AH</t>
  </si>
  <si>
    <t>FIESTA ФАРА ЛЕВ С КОРРЕКТОР (DEPO)</t>
  </si>
  <si>
    <t>1198221/2S6XBW029AH</t>
  </si>
  <si>
    <t>FIESTA ФАРА ПРАВ С КОРРЕКТОР (DEPO)</t>
  </si>
  <si>
    <t>1198225+1198221</t>
  </si>
  <si>
    <t>FIESTA ФАРА Л+П (КОМПЛЕКТ) ТЮНИНГ ЛИНЗОВАН (DEVIL EYES) (SONAR) ВНУТРИ ЧЕРН</t>
  </si>
  <si>
    <t>1198225</t>
  </si>
  <si>
    <t>FIESTA ФАРА ЛЕВ С КОРРЕКТОР (TYC)</t>
  </si>
  <si>
    <t>1151755</t>
  </si>
  <si>
    <t>FIESTA ФАРА ПРОТИВОТУМ ЛЕВ (DEPO)</t>
  </si>
  <si>
    <t>1151754</t>
  </si>
  <si>
    <t>FIESTA ФАРА ПРОТИВОТУМ ПРАВ (DEPO)</t>
  </si>
  <si>
    <t>1210923/1211728</t>
  </si>
  <si>
    <t>FIESTA РЕШЕТКА РАДИАТОРА (Тайвань) ХРОМ-ЧЕРН</t>
  </si>
  <si>
    <t>1214015/1372809</t>
  </si>
  <si>
    <t>FIESTA БАМПЕР ПЕРЕДН С ОТВ П/ПРОТИВОТУМ (Тайвань)</t>
  </si>
  <si>
    <t>1324080</t>
  </si>
  <si>
    <t>FIESTA БАМПЕР ПЕРЕДН (Италия) ГРУНТ</t>
  </si>
  <si>
    <t>1144546</t>
  </si>
  <si>
    <t>FIESTA РЕШЕТКА БАМПЕРА ПЕРЕДН (Тайвань)</t>
  </si>
  <si>
    <t>1151486</t>
  </si>
  <si>
    <t>FIESTA РЕШЕТКА БАМПЕРА ПЕРЕДН ЛЕВ БЕЗ ОТВ П/ПРОТИВОТУМ (Тайвань)</t>
  </si>
  <si>
    <t>1151484</t>
  </si>
  <si>
    <t>FIESTA РЕШЕТКА БАМПЕРА ПЕРЕДН ПРАВ БЕЗ ОТВ П/ПРОТИВОТУМ (Тайвань)</t>
  </si>
  <si>
    <t>1205281</t>
  </si>
  <si>
    <t>FIESTA УСИЛИТЕЛЬ БАМПЕРА ПЕРЕДН (Тайвань)</t>
  </si>
  <si>
    <t>1206112</t>
  </si>
  <si>
    <t>FIESTA КРЫЛО ПЕРЕДН ЛЕВ (Тайвань)</t>
  </si>
  <si>
    <t>1206111</t>
  </si>
  <si>
    <t>FIESTA КРЫЛО ПЕРЕДН ПРАВ (Тайвань)</t>
  </si>
  <si>
    <t>1381789</t>
  </si>
  <si>
    <t>FIESTA ПОДКРЫЛОК ПЕРЕДН КРЫЛА ЛЕВ</t>
  </si>
  <si>
    <t>1381786</t>
  </si>
  <si>
    <t>FIESTA ПОДКРЫЛОК ПЕРЕДН КРЫЛА ПРАВ</t>
  </si>
  <si>
    <t>1143983</t>
  </si>
  <si>
    <t>FIESTA КАПОТ</t>
  </si>
  <si>
    <t>1321986</t>
  </si>
  <si>
    <t>FIESTA СУППОРТ РАДИАТОРА (Тайвань)</t>
  </si>
  <si>
    <t>1315843</t>
  </si>
  <si>
    <t>FIESTA ЗЕРКАЛО ЛЕВ ЭЛЕКТР С ПОДОГРЕВ (convex) (Тайвань)</t>
  </si>
  <si>
    <t>1315840</t>
  </si>
  <si>
    <t>FIESTA ЗЕРКАЛО ПРАВ ЭЛЕКТР С ПОДОГРЕВ (convex) (Тайвань)</t>
  </si>
  <si>
    <t>1335850</t>
  </si>
  <si>
    <t>FIESTA БАМПЕР ЗАДН (Тайвань) ГРУНТ</t>
  </si>
  <si>
    <t>1324578</t>
  </si>
  <si>
    <t>FIESTA ФОНАРЬ ЗАДН ВНЕШН ЛЕВ (5 дв) (DEPO)</t>
  </si>
  <si>
    <t>1324563</t>
  </si>
  <si>
    <t>FIESTA ФОНАРЬ ЗАДН ВНЕШН ПРАВ (5 дв) (DEPO)</t>
  </si>
  <si>
    <t>2S613051AF/DD3234350</t>
  </si>
  <si>
    <t>FUSION {FIESTA 02-08/Mazda 2 03-07} РЫЧАГ ПЕРЕДН ПОДВЕСКИ ЛЕВ НИЖН (Тайвань)</t>
  </si>
  <si>
    <t>2S613042AF/DD3234300</t>
  </si>
  <si>
    <t>FUSION {FIESTA 02-08/Mazda 2 03-07} РЫЧАГ ПЕРЕДН ПОДВЕСКИ ПРАВ НИЖН (Тайвань)</t>
  </si>
  <si>
    <t>1146195/2S6H19710AA/2S6H19710AC</t>
  </si>
  <si>
    <t>FUSION {FIESTA 02-/MAZDA 2 03-} КОНДЕНСАТОР КОНДИЦ (KOYO)</t>
  </si>
  <si>
    <t>6S4319D629AA/8FK351334121</t>
  </si>
  <si>
    <t>FIESTA КОМПРЕССОР КОНДИЦ 2 (см.каталог) (AVA)</t>
  </si>
  <si>
    <t>FORD FIESTA (06-07)</t>
  </si>
  <si>
    <t>1416311</t>
  </si>
  <si>
    <t>FIESTA ФАРА ЛЕВ С РЕГ.МОТОР (DEPO)</t>
  </si>
  <si>
    <t>1415694</t>
  </si>
  <si>
    <t>FIESTA ФАРА ПРАВ С РЕГ.МОТОР (DEPO)</t>
  </si>
  <si>
    <t>1373755/1386201</t>
  </si>
  <si>
    <t>FIESTA РЕШЕТКА РАДИАТОРА (Тайвань) СЕР</t>
  </si>
  <si>
    <t>1381784</t>
  </si>
  <si>
    <t>FIESTA РЕШЕТКА РАДИАТОРА (Тайвань) ХРОМ-СЕР</t>
  </si>
  <si>
    <t>1372809</t>
  </si>
  <si>
    <t>FIESTA БАМПЕР ПЕРЕДН (Тайвань) ГРУНТ СЕР</t>
  </si>
  <si>
    <t>1424462</t>
  </si>
  <si>
    <t>FIESTA РЕШЕТКА БАМПЕРА ПЕРЕДН (Тайвань) СЕР</t>
  </si>
  <si>
    <t>1375902</t>
  </si>
  <si>
    <t>FIESTA РЕШЕТКА БАМПЕРА ПЕРЕДН ЛЕВ П/ПРОТИВОТУМ (Тайвань)</t>
  </si>
  <si>
    <t>1375900</t>
  </si>
  <si>
    <t>FIESTA РЕШЕТКА БАМПЕРА ПЕРЕДН ПРАВ П/ПРОТИВОТУМ (Тайвань)</t>
  </si>
  <si>
    <t>1369694</t>
  </si>
  <si>
    <t>FIESTA СПОЙЛЕР БАМПЕРА ПЕРЕДН (Тайвань) ГРУНТ</t>
  </si>
  <si>
    <t>1422330</t>
  </si>
  <si>
    <t>1363679</t>
  </si>
  <si>
    <t>FIESTA ЗЕРКАЛО ЛЕВ ЭЛЕКТР С ПОДОГРЕВ (convex) (Тайвань) ГРУНТ</t>
  </si>
  <si>
    <t>1363689</t>
  </si>
  <si>
    <t>FIESTA ЗЕРКАЛО ПРАВ ЭЛЕКТР С ПОДОГРЕВ (convex) (Тайвань) ГРУНТ</t>
  </si>
  <si>
    <t>1452854</t>
  </si>
  <si>
    <t>FIESTA ЗЕРКАЛО ЛЕВ МЕХАН С ТРОСИК (convex) (Тайвань) ГРУНТ</t>
  </si>
  <si>
    <t>1452852</t>
  </si>
  <si>
    <t>FIESTA ЗЕРКАЛО ПРАВ МЕХАН С ТРОСИК (convex) (Тайвань) ГРУНТ</t>
  </si>
  <si>
    <t>1375906</t>
  </si>
  <si>
    <t>FIESTA БАМПЕР ЗАДН</t>
  </si>
  <si>
    <t>6S6113A603BE</t>
  </si>
  <si>
    <t>FIESTA ФОНАРЬ ЗАДН ВНЕШН ЛЕВ (3 дв) (DEPO)</t>
  </si>
  <si>
    <t>6S6113A602BE</t>
  </si>
  <si>
    <t>FIESTA ФОНАРЬ ЗАДН ВНЕШН ПРАВ (3 дв) (DEPO)</t>
  </si>
  <si>
    <t>6S6113A603AG</t>
  </si>
  <si>
    <t>6S6113A602AG</t>
  </si>
  <si>
    <t>1476182/1479820/6S6H19D629AA/8FK35133408</t>
  </si>
  <si>
    <t>FIESTA {FUSION 06-} КОМПРЕССОР КОНДИЦ 1.4 1.6 (см.каталог) (AVA)</t>
  </si>
  <si>
    <t>FORD FIESTA (08-)</t>
  </si>
  <si>
    <t>2126888</t>
  </si>
  <si>
    <t>FIESTA ФАРА ЛЕВ +/- КОРРЕКТОР (DEPO)</t>
  </si>
  <si>
    <t>1549508</t>
  </si>
  <si>
    <t>FIESTA ФАРА ЛЕВ С РЕГ.МОТОР ВНУТРИ (DEPO) ЧЕРН</t>
  </si>
  <si>
    <t>2126877</t>
  </si>
  <si>
    <t>FIESTA ФАРА ПРАВ +/- КОРРЕКТОР (DEPO)</t>
  </si>
  <si>
    <t>1549504</t>
  </si>
  <si>
    <t>FIESTA ФАРА ПРАВ С РЕГ.МОТОР ВНУТРИ (DEPO) ЧЕРН</t>
  </si>
  <si>
    <t>1661616</t>
  </si>
  <si>
    <t>FIESTA ФАРА ЛЕВ С РЕГ.МОТОР ЛИНЗОВАН ВНУТРИ (DEPO) ХРОМ</t>
  </si>
  <si>
    <t>1549506</t>
  </si>
  <si>
    <t>FIESTA ФАРА ПРАВ С РЕГ.МОТОР ЛИНЗОВАН ВНУТРИ (DEPO) ХРОМ</t>
  </si>
  <si>
    <t>1549508+1549504</t>
  </si>
  <si>
    <t>FIESTA ФАРА Л+П (КОМПЛЕКТ) ТЮНИНГ (DEVIL EYES) ЛИНЗОВАН (JUNYAN) ВНУТРИ ЧЕРН</t>
  </si>
  <si>
    <t>FIESTA ФАРА ЛЕВ ВНУТРИ ЧЕРН (Китай)</t>
  </si>
  <si>
    <t>FIESTA ФАРА ПРАВ ВНУТРИ ЧЕРН (Китай)</t>
  </si>
  <si>
    <t>1209177+1544505+1544517</t>
  </si>
  <si>
    <t>FIESTA ФАРА ПРОТИВОТУМ Л+П (КОМПЛЕКТ) С ПРОВОДК , КНОПКОЙ , РЕШЕТК БАМПЕРА ХРОМ</t>
  </si>
  <si>
    <t>1778257</t>
  </si>
  <si>
    <t>FIESTA РЕШЕТКА РАДИАТОРА С ХРОМ МОЛДИНГ (Китай)</t>
  </si>
  <si>
    <t>1514905</t>
  </si>
  <si>
    <t>FIESTA РЕШЕТКА РАДИАТОРА ЧЕРН (Тайвань)</t>
  </si>
  <si>
    <t>1814802</t>
  </si>
  <si>
    <t>FIESTA БАМПЕР ПЕРЕДН (Китай)</t>
  </si>
  <si>
    <t>1568817</t>
  </si>
  <si>
    <t>FIESTA БАМПЕР ПЕРЕДН С ОТВ П/ПРОТИВОТУМ (Тайвань) ЧЕРН</t>
  </si>
  <si>
    <t>1568813</t>
  </si>
  <si>
    <t>FIESTA БАМПЕР ПЕРЕДН БЕЗ ОТВ П/ПРОТИВОТУМ (Тайвань) ЧЕРН</t>
  </si>
  <si>
    <t>FIESTA БАМПЕР ПЕРЕДН ГРУНТ (Тайвань)</t>
  </si>
  <si>
    <t>FIESTA БАМПЕР ПЕРЕДН ГРУНТ</t>
  </si>
  <si>
    <t>FIESTA БАМПЕР ПЕРЕДН С ОТВ П/ПРОТИВОТУМ ГРУНТ</t>
  </si>
  <si>
    <t>1532213</t>
  </si>
  <si>
    <t>1544517</t>
  </si>
  <si>
    <t>FIESTA РЕШЕТКА БАМПЕРА ПЕРЕДН ЛЕВ П/ПРОТИВОТУМ (Тайвань) ХРОМ</t>
  </si>
  <si>
    <t>1820622</t>
  </si>
  <si>
    <t>FIESTA РЕШЕТКА БАМПЕРА ПЕРЕДН ЛЕВ С ОТВ П/ПРОТИВОТУМ , ХРОМ МОЛДИНГ (Тайвань)</t>
  </si>
  <si>
    <t>1544505</t>
  </si>
  <si>
    <t>FIESTA РЕШЕТКА БАМПЕРА ПЕРЕДН ПРАВ П/ПРОТИВОТУМ (Тайвань) ХРОМ</t>
  </si>
  <si>
    <t>1820620</t>
  </si>
  <si>
    <t>FIESTA РЕШЕТКА БАМПЕРА ПЕРЕДН ПРАВ С ОТВ П/ПРОТИВОТУМ , ХРОМ МОЛДИНГ (Тайвань)</t>
  </si>
  <si>
    <t>1532210</t>
  </si>
  <si>
    <t>FIESTA РЕШЕТКА БАМПЕРА ПЕРЕДН БЕЗ ХРОМ МОЛДИНГ (Тайвань)</t>
  </si>
  <si>
    <t>1778253</t>
  </si>
  <si>
    <t>1778252</t>
  </si>
  <si>
    <t>FIESTA РЕШЕТКА БАМПЕРА ПЕРЕДН ЛЕВ БЕЗ ОТВ П/ПРОТИВОТУМ (Китай)</t>
  </si>
  <si>
    <t>FIESTA РЕШЕТКА БАМПЕРА ПЕРЕДН ПРАВ БЕЗ ОТВ П/ПРОТИВОТУМ (Китай)</t>
  </si>
  <si>
    <t>FIESTA РЕШЕТКА БАМПЕРА ПЕРЕДН ЛЕВ С ОТВ П/ПРОТИВОТУМ , ХРОМ МОЛДИНГ (Китай)</t>
  </si>
  <si>
    <t>FIESTA РЕШЕТКА БАМПЕРА ПЕРЕДН ПРАВ С ОТВ П/ПРОТИВОТУМ , ХРОМ МОЛДИНГ (Китай)</t>
  </si>
  <si>
    <t>1818005</t>
  </si>
  <si>
    <t>FIESTA УПЛОТНИТЕЛЬ БАМПЕРА ПЕРЕДН (Тайвань)</t>
  </si>
  <si>
    <t>FIESTA УПЛОТНИТЕЛЬ БАМПЕРА ПЕРЕДН (Китай)</t>
  </si>
  <si>
    <t>1537710</t>
  </si>
  <si>
    <t>1557142</t>
  </si>
  <si>
    <t>1547373</t>
  </si>
  <si>
    <t>1807133/1868570</t>
  </si>
  <si>
    <t>FIESTA ПОДКРЫЛОК ПЕРЕДН КРЫЛА ЛЕВ (Китай)</t>
  </si>
  <si>
    <t>1737041/1868568</t>
  </si>
  <si>
    <t>FIESTA ПОДКРЫЛОК ПЕРЕДН КРЫЛА ПРАВ (Китай)</t>
  </si>
  <si>
    <t>FIESTA ПОДКРЫЛОК ПЕРЕДН КРЫЛА ЛЕВ (Тайвань)</t>
  </si>
  <si>
    <t>FIESTA ПОДКРЫЛОК ПЕРЕДН КРЫЛА ПРАВ (Тайвань)</t>
  </si>
  <si>
    <t>FIESTA ПОДКРЫЛОК ПЕРЕДН КРЫЛА ЛЕВ (Италия)</t>
  </si>
  <si>
    <t>FIESTA ПОДКРЫЛОК ПЕРЕДН КРЫЛА ПРАВ (Италия)</t>
  </si>
  <si>
    <t>1526367</t>
  </si>
  <si>
    <t>FIESTA КАПОТ (Тайвань)</t>
  </si>
  <si>
    <t>1781736</t>
  </si>
  <si>
    <t>1574298</t>
  </si>
  <si>
    <t>FIESTA {1.4} ПАНЕЛЬ ПЕРЕДН ПЛАСТИК (Тайвань)</t>
  </si>
  <si>
    <t>1574301</t>
  </si>
  <si>
    <t>FIESTA {1.6} ПАНЕЛЬ ПЕРЕДН ПЛАСТИК (Тайвань)</t>
  </si>
  <si>
    <t>FIESTA {1,4} ПАНЕЛЬ ПЕРЕДН ПЛАСТИК (Китай)</t>
  </si>
  <si>
    <t>1849411</t>
  </si>
  <si>
    <t>FIESTA ЗЕРКАЛО ЛЕВ ЭЛЕКТР С ПОДОГРЕВ С УК.ПОВОР (aspherical) (Тайвань)</t>
  </si>
  <si>
    <t>1594584</t>
  </si>
  <si>
    <t>FIESTA ЗЕРКАЛО ЛЕВ ЭЛЕКТР С ПОДОГРЕВ С УК.ПОВОР 5 КОНТ (aspherical) (Тайвань) ГРУНТ</t>
  </si>
  <si>
    <t>1849419</t>
  </si>
  <si>
    <t>FIESTA ЗЕРКАЛО ПРАВ ЭЛЕКТР С ПОДОГРЕВ С УК.ПОВОР (aspherical) (Тайвань)</t>
  </si>
  <si>
    <t>1594573</t>
  </si>
  <si>
    <t>FIESTA ЗЕРКАЛО ПРАВ ЭЛЕКТР С ПОДОГРЕВ С УК.ПОВОР 5 КОНТ (convex) (Тайвань) ГРУНТ</t>
  </si>
  <si>
    <t>1849409</t>
  </si>
  <si>
    <t>FIESTA ЗЕРКАЛО ЛЕВ ЭЛЕКТР С ПОДОГРЕВ , УК.ПОВОР , АВТОСКЛАДЫВ , ПОДСВЕТ (aspherical) (Тайвань)</t>
  </si>
  <si>
    <t>1692054</t>
  </si>
  <si>
    <t>FIESTA ЗЕРКАЛО ЛЕВ ЭЛЕКТР С ПОДОГРЕВ С УК.ПОВОР , АВТОСКЛАДЫВ (aspherical) (Тайвань)</t>
  </si>
  <si>
    <t>1849417</t>
  </si>
  <si>
    <t>FIESTA ЗЕРКАЛО ПРАВ ЭЛЕКТР С ПОДОГРЕВ , УК.ПОВОР , АВТОСКЛАДЫВ , ПОДСВЕТ (aspherical) (Тайвань)</t>
  </si>
  <si>
    <t>1753802</t>
  </si>
  <si>
    <t>FIESTA ЗЕРКАЛО ПРАВ ЭЛЕКТР С ПОДОГРЕВ С УК.ПОВОР , АВТОСКЛАДЫВ (convex) (Тайвань)</t>
  </si>
  <si>
    <t>1805922</t>
  </si>
  <si>
    <t>FIESTA ЗАГЛУШКА БУКСИРОВ КРЮКА БАМПЕРА ПЕРЕД (Тайвань)</t>
  </si>
  <si>
    <t>1553685</t>
  </si>
  <si>
    <t>FIESTA ПОРОГ ЛЕВ (KLOKKERHOLM)</t>
  </si>
  <si>
    <t>1553686</t>
  </si>
  <si>
    <t>FIESTA ПОРОГ ПРАВ (KLOKKERHOLM)</t>
  </si>
  <si>
    <t>1568819</t>
  </si>
  <si>
    <t>FIESTA БАМПЕР ЗАДН (Тайвань)</t>
  </si>
  <si>
    <t>1678394</t>
  </si>
  <si>
    <t>FIESTA БАМПЕР ЗАДН ГРУНТ (Италия)</t>
  </si>
  <si>
    <t>FIESTA БАМПЕР ЗАДН (Китай)</t>
  </si>
  <si>
    <t>1532334/1801041</t>
  </si>
  <si>
    <t>FIESTA СПОЙЛЕР БАМПЕРА ЗАДН (Тайвань)</t>
  </si>
  <si>
    <t>FIESTA СПОЙЛЕР БАМПЕРА ЗАДН (Китай)</t>
  </si>
  <si>
    <t>1564731</t>
  </si>
  <si>
    <t>FIESTA УСИЛИТЕЛЬ БАМПЕРА ЗАДН (Тайвань)</t>
  </si>
  <si>
    <t>1552729</t>
  </si>
  <si>
    <t>FIESTA ФОНАРЬ ЗАДН В БАМПЕР ЛЕВ (3 дв) (5 дв) (DEPO)</t>
  </si>
  <si>
    <t>1552730</t>
  </si>
  <si>
    <t>FIESTA ФОНАРЬ ЗАДН В БАМПЕР ПРАВ (3 дв) (5 дв) (DEPO)</t>
  </si>
  <si>
    <t>1513152+1513146</t>
  </si>
  <si>
    <t>FIESTA ФОНАРЬ ЗАДН ВНЕШН Л+П (КОМПЛЕКТ) (5 дв) ТЮНИНГ ХРУСТАЛ С ДИОД ВНУТРИ ХРОМ , СТЕКЛО (DEPO) ТОНИР</t>
  </si>
  <si>
    <t>1513152</t>
  </si>
  <si>
    <t>1513146</t>
  </si>
  <si>
    <t>1513146+1513152</t>
  </si>
  <si>
    <t>FIESTA ФОНАРЬ ЗАДН ВНЕШН Л+П (КОМПЛЕКТ) (5 дв) ТЮНИНГ ДИОД С КРАСН СВЕТЯЩ.СЕКЦИЯМИ ТОНИР (JUNYAN) ВНУТРИ ХРОМ</t>
  </si>
  <si>
    <t>FIESTA ФОНАРЬ ЗАДН ВНЕШН ЛЕВ (5 дв) (Китай)</t>
  </si>
  <si>
    <t>FIESTA ФОНАРЬ ЗАДН ВНЕШН ПРАВ (5 дв) (Китай)</t>
  </si>
  <si>
    <t>1540332/1566662/1671561/8V518005FA</t>
  </si>
  <si>
    <t>FIESTA РАДИАТОР ОХЛАЖДЕН 1.4 AT MT (KOYO)</t>
  </si>
  <si>
    <t>1526277/8V5119710BD</t>
  </si>
  <si>
    <t>FIESTA КОНДЕНСАТОР КОНДИЦ (KOYO)</t>
  </si>
  <si>
    <t>111.01805.2</t>
  </si>
  <si>
    <t>FIESTA ЗАЩИТА ПОДДОНА ДВИГАТЕЛЯ С , КРЕПЛЕН , СТАЛЬН</t>
  </si>
  <si>
    <t>FORD FIESTA (3/89-8/96)</t>
  </si>
  <si>
    <t>89FG13006E4A</t>
  </si>
  <si>
    <t>89-96</t>
  </si>
  <si>
    <t>FIESTA ФАРА ЛЕВ (DEPO)</t>
  </si>
  <si>
    <t>89FG13005E4A</t>
  </si>
  <si>
    <t>FIESTA ФАРА ПРАВ (DEPO)</t>
  </si>
  <si>
    <t>89FG13369AA</t>
  </si>
  <si>
    <t>FIESTA УКАЗ.ПОВОРОТА УГЛОВОЙ ЛЕВ (DEPO) БЕЛЫЙ</t>
  </si>
  <si>
    <t>89FG13368AA</t>
  </si>
  <si>
    <t>FIESTA УКАЗ.ПОВОРОТА УГЛОВОЙ ПРАВ (DEPO) БЕЛЫЙ</t>
  </si>
  <si>
    <t>1661929</t>
  </si>
  <si>
    <t>89-93</t>
  </si>
  <si>
    <t>FIESTA КРЫЛО ПЕРЕДН ПРАВ (Италия)</t>
  </si>
  <si>
    <t>FIESTA КРЫЛО ПЕРЕДН ПРАВ С (крестообразн) ОТВ П/ПОВТОРИТЕЛЬ (Италия)</t>
  </si>
  <si>
    <t>FIESTA АРКА РЕМ.КРЫЛА ЗАДН ЛЕВ (KLOKKERHOLM)</t>
  </si>
  <si>
    <t>FORD FIESTA (9/96-8/99)</t>
  </si>
  <si>
    <t>0301049003040</t>
  </si>
  <si>
    <t>FIESTA ФАРА ЛЕВ П/КОРРЕКТОР (DEPO)</t>
  </si>
  <si>
    <t>0301049004040</t>
  </si>
  <si>
    <t>FIESTA ФАРА ПРАВ П/КОРРЕКТОР (DEPO)</t>
  </si>
  <si>
    <t>1024797</t>
  </si>
  <si>
    <t>FIESTA БАМПЕР ПЕРЕДН (Тайвань) ГРУНТ</t>
  </si>
  <si>
    <t>01006499</t>
  </si>
  <si>
    <t>FIESTA КРЫЛО ПЕРЕДН ЛЕВ С ОТВ П/ПОВТОРИТЕЛЬ</t>
  </si>
  <si>
    <t>01019112</t>
  </si>
  <si>
    <t>FIESTA КРЫЛО ПЕРЕДН ПРАВ С ОТВ П/ПОВТОРИТЕЛЬ</t>
  </si>
  <si>
    <t>1006622</t>
  </si>
  <si>
    <t>01006622</t>
  </si>
  <si>
    <t>FIESTA КАПОТ (Италия)</t>
  </si>
  <si>
    <t>01006502</t>
  </si>
  <si>
    <t>1064354/1066927/1113006/1123560</t>
  </si>
  <si>
    <t>FOCUS {Fiesta 1.8D 96-} КОМПРЕССОР КОНДИЦ (см.каталог) (AVA)</t>
  </si>
  <si>
    <t>FORD FIESTA (9/99-01)</t>
  </si>
  <si>
    <t>1127897</t>
  </si>
  <si>
    <t>1127895</t>
  </si>
  <si>
    <t>1085407</t>
  </si>
  <si>
    <t>FIESTA ЗЕРКАЛО ЛЕВ С ЭЛЕКТР ПОДОГРЕВ (convex) (Тайвань)</t>
  </si>
  <si>
    <t>1085406</t>
  </si>
  <si>
    <t>FIESTA ЗЕРКАЛО ПРАВ С ЭЛЕКТР ПОДОГРЕВ (convex) (Тайвань)</t>
  </si>
  <si>
    <t>FORD FOCUS (05-)</t>
  </si>
  <si>
    <t>1480990/5M5113W030CB</t>
  </si>
  <si>
    <t>FOCUS ФАРА ЛЕВ +/- КОРРЕКТОР (DEPO)</t>
  </si>
  <si>
    <t>1480979/4M5113099AA</t>
  </si>
  <si>
    <t>FOCUS ФАРА ПРАВ +/- КОРРЕКТОР (DEPO)</t>
  </si>
  <si>
    <t>1480996/5M5113W030AA</t>
  </si>
  <si>
    <t>FOCUS ФАРА ЛЕВ +/- П/КОРРЕКТОР ВНУТРИ (DEPO) ЧЕРН</t>
  </si>
  <si>
    <t>1480985/4M5113099JA</t>
  </si>
  <si>
    <t>FOCUS ФАРА ПРАВ +/- П/КОРРЕКТОР ВНУТРИ (DEPO) ЧЕРН</t>
  </si>
  <si>
    <t>1480990</t>
  </si>
  <si>
    <t>FOCUS ФАРА ЛЕВ (Китай)</t>
  </si>
  <si>
    <t>1480979</t>
  </si>
  <si>
    <t>FOCUS ФАРА ПРАВ (Китай)</t>
  </si>
  <si>
    <t>1480990+1480979</t>
  </si>
  <si>
    <t>FOCUS ФАРА Л+П (КОМПЛЕКТ) ТЮНИНГ П/КОРРЕКТОР ЛИНЗОВАН С 2 СВЕТЯЩ ОБОДК ВНУТРИ (DEPO) ХРОМ</t>
  </si>
  <si>
    <t>1480985+1480996</t>
  </si>
  <si>
    <t>FOCUS ФАРА Л+П (КОМПЛЕКТ) ТЮНИНГ П/КОРРЕКТОР ЛИНЗОВАН С 2 СВЕТЯЩ ОБОДК ВНУТРИ (DEPO) ЧЕРН</t>
  </si>
  <si>
    <t>FOCUS ФАРА Л+П (КОМПЛЕКТ) ТЮНИНГ ЛИНЗОВАН С 2 СВЕТЯЩ ОБОДК (SONAR) ВНУТРИ ХРОМ</t>
  </si>
  <si>
    <t>FOCUS ФАРА Л+П (КОМПЛЕКТ) ТЮНИНГ ЛИНЗОВАН С 2 СВЕТЯЩ ОБОДК (SONAR) ВНУТРИ ЧЕРН</t>
  </si>
  <si>
    <t>FOCUS ФАРА Л+П (КОМПЛЕКТ) ТЮНИНГ ЛИНЗОВАН (DEVIL EYES) (SONAR) ВНУТРИ ХРОМ</t>
  </si>
  <si>
    <t>FOCUS ФАРА Л+П (КОМПЛЕКТ) ТЮНИНГ ЛИНЗОВАН (DEVIL EYES) (SONAR) ВНУТРИ ЧЕРН</t>
  </si>
  <si>
    <t>4M5113101NA</t>
  </si>
  <si>
    <t>FOCUS ФАРА ЛЕВ (КСЕНОН) +/- П/КОРРЕКТОР ВНУТРИ (DEPO) ЧЕРН</t>
  </si>
  <si>
    <t>4M5113099NA</t>
  </si>
  <si>
    <t>FOCUS ФАРА ПРАВ (КСЕНОН) +/- П/КОРРЕКТОР ВНУТРИ (DEPO) ЧЕРН</t>
  </si>
  <si>
    <t>FOCUS ФАРА Л+П (КОМПЛЕКТ) ТЮНИНГ ЛИНЗОВАН С 2 СВЕТЯЩ ОБОДК (DEVIL EYES) БЕЗ КОРРЕКТОР (EAGLE EYES) ВНУТРИ ХРОМ</t>
  </si>
  <si>
    <t>FOCUS ФАРА Л+П (КОМПЛЕКТ) ТЮНИНГ ЛИНЗОВАН С 2 СВЕТЯЩ ОБОДК (DEVIL EYES) БЕЗ КОРРЕКТОР (EAGLE EYES) ВНУТРИ ЧЕРН</t>
  </si>
  <si>
    <t>FOCUS ФАРА Л+П (КОМПЛЕКТ) ТЮНИНГ ЛИНЗОВАН (DEVIL EYES) (JUNYAN) ВНУТРИ ХРОМ</t>
  </si>
  <si>
    <t>FOCUS ФАРА Л+П (КОМПЛЕКТ) ТЮНИНГ ЛИНЗОВАН (DEVIL EYES) (JUNYAN) ВНУТРИ ЧЕРН</t>
  </si>
  <si>
    <t>1481007/3M5115K202AA</t>
  </si>
  <si>
    <t>FOCUS {+ C-MAX 03-} ФАРА ПРОТИВОТУМ ЛЕВ (DEPO)</t>
  </si>
  <si>
    <t>1234874/3M5115K201AA</t>
  </si>
  <si>
    <t>FOCUS {+ C-MAX 03-} ФАРА ПРОТИВОТУМ ПРАВ (DEPO)</t>
  </si>
  <si>
    <t>1481007</t>
  </si>
  <si>
    <t>FOCUS {+ C-MAX 03-} ФАРА ПРОТИВОТУМ ЛЕВ (Китай)</t>
  </si>
  <si>
    <t>1234874</t>
  </si>
  <si>
    <t>FOCUS {+ C-MAX 03-} ФАРА ПРОТИВОТУМ ПРАВ (Китай)</t>
  </si>
  <si>
    <t>1337961</t>
  </si>
  <si>
    <t>FOCUS РЕШЕТКА РАДИАТОРА С МОЛДИНГ (Тайвань) ХРОМ</t>
  </si>
  <si>
    <t>1337960</t>
  </si>
  <si>
    <t>FOCUS РЕШЕТКА РАДИАТОРА С МОЛДИНГ (Тайвань) ЧЕРН</t>
  </si>
  <si>
    <t>1508157</t>
  </si>
  <si>
    <t>FOCUS РЕШЕТКА РАДИАТОРА С МОЛДИНГ ХРОМ (Китай)</t>
  </si>
  <si>
    <t>1337334+1337336</t>
  </si>
  <si>
    <t>FOCUS САЛАЗКА БАМПЕРА ПЕРЕДН Л+П (КОМПЛЕКТ) (Италия)</t>
  </si>
  <si>
    <t>1336763</t>
  </si>
  <si>
    <t>FOCUS БАМПЕР ПЕРЕДН (Италия) ГРУНТ</t>
  </si>
  <si>
    <t>FOCUS БАМПЕР ПЕРЕДН (Китай)</t>
  </si>
  <si>
    <t>1352836</t>
  </si>
  <si>
    <t>FOCUS МОЛДИНГ БАМПЕРА ПЕРЕДН ЛЕВ (Тайвань) ЧЕРН</t>
  </si>
  <si>
    <t>1352835</t>
  </si>
  <si>
    <t>FOCUS МОЛДИНГ БАМПЕРА ПЕРЕДН ПРАВ (Тайвань) ЧЕРН</t>
  </si>
  <si>
    <t>1337349</t>
  </si>
  <si>
    <t>FOCUS РЕШЕТКА БАМПЕРА ПЕРЕДН ЛЕВ С ОТВ П/ ПРОТИВОТУМ (Тайвань)</t>
  </si>
  <si>
    <t>1337347</t>
  </si>
  <si>
    <t>FOCUS РЕШЕТКА БАМПЕРА ПЕРЕДН ПРАВ С ОТВ П/ ПРОТИВОТУМ (Тайвань)</t>
  </si>
  <si>
    <t>FOCUS РЕШЕТКА БАМПЕРА ПЕРЕДН ЛЕВ С ОТВ П/ ПРОТИВОТУМ (Китай)</t>
  </si>
  <si>
    <t>FOCUS РЕШЕТКА БАМПЕРА ПЕРЕДН ПРАВ С ОТВ П/ ПРОТИВОТУМ (Китай)</t>
  </si>
  <si>
    <t>1337350</t>
  </si>
  <si>
    <t>FOCUS РЕШЕТКА БАМПЕРА ПЕРЕДН ЛЕВ БЕЗ ОТВ П/ ПРОТИВОТУМ (Китай)</t>
  </si>
  <si>
    <t>1337348</t>
  </si>
  <si>
    <t>FOCUS РЕШЕТКА БАМПЕРА ПЕРЕДН ПРАВ БЕЗ ОТВ П/ ПРОТИВОТУМ (Китай)</t>
  </si>
  <si>
    <t>1337350/4M5119952B</t>
  </si>
  <si>
    <t>FOCUS РЕШЕТКА БАМПЕРА ПЕРЕДН ЛЕВ БЕЗ ОТВ П/ ПРОТИВОТУМ (Тайвань)</t>
  </si>
  <si>
    <t>1337348/4M5119951B</t>
  </si>
  <si>
    <t>FOCUS РЕШЕТКА БАМПЕРА ПЕРЕДН ПРАВ БЕЗ ОТВ П/ ПРОТИВОТУМ (Тайвань)</t>
  </si>
  <si>
    <t>1343862</t>
  </si>
  <si>
    <t>FOCUS СПОЙЛЕР БАМПЕРА ПЕРЕДН (Тайвань) ТЕМНО-СЕР</t>
  </si>
  <si>
    <t>FOCUS СПОЙЛЕР БАМПЕРА ПЕРЕДН (Китай)</t>
  </si>
  <si>
    <t>1340689</t>
  </si>
  <si>
    <t>FOCUS {+ C-MAX 03-} УСИЛИТЕЛЬ БАМПЕРА ПЕРЕДН (Тайвань)</t>
  </si>
  <si>
    <t>1344394</t>
  </si>
  <si>
    <t>FOCUS КРЫЛО ПЕРЕДН ЛЕВ С ОТВ П/ПОВТОРИТЕЛЬ (Тайвань)</t>
  </si>
  <si>
    <t>1344393</t>
  </si>
  <si>
    <t>FOCUS КРЫЛО ПЕРЕДН ПРАВ С ОТВ П/ПОВТОРИТЕЛЬ (Тайвань)</t>
  </si>
  <si>
    <t>1336185</t>
  </si>
  <si>
    <t>FOCUS ПОВТОРИТЕЛЬ ПОВОРОТА В КРЫЛО Л+П (КОМПЛЕКТ) ТЮНИНГ ХРУСТАЛ (DEPO)</t>
  </si>
  <si>
    <t>1359240</t>
  </si>
  <si>
    <t>FOCUS {+ C-MAX 03-} ПОДКРЫЛОК ПЕРЕДН КРЫЛА ЛЕВ (Тайвань)</t>
  </si>
  <si>
    <t>1336180</t>
  </si>
  <si>
    <t>FOCUS {+ C-MAX 03-} ПОДКРЫЛОК ПЕРЕДН КРЫЛА ПРАВ (Тайвань)</t>
  </si>
  <si>
    <t>1309656/1359240</t>
  </si>
  <si>
    <t>FOCUS ПОДКРЫЛОК ПЕРЕДН КРЫЛА ЛЕВ (Китай)</t>
  </si>
  <si>
    <t>1309655/1336180</t>
  </si>
  <si>
    <t>FOCUS ПОДКРЫЛОК ПЕРЕДН КРЫЛА ПРАВ (Китай)</t>
  </si>
  <si>
    <t>FOCUS {+ C-MAX 03-} ПОДКРЫЛОК ПЕРЕДН КРЫЛА ЛЕВ (Италия)</t>
  </si>
  <si>
    <t>FOCUS {+ C-MAX 03-} ПОДКРЫЛОК ПЕРЕДН КРЫЛА ПРАВ (Италия)</t>
  </si>
  <si>
    <t>FOCUS БРЫЗГОВИК ПЕРЕДН КРЫЛА Л+П (КОМПЛЕКТ) + ЗАДН (4 шт) (Китай)</t>
  </si>
  <si>
    <t>1362909</t>
  </si>
  <si>
    <t>FOCUS КАПОТ (Тайвань)</t>
  </si>
  <si>
    <t>1318470</t>
  </si>
  <si>
    <t>FOCUS ПЕТЛЯ КАПОТА ЛЕВ (Тайвань)</t>
  </si>
  <si>
    <t>1318469</t>
  </si>
  <si>
    <t>FOCUS ПЕТЛЯ КАПОТА ПРАВ (Тайвань)</t>
  </si>
  <si>
    <t>1509265</t>
  </si>
  <si>
    <t>FOCUS {+ FOCUS '05-} СУППОРТ РАДИАТОРА (Тайвань)</t>
  </si>
  <si>
    <t>1333706</t>
  </si>
  <si>
    <t>FOCUS СУППОРТ РАДИАТОРА (Тайвань)</t>
  </si>
  <si>
    <t>1524493</t>
  </si>
  <si>
    <t>FOCUS ЗЕРКАЛО ЛЕВ ЭЛЕКТР С ПОДОГРЕВ С УК.ПОВОР (convex) (Тайвань) ГРУНТ</t>
  </si>
  <si>
    <t>1524487</t>
  </si>
  <si>
    <t>FOCUS ЗЕРКАЛО ПРАВ ЭЛЕКТР С ПОДОГРЕВ С УК.ПОВОР (convex) (Тайвань) ГРУНТ</t>
  </si>
  <si>
    <t>1376311</t>
  </si>
  <si>
    <t>FOCUS ЗЕРКАЛО ЛЕВ ЭЛЕКТР С ПОДОГРЕВ (convex) (Тайвань) ГРУНТ</t>
  </si>
  <si>
    <t>1376291</t>
  </si>
  <si>
    <t>FOCUS ЗЕРКАЛО ПРАВ ЭЛЕКТР С ПОДОГРЕВ (convex) (Тайвань) ГРУНТ</t>
  </si>
  <si>
    <t>FOCUS ЗЕРКАЛО ЛЕВ ЭЛЕКТР С ПОДОГРЕВ (convex) (Китай)</t>
  </si>
  <si>
    <t>FOCUS ЗЕРКАЛО ПРАВ ЭЛЕКТР С ПОДОГРЕВ (convex) (Китай)</t>
  </si>
  <si>
    <t>1376304</t>
  </si>
  <si>
    <t>FOCUS ЗЕРКАЛО ЛЕВ МЕХАН С ТРОСИК С ГРУНТ КРЫШК (convex) (Тайвань)</t>
  </si>
  <si>
    <t>1373380</t>
  </si>
  <si>
    <t>FOCUS ЗЕРКАЛО ПРАВ МЕХАН С ТРОСИК С ГРУНТ КРЫШК (convex) (Тайвань)</t>
  </si>
  <si>
    <t>1439073</t>
  </si>
  <si>
    <t>FOCUS ЗЕРКАЛО ЛЕВ ЭЛЕКТР С ПОДОГРЕВ С УК.ПОВОР , АВТОСКЛАДЫВ (convex) (Тайвань)</t>
  </si>
  <si>
    <t>1439068</t>
  </si>
  <si>
    <t>FOCUS ЗЕРКАЛО ПРАВ ЭЛЕКТР С ПОДОГРЕВ С УК.ПОВОР , АВТОСКЛАДЫВ (convex) (Тайвань)</t>
  </si>
  <si>
    <t>1437483</t>
  </si>
  <si>
    <t>FOCUS ЗЕРКАЛО ПРАВ ЭЛЕКТР С ПОДОГРЕВ , АВТОСКЛАДЫВ ПОДСВЕТ (convex) (Тайвань)</t>
  </si>
  <si>
    <t>1437798</t>
  </si>
  <si>
    <t>FOCUS ЗЕРКАЛО ЛЕВ ЭЛЕКТР С ПОДОГРЕВ , АВТОСКЛАДЫВ С ПОДСВЕТ (convex) (Тайвань)</t>
  </si>
  <si>
    <t>1363674</t>
  </si>
  <si>
    <t>FOCUS {FIESTA / FUSION} СТЕКЛО ЗЕРКАЛА ЛЕВ С ПОДОГРЕВ (convex) (Тайвань)</t>
  </si>
  <si>
    <t>1363672</t>
  </si>
  <si>
    <t>FOCUS {FIESTA / FUSION} СТЕКЛО ЗЕРКАЛА ПРАВ С ПОДОГРЕВ (convex) (Тайвань)</t>
  </si>
  <si>
    <t>1331376</t>
  </si>
  <si>
    <t>FOCUS ПОРОГ ЛЕВ (KLOKKERHOLM)</t>
  </si>
  <si>
    <t>1331372</t>
  </si>
  <si>
    <t>FOCUS ПОРОГ ПРАВ (KLOKKERHOLM)</t>
  </si>
  <si>
    <t>FOCUS АРКА РЕМ.КРЫЛА ЗАДН ЛЕВ (ХЭТЧБЭК) (KLOKKERHOLM)</t>
  </si>
  <si>
    <t>FOCUS АРКА РЕМ.КРЫЛА ЗАДН ПРАВ (ХЭТЧБЭК) (KLOKKERHOLM)</t>
  </si>
  <si>
    <t>FOCUS АРКА РЕМ.КРЫЛА ЗАДН ЛЕВ (СЕДАН) (KLOKKERHOLM)</t>
  </si>
  <si>
    <t>FOCUS АРКА РЕМ.КРЫЛА ЗАДН ПРАВ (СЕДАН) (KLOKKERHOLM)</t>
  </si>
  <si>
    <t>1505704</t>
  </si>
  <si>
    <t>FOCUS ДВЕРЬ ПЕРЕДН ЛЕВ (Китай)</t>
  </si>
  <si>
    <t>1505703</t>
  </si>
  <si>
    <t>FOCUS ДВЕРЬ ПЕРЕДН ПРАВ (Китай)</t>
  </si>
  <si>
    <t>1505763</t>
  </si>
  <si>
    <t>FOCUS ДВЕРЬ ЗАДН ЛЕВ (СЕДАН) (Китай)</t>
  </si>
  <si>
    <t>1505762</t>
  </si>
  <si>
    <t>FOCUS ДВЕРЬ ЗАДН ПРАВ (СЕДАН) (Китай)</t>
  </si>
  <si>
    <t>1380594</t>
  </si>
  <si>
    <t>FOCUS {НАКЛАДКА ВНЕШНЯЯ НА ПОРОГ} МОЛДИНГ КУЗОВА ЛЕВ (Тайвань) ГРУНТ</t>
  </si>
  <si>
    <t>1380593</t>
  </si>
  <si>
    <t>FOCUS {НАКЛАДКА ВНЕШНЯЯ НА ПОРОГ} МОЛДИНГ КУЗОВА ПРАВ (Тайвань) ГРУНТ</t>
  </si>
  <si>
    <t>1487857+1489430+1489431</t>
  </si>
  <si>
    <t>FOCUS МОЛДИНГ КУЗОВА Л+П (КОМПЛЕКТ) (4 шт) кроме (3 дв) (Тайвань)</t>
  </si>
  <si>
    <t>FOCUS {НАКЛАДКА ВНЕШНЯЯ НА ПОРОГ} МОЛДИНГ КУЗОВА ЛЕВ (Китай)</t>
  </si>
  <si>
    <t>FOCUS {НАКЛАДКА ВНЕШНЯЯ НА ПОРОГ} МОЛДИНГ КУЗОВА ПРАВ (Китай)</t>
  </si>
  <si>
    <t>1528982</t>
  </si>
  <si>
    <t>FOCUS КРЫЛО ЗАДН ЛЕВ (СЕДАН) (Китай)</t>
  </si>
  <si>
    <t>1528981</t>
  </si>
  <si>
    <t>FOCUS КРЫЛО ЗАДН ПРАВ (СЕДАН) (Китай)</t>
  </si>
  <si>
    <t>1388513</t>
  </si>
  <si>
    <t>FOCUS КРЫЛО ЗАДН ЛЕВ (ХЭТЧБЭК) (Китай)</t>
  </si>
  <si>
    <t>1388512</t>
  </si>
  <si>
    <t>FOCUS КРЫЛО ЗАДН ПРАВ (ХЭТЧБЭК) (Китай)</t>
  </si>
  <si>
    <t>1487316</t>
  </si>
  <si>
    <t>FOCUS КРЫШКА БАГАЖНИКА (ХЭТЧБЭК) (Китай)</t>
  </si>
  <si>
    <t>1353382</t>
  </si>
  <si>
    <t>FOCUS КРЫШКА БАГАЖНИКА (СЕДАН) (Китай)</t>
  </si>
  <si>
    <t>1336159</t>
  </si>
  <si>
    <t>FOCUS АМОРТИЗАТОР КРЫШКИ БАГАЖНИКА (СЕДАН) (Китай)</t>
  </si>
  <si>
    <t>1336747</t>
  </si>
  <si>
    <t>FOCUS БАМПЕР ЗАДН (ХЭТЧБЭК) (Тайвань) ГРУНТ</t>
  </si>
  <si>
    <t>1356469</t>
  </si>
  <si>
    <t>FOCUS БАМПЕР ЗАДН (УНИВЕРСАЛ) (Тайвань) ГРУНТ</t>
  </si>
  <si>
    <t>1360482</t>
  </si>
  <si>
    <t>FOCUS БАМПЕР ЗАДН (СЕДАН) (Китай)</t>
  </si>
  <si>
    <t>1317826</t>
  </si>
  <si>
    <t>FOCUS МОЛДИНГ БАМПЕРА ЗАДН (ХЭТЧБЭК) БЕЗ ОТВ П/ДАТЧ (Тайвань) ЧЕРН</t>
  </si>
  <si>
    <t>1360459+1360434+1360429</t>
  </si>
  <si>
    <t>FOCUS МОЛДИНГ БАМПЕРА ЗАДН Л+П (КОМПЛЕКТ) (СЕДАН) (3шт) (Тайвань) ЧЕРН</t>
  </si>
  <si>
    <t>1360434</t>
  </si>
  <si>
    <t>FOCUS МОЛДИНГ БАМПЕРА ЗАДН ЛЕВ (СЕДАН) (Китай)</t>
  </si>
  <si>
    <t>1360429</t>
  </si>
  <si>
    <t>FOCUS МОЛДИНГ БАМПЕРА ЗАДН ПРАВ (СЕДАН) (Китай)</t>
  </si>
  <si>
    <t>1352827</t>
  </si>
  <si>
    <t>FOCUS СПОЙЛЕР БАМПЕРА ЗАДН (ХЭТЧБЭК) (Тайвань) ЧЕРН</t>
  </si>
  <si>
    <t>1364662</t>
  </si>
  <si>
    <t>FOCUS СПОЙЛЕР БАМПЕРА ЗАДН (СЕДАН) (Китай)</t>
  </si>
  <si>
    <t>1362974</t>
  </si>
  <si>
    <t>FOCUS {+ '08-} УСИЛИТЕЛЬ БАМПЕРА ЗАДН (Тайвань)</t>
  </si>
  <si>
    <t>FOCUS {+ '08-} УСИЛИТЕЛЬ БАМПЕРА ЗАДН (Китай)</t>
  </si>
  <si>
    <t>1333834/5M5113A603AA</t>
  </si>
  <si>
    <t>FOCUS ФОНАРЬ ЗАДН ВНЕШН ЛЕВ (СЕДАН) (DEPO)</t>
  </si>
  <si>
    <t>1333832/5M5113A602AA</t>
  </si>
  <si>
    <t>FOCUS ФОНАРЬ ЗАДН ВНЕШН ПРАВ (СЕДАН) (DEPO)</t>
  </si>
  <si>
    <t>1420451+1420450</t>
  </si>
  <si>
    <t>FOCUS ФОНАРЬ ЗАДН ВНЕШН Л+П (КОМПЛЕКТ) ТЮНИНГ (ХЭТЧБЭК) ПРОЗРАЧ ХРУСТАЛ С ДИОД (DEPO) ТОНИР</t>
  </si>
  <si>
    <t>1420451/4M5113A603AA</t>
  </si>
  <si>
    <t>FOCUS ФОНАРЬ ЗАДН ВНЕШН ЛЕВ (ХЭТЧБЭК) (DEPO)</t>
  </si>
  <si>
    <t>1420450/4M5113A602AA</t>
  </si>
  <si>
    <t>FOCUS ФОНАРЬ ЗАДН ВНЕШН ПРАВ (ХЭТЧБЭК) (DEPO)</t>
  </si>
  <si>
    <t>FOCUS ФОНАРЬ ЗАДН ВНЕШН Л+П (КОМПЛЕКТ) ТЮНИНГ (ХЭТЧБЭК) С ДИОД ТОНИР (SONAR) ВНУТРИ КРАСН</t>
  </si>
  <si>
    <t>FOCUS ФОНАРЬ ЗАДН ВНЕШН Л+П (КОМПЛЕКТ) ТЮНИНГ (ХЭТЧБЭК) С ДИОД ТОНИР (SONAR) ВНУТРИ ХРОМ</t>
  </si>
  <si>
    <t>1333834</t>
  </si>
  <si>
    <t>FOCUS ФОНАРЬ ЗАДН ВНЕШН ЛЕВ (СЕДАН) (Китай)</t>
  </si>
  <si>
    <t>1333832</t>
  </si>
  <si>
    <t>FOCUS ФОНАРЬ ЗАДН ВНЕШН ПРАВ (СЕДАН) (Китай)</t>
  </si>
  <si>
    <t>1386532/1M5113A603CC</t>
  </si>
  <si>
    <t>FOCUS ФОНАРЬ ЗАДН ВНУТРЕН ЛЕВ В БАМПЕР (ХЭТЧБЭК) (DEPO)</t>
  </si>
  <si>
    <t>1370129</t>
  </si>
  <si>
    <t>FOCUS ФОНАРЬ ЗАДН ВНУТРЕН ПРАВ В БАМПЕР (ХЭТЧБЭК) (DEPO)</t>
  </si>
  <si>
    <t>1420858/4M513A424AD</t>
  </si>
  <si>
    <t>FOCUS {VOLVO S40 04-(шаровая 21мм)} РЫЧАГ ПЕРЕДН ПОДВЕСКИ ЛЕВ НИЖН (Тайвань)</t>
  </si>
  <si>
    <t>4M513A423AD</t>
  </si>
  <si>
    <t>FOCUS {VOLVO S40 04-(шаровая 21мм)} РЫЧАГ ПЕРЕДН ПОДВЕСКИ ПРАВ НИЖН (Тайвань)</t>
  </si>
  <si>
    <t>1234375</t>
  </si>
  <si>
    <t>S40 {V50/FOCUS 05-} РЫЧАГ ПЕРЕДН ПОДВЕСКИ ЛЕВ НИЖН (Тайвань)</t>
  </si>
  <si>
    <t>1234371</t>
  </si>
  <si>
    <t>S40 {V50/FOCUS 05-} РЫЧАГ ПЕРЕДН ПОДВЕСКИ ПРАВ НИЖН (Тайвань)</t>
  </si>
  <si>
    <t>1379568</t>
  </si>
  <si>
    <t>FOCUS ВЕНТИЛЯТОР  ОТОПИТЕЛЯ (Китай)</t>
  </si>
  <si>
    <t>1383195/1497707</t>
  </si>
  <si>
    <t>FOCUS БАЧОК ОМЫВАТЕЛЯ (Китай)</t>
  </si>
  <si>
    <t>Z60215200C</t>
  </si>
  <si>
    <t>3 {+ FD FOCUS 05- / C-MAX 03-/ VV S40 04-} РАДИАТОР ОХЛАЖДЕН 1.3 1.6 2</t>
  </si>
  <si>
    <t>1337336</t>
  </si>
  <si>
    <t>FOCUS КРЕПЛЕНИЕ БАМПЕРА ПЕРЕДН ЛЕВ (Китай)</t>
  </si>
  <si>
    <t>1337334</t>
  </si>
  <si>
    <t>FOCUS КРЕПЛЕНИЕ БАМПЕРА ПЕРЕДН ПРАВ (Китай)</t>
  </si>
  <si>
    <t>1251092/8603244/Y60115200B/Y60115200C/Z60215200C</t>
  </si>
  <si>
    <t>3 {+ FD FOCUS 05- / C-MAX 03-/ VV S40 04-} РАДИАТОР ОХЛАЖДЕН 1.3 1.6 2 (NISSENS) (AVA) (см.каталог)</t>
  </si>
  <si>
    <t>1317801</t>
  </si>
  <si>
    <t>FOCUS КРЕПЛЕНИЕ БАМПЕРА ПЕРЕДН ЛЕВ (Тайвань)</t>
  </si>
  <si>
    <t>1317799</t>
  </si>
  <si>
    <t>FOCUS КРЕПЛЕНИЕ БАМПЕРА ПЕРЕДН ПРАВ (Тайвань)</t>
  </si>
  <si>
    <t>3 {+ FD FOCUS 05- / C-MAX 03-/ VV S40 04-} РАДИАТОР ОХЛАЖДЕН 1.3 1.6 2 (KOYO)</t>
  </si>
  <si>
    <t>1344539</t>
  </si>
  <si>
    <t>FOCUS {MAZDA 3  04-} МОТОР+ВЕНТИЛЯТОР  РАДИАТ ОХЛАЖДЕН С КОРПУС (Китай)</t>
  </si>
  <si>
    <t>1549588</t>
  </si>
  <si>
    <t>FOCUS КРЕПЛЕНИЕ БАМПЕРА ЗАДН ЛЕВ (Китай) (СЕДАН)</t>
  </si>
  <si>
    <t>1549585</t>
  </si>
  <si>
    <t>FOCUS КРЕПЛЕНИЕ БАМПЕРА ЗАДН ПРАВ (Китай) (СЕДАН)</t>
  </si>
  <si>
    <t>1384509</t>
  </si>
  <si>
    <t>FOCUS КРЕПЛЕНИЕ БАМПЕРА ЗАДН ЦЕНТРАЛ (ХЭТЧБЭК) (Китай)</t>
  </si>
  <si>
    <t>1434189</t>
  </si>
  <si>
    <t>FOCUS КРЕПЛЕНИЕ БАМПЕРА ЗАДН ЛЕВ (ХЭТЧБЭК) (Китай)</t>
  </si>
  <si>
    <t>1434190</t>
  </si>
  <si>
    <t>FOCUS КРЕПЛЕНИЕ БАМПЕРА ЗАДН ПРАВ (ХЭТЧБЭК) (Китай)</t>
  </si>
  <si>
    <t>1234248/1335552</t>
  </si>
  <si>
    <t>FOCUS КОНДЕНСАТОР КОНДИЦ (KOYO)</t>
  </si>
  <si>
    <t>FOCUS {C-MAX 03-} КОНДЕНСАТОР КОНДИЦ (см.каталог)</t>
  </si>
  <si>
    <t>111.01850.1</t>
  </si>
  <si>
    <t>FOCUS {KUGA 2.0 08-13/C-MAX 1.6/1.8/2.0 03-10} ЗАЩИТА ПОДДОНА ДВИГАТЕЛЯ + КПП С , КРЕПЛЕН , УНИВЕРСАЛЬН. , СТАЛЬН</t>
  </si>
  <si>
    <t>1302804</t>
  </si>
  <si>
    <t>FOCUS ЗАЩИТА ПОДДОНА (Китай) ПЛАСТИК</t>
  </si>
  <si>
    <t>1333042/30676394/3M5H19497BA/8FK35111347</t>
  </si>
  <si>
    <t>FOCUS {C-Max 04-/ VV S40 04-/V50 04-/ C30 06-} КОМПРЕССОР КОНДИЦ 1.8 , 2 (AVA) (см.каталог)</t>
  </si>
  <si>
    <t>1333040/3M5H19497AA/8FK351113461</t>
  </si>
  <si>
    <t>FOCUS {C-Max 04-/ VV S40 04-/V50 04-} КОМПРЕССОР КОНДИЦ 1.6 (AVA) (см.каталог)</t>
  </si>
  <si>
    <t>3M5H19D629MJ/8FK351322431</t>
  </si>
  <si>
    <t>FOCUS КОМПРЕССОР КОНДИЦ 2.5 (AVA) (см.каталог)</t>
  </si>
  <si>
    <t>1355231</t>
  </si>
  <si>
    <t>FOCUS {ТЯГА ЗАМКА КАПОТА}  (Китай) ПЛАСТИК</t>
  </si>
  <si>
    <t>FORD FOCUS (08-10)</t>
  </si>
  <si>
    <t>1754444+1754446</t>
  </si>
  <si>
    <t>FOCUS ФАРА Л+П (КОМПЛЕКТ) ТЮНИНГ (DEVIL EYES) ЛИНЗОВАН (SONAR) ВНУТРИ ЧЕРН</t>
  </si>
  <si>
    <t>FOCUS ФАРА Л+П (КОМПЛЕКТ) ТЮНИНГ (DEVIL EYES) (SONAR) ЛИНЗОВАН С РЕГ.МОТОР ВНУТРИ ЧЕРН</t>
  </si>
  <si>
    <t>1744971+1744977</t>
  </si>
  <si>
    <t>FOCUS ФАРА Л+П (КОМПЛЕКТ) ТЮНИНГ ЛИНЗОВАН (DEVIL EYES) , РЕГ.МОТОР (JUNYAN) ВНУТРИ ХРОМ</t>
  </si>
  <si>
    <t>FOCUS ФАРА Л+П (КОМПЛЕКТ) ТЮНИНГ ЛИНЗОВАН (DEVIL EYES) , РЕГ.МОТОР (JUNYAN) ВНУТРИ ЧЕРН</t>
  </si>
  <si>
    <t>FOCUS ФАРА Л+П (КОМПЛЕКТ) ТЮНИНГ ЛИНЗОВАН С ДИОД , РЕГ.МОТОР ВНУТРИ (DEPO) ХРОМ</t>
  </si>
  <si>
    <t>FOCUS ФАРА Л+П (КОМПЛЕКТ) ТЮНИНГ ЛИНЗОВАН С ДИОД УК.ПОВОР (JUNYAN) ВНУТРИ ЧЕРН</t>
  </si>
  <si>
    <t>FOCUS ФАРА Л+П (КОМПЛЕКТ) ТЮНИНГ (DEVIL EYES) ЛИНЗОВАН (SONAR) ВНУТРИ ХРОМ</t>
  </si>
  <si>
    <t>1744977</t>
  </si>
  <si>
    <t>FOCUS ФАРА ЛЕВ С РЕГ.МОТОР ВНУТРИ (TYC) ХРОМ</t>
  </si>
  <si>
    <t>1744971</t>
  </si>
  <si>
    <t>FOCUS ФАРА ПРАВ С РЕГ.МОТОР ВНУТРИ (TYC) ХРОМ</t>
  </si>
  <si>
    <t>FOCUS ФАРА Л+П (КОМПЛЕКТ) ТЮНИНГ ЛИНЗОВАН (DEVIL EYES) С СВЕТЯЩ ОБОДК (EAGLE EYES) ВНУТРИ ХРОМ</t>
  </si>
  <si>
    <t>1754446</t>
  </si>
  <si>
    <t>FOCUS ФАРА ЛЕВ С РЕГ.МОТОР ВНУТРИ (TYC) ЧЕРН-ХРОМ</t>
  </si>
  <si>
    <t>1754444</t>
  </si>
  <si>
    <t>FOCUS ФАРА ПРАВ С РЕГ.МОТОР ВНУТРИ (TYC) ЧЕРН-ХРОМ</t>
  </si>
  <si>
    <t>FOCUS ФАРА Л+П (КОМПЛЕКТ) ТЮНИНГ ЛИНЗОВАН (DEVIL EYES) С СВЕТЯЩ ОБОДК (EAGLE EYES) ВНУТРИ ЧЕРН</t>
  </si>
  <si>
    <t>1679661</t>
  </si>
  <si>
    <t>FOCUS ФАРА ЛЕВ С РЕГ.МОТОР ВНУТРИ (TYC) ЧЕРН</t>
  </si>
  <si>
    <t>1679651</t>
  </si>
  <si>
    <t>FOCUS ФАРА ПРАВ С РЕГ.МОТОР ВНУТРИ (TYC) ЧЕРН</t>
  </si>
  <si>
    <t>1744977/8M5113101AA</t>
  </si>
  <si>
    <t>FOCUS ФАРА ЛЕВ С РЕГ.МОТОР ВНУТРИ (DEPO) ХРОМ</t>
  </si>
  <si>
    <t>1744971/8M5113100AA</t>
  </si>
  <si>
    <t>FOCUS ФАРА ПРАВ С РЕГ.МОТОР ВНУТРИ (DEPO) ХРОМ</t>
  </si>
  <si>
    <t>1754446/8M5113101CA</t>
  </si>
  <si>
    <t>FOCUS ФАРА ЛЕВ С РЕГ.МОТОР ВНУТРИ (DEPO) ЧЕРН</t>
  </si>
  <si>
    <t>1754444/8M5113100CA</t>
  </si>
  <si>
    <t>FOCUS ФАРА ПРАВ С РЕГ.МОТОР ВНУТРИ (DEPO) ЧЕРН</t>
  </si>
  <si>
    <t>1744969</t>
  </si>
  <si>
    <t>FOCUS ФАРА ЛЕВ (КСЕНОН) С РЕГ.МОТОР ВНУТРИ (DEPO) ЧЕРН</t>
  </si>
  <si>
    <t>1744967</t>
  </si>
  <si>
    <t>FOCUS ФАРА ПРАВ (КСЕНОН) С РЕГ.МОТОР ВНУТРИ (DEPO) ЧЕРН</t>
  </si>
  <si>
    <t>FOCUS ФАРА ЛЕВ ВНУТРИ ХРОМ (Китай)</t>
  </si>
  <si>
    <t>FOCUS ФАРА ПРАВ ВНУТРИ ХРОМ (Китай)</t>
  </si>
  <si>
    <t>1209177+1528748+1528561+1528560</t>
  </si>
  <si>
    <t>FOCUS ФАРА ПРОТИВОТУМ Л+П (КОМПЛЕКТ) С РЕШЕТК БАМПЕРА ХРОМ</t>
  </si>
  <si>
    <t>FOCUS ФАРА ПРОТИВОТУМ Л+П (КОМПЛЕКТ) С ПРОВОДК , РЕШЕТК БАМПЕРА ХРОМ</t>
  </si>
  <si>
    <t>1657662</t>
  </si>
  <si>
    <t>FOCUS РЕШЕТКА РАДИАТОРА ЧЕРН (Тайвань)</t>
  </si>
  <si>
    <t>FOCUS РЕШЕТКА РАДИАТОРА ЧЕРН (Китай)</t>
  </si>
  <si>
    <t>FOCUS РЕШЕТКА РАДИАТОРА ЧЕРН</t>
  </si>
  <si>
    <t>1521605/1521607</t>
  </si>
  <si>
    <t>1537494</t>
  </si>
  <si>
    <t>FOCUS МОЛДИНГ РЕШЕТКИ РАДИАТОРА НА КАПОТ (Тайвань) ХРОМ</t>
  </si>
  <si>
    <t>1521127</t>
  </si>
  <si>
    <t>FOCUS БАМПЕР ПЕРЕДН ГРУНТ (Италия)</t>
  </si>
  <si>
    <t>FOCUS БАМПЕР ПЕРЕДН (РОССИЯ)</t>
  </si>
  <si>
    <t>FOCUS БАМПЕР ПЕРЕДН</t>
  </si>
  <si>
    <t>1496438/1497510</t>
  </si>
  <si>
    <t>FOCUS РЕШЕТКА БАМПЕРА ПЕРЕДН БЕЗ ХРОМ МОЛДИНГ (Тайвань) ЧЕРН</t>
  </si>
  <si>
    <t>1497510+1528578</t>
  </si>
  <si>
    <t>FOCUS РЕШЕТКА БАМПЕРА ПЕРЕДН ЧЕРН С ХРОМ МОЛДИНГ (Китай)</t>
  </si>
  <si>
    <t>1538834</t>
  </si>
  <si>
    <t>FOCUS РЕШЕТКА БАМПЕРА ПЕРЕДН ЛЕВ БЕЗ ОТВ П/ПРОТИВОТУМ (Тайвань)</t>
  </si>
  <si>
    <t>1538833</t>
  </si>
  <si>
    <t>FOCUS РЕШЕТКА БАМПЕРА ПЕРЕДН ПРАВ БЕЗ ОТВ П/ПРОТИВОТУМ (Тайвань)</t>
  </si>
  <si>
    <t>FOCUS РЕШЕТКА БАМПЕРА ПЕРЕДН ЧЕРН С ХРОМ МОЛДИНГ (Тайвань)</t>
  </si>
  <si>
    <t>1528561/P8M5119953AE</t>
  </si>
  <si>
    <t>FOCUS РЕШЕТКА БАМПЕРА ПЕРЕДН ЛЕВ С ОТВ П/ПРОТИВОТУМ С ХРОМ МОЛДИНГ (DEPO)</t>
  </si>
  <si>
    <t>1528560/P8M5119952AE</t>
  </si>
  <si>
    <t>FOCUS РЕШЕТКА БАМПЕРА ПЕРЕДН ПРАВ С ОТВ П/ПРОТИВОТУМ С ХРОМ МОЛДИНГ (DEPO)</t>
  </si>
  <si>
    <t>1528561</t>
  </si>
  <si>
    <t>FOCUS РЕШЕТКА БАМПЕРА ПЕРЕДН ЛЕВ С ОТВ П/ПРОТИВОТУМ С ХРОМ МОЛДИНГ (Китай)</t>
  </si>
  <si>
    <t>1528560</t>
  </si>
  <si>
    <t>FOCUS РЕШЕТКА БАМПЕРА ПЕРЕДН ПРАВ С ОТВ П/ПРОТИВОТУМ С ХРОМ МОЛДИНГ (Китай)</t>
  </si>
  <si>
    <t>FOCUS РЕШЕТКА БАМПЕРА ПЕРЕДН ЛЕВ БЕЗ ОТВ П/ПРОТИВОТУМ (Китай)</t>
  </si>
  <si>
    <t>FOCUS РЕШЕТКА БАМПЕРА ПЕРЕДН ПРАВ БЕЗ ОТВ П/ПРОТИВОТУМ (Китай)</t>
  </si>
  <si>
    <t>1497510</t>
  </si>
  <si>
    <t>FOCUS РЕШЕТКА БАМПЕРА ПЕРЕДН БЕЗ ХРОМ МОЛДИНГ (Китай) ЧЕРН</t>
  </si>
  <si>
    <t>FOCUS РЕШЕТКА БАМПЕРА ПЕРЕДН ЧЕРН С ХРОМ МОЛДИНГ</t>
  </si>
  <si>
    <t>FOCUS РЕШЕТКА БАМПЕРА ПЕРЕДН ЛЕВ БЕЗ ОТВ П/ПРОТИВОТУМ</t>
  </si>
  <si>
    <t>FOCUS РЕШЕТКА БАМПЕРА ПЕРЕДН ПРАВ БЕЗ ОТВ П/ПРОТИВОТУМ</t>
  </si>
  <si>
    <t>1540638</t>
  </si>
  <si>
    <t>FOCUS УСИЛИТЕЛЬ БАМПЕРА ПЕРЕДН (Тайвань)</t>
  </si>
  <si>
    <t>1520646</t>
  </si>
  <si>
    <t>FOCUS УСИЛИТЕЛЬ БАМПЕРА ПЕРЕДН ВЕРХН (Китай)</t>
  </si>
  <si>
    <t>1521597</t>
  </si>
  <si>
    <t>FOCUS КРЫЛО ПЕРЕДН ЛЕВ (Тайвань)</t>
  </si>
  <si>
    <t>1521596</t>
  </si>
  <si>
    <t>FOCUS КРЫЛО ПЕРЕДН ПРАВ (Тайвань)</t>
  </si>
  <si>
    <t>FOCUS БРЫЗГОВИК ПЕРЕДН КРЫЛА Л+П (КОМПЛЕКТ) + ЗАДН (4 шт) (СЕДАН) (Китай)</t>
  </si>
  <si>
    <t>1521601</t>
  </si>
  <si>
    <t>FOCUS {+ FOCUS '05-} СУППОРТ РАДИАТОРА (Китай)</t>
  </si>
  <si>
    <t>1435962</t>
  </si>
  <si>
    <t>FOCUS БАЛКА СУППОРТА РАДИАТ НИЖН (Тайвань)</t>
  </si>
  <si>
    <t>1610119/8M5117683YC</t>
  </si>
  <si>
    <t>FOCUS ЗЕРКАЛО ЛЕВ ЭЛЕКТР С ПОДОГРЕВ , УК.ПОВОР (aspherical) (Тайвань) ГРУНТ</t>
  </si>
  <si>
    <t>1610043/8M5117682YC</t>
  </si>
  <si>
    <t>FOCUS ЗЕРКАЛО ПРАВ ЭЛЕКТР С ПОДОГРЕВ , УК.ПОВОР (aspherical) (Тайвань) ГРУНТ</t>
  </si>
  <si>
    <t>1610086+4507349+1538488</t>
  </si>
  <si>
    <t>FOCUS ЗЕРКАЛО ЛЕВ ЭЛЕКТР С ПОДОГРЕВ АВТОСКЛАДЫВ , УК.ПОВОР ПОДСВЕТ (aspherical) (Тайвань) ГРУНТ</t>
  </si>
  <si>
    <t>1610043+4507348+1538489</t>
  </si>
  <si>
    <t>FOCUS ЗЕРКАЛО ПРАВ ЭЛЕКТР С ПОДОГРЕВ АВТОСКЛАДЫВ , УК.ПОВОР ПОДСВЕТ (aspherical) (Тайвань) ГРУНТ</t>
  </si>
  <si>
    <t>1698922</t>
  </si>
  <si>
    <t>FOCUS ЗЕРКАЛО ЛЕВ ЭЛЕКТР С ПОДОГРЕВ УК.ПОВОР , ПОДСВЕТ (aspherical) (Тайвань) ГРУНТ</t>
  </si>
  <si>
    <t>1698921</t>
  </si>
  <si>
    <t>FOCUS ЗЕРКАЛО ПРАВ ЭЛЕКТР С ПОДОГРЕВ УК.ПОВОР , ПОДСВЕТ (aspherical) (Тайвань) ГРУНТ</t>
  </si>
  <si>
    <t>8M5117A989AB</t>
  </si>
  <si>
    <t>FOCUS ЗАГЛУШКА БУКСИРОВ КРЮКА БАМПЕРА ПЕРЕД (Тайвань)</t>
  </si>
  <si>
    <t>1530170</t>
  </si>
  <si>
    <t>1530169</t>
  </si>
  <si>
    <t>1702408</t>
  </si>
  <si>
    <t>FOCUS ДВЕРЬ ЗАДН ЛЕВ (Китай)</t>
  </si>
  <si>
    <t>1702402</t>
  </si>
  <si>
    <t>FOCUS ДВЕРЬ ЗАДН ПРАВ (Китай)</t>
  </si>
  <si>
    <t>1528985</t>
  </si>
  <si>
    <t>1528983</t>
  </si>
  <si>
    <t>1527998</t>
  </si>
  <si>
    <t>1583591</t>
  </si>
  <si>
    <t>FOCUS БАМПЕР ЗАДН (СЕДАН) (Тайвань)</t>
  </si>
  <si>
    <t>1500402</t>
  </si>
  <si>
    <t>FOCUS БАМПЕР ЗАДН (ориг.) (РОССИЯ) ГРУНТ</t>
  </si>
  <si>
    <t>1520716</t>
  </si>
  <si>
    <t>FOCUS БАМПЕР ЗАДН (УНИВЕРСАЛ) (Тайвань)</t>
  </si>
  <si>
    <t>FOCUS БАМПЕР ЗАДН (ХЭТЧБЭК) (Китай)</t>
  </si>
  <si>
    <t>FOCUS БАМПЕР ЗАДН (ХЭТЧБЭК)</t>
  </si>
  <si>
    <t>1507101/8V4115K273AB</t>
  </si>
  <si>
    <t>FOCUS ФОНАРЬ ЗАДН В БАМПЕР ЛЕВ (DEPO)</t>
  </si>
  <si>
    <t>1505706/8M5115500AB</t>
  </si>
  <si>
    <t>FOCUS ФОНАРЬ ЗАДН В БАМПЕР ПРАВ (DEPO)</t>
  </si>
  <si>
    <t>1520769</t>
  </si>
  <si>
    <t>1520757</t>
  </si>
  <si>
    <t>1521607</t>
  </si>
  <si>
    <t>1521605</t>
  </si>
  <si>
    <t>FORD FOCUS (11/98-10/01) (11/01-)</t>
  </si>
  <si>
    <t>1152472/1343657</t>
  </si>
  <si>
    <t>1084890</t>
  </si>
  <si>
    <t>FOCUS ФАРА ЛЕВ П/КОРРЕКТОР (DEPO)</t>
  </si>
  <si>
    <t>1162469/1343653</t>
  </si>
  <si>
    <t>1084889</t>
  </si>
  <si>
    <t>FOCUS ФАРА ПРАВ П/КОРРЕКТОР (DEPO)</t>
  </si>
  <si>
    <t>3S4Z13008CD</t>
  </si>
  <si>
    <t>FOCUS ФАРА ЛЕВ (USA) (DEPO)</t>
  </si>
  <si>
    <t>3S4Z13008CC</t>
  </si>
  <si>
    <t>FOCUS ФАРА ПРАВ (USA) (DEPO)</t>
  </si>
  <si>
    <t>1152096+1152091</t>
  </si>
  <si>
    <t>FOCUS ФАРА Л+П (КОМПЛЕКТ) П/КОРРЕКТОР ТЮНИНГ ЛИНЗОВАН (DEVIL EYES) DRL( ХОД. ОГНИ) ВНУТРИ ХРОМ</t>
  </si>
  <si>
    <t>1343657</t>
  </si>
  <si>
    <t>FOCUS ФАРА ЛЕВ +/- КОРРЕКТОР ВНУТРИ (DEPO) ЧЕРН</t>
  </si>
  <si>
    <t>1343653</t>
  </si>
  <si>
    <t>FOCUS ФАРА ПРАВ +/- КОРРЕКТОР ВНУТРИ (DEPO) ЧЕРН</t>
  </si>
  <si>
    <t>2M5113101DC</t>
  </si>
  <si>
    <t>FOCUS {ST170} ФАРА ЛЕВ (КСЕНОН) П/КОРРЕКТОР ЛИНЗОВАН (DEPO)</t>
  </si>
  <si>
    <t>2M5113100DC</t>
  </si>
  <si>
    <t>FOCUS {ST170} ФАРА ПРАВ (КСЕНОН) П/КОРРЕКТОР ЛИНЗОВАН (DEPO)</t>
  </si>
  <si>
    <t>FOCUS ФАРА Л+П (КОМПЛЕКТ) ТЮНИНГ ЛИНЗОВАН С СВЕТЯЩ ОБОДК (JUNYAN) ВНУТРИ ХРОМ</t>
  </si>
  <si>
    <t>1343657+1343653</t>
  </si>
  <si>
    <t>FOCUS ФАРА Л+П (КОМПЛЕКТ) ТЮНИНГ ЛИНЗОВАН С СВЕТЯЩ ОБОДК (JUNYAN) ВНУТРИ ЧЕРН</t>
  </si>
  <si>
    <t>1215917+1219836</t>
  </si>
  <si>
    <t>FOCUS УКАЗ.ПОВОРОТА НИЖН Л+П (КОМПЛЕКТ) В БАМПЕР ТЮНИНГ ПРОЗРАЧ ХРУСТАЛ (DEPO)</t>
  </si>
  <si>
    <t>FOCUS УКАЗ.ПОВОРОТА НИЖН Л+П (КОМПЛЕКТ) В БАМПЕР ТЮНИНГ ПРОЗРАЧ ХРУСТАЛ (DEPO) ТОНИР</t>
  </si>
  <si>
    <t>1104277</t>
  </si>
  <si>
    <t>FOCUS УКАЗ.ПОВОРОТА НИЖН ЛЕВ В БАМПЕР (DEPO) ЖЕЛТ</t>
  </si>
  <si>
    <t>1104276</t>
  </si>
  <si>
    <t>FOCUS УКАЗ.ПОВОРОТА НИЖН ПРАВ В БАМПЕР (DEPO) ЖЕЛТ</t>
  </si>
  <si>
    <t>YS4Z15A201BA</t>
  </si>
  <si>
    <t>FOCUS ФОНАРЬ-КАТАФОТ ЛЕВ В БАМПЕР (USA) (DEPO) ЖЕЛТ</t>
  </si>
  <si>
    <t>YS4Z15A201AA</t>
  </si>
  <si>
    <t>FOCUS ФОНАРЬ-КАТАФОТ ПРАВ В БАМПЕР (USA) (DEPO) ЖЕЛТ</t>
  </si>
  <si>
    <t>2M5Z15200AA</t>
  </si>
  <si>
    <t>ESCAPE {+ MAVERICK 05-06 / FORD MUSTANG 94-04/ FOCUS USA SVT 00-05} ФАРА ПРОТИВОТУМ Л=П (DEPO)</t>
  </si>
  <si>
    <t>1NA008631011</t>
  </si>
  <si>
    <t>FOCUS ФАРА ПРОТИВОТУМ ЛЕВ (DEPO)</t>
  </si>
  <si>
    <t>4042830</t>
  </si>
  <si>
    <t>4042831</t>
  </si>
  <si>
    <t>FOCUS ФАРА ПРОТИВОТУМ ПРАВ (DEPO)</t>
  </si>
  <si>
    <t>1NA008631021</t>
  </si>
  <si>
    <t>FOCUS СТЕКЛО ФАРЫ ПРОТИВОТУМ ЛЕВ</t>
  </si>
  <si>
    <t>FOCUS СТЕКЛО ФАРЫ ПРОТИВОТУМ ПРАВ</t>
  </si>
  <si>
    <t>1212270</t>
  </si>
  <si>
    <t>FOCUS РЕШЕТКА РАДИАТОРА</t>
  </si>
  <si>
    <t>1132680</t>
  </si>
  <si>
    <t>FOCUS РЕШЕТКА РАДИАТОРА В ПОЛОСК</t>
  </si>
  <si>
    <t>YS4Z13200BA</t>
  </si>
  <si>
    <t>FOCUS РЕШЕТКА РАДИАТОРА С ЖЕЛТ УК.ПОВОР В СБОРЕ (USA) (Тайвань) ЧЕРН</t>
  </si>
  <si>
    <t>1132681</t>
  </si>
  <si>
    <t>FOCUS РЕШЕТКА РАДИАТОРА ДИАГОН СЕТКА ЧЕРН</t>
  </si>
  <si>
    <t>FOCUS РЕШЕТКА РАДИАТОРА С БЕЛ УК.ПОВОР В СБОРЕ (USA) (Тайвань) ЧЕРН</t>
  </si>
  <si>
    <t>1209385+1209386</t>
  </si>
  <si>
    <t>1201837</t>
  </si>
  <si>
    <t>FOCUS БАМПЕР ПЕРЕДН ГРУНТ</t>
  </si>
  <si>
    <t>1233855</t>
  </si>
  <si>
    <t>2M5Z17D957FAA</t>
  </si>
  <si>
    <t>FOCUS БАМПЕР ПЕРЕДН (USA) С 2 ОТВ П/ КАТАФОТ (Тайвань) ГРУНТ</t>
  </si>
  <si>
    <t>FOCUS БАМПЕР ПЕРЕДН ЧЕРН (Италия)</t>
  </si>
  <si>
    <t>1147521</t>
  </si>
  <si>
    <t>FOCUS МОЛДИНГ БАМПЕРА ПЕРЕДН ЛЕВ</t>
  </si>
  <si>
    <t>1147520</t>
  </si>
  <si>
    <t>FOCUS МОЛДИНГ БАМПЕРА ПЕРЕДН ПРАВ</t>
  </si>
  <si>
    <t>1076200</t>
  </si>
  <si>
    <t>FOCUS РЕШЕТКА БАМПЕРА ПЕРЕДН БЕЗ П/ПРОТИВОТУМ (Тайвань) ЧЕРН</t>
  </si>
  <si>
    <t>1208011</t>
  </si>
  <si>
    <t>FOCUS РЕШЕТКА БАМПЕРА ПЕРЕДН ЛЕВ</t>
  </si>
  <si>
    <t>1087338</t>
  </si>
  <si>
    <t>FOCUS РЕШЕТКА БАМПЕРА ПЕРЕДН П/ПРОТИВОТУМ</t>
  </si>
  <si>
    <t>1208010</t>
  </si>
  <si>
    <t>FOCUS РЕШЕТКА БАМПЕРА ПЕРЕДН ПРАВ</t>
  </si>
  <si>
    <t>1215617</t>
  </si>
  <si>
    <t>FOCUS РЕШЕТКА БАМПЕРА ПЕРЕДН ЦЕНТРАЛ (Италия)</t>
  </si>
  <si>
    <t>1087333</t>
  </si>
  <si>
    <t>FOCUS РЕШЕТКА БАМПЕРА ПЕРЕДН</t>
  </si>
  <si>
    <t>1150523</t>
  </si>
  <si>
    <t>1150521</t>
  </si>
  <si>
    <t>FOCUS РЕШЕТКА БАМПЕРА ПЕРЕДН ЦЕНТРАЛ</t>
  </si>
  <si>
    <t>1S4Z17626AA</t>
  </si>
  <si>
    <t>00-07</t>
  </si>
  <si>
    <t>FOCUS СПОЙЛЕР БАМПЕРА ПЕРЕДН (USA) (Тайвань) ПЛАСТИК</t>
  </si>
  <si>
    <t>1113604</t>
  </si>
  <si>
    <t>FOCUS УСИЛИТЕЛЬ БАМПЕРА ПЕРЕДН</t>
  </si>
  <si>
    <t>1363606</t>
  </si>
  <si>
    <t>4S4Z5810812AA</t>
  </si>
  <si>
    <t>FOCUS УСИЛИТЕЛЬ БАМПЕРА ПЕРЕДН (USA) (Тайвань)</t>
  </si>
  <si>
    <t>1074096</t>
  </si>
  <si>
    <t>FOCUS КРОНШТЕЙН УСИЛИТЕЛЯ БАМПЕРА ПЕРЕДН ЛЕВ (Тайвань)</t>
  </si>
  <si>
    <t>1074095</t>
  </si>
  <si>
    <t>FOCUS КРОНШТЕЙН УСИЛИТЕЛЯ БАМПЕРА ПЕРЕДН ПРАВ (Тайвань)</t>
  </si>
  <si>
    <t>1078942</t>
  </si>
  <si>
    <t>1078941</t>
  </si>
  <si>
    <t>YS4Z16006CA</t>
  </si>
  <si>
    <t>FOCUS КРЫЛО ПЕРЕДН ЛЕВ БЕЗ ОТВ П/ПОВТОРИТЕЛЬ (USA) (Тайвань)</t>
  </si>
  <si>
    <t>YS4Z16005CA</t>
  </si>
  <si>
    <t>FOCUS КРЫЛО ПЕРЕДН ПРАВ БЕЗ ОТВ П/ПОВТОРИТЕЛЬ (USA)</t>
  </si>
  <si>
    <t>4364357</t>
  </si>
  <si>
    <t>FOCUS ПОВТОРИТЕЛЬ ПОВОРОТА В КРЫЛО Л+П (КОМПЛЕКТ) (DEPO) ХРУСТАЛ</t>
  </si>
  <si>
    <t>1144741/2M5116115AA</t>
  </si>
  <si>
    <t>FOCUS ПОДКРЫЛОК ПЕРЕДН КРЫЛА ЛЕВ (Тайвань)</t>
  </si>
  <si>
    <t>1146898/2M5116114AB</t>
  </si>
  <si>
    <t>FOCUS ПОДКРЫЛОК ПЕРЕДН КРЫЛА ПРАВ (Тайвань)</t>
  </si>
  <si>
    <t>YS4Z16103CA</t>
  </si>
  <si>
    <t>FOCUS ПОДКРЫЛОК ПЕРЕДН КРЫЛА ЛЕВ (USA) (Тайвань)</t>
  </si>
  <si>
    <t>YS4Z16102BB</t>
  </si>
  <si>
    <t>FOCUS ПОДКРЫЛОК ПЕРЕДН КРЫЛА ПРАВ (USA) (Тайвань)</t>
  </si>
  <si>
    <t>FOCUS ПОДКРЫЛОК ПЕРЕДН КРЫЛА ЛЕВ (Италия)</t>
  </si>
  <si>
    <t>FOCUS ПОДКРЫЛОК ПЕРЕДН КРЫЛА ПРАВ (Италия)</t>
  </si>
  <si>
    <t>1064062</t>
  </si>
  <si>
    <t>FOCUS {+ USA} КАПОТ</t>
  </si>
  <si>
    <t>1101591</t>
  </si>
  <si>
    <t>1308148</t>
  </si>
  <si>
    <t>1088221</t>
  </si>
  <si>
    <t>YS4Z8A284BA</t>
  </si>
  <si>
    <t>FOCUS СУППОРТ РАДИАТОРА (USA) (Тайвань)</t>
  </si>
  <si>
    <t>YS4Z16138RB</t>
  </si>
  <si>
    <t>FOCUS БАЛКА СУППОРТА РАДИАТ НИЖН (USA) (Тайвань)</t>
  </si>
  <si>
    <t>1077786+1078772</t>
  </si>
  <si>
    <t>1077784+1078771</t>
  </si>
  <si>
    <t>1133970</t>
  </si>
  <si>
    <t>FOCUS ЗЕРКАЛО ЛЕВ ЭЛЕКТР С ПОДОГРЕВ (convex) (Тайвань) ЧЕРН</t>
  </si>
  <si>
    <t>1347112</t>
  </si>
  <si>
    <t>FOCUS ЗЕРКАЛО ПРАВ ЭЛЕКТР С ПОДОГРЕВ (convex) (Тайвань) ЧЕРН</t>
  </si>
  <si>
    <t>1077619</t>
  </si>
  <si>
    <t>FOCUS ЗЕРКАЛО ЛЕВ МЕХАН С ТРОСИК (convex) (Тайвань) ЧЕРН</t>
  </si>
  <si>
    <t>1077617</t>
  </si>
  <si>
    <t>FOCUS ЗЕРКАЛО ПРАВ МЕХАН С ТРОСИК (convex) (Тайвань) ЧЕРН</t>
  </si>
  <si>
    <t>1S4Z17683LAA</t>
  </si>
  <si>
    <t>FOCUS ЗЕРКАЛО ЛЕВ (USA) МЕХАН С ТРОСИК (Тайвань) ЧЕРН</t>
  </si>
  <si>
    <t>1S4Z17682LAA</t>
  </si>
  <si>
    <t>FOCUS ЗЕРКАЛО ПРАВ (USA) МЕХАН С ТРОСИК (convex) (Тайвань) ЧЕРН</t>
  </si>
  <si>
    <t>1S4Z17683MAA/1S4Z17683MAB</t>
  </si>
  <si>
    <t>FOCUS ЗЕРКАЛО ЛЕВ (USA) ЭЛЕКТР БЕЗ ПОДОГРЕВ (Тайвань)</t>
  </si>
  <si>
    <t>1S4Z17682MAA/1S4Z17682MAB</t>
  </si>
  <si>
    <t>FOCUS ЗЕРКАЛО ПРАВ (USA) ЭЛЕКТР БЕЗ ПОДОГРЕВ (convex) (Тайвань)</t>
  </si>
  <si>
    <t>1060610</t>
  </si>
  <si>
    <t>FOCUS СТЕКЛО ЗЕРКАЛА ЛЕВ МЕХАН (convex) (Тайвань)</t>
  </si>
  <si>
    <t>1060608</t>
  </si>
  <si>
    <t>FOCUS СТЕКЛО ЗЕРКАЛА ПРАВ МЕХАН (convex) (Тайвань)</t>
  </si>
  <si>
    <t>1146745</t>
  </si>
  <si>
    <t>FOCUS ЗАГЛУШКА БУКСИРОВ КРЮКА БАМПЕРА ПЕРЕД</t>
  </si>
  <si>
    <t>FOCUS КРЫШКА ЗЕРКАЛА ЛЕВ (Тайвань) ГРУНТ</t>
  </si>
  <si>
    <t>FOCUS КРЫШКА ЗЕРКАЛА ПРАВ (Тайвань) ГРУНТ</t>
  </si>
  <si>
    <t>1317132</t>
  </si>
  <si>
    <t>FOCUS ПОРОГ ЛЕВ (3 дв) (KLOKKERHOLM)</t>
  </si>
  <si>
    <t>1317133</t>
  </si>
  <si>
    <t>FOCUS ПОРОГ ПРАВ (3 дв) (KLOKKERHOLM)</t>
  </si>
  <si>
    <t>1078483</t>
  </si>
  <si>
    <t>FOCUS ПОРОГ ЛЕВ (5 дв) (KLOKKERHOLM)</t>
  </si>
  <si>
    <t>1078482</t>
  </si>
  <si>
    <t>FOCUS ПОРОГ ПРАВ (5 дв) (KLOKKERHOLM)</t>
  </si>
  <si>
    <t>FOCUS АРКА РЕМ.КРЫЛА ЗАДН ЛЕВ (5 дв) (ХЭТЧБЭК) (KLOKKERHOLM)</t>
  </si>
  <si>
    <t>FOCUS АРКА РЕМ.КРЫЛА ЗАДН ПРАВ (5 дв) (ХЭТЧБЭК) (KLOKKERHOLM)</t>
  </si>
  <si>
    <t>FOCUS АРКА РЕМ.КРЫЛА ЗАДН ЛЕВ (УНИВЕРСАЛ) (KLOKKERHOLM)</t>
  </si>
  <si>
    <t>FOCUS АРКА РЕМ.КРЫЛА ЗАДН ПРАВ (УНИВЕРСАЛ) (KLOKKERHOLM)</t>
  </si>
  <si>
    <t>FOCUS АРКА РЕМ.КРЫЛА ЗАДН ЛЕВ (3 дв) (ХЭТЧБЭК) (KLOKKERHOLM)</t>
  </si>
  <si>
    <t>FOCUS АРКА РЕМ.КРЫЛА ЗАДН ПРАВ (3 дв) (ХЭТЧБЭК) (KLOKKERHOLM)</t>
  </si>
  <si>
    <t>1130994</t>
  </si>
  <si>
    <t>FOCUS КРЫЛО ЗАДН ЛЕВ (3 дв)</t>
  </si>
  <si>
    <t>1346797</t>
  </si>
  <si>
    <t>FOCUS КРЫЛО ЗАДН ПРАВ (3 дв)</t>
  </si>
  <si>
    <t>1130989</t>
  </si>
  <si>
    <t>FOCUS КРЫЛО ЗАДН ЛЕВ (5 дв)</t>
  </si>
  <si>
    <t>1130987</t>
  </si>
  <si>
    <t>FOCUS КРЫЛО ЗАДН ПРАВ (5 дв)</t>
  </si>
  <si>
    <t>1124003</t>
  </si>
  <si>
    <t>FOCUS АМОРТИЗАТОР КРЫШКИ БАГАЖНИКА Л=П (3 дв)</t>
  </si>
  <si>
    <t>1674368</t>
  </si>
  <si>
    <t>FOCUS АМОРТИЗАТОР КРЫШКИ БАГАЖНИКА Л=П (5 дв) кроме (УНИВЕРСАЛ) (Тайвань)</t>
  </si>
  <si>
    <t>1102846</t>
  </si>
  <si>
    <t>FOCUS БАМПЕР ЗАДН (ХЭТЧБЭК) (Италия) ГРУНТ</t>
  </si>
  <si>
    <t>1201844/1203955</t>
  </si>
  <si>
    <t>FOCUS БАМПЕР ЗАДН С МОЛДИНГ С ЗАГЛУШ П/КРЮК (УНИВЕРСАЛ) (Италия) ГРУНТ</t>
  </si>
  <si>
    <t>1201839+1152145+1152146+1152147</t>
  </si>
  <si>
    <t>FOCUS БАМПЕР ЗАДН С МОЛДИНГ (ХЭТЧБЭК) (Италия) ГРУНТ</t>
  </si>
  <si>
    <t>3S4Z17K835EAA</t>
  </si>
  <si>
    <t>FOCUS БАМПЕР ЗАДН (СЕДАН) (USA) (Тайвань) ГРУНТ</t>
  </si>
  <si>
    <t>1203955</t>
  </si>
  <si>
    <t>FOCUS БАМПЕР ЗАДН (УНИВЕРСАЛ) ОТВ С П/МОЛДИНГ (Тайвань) ГРУНТ</t>
  </si>
  <si>
    <t>1201839</t>
  </si>
  <si>
    <t>FOCUS ФОНАРЬ ЗАДН ВНЕШН Л+П (КОМПЛЕКТ) (5 дв) ТЮНИНГ (LEXUS ТИП) ПРОЗРАЧ ХРОМ-ЧЕРН</t>
  </si>
  <si>
    <t>1150022/1M5113A603BA</t>
  </si>
  <si>
    <t>1150021/1M5113A602BA</t>
  </si>
  <si>
    <t>1M5113A603EB</t>
  </si>
  <si>
    <t>FOCUS ФОНАРЬ ЗАДН ВНЕШН ЛЕВ (УНИВЕРСАЛ) (DEPO)</t>
  </si>
  <si>
    <t>1M5113A60EB</t>
  </si>
  <si>
    <t>FOCUS ФОНАРЬ ЗАДН ВНЕШН ПРАВ (УНИВЕРСАЛ) (DEPO)</t>
  </si>
  <si>
    <t>1214223+1214226</t>
  </si>
  <si>
    <t>FOCUS ФОНАРЬ ЗАДН ВНЕШН Л+П (КОМПЛЕКТ) ТЮНИНГ (ХЭТЧБЭК) С ДИОД ПРОЗРАЧ (SONAR) ВНУТРИ КРАСН</t>
  </si>
  <si>
    <t>FOCUS ФОНАРЬ ЗАДН ВНЕШН Л+П (КОМПЛЕКТ) ТЮНИНГ (ХЭТЧБЭК) С ДИОД ПРОЗРАЧ (SONAR) ВНУТРИ ХРОМ</t>
  </si>
  <si>
    <t>FOCUS ФОНАРЬ ЗАДН ВНЕШН Л+П (КОМПЛЕКТ) ТЮНИНГ (ХЭТЧБЭК) С ДИОД ПРОЗРАЧ (SONAR) ВНУТРИ ЧЕРН-ХРОМ</t>
  </si>
  <si>
    <t>1233322+1233323</t>
  </si>
  <si>
    <t>FOCUS ФОНАРЬ ЗАДН ВНЕШН Л+П (КОМПЛЕКТ) ТЮНИНГ (УНИВЕРСАЛ) С ДИОД ПРОЗРАЧ (SONAR) ВНУТРИ ХРОМ</t>
  </si>
  <si>
    <t>1152145</t>
  </si>
  <si>
    <t>FOCUS МОЛДИНГ ЗАДН ЛЕВ (ХЭТЧБЭК) (Тайвань) ЧЕРН</t>
  </si>
  <si>
    <t>1152146</t>
  </si>
  <si>
    <t>FOCUS МОЛДИНГ ЗАДН ПРАВ (ХЭТЧБЭК) (Тайвань) ЧЕРН</t>
  </si>
  <si>
    <t>1211471</t>
  </si>
  <si>
    <t>FOCUS МОЛДИНГ ЗАДН ЦЕНТРАЛ (ХЭТЧБЭК) (Тайвань) ЧЕРН</t>
  </si>
  <si>
    <t>YS4Z3079BA</t>
  </si>
  <si>
    <t>FOCUS РЫЧАГ ПЕРЕДН ПОДВЕСКИ ЛЕВ (Тайвань)</t>
  </si>
  <si>
    <t>YS4Z3078BA</t>
  </si>
  <si>
    <t>FOCUS РЫЧАГ ПЕРЕДН ПОДВЕСКИ ПРАВ (Тайвань)</t>
  </si>
  <si>
    <t>1093713/98AB8005JB/98AB8005JC</t>
  </si>
  <si>
    <t>FOCUS РАДИАТОР ОХЛАЖДЕН (NISSENS) (AVA) (см.каталог)</t>
  </si>
  <si>
    <t>1061180/1093711/95AB8005DD/95AB8005DE/95AB8005PC</t>
  </si>
  <si>
    <t>FOCUS РАДИАТОР ОХЛАЖДЕН (см.каталог)</t>
  </si>
  <si>
    <t>YS4Z8005BB</t>
  </si>
  <si>
    <t>FOCUS РАДИАТОР ОХЛАЖДЕН 2 AT MT (USA) АЛЮМИН</t>
  </si>
  <si>
    <t>1075126</t>
  </si>
  <si>
    <t>FOCUS МОТОР+ВЕНТИЛЯТОР  РАДИАТ ОХЛАЖДЕН ДВУХВЕНТИЛЯТ В СБОРЕ (Тайвань)</t>
  </si>
  <si>
    <t>1S4Z8C607CA</t>
  </si>
  <si>
    <t>FOCUS МОТОР+ВЕНТИЛЯТОР  РАДИАТ ОХЛАЖДЕН ДВУХВЕНТИЛЯТ В СБОРЕ (USA) (Тайвань)</t>
  </si>
  <si>
    <t>1075135</t>
  </si>
  <si>
    <t>FOCUS МОТОР+ВЕНТИЛЯТОР  РАДИАТ ОХЛАЖДЕН В СБОРЕ 1.4 1.6 MT БЕЗ КОНДИЦ (Тайвань)</t>
  </si>
  <si>
    <t>1062380/1112963/1136949</t>
  </si>
  <si>
    <t>FOCUS {668x361mm} КОНДЕНСАТОР КОНДИЦ (см.каталог)</t>
  </si>
  <si>
    <t>FORD FOCUS (11-14)</t>
  </si>
  <si>
    <t>1735194</t>
  </si>
  <si>
    <t>1735190</t>
  </si>
  <si>
    <t>1724803/1735196/1838646</t>
  </si>
  <si>
    <t>1724801/1735192/1838641</t>
  </si>
  <si>
    <t>1735194+1735190</t>
  </si>
  <si>
    <t>FOCUS ФАРА Л+П (КОМПЛЕКТ) ТЮНИНГ ЛИНЗОВАН С ДИОД РЕГ.МОТОР (EAGLE EYES) ВНУТРИ ХРОМ</t>
  </si>
  <si>
    <t>1838641+1838646</t>
  </si>
  <si>
    <t>FOCUS ФАРА Л+П (КОМПЛЕКТ) ТЮНИНГ ЛИНЗОВАН С ДИОД РЕГ.МОТОР (EAGLE EYES) ВНУТРИ ЧЕРН</t>
  </si>
  <si>
    <t>FOCUS ФАРА Л+П (КОМПЛЕКТ) ТЮНИНГ ЛИНЗОВАН С СВЕТЯЩ.СЕКЦИЯМИ РЕГ.МОТОР (EAGLE EYES) ВНУТРИ ЧЕРН</t>
  </si>
  <si>
    <t>FOCUS ФАРА Л+П (КОМПЛЕКТ) ТЮНИНГ ЛИНЗОВАН С РЕГ.МОТОР , ДИОД (JUNYAN) ВНУТРИ ХРОМ</t>
  </si>
  <si>
    <t>FOCUS ФАРА Л+П (КОМПЛЕКТ) ТЮНИНГ ЛИНЗОВАН С РЕГ.МОТОР , ДИОД (JUNYAN) ВНУТРИ ЧЕРН</t>
  </si>
  <si>
    <t>FOCUS ФАРА Л+П (КОМПЛЕКТ) ТЮНИНГ ЛИНЗОВАН С ДИОД РЕГ.МОТОР (DEPO) ВНУТРИ ЧЕРН</t>
  </si>
  <si>
    <t>FOCUS СТЕКЛО ФАРЫ ЛЕВ (Китай)</t>
  </si>
  <si>
    <t>FOCUS СТЕКЛО ФАРЫ ПРАВ (Китай)</t>
  </si>
  <si>
    <t>1763040/BM5Z13A565B</t>
  </si>
  <si>
    <t>FOCUS ФОНАРЬ-КАТАФОТ ЛЕВ В ЗАДН БАМПЕР (DEPO)</t>
  </si>
  <si>
    <t>1763039/BM5Z13A565A</t>
  </si>
  <si>
    <t>FOCUS ФОНАРЬ-КАТАФОТ ПРАВ В ЗАДН БАМПЕР (DEPO)</t>
  </si>
  <si>
    <t>1763040</t>
  </si>
  <si>
    <t>FOCUS ФОНАРЬ-КАТАФОТ ЛЕВ В ЗАДН БАМПЕР (Китай)</t>
  </si>
  <si>
    <t>1763039</t>
  </si>
  <si>
    <t>FOCUS ФОНАРЬ-КАТАФОТ ПРАВ В ЗАДН БАМПЕР (Китай)</t>
  </si>
  <si>
    <t>1209177</t>
  </si>
  <si>
    <t>FOCUS ФАРА ПРОТИВОТУМ Л+П (КОМПЛЕКТ)</t>
  </si>
  <si>
    <t>1209177+1694984+1694986</t>
  </si>
  <si>
    <t>FOCUS ФАРА ПРОТИВОТУМ Л+П (КОМПЛЕКТ) С ПРОВОДК , КНОПКОЙ , РЕШЕТК БАМПЕРА ХРОМ</t>
  </si>
  <si>
    <t>FOCUS ФАРА ПРОТИВОТУМ Л+П (КОМПЛЕКТ) С РЕШЕТК БАМПЕРА ХРОМ (Китай)</t>
  </si>
  <si>
    <t>FOCUS ФАРА ПРОТИВОТУМ Л+П (КОМПЛЕКТ) С ПРОВОДК , РЕШЕТК БАМПЕРА ХРОМ (Китай)</t>
  </si>
  <si>
    <t>1718747</t>
  </si>
  <si>
    <t>FOCUS РЕШЕТКА РАДИАТОРА (Тайвань) ХРОМ-ЧЕРН</t>
  </si>
  <si>
    <t>FOCUS РЕШЕТКА РАДИАТОРА (Китай) ХРОМ-ЧЕРН</t>
  </si>
  <si>
    <t>1719342</t>
  </si>
  <si>
    <t>FOCUS БАМПЕР ПЕРЕДН ГРУНТ (Тайвань)</t>
  </si>
  <si>
    <t>1718737</t>
  </si>
  <si>
    <t>FOCUS РЕШЕТКА БАМПЕРА ПЕРЕДН ЛЕВ (Тайвань)</t>
  </si>
  <si>
    <t>1718736</t>
  </si>
  <si>
    <t>FOCUS РЕШЕТКА БАМПЕРА ПЕРЕДН ПРАВ (Тайвань)</t>
  </si>
  <si>
    <t>1718734</t>
  </si>
  <si>
    <t>FOCUS РЕШЕТКА БАМПЕРА ПЕРЕДН ЦЕНТРАЛ (Тайвань)</t>
  </si>
  <si>
    <t>1694986</t>
  </si>
  <si>
    <t>FOCUS РЕШЕТКА БАМПЕРА ПЕРЕДН ЛЕВ С ОТВ П/ПРОТИВОТУМ (Тайвань) ХРОМ</t>
  </si>
  <si>
    <t>1694984</t>
  </si>
  <si>
    <t>FOCUS РЕШЕТКА БАМПЕРА ПЕРЕДН ПРАВ С ОТВ П/ПРОТИВОТУМ (Тайвань) ХРОМ</t>
  </si>
  <si>
    <t>1703891</t>
  </si>
  <si>
    <t>FOCUS РЕШЕТКА БАМПЕРА ПЕРЕДН ЛЕВ С ОТВ П/ПРОТИВОТУМ (Тайвань) ЧЕРН</t>
  </si>
  <si>
    <t>1703890</t>
  </si>
  <si>
    <t>FOCUS РЕШЕТКА БАМПЕРА ПЕРЕДН ПРАВ С ОТВ П/ПРОТИВОТУМ (Тайвань) ЧЕРН</t>
  </si>
  <si>
    <t>FOCUS РЕШЕТКА БАМПЕРА ПЕРЕДН ЦЕНТРАЛ (Китай)</t>
  </si>
  <si>
    <t>1694676</t>
  </si>
  <si>
    <t>1694677</t>
  </si>
  <si>
    <t>FOCUS РЕШЕТКА БАМПЕРА ПЕРЕДН ЛЕВ С ОТВ П/ПРОТИВОТУМ (Китай) ХРОМ</t>
  </si>
  <si>
    <t>FOCUS РЕШЕТКА БАМПЕРА ПЕРЕДН ПРАВ С ОТВ П/ПРОТИВОТУМ (Китай) ХРОМ</t>
  </si>
  <si>
    <t>1694990</t>
  </si>
  <si>
    <t>FOCUS СПОЙЛЕР БАМПЕРА ПЕРЕДН ЛЕВ (Тайвань) ТЕМНО-СЕР</t>
  </si>
  <si>
    <t>1694988</t>
  </si>
  <si>
    <t>FOCUS СПОЙЛЕР БАМПЕРА ПЕРЕДН ПРАВ (Тайвань) ТЕМНО-СЕР</t>
  </si>
  <si>
    <t>FOCUS СПОЙЛЕР БАМПЕРА ПЕРЕДН ЛЕВ (Китай) ТЕМНО-СЕР</t>
  </si>
  <si>
    <t>FOCUS СПОЙЛЕР БАМПЕРА ПЕРЕДН ПРАВ (Китай) ТЕМНО-СЕР</t>
  </si>
  <si>
    <t>1712711</t>
  </si>
  <si>
    <t>1767959</t>
  </si>
  <si>
    <t>FOCUS УСИЛИТЕЛЬ БАМПЕРА ПЕРЕДН (Китай)</t>
  </si>
  <si>
    <t>1729701</t>
  </si>
  <si>
    <t>1729700</t>
  </si>
  <si>
    <t>1719360/1762464/1932341</t>
  </si>
  <si>
    <t>1719366/1762463/1932342</t>
  </si>
  <si>
    <t>1719360</t>
  </si>
  <si>
    <t>1719366</t>
  </si>
  <si>
    <t>1722673+1722186</t>
  </si>
  <si>
    <t>1703690</t>
  </si>
  <si>
    <t>1733351</t>
  </si>
  <si>
    <t>FOCUS СУППОРТ РАДИАТОРА (Китай)</t>
  </si>
  <si>
    <t>1723298</t>
  </si>
  <si>
    <t>FOCUS ПАНЕЛЬ КРЫШИ (СЕДАН) (Китай)</t>
  </si>
  <si>
    <t>1805863</t>
  </si>
  <si>
    <t>FOCUS ПАНЕЛЬ КРЫШИ (ХЭТЧБЭК) (Китай)</t>
  </si>
  <si>
    <t>1719218</t>
  </si>
  <si>
    <t>FOCUS КРЫШКА ФОРСУНКИ ОМЫВАТЕЛЯ ФАРЫ ЛЕВ (Китай)</t>
  </si>
  <si>
    <t>1719217</t>
  </si>
  <si>
    <t>FOCUS КРЫШКА ФОРСУНКИ ОМЫВАТЕЛЯ ФАРЫ ПРАВ (Китай)</t>
  </si>
  <si>
    <t>1733338</t>
  </si>
  <si>
    <t>1733324</t>
  </si>
  <si>
    <t>FOCUS ЗЕРКАЛО ПРАВ ЭЛЕКТР С ПОДОГРЕВ , УК.ПОВОР С ТЕМПЕР ДАТЧИК (aspherical) (Тайвань) ГРУНТ</t>
  </si>
  <si>
    <t>1750343</t>
  </si>
  <si>
    <t>FOCUS ЗЕРКАЛО ЛЕВ ЭЛЕКТР С ПОДОГРЕВ , УК.ПОВОР АВТОСКЛАДЫВ , ПОДСВЕТ 8 КОНТ (aspherical) (Тайвань) ГРУНТ</t>
  </si>
  <si>
    <t>1750342</t>
  </si>
  <si>
    <t>FOCUS ЗЕРКАЛО ПРАВ ЭЛЕКТР С ПОДОГРЕВ , УК.ПОВОР АВТОСКЛАДЫВ , ПОДСВЕТ С 10 КОНТ ТЕМПЕР ДАТЧИК (aspherical) (Тайвань) ГРУНТ</t>
  </si>
  <si>
    <t>1702946/BM5117A989ABXWAA</t>
  </si>
  <si>
    <t>1702946</t>
  </si>
  <si>
    <t>FOCUS ЗАГЛУШКА БУКСИРОВ КРЮКА БАМПЕРА ПЕРЕД (РОССИЯ)</t>
  </si>
  <si>
    <t>1810218</t>
  </si>
  <si>
    <t>1810217</t>
  </si>
  <si>
    <t>1885271</t>
  </si>
  <si>
    <t>1885270</t>
  </si>
  <si>
    <t>1852171</t>
  </si>
  <si>
    <t>1852170</t>
  </si>
  <si>
    <t>1717674</t>
  </si>
  <si>
    <t>1717673</t>
  </si>
  <si>
    <t>1852052</t>
  </si>
  <si>
    <t>FOCUS ПОДКРЫЛОК ЗАДН КРЫЛА ЛЕВ С ШУМОИЗОЛЯЦ. (СЕДАН) (Китай)</t>
  </si>
  <si>
    <t>1852051</t>
  </si>
  <si>
    <t>FOCUS ПОДКРЫЛОК ЗАДН КРЫЛА ПРАВ С ШУМОИЗОЛЯЦ. (СЕДАН) (Китай)</t>
  </si>
  <si>
    <t>1796141</t>
  </si>
  <si>
    <t>1703652/1747349/1788864/1838957</t>
  </si>
  <si>
    <t>1743130</t>
  </si>
  <si>
    <t>FOCUS БАМПЕР ЗАДН ГРУНТ (ХЭТЧБЭК) (Тайвань)</t>
  </si>
  <si>
    <t>1719101</t>
  </si>
  <si>
    <t>1719100</t>
  </si>
  <si>
    <t>FOCUS БАМПЕР ЗАДН БЕЗ ОТВ П/ГЛУШИТЕЛЬ (УНИВЕРСАЛ) (Тайвань)</t>
  </si>
  <si>
    <t>1731174</t>
  </si>
  <si>
    <t>FOCUS БАМПЕР ЗАДН ГРУНТ (СЕДАН) (Китай)</t>
  </si>
  <si>
    <t>1719425</t>
  </si>
  <si>
    <t>FOCUS БОКОВИНА БАМПЕРА ЗАДН ЛЕВ ГРУНТ (УНИВЕРСАЛ) (Тайвань)</t>
  </si>
  <si>
    <t>1719411</t>
  </si>
  <si>
    <t>FOCUS БОКОВИНА БАМПЕРА ЗАДН ПРАВ ГРУНТ (УНИВЕРСАЛ) (Тайвань)</t>
  </si>
  <si>
    <t>1705851</t>
  </si>
  <si>
    <t>FOCUS СПОЙЛЕР БАМПЕРА ЗАДН 1.6 (ХЭТЧБЭК) (Китай)</t>
  </si>
  <si>
    <t>1705854</t>
  </si>
  <si>
    <t>FOCUS СПОЙЛЕР БАМПЕРА ЗАДН 2.0 С 1 ОТВ (ХЭТЧБЭК) (Китай)</t>
  </si>
  <si>
    <t>1705755</t>
  </si>
  <si>
    <t>1692887</t>
  </si>
  <si>
    <t>FOCUS УСИЛИТЕЛЬ БАМПЕРА ЗАДН (СЕДАН) (Китай)</t>
  </si>
  <si>
    <t>1719709</t>
  </si>
  <si>
    <t>1719704</t>
  </si>
  <si>
    <t>1719710</t>
  </si>
  <si>
    <t>FOCUS ФОНАРЬ ЗАДН ВНЕШН ЛЕВ (ХЭТЧБЭК) С ДИОД (DEPO)</t>
  </si>
  <si>
    <t>1719705</t>
  </si>
  <si>
    <t>FOCUS ФОНАРЬ ЗАДН ВНЕШН ПРАВ (ХЭТЧБЭК) С ДИОД (DEPO)</t>
  </si>
  <si>
    <t>1719713</t>
  </si>
  <si>
    <t>FOCUS ФОНАРЬ ЗАДН ВНЕШН ЛЕВ (УНИВЕРСАЛ) С ДИОД (DEPO)</t>
  </si>
  <si>
    <t>1719708</t>
  </si>
  <si>
    <t>FOCUS ФОНАРЬ ЗАДН ВНЕШН ПРАВ (УНИВЕРСАЛ) С ДИОД (DEPO)</t>
  </si>
  <si>
    <t>1719712/1748688</t>
  </si>
  <si>
    <t>1719707</t>
  </si>
  <si>
    <t>1719710+1719705</t>
  </si>
  <si>
    <t>FOCUS ФОНАРЬ ЗАДН ВНЕШН Л+П (КОМПЛЕКТ) (ХЭТЧБЭК) ТЮНИНГ С ДИОД (DEPO) КРАСН-ТОНИР</t>
  </si>
  <si>
    <t>FOCUS ФОНАРЬ ЗАДН ВНЕШН Л+П (КОМПЛЕКТ) (ХЭТЧБЭК) ТЮНИНГ С ДИОД С СВЕТЯЩ.СЕКЦИЯМИ (JUNYAN) ВНУТРИ ХРОМ</t>
  </si>
  <si>
    <t>1792714</t>
  </si>
  <si>
    <t>1792717</t>
  </si>
  <si>
    <t>FOCUS ФОНАРЬ ЗАДН ВНЕШН ЛЕВ (ХЭТЧБЭК) (Китай)</t>
  </si>
  <si>
    <t>FOCUS ФОНАРЬ ЗАДН ВНЕШН ПРАВ (ХЭТЧБЭК) (Китай)</t>
  </si>
  <si>
    <t>1722154</t>
  </si>
  <si>
    <t>FOCUS ФОНАРЬ ЗАДН ВНУТРЕН ЛЕВ (СЕДАН) (DEPO)</t>
  </si>
  <si>
    <t>1720849</t>
  </si>
  <si>
    <t>FOCUS ФОНАРЬ ЗАДН ВНУТРЕН ПРАВ (СЕДАН) (DEPO)</t>
  </si>
  <si>
    <t>1769302</t>
  </si>
  <si>
    <t>FOCUS ФОНАРЬ ЗАДН ВНУТРЕН ЛЕВ (СЕДАН) (Китай)</t>
  </si>
  <si>
    <t>1769301</t>
  </si>
  <si>
    <t>FOCUS ФОНАРЬ ЗАДН ВНУТРЕН ПРАВ (СЕДАН) (Китай)</t>
  </si>
  <si>
    <t>1702983</t>
  </si>
  <si>
    <t>FOCUS РЫЧАГ ПЕРЕДН ПОДВЕСКИ ЛЕВ НИЖН (Тайвань)</t>
  </si>
  <si>
    <t>1702970</t>
  </si>
  <si>
    <t>FOCUS РЫЧАГ ПЕРЕДН ПОДВЕСКИ ПРАВ НИЖН (Тайвань)</t>
  </si>
  <si>
    <t>1763035</t>
  </si>
  <si>
    <t>FOCUS БАЧОК ОМЫВАТЕЛЯ БЕЗ МОТОР (Китай)</t>
  </si>
  <si>
    <t>1735448</t>
  </si>
  <si>
    <t>FOCUS КРЕПЛЕНИЕ БАМПЕРА ПЕРЕДН (Тайвань)</t>
  </si>
  <si>
    <t>1718731</t>
  </si>
  <si>
    <t>1718730</t>
  </si>
  <si>
    <t>FOCUS КРЕПЛЕНИЕ БАМПЕРА ПЕРЕДН (Китай)</t>
  </si>
  <si>
    <t>1377541/1493771/36002413/36002414/LR0067</t>
  </si>
  <si>
    <t>MONDEO {FOCUS 11-/S-MAX 06-/Freelander 07-/S60/S80/V70/XC60/XC70 06-} РАДИАТОР ОХЛАЖДЕН (см.каталог)</t>
  </si>
  <si>
    <t>1729767</t>
  </si>
  <si>
    <t>FOCUS КРЕПЛЕНИЕ БАМПЕРА ЗАДН ЛЕВ (СЕДАН) (Китай)</t>
  </si>
  <si>
    <t>1729766</t>
  </si>
  <si>
    <t>FOCUS КРЕПЛЕНИЕ БАМПЕРА ЗАДН ПРАВ (СЕДАН) (Китай)</t>
  </si>
  <si>
    <t>1740023</t>
  </si>
  <si>
    <t>FOCUS МОТОР+ВЕНТИЛЯТОР  РАДИАТ ОХЛАЖДЕН (Китай)</t>
  </si>
  <si>
    <t>1708051</t>
  </si>
  <si>
    <t>FOCUS КРЕПЛЕНИЕ БАМПЕРА ЗАДН ЦЕНТР (УНИВЕРСАЛ) (Китай)</t>
  </si>
  <si>
    <t>1748862</t>
  </si>
  <si>
    <t>FOCUS КРЕПЛЕНИЕ БАМПЕРА ЗАДН ЦЕНТР (СЕДАН) (Тайвань)</t>
  </si>
  <si>
    <t>1748858</t>
  </si>
  <si>
    <t>FOCUS КРЕПЛЕНИЕ БАМПЕРА ЗАДН ЦЕНТР (ХЭТЧБЭК) (Китай)</t>
  </si>
  <si>
    <t>1742939</t>
  </si>
  <si>
    <t>1742938</t>
  </si>
  <si>
    <t>1684204/1769313/AV6119710AA/AV6419710AA</t>
  </si>
  <si>
    <t>FOCUS КОНДЕНСАТОР КОНДИЦ (см.каталог)</t>
  </si>
  <si>
    <t>1716806</t>
  </si>
  <si>
    <t>FOCUS ФОРСУНКА ОМЫВАТЕЛЯ ФАРЫ ЛЕВ (Китай)</t>
  </si>
  <si>
    <t>1716805</t>
  </si>
  <si>
    <t>FOCUS ФОРСУНКА ОМЫВАТЕЛЯ ФАРЫ ПРАВ (Китай)</t>
  </si>
  <si>
    <t>1746348</t>
  </si>
  <si>
    <t>1675632/1688730/1705936/AM51R001A06AB</t>
  </si>
  <si>
    <t>FOCUS {ПЛАНКА-УПЛОТНИТЕЛЬ ЗАЩИТЫ ПОДДОНА} ЗАЩИТА ПОДДОНА ЦЕНТР (Китай)</t>
  </si>
  <si>
    <t>FORD FOCUS (14-)</t>
  </si>
  <si>
    <t>1866239</t>
  </si>
  <si>
    <t>FOCUS {H7/H15/PY21W/W5W} ФАРА ЛЕВ С РЕГ.МОТОР ВНУТРИ ХРОМ (DEPO)</t>
  </si>
  <si>
    <t>1866225</t>
  </si>
  <si>
    <t>FOCUS {H7/H15/PY21W/W5W} ФАРА ПРАВ С РЕГ.МОТОР ВНУТРИ ХРОМ (DEPO)</t>
  </si>
  <si>
    <t>1866243</t>
  </si>
  <si>
    <t>FOCUS {H7/H15/PY21W/W5W} ФАРА ЛЕВ С РЕГ.МОТОР ВНУТРИ ЧЕРН (DEPO)</t>
  </si>
  <si>
    <t>1866229</t>
  </si>
  <si>
    <t>FOCUS {H7/H15/PY21W/W5W} ФАРА ПРАВ С РЕГ.МОТОР ВНУТРИ ЧЕРН (DEPO)</t>
  </si>
  <si>
    <t>1866245</t>
  </si>
  <si>
    <t>FOCUS {H7/H1/PY21W/LED} ФАРА ЛЕВ С РЕГ.МОТОР , ДИОД , ВНУТРИ ЧЕРН (DEPO)</t>
  </si>
  <si>
    <t>1866231</t>
  </si>
  <si>
    <t>FOCUS {H7/H1/PY21W/LED} ФАРА ПРАВ С РЕГ.МОТОР , ДИОД , ВНУТРИ ЧЕРН (DEPO)</t>
  </si>
  <si>
    <t>1866241</t>
  </si>
  <si>
    <t>FOCUS {H7/H1/PY21W/LED} ФАРА ЛЕВ С РЕГ.МОТОР , ДИОД , ВНУТРИ ХРОМ (DEPO)</t>
  </si>
  <si>
    <t>1866227</t>
  </si>
  <si>
    <t>FOCUS {H7/H1/PY21W/LED} ФАРА ПРАВ С РЕГ.МОТОР , ДИОД , ВНУТРИ ХРОМ (DEPO)</t>
  </si>
  <si>
    <t>FOCUS {H7/H15/PY21W/W5W} ФАРА ЛЕВ ВНУТРИ ХРОМ (Китай)</t>
  </si>
  <si>
    <t>FOCUS {H7/H15/PY21W/W5W} ФАРА ПРАВ ВНУТРИ ХРОМ (Китай)</t>
  </si>
  <si>
    <t>1874688</t>
  </si>
  <si>
    <t>FOCUS ФАРА ПРОТИВОТУМ ЛЕВ (Китай)</t>
  </si>
  <si>
    <t>1874687</t>
  </si>
  <si>
    <t>FOCUS ФАРА ПРОТИВОТУМ ПРАВ (Китай)</t>
  </si>
  <si>
    <t>1875314</t>
  </si>
  <si>
    <t>FOCUS РЕШЕТКА РАДИАТОРА С ХРОМ МОЛДИНГ (Тайвань)</t>
  </si>
  <si>
    <t>FOCUS РЕШЕТКА РАДИАТОРА С ХРОМ МОЛДИНГ (Китай)</t>
  </si>
  <si>
    <t>1883977</t>
  </si>
  <si>
    <t>FOCUS БАМПЕР ПЕРЕДН БЕЗ ОТВ П/ДАТЧ (Тайвань)</t>
  </si>
  <si>
    <t>1883977/1924390</t>
  </si>
  <si>
    <t>1864636</t>
  </si>
  <si>
    <t>FOCUS РЕШЕТКА БАМПЕРА ПЕРЕДН ЛЕВ С ОТВ П/ПРОТИВОТУМ (Тайвань)</t>
  </si>
  <si>
    <t>1864634</t>
  </si>
  <si>
    <t>FOCUS РЕШЕТКА БАМПЕРА ПЕРЕДН ПРАВ С ОТВ П/ПРОТИВОТУМ (Тайвань)</t>
  </si>
  <si>
    <t>1873305</t>
  </si>
  <si>
    <t>1883563</t>
  </si>
  <si>
    <t>FOCUS СПОЙЛЕР БАМПЕРА ПЕРЕДН НИЖН (Китай)</t>
  </si>
  <si>
    <t>FOCUS СПОЙЛЕР БАМПЕРА ПЕРЕДН (Тайвань)</t>
  </si>
  <si>
    <t>1889860</t>
  </si>
  <si>
    <t>1852919</t>
  </si>
  <si>
    <t>1926039</t>
  </si>
  <si>
    <t>FOCUS {СМ ФОТО} СУППОРТ РАДИАТОРА (Китай)</t>
  </si>
  <si>
    <t>1852920</t>
  </si>
  <si>
    <t>1877226</t>
  </si>
  <si>
    <t>1877243</t>
  </si>
  <si>
    <t>1872233</t>
  </si>
  <si>
    <t>FOCUS СПОЙЛЕР БАМПЕРА ЗАДН (ХЭТЧБЭК) (Тайвань)</t>
  </si>
  <si>
    <t>1868317</t>
  </si>
  <si>
    <t>1858301</t>
  </si>
  <si>
    <t>1868293</t>
  </si>
  <si>
    <t>1868288</t>
  </si>
  <si>
    <t>1893910</t>
  </si>
  <si>
    <t>1893908</t>
  </si>
  <si>
    <t>1904740</t>
  </si>
  <si>
    <t>1904739</t>
  </si>
  <si>
    <t>1904744</t>
  </si>
  <si>
    <t>1904742</t>
  </si>
  <si>
    <t>1866491</t>
  </si>
  <si>
    <t>FOCUS ЗАЩИТА ПОДДОНА (Тайвань) ПЛАСТИК</t>
  </si>
  <si>
    <t>FORD FOCUS C-MAX (03-)</t>
  </si>
  <si>
    <t>1EE27060001</t>
  </si>
  <si>
    <t>C-MAX ФАРА ЛЕВ П/КОРРЕКТОР (DEPO)</t>
  </si>
  <si>
    <t>7M5113W030AA</t>
  </si>
  <si>
    <t>C-MAX ФАРА ЛЕВ С РЕГ.МОТОР (DEPO)</t>
  </si>
  <si>
    <t>1EE27060002</t>
  </si>
  <si>
    <t>C-MAX ФАРА ПРАВ П/КОРРЕКТОР (DEPO)</t>
  </si>
  <si>
    <t>7M5113W029AA</t>
  </si>
  <si>
    <t>C-MAX ФАРА ПРАВ С РЕГ.МОТОР (DEPO)</t>
  </si>
  <si>
    <t>1222991</t>
  </si>
  <si>
    <t>C-MAX ФОНАРЬ-КАТАФОТ ЛЕВ В ЗАДН БАМПЕР (DEPO)</t>
  </si>
  <si>
    <t>1222990</t>
  </si>
  <si>
    <t>C-MAX ФОНАРЬ-КАТАФОТ ПРАВ В ЗАДН БАМПЕР (DEPO)</t>
  </si>
  <si>
    <t>1471730</t>
  </si>
  <si>
    <t>C-MAX ФАРА ПРОТИВОТУМ ЛЕВ (DEPO)</t>
  </si>
  <si>
    <t>1471729</t>
  </si>
  <si>
    <t>C-MAX ФАРА ПРОТИВОТУМ ПРАВ (DEPO)</t>
  </si>
  <si>
    <t>1323866</t>
  </si>
  <si>
    <t>C-MAX РЕШЕТКА РАДИАТОРА (Тайвань) ХРОМ</t>
  </si>
  <si>
    <t>1513248</t>
  </si>
  <si>
    <t>C-MAX БАМПЕР ПЕРЕДН (Италия)</t>
  </si>
  <si>
    <t>1336484</t>
  </si>
  <si>
    <t>C-MAX БАМПЕР ПЕРЕДН ГРУНТ</t>
  </si>
  <si>
    <t>1302422</t>
  </si>
  <si>
    <t>C-MAX МОЛДИНГ БАМПЕРА ПЕРЕДН ЛЕВ (Тайвань) ТЕМНО-СЕР</t>
  </si>
  <si>
    <t>1302421</t>
  </si>
  <si>
    <t>C-MAX МОЛДИНГ БАМПЕРА ПЕРЕДН ПРАВ (Тайвань) ТЕМНО-СЕР</t>
  </si>
  <si>
    <t>1216532</t>
  </si>
  <si>
    <t>C-MAX УСИЛИТЕЛЬ БАМПЕРА ПЕРЕДН (Тайвань)</t>
  </si>
  <si>
    <t>1474084</t>
  </si>
  <si>
    <t>C-MAX КРЫЛО ПЕРЕДН ЛЕВ (Тайвань)</t>
  </si>
  <si>
    <t>1327611</t>
  </si>
  <si>
    <t>C-MAX КРЫЛО ПЕРЕДН ЛЕВ С ОТВ П/ПОВТОРИТЕЛЬ (Тайвань)</t>
  </si>
  <si>
    <t>1474083</t>
  </si>
  <si>
    <t>C-MAX КРЫЛО ПЕРЕДН ПРАВ (Тайвань)</t>
  </si>
  <si>
    <t>1327609</t>
  </si>
  <si>
    <t>C-MAX КРЫЛО ПЕРЕДН ПРАВ С ОТВ П/ПОВТОРИТЕЛЬ (Тайвань)</t>
  </si>
  <si>
    <t>1252640</t>
  </si>
  <si>
    <t>C-MAX КАПОТ (Тайвань)</t>
  </si>
  <si>
    <t>1493967</t>
  </si>
  <si>
    <t>C-MAX КАПОТ (Тайвань) СТАЛЬН</t>
  </si>
  <si>
    <t>1353425</t>
  </si>
  <si>
    <t>C-MAX СУППОРТ РАДИАТОРА (Тайвань)</t>
  </si>
  <si>
    <t>1524492</t>
  </si>
  <si>
    <t>C-MAX ЗЕРКАЛО ЛЕВ ЭЛЕКТР С ПОДОГРЕВ (convex) (Тайвань) ГРУНТ</t>
  </si>
  <si>
    <t>1524486</t>
  </si>
  <si>
    <t>C-MAX ЗЕРКАЛО ПРАВ ЭЛЕКТР С ПОДОГРЕВ (convex) (Тайвань) ГРУНТ</t>
  </si>
  <si>
    <t>1499748</t>
  </si>
  <si>
    <t>C-MAX БАМПЕР ЗАДН (Италия) ГРУНТ</t>
  </si>
  <si>
    <t>1492760</t>
  </si>
  <si>
    <t>C-MAX ФОНАРЬ ЗАДН ВНЕШН ЛЕВ (DEPO)</t>
  </si>
  <si>
    <t>1492753</t>
  </si>
  <si>
    <t>C-MAX ФОНАРЬ ЗАДН ВНЕШН ПРАВ (DEPO)</t>
  </si>
  <si>
    <t>1693590</t>
  </si>
  <si>
    <t>C-MAX {GRAND C-MAX 10-} КОНДЕНСАТОР КОНДИЦ (KOYO)</t>
  </si>
  <si>
    <t>FORD FUSION  (02-)</t>
  </si>
  <si>
    <t>1547725</t>
  </si>
  <si>
    <t>FUSION ФАРА ЛЕВ С РЕГ.МОТОР (DEPO)</t>
  </si>
  <si>
    <t>1526786</t>
  </si>
  <si>
    <t>1526782</t>
  </si>
  <si>
    <t>FUSION ФАРА ПРАВ С РЕГ.МОТОР (DEPO)</t>
  </si>
  <si>
    <t>1547721</t>
  </si>
  <si>
    <t>1433727</t>
  </si>
  <si>
    <t>FUSION РЕШЕТКА РАДИАТОРА (Тайвань)</t>
  </si>
  <si>
    <t>1222813</t>
  </si>
  <si>
    <t>FUSION РЕШЕТКА РАДИАТОРА (Тайвань) ЧЕРН</t>
  </si>
  <si>
    <t>1405233</t>
  </si>
  <si>
    <t>FUSION БАМПЕР ПЕРЕДН ГРУНТ (Тайвань)</t>
  </si>
  <si>
    <t>1431026</t>
  </si>
  <si>
    <t>FUSION МОЛДИНГ БАМПЕРА ПЕРЕДН ЛЕВ (Тайвань)</t>
  </si>
  <si>
    <t>1431024</t>
  </si>
  <si>
    <t>FUSION МОЛДИНГ БАМПЕРА ПЕРЕДН ПРАВ (Тайвань)</t>
  </si>
  <si>
    <t>1369325</t>
  </si>
  <si>
    <t>FUSION РЕШЕТКА БАМПЕРА ПЕРЕДН ЛЕВ С ОТВ П/ПРОТИВОТУМ (Тайвань)</t>
  </si>
  <si>
    <t>1369324</t>
  </si>
  <si>
    <t>FUSION РЕШЕТКА БАМПЕРА ПЕРЕДН ПРАВ С ОТВ П/ПРОТИВОТУМ (Тайвань)</t>
  </si>
  <si>
    <t>FUSION УСИЛИТЕЛЬ БАМПЕРА ПЕРЕДН (Тайвань)</t>
  </si>
  <si>
    <t>1420115</t>
  </si>
  <si>
    <t>FUSION КРЫЛО ПЕРЕДН ЛЕВ (Тайвань)</t>
  </si>
  <si>
    <t>1420114</t>
  </si>
  <si>
    <t>FUSION КРЫЛО ПЕРЕДН ПРАВ (Тайвань)</t>
  </si>
  <si>
    <t>1328470</t>
  </si>
  <si>
    <t>FUSION ПОДКРЫЛОК ПЕРЕДН КРЫЛА ЛЕВ (Тайвань)</t>
  </si>
  <si>
    <t>1237419</t>
  </si>
  <si>
    <t>FUSION ПОДКРЫЛОК ПЕРЕДН КРЫЛА ПРАВ (Тайвань)</t>
  </si>
  <si>
    <t>1217457</t>
  </si>
  <si>
    <t>FUSION КАПОТ (Тайвань)</t>
  </si>
  <si>
    <t>1321982</t>
  </si>
  <si>
    <t>FUSION СУППОРТ РАДИАТОРА (Тайвань)</t>
  </si>
  <si>
    <t>2S6117683AM</t>
  </si>
  <si>
    <t>FUSION ЗЕРКАЛО ЛЕВ МЕХАН С ТРОСИК (convex) (Тайвань)</t>
  </si>
  <si>
    <t>2S6117682AK</t>
  </si>
  <si>
    <t>FUSION ЗЕРКАЛО ПРАВ МЕХАН С ТРОСИК (convex) (Тайвань)</t>
  </si>
  <si>
    <t>1567126</t>
  </si>
  <si>
    <t>FUSION ЗЕРКАЛО ЛЕВ ЭЛЕКТР С ПОДОГРЕВ (convex) (Тайвань) ГРУНТ</t>
  </si>
  <si>
    <t>1379885</t>
  </si>
  <si>
    <t>1379884</t>
  </si>
  <si>
    <t>FUSION ЗЕРКАЛО ПРАВ ЭЛЕКТР С ПОДОГРЕВ (convex) (Тайвань) ГРУНТ</t>
  </si>
  <si>
    <t>1568921</t>
  </si>
  <si>
    <t>1218034/1324567</t>
  </si>
  <si>
    <t>FUSION ФОНАРЬ ЗАДН ВНЕШН ЛЕВ (DEPO)</t>
  </si>
  <si>
    <t>1218032/1324515/1383603</t>
  </si>
  <si>
    <t>FUSION ФОНАРЬ ЗАДН ВНЕШН ПРАВ (DEPO)</t>
  </si>
  <si>
    <t>111.01806.3</t>
  </si>
  <si>
    <t>FUSION ЗАЩИТА ПОДДОНА ДВИГАТЕЛЯ С , КРЕПЛЕН , СТАЛЬН</t>
  </si>
  <si>
    <t>FORD GALLAXY (4/00-)</t>
  </si>
  <si>
    <t>1J0949117</t>
  </si>
  <si>
    <t>PASSAT {GOLF IV/BORA/SHARAN 01-} ПОВТОРИТЕЛЬ ПОВОРОТА В КРЫЛО Л=П (DEPO) ПРОЗРАЧН</t>
  </si>
  <si>
    <t>1111419/7M3820803/7M3820803A/YM2H19D629BA</t>
  </si>
  <si>
    <t>SHARAN {Galaxy 00-06/ Beetle 02-} КОМПРЕССОР КОНДИЦ (AVA) (см.каталог)</t>
  </si>
  <si>
    <t>1435790/6G9119D629DB/8FK351334071</t>
  </si>
  <si>
    <t>S-MAX {Mondeo 07-/Galaxy 06-} КОМПРЕССОР КОНДИЦ 2 (AVA) (см.каталог)</t>
  </si>
  <si>
    <t>FORD GALLAXY (7/95-3/00) / VW SHARAN (10/95-3/00)  / ST ALHAMBRA (5/96-3/00)</t>
  </si>
  <si>
    <t>1041633</t>
  </si>
  <si>
    <t>95-00</t>
  </si>
  <si>
    <t>SHARAN {FD GALAXY/ST ALHAMBRA} УКАЗ.ПОВОРОТА УГЛОВОЙ ЛЕВ (DEPO) БЕЛЫЙ</t>
  </si>
  <si>
    <t>1041634</t>
  </si>
  <si>
    <t>SHARAN {FD GALAXY/ST ALHAMBRA} УКАЗ.ПОВОРОТА УГЛОВОЙ ПРАВ (DEPO) БЕЛЫЙ</t>
  </si>
  <si>
    <t>7M0941699A</t>
  </si>
  <si>
    <t>SHARAN {+FD GALAXY/ST ALHAMBRA} ФАРА ПРОТИВОТУМ ЛЕВ (DEPO)</t>
  </si>
  <si>
    <t>7M0941700A</t>
  </si>
  <si>
    <t>SHARAN {+FD GALAXY/ST ALHAMBRA} ФАРА ПРОТИВОТУМ ПРАВ (DEPO)</t>
  </si>
  <si>
    <t>7M0807217CGRU</t>
  </si>
  <si>
    <t>SHARAN {FD GALLAXY/ST ALHAMBRA} БАМПЕР ПЕРЕДН</t>
  </si>
  <si>
    <t>1004057</t>
  </si>
  <si>
    <t>SHARAN {FD GALLAXY/ST ALHAMBRA} РЕШЕТКА БАМПЕРА ПЕРЕДН ЛЕВ (Тайвань)</t>
  </si>
  <si>
    <t>1004055</t>
  </si>
  <si>
    <t>SHARAN {FD GALLAXY/ST ALHAMBRA} РЕШЕТКА БАМПЕРА ПЕРЕДН ПРАВ (Тайвань)</t>
  </si>
  <si>
    <t>7399339/7M0854687A01C</t>
  </si>
  <si>
    <t>SHARAN {FD GALLAXY/ST ALHAMBRA} РЕШЕТКА БАМПЕРА ПЕРЕДН ЦЕНТРАЛ</t>
  </si>
  <si>
    <t>7M0807105A/7M0807105D</t>
  </si>
  <si>
    <t>SHARAN {FD GALAXY/ST ALHAMBRA} УСИЛИТЕЛЬ БАМПЕРА ПЕРЕДН ВНУТРЕН (Тайвань)</t>
  </si>
  <si>
    <t>7M0821105AC (1015631)</t>
  </si>
  <si>
    <t>SHARAN {FD GALLAXY/ST ALHAMBRA} КРЫЛО ПЕРЕДН ЛЕВ (Тайвань)</t>
  </si>
  <si>
    <t>7M0821106AC (1015632)</t>
  </si>
  <si>
    <t>SHARAN {FD GALLAXY/ST ALHAMBRA} КРЫЛО ПЕРЕДН ПРАВ (Тайвань)</t>
  </si>
  <si>
    <t>3A0949117B</t>
  </si>
  <si>
    <t>GOLF {PASSATIV/POLO/SHARAN/IBIZA/TOLEDO95} ПОВТОРИТЕЛЬ ПОВОРОТА В КРЫЛО Л=П ОВАЛЬН (DEPO) ТОНИР</t>
  </si>
  <si>
    <t>1008634</t>
  </si>
  <si>
    <t>GALLAXY КАПОТ (Тайвань)</t>
  </si>
  <si>
    <t>7M0805594AM</t>
  </si>
  <si>
    <t>SHARAN {FD GALLAXY/ST ALHAMBRA} СУППОРТ РАДИАТОРА кроме VR6 (Тайвань)</t>
  </si>
  <si>
    <t>7M0805594AD</t>
  </si>
  <si>
    <t>SHARAN {FD GALLAXY/ST ALHAMBRA} СУППОРТ РАДИАТОРА VR6 (Тайвань)</t>
  </si>
  <si>
    <t>1029057/7266163/7M0820413E</t>
  </si>
  <si>
    <t>SHARAN {+ FD GALAXY/ST ALHAMBRA} КОНДЕНСАТОР КОНДИЦ (см.каталог)</t>
  </si>
  <si>
    <t>FORD KA (10/96-)</t>
  </si>
  <si>
    <t>086564</t>
  </si>
  <si>
    <t>KA ФАРА ЛЕВ П/КОРРЕКТОР УК.ПОВОР (DEPO) ЖЕЛТ</t>
  </si>
  <si>
    <t>086565</t>
  </si>
  <si>
    <t>KA ФАРА ПРАВ П/КОРРЕКТОР УК.ПОВОР (DEPO) ЖЕЛТ</t>
  </si>
  <si>
    <t>1042321</t>
  </si>
  <si>
    <t>KA БАМПЕР ПЕРЕДН ЦЕНТРАЛ (Италия) СЕР</t>
  </si>
  <si>
    <t>1042327</t>
  </si>
  <si>
    <t>KA БОКОВИНА БАМПЕРА ПЕРЕДН ЛЕВ (Италия) СЕР</t>
  </si>
  <si>
    <t>1042322</t>
  </si>
  <si>
    <t>KA БОКОВИНА БАМПЕРА ПЕРЕДН ПРАВ (Италия) СЕР</t>
  </si>
  <si>
    <t>1032052</t>
  </si>
  <si>
    <t>KA КРЫЛО ПЕРЕДН ЛЕВ</t>
  </si>
  <si>
    <t>1032051</t>
  </si>
  <si>
    <t>KA КРЫЛО ПЕРЕДН ПРАВ</t>
  </si>
  <si>
    <t>1030670</t>
  </si>
  <si>
    <t>KA КАПОТ</t>
  </si>
  <si>
    <t>1120331</t>
  </si>
  <si>
    <t>KA ФОНАРЬ ЗАДН ВНЕШН ЛЕВ (DEPO)</t>
  </si>
  <si>
    <t>1105789</t>
  </si>
  <si>
    <t>KA ФОНАРЬ ЗАДН ВНЕШН ПРАВ (DEPO)</t>
  </si>
  <si>
    <t>FORD KUGA (08-13)</t>
  </si>
  <si>
    <t>1508861/1EJ009696711/8V4113W030AE</t>
  </si>
  <si>
    <t>08-12</t>
  </si>
  <si>
    <t>KUGA ФАРА ЛЕВ С РЕГ.МОТОР (DEPO)</t>
  </si>
  <si>
    <t>1508857/1EJ009696721/8V4113W029AE</t>
  </si>
  <si>
    <t>KUGA ФАРА ПРАВ С РЕГ.МОТОР (DEPO)</t>
  </si>
  <si>
    <t>1590743</t>
  </si>
  <si>
    <t>KUGA ФАРА ЛЕВ (КСЕНОН) ЛИНЗОВАН С РЕГ.МОТОР (DEPO)</t>
  </si>
  <si>
    <t>1590741</t>
  </si>
  <si>
    <t>KUGA ФАРА ПРАВ (КСЕНОН) ЛИНЗОВАН С РЕГ.МОТОР (DEPO)</t>
  </si>
  <si>
    <t>1544518</t>
  </si>
  <si>
    <t>KUGA БАМПЕР ПЕРЕДН ГРУНТ (Тайвань)</t>
  </si>
  <si>
    <t>1543272/8V4117683GF</t>
  </si>
  <si>
    <t>KUGA ЗЕРКАЛО ЛЕВ ЭЛЕКТР С ПОДОГРЕВ , ПОДСВЕТ , УК.ПОВОР (Тайвань)</t>
  </si>
  <si>
    <t>1543273/8V4117682GF</t>
  </si>
  <si>
    <t>KUGA ЗЕРКАЛО ПРАВ ЭЛЕКТР С ПОДОГРЕВ , ПОДСВЕТ , УК.ПОВОР (Тайвань)</t>
  </si>
  <si>
    <t>2013949</t>
  </si>
  <si>
    <t>KUGA ФОНАРЬ ЗАДН В БАМПЕР ЛЕВ (DEPO)</t>
  </si>
  <si>
    <t>2019095</t>
  </si>
  <si>
    <t>KUGA ФОНАРЬ ЗАДН В БАМПЕР ПРАВ (DEPO)</t>
  </si>
  <si>
    <t>1818054</t>
  </si>
  <si>
    <t>KUGA МОТОР+ВЕНТИЛЯТОР  РАДИАТ ОХЛАЖДЕН С КОРПУС (Китай)</t>
  </si>
  <si>
    <t>FORD KUGA (13-)</t>
  </si>
  <si>
    <t>1808350</t>
  </si>
  <si>
    <t>2069427</t>
  </si>
  <si>
    <t>2069424</t>
  </si>
  <si>
    <t>1808348</t>
  </si>
  <si>
    <t>2069435</t>
  </si>
  <si>
    <t>KUGA ФАРА ЛЕВ ЛИНЗОВАН С РЕГ.МОТОР , ДИОД (DEPO)</t>
  </si>
  <si>
    <t>5237997</t>
  </si>
  <si>
    <t>KUGA ФАРА ЛЕВ С РЕГ.МОТОР , ДИОД , (КСЕНОН) (DEPO)</t>
  </si>
  <si>
    <t>2069433</t>
  </si>
  <si>
    <t>KUGA ФАРА ПРАВ ЛИНЗОВАН С РЕГ.МОТОР , ДИОД (DEPO)</t>
  </si>
  <si>
    <t>5237995</t>
  </si>
  <si>
    <t>KUGA ФАРА ПРАВ С РЕГ.МОТОР , ДИОД , (КСЕНОН) (DEPO)</t>
  </si>
  <si>
    <t>1801170</t>
  </si>
  <si>
    <t>KUGA {H10/WY21W} ФАРА ПРОТИВОТУМ ЛЕВ С УК.ПОВОР (DEPO)</t>
  </si>
  <si>
    <t>1801168</t>
  </si>
  <si>
    <t>KUGA {H10/WY21W} ФАРА ПРОТИВОТУМ ПРАВ С УК.ПОВОР (DEPO)</t>
  </si>
  <si>
    <t>2069202</t>
  </si>
  <si>
    <t>KUGA ФАРА ПРОТИВОТУМ ЛЕВ (Китай)</t>
  </si>
  <si>
    <t>2069200</t>
  </si>
  <si>
    <t>KUGA ФАРА ПРОТИВОТУМ ПРАВ (Китай)</t>
  </si>
  <si>
    <t>1801171</t>
  </si>
  <si>
    <t>KUGA {H10/WY21W/W5W} ФАРА ПРОТИВОТУМ ЛЕВ С УК.ПОВОР (Китай)</t>
  </si>
  <si>
    <t>1801169</t>
  </si>
  <si>
    <t>KUGA {H10/WY21W/W5W} ФАРА ПРОТИВОТУМ ПРАВ С УК.ПОВОР (Китай)</t>
  </si>
  <si>
    <t>KUGA ФАРА ПРОТИВОТУМ ЛЕВ (DEPO)</t>
  </si>
  <si>
    <t>KUGA ФАРА ПРОТИВОТУМ ПРАВ (DEPO)</t>
  </si>
  <si>
    <t>2058454</t>
  </si>
  <si>
    <t>KUGA РЕШЕТКА РАДИАТОРА (Китай)</t>
  </si>
  <si>
    <t>1822216</t>
  </si>
  <si>
    <t>KUGA РЕШЕТКА РАДИАТОРА ЧЕРН С ХРОМ МОЛДИНГ (Китай)</t>
  </si>
  <si>
    <t>2070999</t>
  </si>
  <si>
    <t>KUGA РЕШЕТКА РАДИАТОРА ВНУТРЕН (Китай)</t>
  </si>
  <si>
    <t>2105585</t>
  </si>
  <si>
    <t>KUGA БАМПЕР ПЕРЕДН (Китай)</t>
  </si>
  <si>
    <t>5262826</t>
  </si>
  <si>
    <t>1801935</t>
  </si>
  <si>
    <t>KUGA БАМПЕР ПЕРЕДН С ОТВ П/ОМЫВАТ , П/ДАТЧ (Китай)</t>
  </si>
  <si>
    <t>1870304</t>
  </si>
  <si>
    <t>KUGA РЕШЕТКА БАМПЕРА ПЕРЕДН ЛЕВ (Китай)</t>
  </si>
  <si>
    <t>1832894</t>
  </si>
  <si>
    <t>KUGA РЕШЕТКА БАМПЕРА ПЕРЕДН ПРАВ (Китай)</t>
  </si>
  <si>
    <t>2105843</t>
  </si>
  <si>
    <t>KUGA СПОЙЛЕР БАМПЕРА ПЕРЕДН (Китай)</t>
  </si>
  <si>
    <t>5233449</t>
  </si>
  <si>
    <t>2100663</t>
  </si>
  <si>
    <t>KUGA СПОЙЛЕР БАМПЕРА ПЕРЕДН (Тайвань)</t>
  </si>
  <si>
    <t>1872793</t>
  </si>
  <si>
    <t>KUGA УСИЛИТЕЛЬ БАМПЕРА ПЕРЕДН (Китай)</t>
  </si>
  <si>
    <t>5216950</t>
  </si>
  <si>
    <t>KUGA КРЫЛО ПЕРЕДН ЛЕВ (Китай)</t>
  </si>
  <si>
    <t>5216949</t>
  </si>
  <si>
    <t>KUGA КРЫЛО ПЕРЕДН ПРАВ (Китай)</t>
  </si>
  <si>
    <t>KUGA КРЫЛО ПЕРЕДН ЛЕВ (Тайвань)</t>
  </si>
  <si>
    <t>KUGA КРЫЛО ПЕРЕДН ПРАВ (Тайвань)</t>
  </si>
  <si>
    <t>1799619/1799620</t>
  </si>
  <si>
    <t>KUGA ПОДКРЫЛОК ПЕРЕДН КРЫЛА ЛЕВ (Китай)</t>
  </si>
  <si>
    <t>1799610/1799612</t>
  </si>
  <si>
    <t>KUGA ПОДКРЫЛОК ПЕРЕДН КРЫЛА ПРАВ (Китай)</t>
  </si>
  <si>
    <t>1800160+5236408</t>
  </si>
  <si>
    <t>KUGA БРЫЗГОВИК ПЕРЕДН КРЫЛА Л+П (КОМПЛЕКТ) + ЗАДН (4 шт) (Китай)</t>
  </si>
  <si>
    <t>5262148</t>
  </si>
  <si>
    <t>KUGA КАПОТ (Китай)</t>
  </si>
  <si>
    <t>5262148/CJ5Z16612A</t>
  </si>
  <si>
    <t>KUGA КАПОТ (Тайвань)</t>
  </si>
  <si>
    <t>1788544</t>
  </si>
  <si>
    <t>KUGA СУППОРТ РАДИАТОРА (Тайвань)</t>
  </si>
  <si>
    <t>KUGA СУППОРТ РАДИАТОРА (Китай)</t>
  </si>
  <si>
    <t>5238309</t>
  </si>
  <si>
    <t>KUGA КРЕПЛЕНИЕ ФАРЫ ЛЕВ (Китай)</t>
  </si>
  <si>
    <t>5238310</t>
  </si>
  <si>
    <t>KUGA КРЕПЛЕНИЕ ФАРЫ ПРАВ (Китай)</t>
  </si>
  <si>
    <t>1802247/1830460</t>
  </si>
  <si>
    <t>KUGA ЗЕРКАЛО ЛЕВ ЭЛЕКТР С ПОДОГРЕВ , УК.ПОВОР (aspherical) ГРУНТ (Тайвань)</t>
  </si>
  <si>
    <t>1802241</t>
  </si>
  <si>
    <t>KUGA ЗЕРКАЛО ПРАВ ЭЛЕКТР С ПОДОГРЕВ , УК.ПОВОР (aspherical) ГРУНТ (Тайвань)</t>
  </si>
  <si>
    <t>1894121</t>
  </si>
  <si>
    <t>KUGA ЗЕРКАЛО ЛЕВ ЭЛЕКТР С ПОДОГРЕВ , УК.ПОВОР (aspherical) (Тайвань)</t>
  </si>
  <si>
    <t>1893720</t>
  </si>
  <si>
    <t>KUGA ЗЕРКАЛО ПРАВ ЭЛЕКТР С ПОДОГРЕВ , УК.ПОВОР (aspherical) (Тайвань)</t>
  </si>
  <si>
    <t>1890171</t>
  </si>
  <si>
    <t>KUGA ЗЕРКАЛО ЛЕВ ЭЛЕКТР С ПОДОГРЕВ , ПОДСВЕТ , УК.ПОВОР , АВТОСКЛАДЫВ (aspherical) (Тайвань)</t>
  </si>
  <si>
    <t>1884548</t>
  </si>
  <si>
    <t>KUGA ЗЕРКАЛО ПРАВ ЭЛЕКТР С ПОДОГРЕВ , ПОДСВЕТ , УК.ПОВОР , АВТОСКЛАДЫВ (aspherical) (Тайвань)</t>
  </si>
  <si>
    <t>2069206</t>
  </si>
  <si>
    <t>KUGA НАКЛАДКА БАМПЕРА ПЕРЕД НИЖН (Китай)</t>
  </si>
  <si>
    <t>5230341</t>
  </si>
  <si>
    <t>1857268</t>
  </si>
  <si>
    <t>KUGA ДВЕРЬ ПЕРЕДН ЛЕВ (Китай)</t>
  </si>
  <si>
    <t>1857265</t>
  </si>
  <si>
    <t>KUGA ДВЕРЬ ПЕРЕДН ПРАВ (Китай)</t>
  </si>
  <si>
    <t>1857270</t>
  </si>
  <si>
    <t>KUGA ДВЕРЬ ЗАДН ЛЕВ (Китай)</t>
  </si>
  <si>
    <t>1857269</t>
  </si>
  <si>
    <t>KUGA ДВЕРЬ ЗАДН ПРАВ (Китай)</t>
  </si>
  <si>
    <t>1788511</t>
  </si>
  <si>
    <t>KUGA КРЫЛО ЗАДН ЛЕВ (Китай)</t>
  </si>
  <si>
    <t>1788510</t>
  </si>
  <si>
    <t>KUGA КРЫЛО ЗАДН ПРАВ (Китай)</t>
  </si>
  <si>
    <t>1827472</t>
  </si>
  <si>
    <t>KUGA КРЫШКА БАГАЖНИКА (Китай)</t>
  </si>
  <si>
    <t>1845279</t>
  </si>
  <si>
    <t>KUGA БАМПЕР ЗАДН (Китай)</t>
  </si>
  <si>
    <t>2106427</t>
  </si>
  <si>
    <t>KUGA БАМПЕР ЗАДН (Тайвань)</t>
  </si>
  <si>
    <t>5242633</t>
  </si>
  <si>
    <t>KUGA БОКОВИНА БАМПЕРА ЗАДН ЛЕВ (Китай)</t>
  </si>
  <si>
    <t>2058994</t>
  </si>
  <si>
    <t>2058960</t>
  </si>
  <si>
    <t>KUGA БОКОВИНА БАМПЕРА ЗАДН ПРАВ (Китай)</t>
  </si>
  <si>
    <t>5242632</t>
  </si>
  <si>
    <t>KUGA БОКОВИНА БАМПЕРА ЗАДН ЛЕВ ГРУНТ (Тайвань)</t>
  </si>
  <si>
    <t>KUGA БОКОВИНА БАМПЕРА ЗАДН ПРАВ ГРУНТ (Тайвань)</t>
  </si>
  <si>
    <t>DV4517F765B</t>
  </si>
  <si>
    <t>KUGA СПОЙЛЕР БАМПЕРА ЗАДН (Китай)</t>
  </si>
  <si>
    <t>1818221</t>
  </si>
  <si>
    <t>KUGA ФОНАРЬ ЗАДН В БАМПЕР ЛЕВ (Китай)</t>
  </si>
  <si>
    <t>1818220</t>
  </si>
  <si>
    <t>KUGA ФОНАРЬ ЗАДН В БАМПЕР ПРАВ (Китай)</t>
  </si>
  <si>
    <t>2069454</t>
  </si>
  <si>
    <t>KUGA ФОНАРЬ ЗАДН ВНЕШН ЛЕВ ДИОД (DEPO)</t>
  </si>
  <si>
    <t>1804902</t>
  </si>
  <si>
    <t>1804900</t>
  </si>
  <si>
    <t>KUGA ФОНАРЬ ЗАДН ВНЕШН ПРАВ ДИОД (DEPO)</t>
  </si>
  <si>
    <t>2069452</t>
  </si>
  <si>
    <t>2069186</t>
  </si>
  <si>
    <t>KUGA ФОНАРЬ ЗАДН ВНУТРЕН ЛЕВ ДИОД (DEPO)</t>
  </si>
  <si>
    <t>1802507</t>
  </si>
  <si>
    <t>1802505</t>
  </si>
  <si>
    <t>KUGA ФОНАРЬ ЗАДН ВНУТРЕН ПРАВ ДИОД (DEPO)</t>
  </si>
  <si>
    <t>2069184</t>
  </si>
  <si>
    <t>1857273</t>
  </si>
  <si>
    <t>KUGA КРЕПЛЕНИЕ БАМПЕРА ПЕРЕДН ЛЕВ (Китай)</t>
  </si>
  <si>
    <t>1857272</t>
  </si>
  <si>
    <t>KUGA КРЕПЛЕНИЕ БАМПЕРА ПЕРЕДН ПРАВ (Китай)</t>
  </si>
  <si>
    <t>1845277</t>
  </si>
  <si>
    <t>KUGA КРЕПЛЕНИЕ БАМПЕРА ЗАДН ЛЕВ (Китай)</t>
  </si>
  <si>
    <t>1845276</t>
  </si>
  <si>
    <t>KUGA КРЕПЛЕНИЕ БАМПЕРА ЗАДН ПРАВ (Китай)</t>
  </si>
  <si>
    <t>2069481</t>
  </si>
  <si>
    <t>KUGA ФОРСУНКА ОМЫВАТЕЛЯ ФАРЫ ЛЕВ (Китай)</t>
  </si>
  <si>
    <t>2069480</t>
  </si>
  <si>
    <t>KUGA ФОРСУНКА ОМЫВАТЕЛЯ ФАРЫ ПРАВ (Китай)</t>
  </si>
  <si>
    <t>1870303/DV485A8B384A</t>
  </si>
  <si>
    <t>KUGA ЗАЩИТА ПОДДОНА (Китай) ПЛАСТИК</t>
  </si>
  <si>
    <t>2105861</t>
  </si>
  <si>
    <t>FORD MAVERICK(EURO) (00-02)  ESCAPE(USA) (01-/08-)</t>
  </si>
  <si>
    <t>8L8Z13008B</t>
  </si>
  <si>
    <t>ESCAPE ФАРА ЛЕВ (USA) (DEPO)</t>
  </si>
  <si>
    <t>YL8Z13008FB</t>
  </si>
  <si>
    <t>00-04</t>
  </si>
  <si>
    <t>5L8L13008D/5L8L13008FB</t>
  </si>
  <si>
    <t>5L8Z13008C/5L8Z13008FA</t>
  </si>
  <si>
    <t>ESCAPE ФАРА ПРАВ (USA) (DEPO)</t>
  </si>
  <si>
    <t>YL8Z13008FA</t>
  </si>
  <si>
    <t>8L8Z13008A</t>
  </si>
  <si>
    <t>4L8Z13008AB</t>
  </si>
  <si>
    <t>ESCAPE ФАРА ЛЕВ (USA) (EAGLE EYES)</t>
  </si>
  <si>
    <t>4L8Z13008AA</t>
  </si>
  <si>
    <t>ESCAPE ФАРА ПРАВ (USA) (EAGLE EYES)</t>
  </si>
  <si>
    <t>YL8Z15200AB</t>
  </si>
  <si>
    <t>ESCAPE {+ MAVERICK} ФАРА ПРОТИВОТУМ ЛЕВ (DEPO)</t>
  </si>
  <si>
    <t>YL8Z15200AA</t>
  </si>
  <si>
    <t>ESCAPE {+MAVERICK} ФАРА ПРОТИВОТУМ ПРАВ (DEPO)</t>
  </si>
  <si>
    <t>YL8Z17B968BA</t>
  </si>
  <si>
    <t>00-02</t>
  </si>
  <si>
    <t>MAVERICK {ESCAPE USA 01-04} РЕШЕТКА РАДИАТОРА (Тайвань) ХРОМ-ЧЕРН</t>
  </si>
  <si>
    <t>YL8Z17B9681AA</t>
  </si>
  <si>
    <t>MAVERICK {ESCAPE USA 01-04} РЕШЕТКА РАДИАТОРА (Тайвань) ЧЕРН</t>
  </si>
  <si>
    <t>5L8Z8200AAB</t>
  </si>
  <si>
    <t>MAVERICK {ESCAPE USA 05-} РЕШЕТКА РАДИАТОРА (Тайвань) ЧЕРН</t>
  </si>
  <si>
    <t>5L8Z17D957BAA</t>
  </si>
  <si>
    <t>ESCAPE {+MAVERIC} БАМПЕР ПЕРЕДН С ОТВ П/ПРОТИВОТУМ БЕЗ ОТВ П/РАСШИРИТ (Тайвань) СЕР</t>
  </si>
  <si>
    <t>YL8Z17757CAA</t>
  </si>
  <si>
    <t>MAVERICK {ESCAPE USA 01-04} БАМПЕР ПЕРЕДН БЕЗ ОТВ П/ПРОТИВОТУМ П/РАСШИРИТ (Тайвань) СЕР</t>
  </si>
  <si>
    <t>YL8Z17757FAA</t>
  </si>
  <si>
    <t>MAVERICK {ESCAPE USA 01-04} БАМПЕР ПЕРЕДН С ОТВ П/ПРОТИВОТУМ П/РАСШИРИТ (Тайвань) СЕР</t>
  </si>
  <si>
    <t>YL8Z17757AA</t>
  </si>
  <si>
    <t>ESCAPE {MAVERICK / MZ TRIBUTE} УСИЛИТЕЛЬ БАМПЕРА ПЕРЕДН (Тайвань)</t>
  </si>
  <si>
    <t>1YL8Z16006BA</t>
  </si>
  <si>
    <t>MAVERICK {ESCAPE USA 01-04} КРЫЛО ПЕРЕДН ЛЕВ БЕЗ ОТВ П/ПОВТОРИТЕЛЬ , П/РАСШИРИТ (Тайвань)</t>
  </si>
  <si>
    <t>1YL8Z16005BA</t>
  </si>
  <si>
    <t>MAVERICK {ESCAPE USA 01-04} КРЫЛО ПЕРЕДН ПРАВ БЕЗ ОТВ П/ПОВТОРИТЕЛЬ , П/РАСШИРИТ (Тайвань)</t>
  </si>
  <si>
    <t>YL8Z16006DA</t>
  </si>
  <si>
    <t>MAVERICK {ESCAPE USA 01-04} КРЫЛО ПЕРЕДН ЛЕВ БЕЗ ОТВ П/ПОВТОРИТЕЛЬ С ОТВ П/РАСШИРИТ (Тайвань)</t>
  </si>
  <si>
    <t>YL8Z16005DA</t>
  </si>
  <si>
    <t>MAVERICK {ESCAPE USA 01-04} КРЫЛО ПЕРЕДН ПРАВ БЕЗ ОТВ П/ПОВТОРИТЕЛЬ С ОТВ П/РАСШИРИТ (Тайвань)</t>
  </si>
  <si>
    <t>5L8Z16612AA/YL8Z16612AA</t>
  </si>
  <si>
    <t>MAVERICK {ESCAPE USA 01-04} КАПОТ (Тайвань)</t>
  </si>
  <si>
    <t>L8Z16138BA</t>
  </si>
  <si>
    <t>ESCAPE БАЛКА СУППОРТА РАДИАТ ВЕРХН (Тайвань)</t>
  </si>
  <si>
    <t>YL8Z16138AA</t>
  </si>
  <si>
    <t>ESCAPE БАЛКА СУППОРТА РАДИАТ НИЖН (Тайвань)</t>
  </si>
  <si>
    <t>3L8Z17683VAA</t>
  </si>
  <si>
    <t>MAVERICK {+ ESCAPE USA 01-06} ЗЕРКАЛО ЛЕВ ЭЛЕКТР С ПОДОГРЕВ (convex) (Тайвань)</t>
  </si>
  <si>
    <t>3L8Z17682VAA</t>
  </si>
  <si>
    <t>MAVERICK {+ ESCAPE USA 01-06} ЗЕРКАЛО ПРАВ ЭЛЕКТР С ПОДОГРЕВ (convex) (Тайвань)</t>
  </si>
  <si>
    <t>YL8Z17B807EAA</t>
  </si>
  <si>
    <t>MAVERICK {ESCAPE USA 01-04} БАМПЕР ЗАДН БЕЗ ОТВ П/РАСШИРИТ (Тайвань) СЕР</t>
  </si>
  <si>
    <t>YL8Z13405DA</t>
  </si>
  <si>
    <t>00-06</t>
  </si>
  <si>
    <t>ESCAPE ФОНАРЬ ЗАДН ВНЕШН ЛЕВ (DEPO)</t>
  </si>
  <si>
    <t>8L8Z13405A</t>
  </si>
  <si>
    <t>ESCAPE ФОНАРЬ ЗАДН ВНЕШН ЛЕВ (USA) (DEPO)</t>
  </si>
  <si>
    <t>YL8Z13404DA</t>
  </si>
  <si>
    <t>ESCAPE ФОНАРЬ ЗАДН ВНЕШН ПРАВ (DEPO)</t>
  </si>
  <si>
    <t>8L8Z13404A</t>
  </si>
  <si>
    <t>ESCAPE ФОНАРЬ ЗАДН ВНЕШН ПРАВ (USA) (DEPO)</t>
  </si>
  <si>
    <t>4L8Z3079L/EC0134350J</t>
  </si>
  <si>
    <t>MAVERICK {ESCAPE USA 01-04/TRIBUTE 01-} РЫЧАГ ПЕРЕДН ПОДВЕСКИ ЛЕВ НИЖН В СБОРЕ (Тайвань)</t>
  </si>
  <si>
    <t>4L8Z3078R/EC0134300J</t>
  </si>
  <si>
    <t>MAVERICK {ESCAPE USA 01-04/TRIBUTE 01-} РЫЧАГ ПЕРЕДН ПОДВЕСКИ ПРАВ НИЖН В СБОРЕ (Тайвань)</t>
  </si>
  <si>
    <t>YL8Z8005LB</t>
  </si>
  <si>
    <t>ESCAPE {MAVERIC 00-/TRIBUTE 00-} РАДИАТОР ОХЛАЖДЕН 2 2.3 AT MT АЛЮМИН</t>
  </si>
  <si>
    <t>4098943/AJ0315200/AJ0315200A/YL8H8005LA/YL8H8005LB/YL8H8005LC</t>
  </si>
  <si>
    <t>ESCAPE {MAVERIC 00-/TRIBUTE 00-} РАДИАТОР ОХЛАЖДЕН 3 AT MT</t>
  </si>
  <si>
    <t>2L8Z8C607GA</t>
  </si>
  <si>
    <t>ESCAPE МОТОР+ВЕНТИЛЯТОР  РАДИАТ ОХЛАЖДЕН 3 ДВУХВЕНТИЛЯТ (Тайвань)</t>
  </si>
  <si>
    <t>4748900/EC0261480B/YL8Z19712AA</t>
  </si>
  <si>
    <t>ESCAPE {MAVERIC 00-/TRIBUTE 00-} КОНДЕНСАТОР КОНДИЦ</t>
  </si>
  <si>
    <t>EC0128550F</t>
  </si>
  <si>
    <t>MAVERICK {ESCAPE USA 01-04/TRIBUTE 01-} РЫЧАГ ЗАДН ПОДВЕСКИ ЛЕВ (Тайвань)</t>
  </si>
  <si>
    <t>EC0128650D</t>
  </si>
  <si>
    <t>MAVERICK {ESCAPE USA 01-04/TRIBUTE 01-} РЫЧАГ ЗАДН ПОДВЕСКИ ПРАВ (Тайвань)</t>
  </si>
  <si>
    <t>3983800/EC056145Z/YL8H19D629EB</t>
  </si>
  <si>
    <t>TRIBUTE {FD Maverick 00-04} КОМПРЕССОР КОНДИЦ (AVA) (см.каталог)</t>
  </si>
  <si>
    <t>FORD MONDEO (04/07-)</t>
  </si>
  <si>
    <t>1812689</t>
  </si>
  <si>
    <t>MONDEO ФАРА ЛЕВ (Китай)</t>
  </si>
  <si>
    <t>1812688</t>
  </si>
  <si>
    <t>MONDEO ФАРА ПРАВ (Китай)</t>
  </si>
  <si>
    <t>1492386/1812689/7S7113101AE</t>
  </si>
  <si>
    <t>MONDEO ФАРА ЛЕВ С РЕГ.МОТОР (DEPO)</t>
  </si>
  <si>
    <t>1492385/1812688/7S7113100AE</t>
  </si>
  <si>
    <t>MONDEO ФАРА ПРАВ С РЕГ.МОТОР (DEPO)</t>
  </si>
  <si>
    <t>1812689+1812688</t>
  </si>
  <si>
    <t>MONDEO ФАРА Л+П (КОМПЛЕКТ) ТЮНИНГ ЛИНЗОВАН (DEVIL EYES) С РЕГ.МОТОР (JUNYAN) ВНУТРИ ХРОМ</t>
  </si>
  <si>
    <t>MONDEO ФАРА Л+П (КОМПЛЕКТ) ТЮНИНГ ЛИНЗОВАН (DEVIL EYES) С РЕГ.МОТОР (JUNYAN) ВНУТРИ ЧЕРН</t>
  </si>
  <si>
    <t>MONDEO ФАРА Л+П (КОМПЛЕКТ) ТЮНИНГ ЛИНЗОВАН (DEVIL EYES) С ДИОД УК.ПОВОР , РЕГ.МОТОР (JUNYAN) ВНУТРИ ЧЕРН</t>
  </si>
  <si>
    <t>1521705</t>
  </si>
  <si>
    <t>MONDEO ФАРА ПРОТИВОТУМ ЛЕВ (Китай)</t>
  </si>
  <si>
    <t>1734177</t>
  </si>
  <si>
    <t>1731475</t>
  </si>
  <si>
    <t>MONDEO ФАРА ПРОТИВОТУМ ПРАВ (Китай)</t>
  </si>
  <si>
    <t>1521876</t>
  </si>
  <si>
    <t>MONDEO ФАРА ПРОТИВОТУМ ЛЕВ (DEPO)</t>
  </si>
  <si>
    <t>1489913/1521705</t>
  </si>
  <si>
    <t>1489912/1521876</t>
  </si>
  <si>
    <t>MONDEO ФАРА ПРОТИВОТУМ ПРАВ (DEPO)</t>
  </si>
  <si>
    <t>8S718200AE</t>
  </si>
  <si>
    <t>MONDEO РЕШЕТКА РАДИАТОРА (Китай)</t>
  </si>
  <si>
    <t>1736164</t>
  </si>
  <si>
    <t>MONDEO РЕШЕТКА РАДИАТОРА (Тайвань)</t>
  </si>
  <si>
    <t>1567845</t>
  </si>
  <si>
    <t>MONDEO МОЛДИНГ РЕШЕТКИ РАДИАТОРА НА КАПОТ (Тайвань) ХРОМ</t>
  </si>
  <si>
    <t>1704626</t>
  </si>
  <si>
    <t>MONDEO БАМПЕР ПЕРЕДН (Тайвань) ГРУНТ</t>
  </si>
  <si>
    <t>1483885</t>
  </si>
  <si>
    <t>MONDEO БАМПЕР ПЕРЕДН БЕЗ ОТВ П/ОМЫВАТ (Китай)</t>
  </si>
  <si>
    <t>1704629</t>
  </si>
  <si>
    <t>MONDEO {с DRL (дневн. ходов огни)} БАМПЕР ПЕРЕДН С ОТВ П/ОМЫВАТ ФАР П/ДАТЧ ГРУНТ (Тайвань)</t>
  </si>
  <si>
    <t>1488735</t>
  </si>
  <si>
    <t>MONDEO БАМПЕР ПЕРЕДН С ОТВ П/ОМЫВАТ (Тайвань) ГРУНТ</t>
  </si>
  <si>
    <t>BM7117757EEXW</t>
  </si>
  <si>
    <t>MONDEO {с DRL (дневн. ходов огни)} БАМПЕР ПЕРЕДН С ОТВ П/ОМЫВАТ ФАР БЕЗ ОТВ П/ДАТЧ ГРУНТ (Тайвань)</t>
  </si>
  <si>
    <t>MONDEO БАМПЕР ПЕРЕДН БЕЗ ОТВ П/ОМЫВАТ (Тайвань) ГРУНТ</t>
  </si>
  <si>
    <t>MONDEO БАМПЕР ПЕРЕДН (Китай)</t>
  </si>
  <si>
    <t>MONDEO БАМПЕР ПЕРЕДН С ОТВ П/ОМЫВАТ , ГРУНТ (Китай)</t>
  </si>
  <si>
    <t>MONDEO {с DRL (дневн. ходов огни)} БАМПЕР ПЕРЕДН (Китай)</t>
  </si>
  <si>
    <t>MONDEO БАМПЕР ПЕРЕДН В СБОРЕ С РЕШЕТК БАМПЕР (Тайвань)</t>
  </si>
  <si>
    <t>1486144</t>
  </si>
  <si>
    <t>MONDEO РЕШЕТКА БАМПЕРА ПЕРЕДН ЦЕНТРАЛ (Тайвань) ТЕМНО-СЕР</t>
  </si>
  <si>
    <t>1724261</t>
  </si>
  <si>
    <t>MONDEO РЕШЕТКА БАМПЕРА ПЕРЕДН ЧЕРН С ХРОМ МОЛДИНГ (Тайвань)</t>
  </si>
  <si>
    <t>MONDEO РЕШЕТКА БАМПЕРА ПЕРЕДН ЦЕНТРАЛ (Китай)</t>
  </si>
  <si>
    <t>1724260</t>
  </si>
  <si>
    <t>MONDEO РЕШЕТКА БАМПЕРА ПЕРЕДН ЧЕРН (Тайвань)</t>
  </si>
  <si>
    <t>MONDEO РЕШЕТКА БАМПЕРА ПЕРЕДН ЧЕРН С ХРОМ МОЛДИНГ (Китай)</t>
  </si>
  <si>
    <t>1698134</t>
  </si>
  <si>
    <t>MONDEO РЕШЕТКА БАМПЕРА ПЕРЕДН ЛЕВ С ОТВ П/ DRL( ХОД. ОГНИ) (Китай)</t>
  </si>
  <si>
    <t>1698133</t>
  </si>
  <si>
    <t>MONDEO РЕШЕТКА БАМПЕРА ПЕРЕДН ПРАВ С ОТВ П/ DRL( ХОД. ОГНИ) (Китай)</t>
  </si>
  <si>
    <t>1483391</t>
  </si>
  <si>
    <t>MONDEO УПЛОТНИТЕЛЬ БАМПЕРА ПЕРЕДН (Тайвань)</t>
  </si>
  <si>
    <t>1467030</t>
  </si>
  <si>
    <t>MONDEO УСИЛИТЕЛЬ БАМПЕРА ПЕРЕДН (Тайвань)</t>
  </si>
  <si>
    <t>1488511</t>
  </si>
  <si>
    <t>MONDEO КРЫЛО ПЕРЕДН ЛЕВ (Тайвань)</t>
  </si>
  <si>
    <t>1488510</t>
  </si>
  <si>
    <t>MONDEO КРЫЛО ПЕРЕДН ПРАВ (Тайвань)</t>
  </si>
  <si>
    <t>1556007</t>
  </si>
  <si>
    <t>MONDEO ПОВТОРИТЕЛЬ ПОВОРОТА В КРЫЛО ЛЕВ (DEPO)</t>
  </si>
  <si>
    <t>1571281</t>
  </si>
  <si>
    <t>MONDEO ПОВТОРИТЕЛЬ ПОВОРОТА В КРЫЛО ПРАВ (DEPO)</t>
  </si>
  <si>
    <t>1457889</t>
  </si>
  <si>
    <t>MONDEO ПОДКРЫЛОК ПЕРЕДН КРЫЛА ЛЕВ (Тайвань)</t>
  </si>
  <si>
    <t>1457888</t>
  </si>
  <si>
    <t>MONDEO ПОДКРЫЛОК ПЕРЕДН КРЫЛА ПРАВ (Тайвань)</t>
  </si>
  <si>
    <t>1457889/1791770</t>
  </si>
  <si>
    <t>MONDEO ПОДКРЫЛОК ПЕРЕДН КРЫЛА ЛЕВ (Китай)</t>
  </si>
  <si>
    <t>1457888/1796228</t>
  </si>
  <si>
    <t>MONDEO ПОДКРЫЛОК ПЕРЕДН КРЫЛА ПРАВ (Китай)</t>
  </si>
  <si>
    <t>1469592</t>
  </si>
  <si>
    <t>MONDEO КАПОТ (Тайвань)</t>
  </si>
  <si>
    <t>1767945/PBS71A16610AB</t>
  </si>
  <si>
    <t>1511176</t>
  </si>
  <si>
    <t>MONDEO ПЕТЛЯ КАПОТА ЛЕВ (Тайвань)</t>
  </si>
  <si>
    <t>1511175</t>
  </si>
  <si>
    <t>MONDEO ПЕТЛЯ КАПОТА ПРАВ (Тайвань)</t>
  </si>
  <si>
    <t>1711073</t>
  </si>
  <si>
    <t>MONDEO {+ S-MAX} СУППОРТ РАДИАТОРА (Тайвань)</t>
  </si>
  <si>
    <t>1494734</t>
  </si>
  <si>
    <t>MONDEO {+ S-MAX} СУППОРТ РАДИАТОРА (Китай)</t>
  </si>
  <si>
    <t>1524253/7S7171682KE/7S7171683KC</t>
  </si>
  <si>
    <t>MONDEO ЗЕРКАЛО ЛЕВ ЭЛЕКТР С ПОДОГРЕВ (aspherical) (Тайвань) ГРУНТ</t>
  </si>
  <si>
    <t>1776372</t>
  </si>
  <si>
    <t>MONDEO ЗЕРКАЛО ЛЕВ ЭЛЕКТР С ПОДОГРЕВ УК.ПОВОР (aspherical) (Тайвань) ГРУНТ</t>
  </si>
  <si>
    <t>1504248/7S7171682KE</t>
  </si>
  <si>
    <t>MONDEO ЗЕРКАЛО ПРАВ ЭЛЕКТР С ПОДОГРЕВ (aspherical) (Тайвань) ГРУНТ</t>
  </si>
  <si>
    <t>1695541</t>
  </si>
  <si>
    <t>MONDEO ЗЕРКАЛО ПРАВ ЭЛЕКТР С ПОДОГРЕВ УК.ПОВОР (aspherical) (Тайвань) ГРУНТ</t>
  </si>
  <si>
    <t>7S7171683ME</t>
  </si>
  <si>
    <t>MONDEO ЗЕРКАЛО ЛЕВ ЭЛЕКТР С ПОДОГРЕВ , АВТОСКЛАДЫВ , ПОДСВЕТ (aspherical) (Тайвань) ГРУНТ</t>
  </si>
  <si>
    <t>1695581/1777011</t>
  </si>
  <si>
    <t>MONDEO ЗЕРКАЛО ЛЕВ ЭЛЕКТР С ПОДОГРЕВ АВТОСКЛАДЫВ УК.ПОВОР ПОДСВЕТ (aspherical) (Тайвань) ГРУНТ</t>
  </si>
  <si>
    <t>7S7171682ME</t>
  </si>
  <si>
    <t>MONDEO ЗЕРКАЛО ПРАВ ЭЛЕКТР С ПОДОГРЕВ , АВТОСКЛАДЫВ , ПОДСВЕТ (convex) (Тайвань) ГРУНТ</t>
  </si>
  <si>
    <t>1695547/1777010</t>
  </si>
  <si>
    <t>MONDEO ЗЕРКАЛО ПРАВ ЭЛЕКТР С ПОДОГРЕВ АВТОСКЛАДЫВ УК.ПОВОР ПОДСВЕТ (aspherical) (Тайвань) ГРУНТ</t>
  </si>
  <si>
    <t>1778162</t>
  </si>
  <si>
    <t>07-13</t>
  </si>
  <si>
    <t>MONDEO ДВЕРЬ ПЕРЕДН ЛЕВ (Китай)</t>
  </si>
  <si>
    <t>1778161</t>
  </si>
  <si>
    <t>MONDEO ДВЕРЬ ПЕРЕДН ПРАВ (Китай)</t>
  </si>
  <si>
    <t>1470484</t>
  </si>
  <si>
    <t>MONDEO КРЫЛО ЗАДН ЛЕВ (Китай)</t>
  </si>
  <si>
    <t>1470479</t>
  </si>
  <si>
    <t>MONDEO КРЫЛО ЗАДН ПРАВ (Китай)</t>
  </si>
  <si>
    <t>1675179</t>
  </si>
  <si>
    <t>MONDEO ПОДКРЫЛОК ЗАДН КРЫЛА ЛЕВ (Китай)</t>
  </si>
  <si>
    <t>1675178</t>
  </si>
  <si>
    <t>MONDEO ПОДКРЫЛОК ЗАДН КРЫЛА ПРАВ (Китай)</t>
  </si>
  <si>
    <t>1704618</t>
  </si>
  <si>
    <t>MONDEO БАМПЕР ЗАДН (СЕДАН) (Китай)</t>
  </si>
  <si>
    <t>1483939</t>
  </si>
  <si>
    <t>MONDEO БАМПЕР ЗАДН (УНИВЕРСАЛ) (Тайвань) ГРУНТ</t>
  </si>
  <si>
    <t>1483921</t>
  </si>
  <si>
    <t>MONDEO БАМПЕР ЗАДН (СЕДАН) (Тайвань)</t>
  </si>
  <si>
    <t>1722090</t>
  </si>
  <si>
    <t>MONDEO СПОЙЛЕР БАМПЕРА ЗАДН (СЕДАН) (Китай)</t>
  </si>
  <si>
    <t>1742748</t>
  </si>
  <si>
    <t>MONDEO {+ S-MAX 06-} УСИЛИТЕЛЬ БАМПЕРА ЗАДН (Тайвань)</t>
  </si>
  <si>
    <t>1717217/BS7113405CC</t>
  </si>
  <si>
    <t>MONDEO ФОНАРЬ ЗАДН ВНЕШН ЛЕВ (СЕДАН) (DEPO)</t>
  </si>
  <si>
    <t>1486784/7S7113405RG</t>
  </si>
  <si>
    <t>1486780/7S7113404RG</t>
  </si>
  <si>
    <t>MONDEO ФОНАРЬ ЗАДН ВНЕШН ПРАВ (СЕДАН) (DEPO)</t>
  </si>
  <si>
    <t>1717214/BS7113404CC</t>
  </si>
  <si>
    <t>1717217</t>
  </si>
  <si>
    <t>MONDEO ФОНАРЬ ЗАДН ВНЕШН ЛЕВ (СЕДАН) (Китай)</t>
  </si>
  <si>
    <t>1486781</t>
  </si>
  <si>
    <t>MONDEO ФОНАРЬ ЗАДН ВНЕШН ЛЕВ (ХЭТЧБЭК) (DEPO)</t>
  </si>
  <si>
    <t>1717214</t>
  </si>
  <si>
    <t>MONDEO ФОНАРЬ ЗАДН ВНЕШН ПРАВ (СЕДАН) (Китай)</t>
  </si>
  <si>
    <t>1486777</t>
  </si>
  <si>
    <t>MONDEO ФОНАРЬ ЗАДН ВНЕШН ПРАВ (ХЭТЧБЭК) (DEPO)</t>
  </si>
  <si>
    <t>1486783</t>
  </si>
  <si>
    <t>MONDEO ФОНАРЬ ЗАДН ВНЕШН ЛЕВ (УНИВЕРСАЛ) (DEPO)</t>
  </si>
  <si>
    <t>1486778</t>
  </si>
  <si>
    <t>MONDEO ФОНАРЬ ЗАДН ВНЕШН ПРАВ (УНИВЕРСАЛ) (DEPO)</t>
  </si>
  <si>
    <t>1744244</t>
  </si>
  <si>
    <t>MONDEO ФОНАРЬ ЗАДН ВНУТРЕН ЛЕВ (СЕДАН) (Китай)</t>
  </si>
  <si>
    <t>1744243</t>
  </si>
  <si>
    <t>MONDEO ФОНАРЬ ЗАДН ВНУТРЕН ПРАВ (СЕДАН) (Китай)</t>
  </si>
  <si>
    <t>1725080</t>
  </si>
  <si>
    <t>MONDEO ФОНАРЬ ГАБАРИТНЫЙ ЛЕВ В ПЕРЕД БАМПЕР , ДИОД (DEPO)</t>
  </si>
  <si>
    <t>1716869/1725079</t>
  </si>
  <si>
    <t>MONDEO ФОНАРЬ ГАБАРИТНЫЙ ПРАВ В ПЕРЕД БАМПЕР , ДИОД (DEPO)</t>
  </si>
  <si>
    <t>MONDEO ФОНАРЬ ГАБАРИТНЫЙ ЛЕВ В ПЕРЕД БАМПЕР , ДИОД (Китай)</t>
  </si>
  <si>
    <t>1725079</t>
  </si>
  <si>
    <t>MONDEO ФОНАРЬ ГАБАРИТНЫЙ ПРАВ В ПЕРЕД БАМПЕР , ДИОД (Китай)</t>
  </si>
  <si>
    <t>1507182/31200776</t>
  </si>
  <si>
    <t>MONDEO {VOLVO S80 07-09/ V70 08-09} РЫЧАГ ПЕРЕДН ПОДВЕСКИ ЛЕВ (Тайвань)</t>
  </si>
  <si>
    <t>1507181/31200775</t>
  </si>
  <si>
    <t>MONDEO {VOLVO S80 07-09/ V70 08-09} РЫЧАГ ПЕРЕДН ПОДВЕСКИ ПРАВ (Тайвань)</t>
  </si>
  <si>
    <t>1490202</t>
  </si>
  <si>
    <t>MONDEO КРЕПЛЕНИЕ БАМПЕРА ПЕРЕДН ЛЕВ (Китай)</t>
  </si>
  <si>
    <t>1490200</t>
  </si>
  <si>
    <t>MONDEO КРЕПЛЕНИЕ БАМПЕРА ПЕРЕДН ПРАВ (Китай)</t>
  </si>
  <si>
    <t>1377542/1477459/1493773/6G918005DC</t>
  </si>
  <si>
    <t>MONDEO {S-MAX 06-/GALAXY 06-} РАДИАТОР ОХЛАЖДЕН (KOYO)</t>
  </si>
  <si>
    <t>1717540</t>
  </si>
  <si>
    <t>MONDEO КРЕПЛЕНИЕ БАМПЕРА ЗАДН ЛЕВ (Китай)</t>
  </si>
  <si>
    <t>1717539</t>
  </si>
  <si>
    <t>MONDEO КРЕПЛЕНИЕ БАМПЕРА ЗАДН ПРАВ (Китай)</t>
  </si>
  <si>
    <t>1457675/1460537/1481851</t>
  </si>
  <si>
    <t>MONDEO КОНДЕНСАТОР КОНДИЦ (KOYO)</t>
  </si>
  <si>
    <t>MONDEO КОНДЕНСАТОР КОНДИЦ (см.каталог)</t>
  </si>
  <si>
    <t>1724265</t>
  </si>
  <si>
    <t>MONDEO ЗАЩИТА ПОДДОНА (Тайвань) ПЛАСТИК</t>
  </si>
  <si>
    <t>MONDEO ЗАЩИТА ПОДДОНА (Китай) ПЛАСТИК</t>
  </si>
  <si>
    <t>1459711/6G9119D629EC/8FK351334061</t>
  </si>
  <si>
    <t>MONDEO КОМПРЕССОР КОНДИЦ 1.6 (AVA) (см.каталог)</t>
  </si>
  <si>
    <t>FORD MONDEO (15-)</t>
  </si>
  <si>
    <t>5283610+5283611</t>
  </si>
  <si>
    <t>MONDEO ФАРА Л+П (КОМПЛЕКТ) ТЮНИНГ , ЛИНЗОВАН , С "БЕГУЩИЙ" УК.ПОВОР ДИОД (Китай)</t>
  </si>
  <si>
    <t>MONDEO СТЕКЛО ФАРЫ ЛЕВ (Китай)</t>
  </si>
  <si>
    <t>MONDEO СТЕКЛО ФАРЫ ПРАВ (Китай)</t>
  </si>
  <si>
    <t>1859912</t>
  </si>
  <si>
    <t>MONDEO ФАРА ПРОТИВОТУМ Л=П (Китай)</t>
  </si>
  <si>
    <t>1868543</t>
  </si>
  <si>
    <t>MONDEO РЕШЕТКА РАДИАТОРА С ХРОМ МОЛДИНГ (Тайвань)</t>
  </si>
  <si>
    <t>2011326</t>
  </si>
  <si>
    <t>MONDEO БАМПЕР ПЕРЕДН С ОТВ П/ДАТЧ (Китай)</t>
  </si>
  <si>
    <t>2011258</t>
  </si>
  <si>
    <t>MONDEO БАМПЕР ПЕРЕДН (Тайвань)</t>
  </si>
  <si>
    <t>MONDEO БАМПЕР ПЕРЕДН С ОТВ П/ДАТЧ (4 шт) (Тайвань)</t>
  </si>
  <si>
    <t>2011325</t>
  </si>
  <si>
    <t>MONDEO БАМПЕР ПЕРЕДН С ОТВ П/ДАТЧ (6 шт) (Тайвань)</t>
  </si>
  <si>
    <t>1885180</t>
  </si>
  <si>
    <t>MONDEO УСИЛИТЕЛЬ БАМПЕРА ПЕРЕДН (Китай)</t>
  </si>
  <si>
    <t>1900266</t>
  </si>
  <si>
    <t>MONDEO КРЫЛО ПЕРЕДН ЛЕВ (Китай)</t>
  </si>
  <si>
    <t>1900265</t>
  </si>
  <si>
    <t>MONDEO КРЫЛО ПЕРЕДН ПРАВ (Китай)</t>
  </si>
  <si>
    <t>2167043</t>
  </si>
  <si>
    <t>2167042</t>
  </si>
  <si>
    <t>2153072</t>
  </si>
  <si>
    <t>2176295</t>
  </si>
  <si>
    <t>MONDEO БАЛКА СУППОРТА РАДИАТ ВЕРХН (Тайвань)</t>
  </si>
  <si>
    <t>1929671</t>
  </si>
  <si>
    <t>MONDEO БАЛКА СУППОРТА РАДИАТ НИЖН (Тайвань)</t>
  </si>
  <si>
    <t>5320249</t>
  </si>
  <si>
    <t>MONDEO ЗЕРКАЛО ЛЕВ ЭЛЕКТР С ПОДОГРЕВ , УК.ПОВОР , 6 КОНТ (aspherical) (Тайвань)</t>
  </si>
  <si>
    <t>5320246</t>
  </si>
  <si>
    <t>MONDEO ЗЕРКАЛО ПРАВ ЭЛЕКТР С ПОДОГРЕВ , УК.ПОВОР , 6 КОНТ (aspherical) (Тайвань)</t>
  </si>
  <si>
    <t>5323952</t>
  </si>
  <si>
    <t>MONDEO ЗЕРКАЛО ЛЕВ ЭЛЕКТР С ПОДОГРЕВ , УК.ПОВОР , АВТОСКЛАДЫВ , ПОДСВЕТ , 9 КОНТ (aspherical) (Тайвань)</t>
  </si>
  <si>
    <t>5323942</t>
  </si>
  <si>
    <t>MONDEO ЗЕРКАЛО ПРАВ ЭЛЕКТР С ПОДОГРЕВ , УК.ПОВОР , АВТОСКЛАДЫВ , ПОДСВЕТ , 9 КОНТ (aspherical) (Тайвань)</t>
  </si>
  <si>
    <t>1933829</t>
  </si>
  <si>
    <t>1919644</t>
  </si>
  <si>
    <t>1926663</t>
  </si>
  <si>
    <t>MONDEO ДВЕРЬ ЗАДН ЛЕВ (Китай)</t>
  </si>
  <si>
    <t>1926660</t>
  </si>
  <si>
    <t>MONDEO ДВЕРЬ ЗАДН ПРАВ (Китай)</t>
  </si>
  <si>
    <t>1888509</t>
  </si>
  <si>
    <t>MONDEO БАМПЕР ЗАДН (Китай)</t>
  </si>
  <si>
    <t>1881000</t>
  </si>
  <si>
    <t>MONDEO СПОЙЛЕР БАМПЕРА ЗАДН (Китай)</t>
  </si>
  <si>
    <t>1869009</t>
  </si>
  <si>
    <t>MONDEO УСИЛИТЕЛЬ БАМПЕРА ЗАДН (Китай)</t>
  </si>
  <si>
    <t>5254581</t>
  </si>
  <si>
    <t>MONDEO ФОНАРЬ ЗАДН ВНЕШН ЛЕВ ДИОД (DEPO)</t>
  </si>
  <si>
    <t>5254580</t>
  </si>
  <si>
    <t>MONDEO ФОНАРЬ ЗАДН ВНЕШН ПРАВ ДИОД (DEPO)</t>
  </si>
  <si>
    <t>1861252</t>
  </si>
  <si>
    <t>FORD MONDEO (3/93-8/96)</t>
  </si>
  <si>
    <t>6841602</t>
  </si>
  <si>
    <t>93-96</t>
  </si>
  <si>
    <t>MONDEO ФАРА ЛЕВ +/- КОРРЕКТОР (DEPO)</t>
  </si>
  <si>
    <t>6841597</t>
  </si>
  <si>
    <t>MONDEO ФАРА ПРАВ +/- КОРРЕКТОР (DEPO)</t>
  </si>
  <si>
    <t>6693794</t>
  </si>
  <si>
    <t>MONDEO СТЕКЛО ФАРЫ ЛЕВ</t>
  </si>
  <si>
    <t>6693789</t>
  </si>
  <si>
    <t>MONDEO СТЕКЛО ФАРЫ ПРАВ</t>
  </si>
  <si>
    <t>6859827</t>
  </si>
  <si>
    <t>MONDEO УКАЗ.ПОВОРОТА УГЛОВОЙ ЛЕВ (DEPO)</t>
  </si>
  <si>
    <t>6859826</t>
  </si>
  <si>
    <t>MONDEO УКАЗ.ПОВОРОТА УГЛОВОЙ ПРАВ (DEPO)</t>
  </si>
  <si>
    <t>6711779</t>
  </si>
  <si>
    <t>6711782</t>
  </si>
  <si>
    <t>MONDEO СТЕКЛО ФАРЫ ПРОТИВОТУМ ЛЕВ</t>
  </si>
  <si>
    <t>MONDEO СТЕКЛО ФАРЫ ПРОТИВОТУМ ПРАВ</t>
  </si>
  <si>
    <t>6984208</t>
  </si>
  <si>
    <t>MONDEO РЕШЕТКА РАДИАТОРА</t>
  </si>
  <si>
    <t>1668467</t>
  </si>
  <si>
    <t>MONDEO БАМПЕР ПЕРЕДН +/- ПРОТИВОТУМ (Тайвань) ГРУНТ</t>
  </si>
  <si>
    <t>7022604</t>
  </si>
  <si>
    <t>MONDEO РЕШЕТКА БАМПЕРА ПЕРЕДН БЕЗ ОТВ П/ПРОТИВОТУМ (Тайвань) ЧЕРН</t>
  </si>
  <si>
    <t>6990377</t>
  </si>
  <si>
    <t>MONDEO РЕШЕТКА БАМПЕРА ПЕРЕДН С ОТВ П/ПРОТИВОТУМ (Тайвань) ЧЕРН</t>
  </si>
  <si>
    <t>6833791</t>
  </si>
  <si>
    <t>MONDEO КРЫЛО ПЕРЕДН ЛЕВ</t>
  </si>
  <si>
    <t>6678468</t>
  </si>
  <si>
    <t>MONDEO КРЫЛО ПЕРЕДН ПРАВ</t>
  </si>
  <si>
    <t>6995281</t>
  </si>
  <si>
    <t>7022400</t>
  </si>
  <si>
    <t>6833771</t>
  </si>
  <si>
    <t>MONDEO КАПОТ</t>
  </si>
  <si>
    <t>93BB16801AH</t>
  </si>
  <si>
    <t>93BB16800AH</t>
  </si>
  <si>
    <t>6850749</t>
  </si>
  <si>
    <t>MONDEO СУППОРТ РАДИАТОРА</t>
  </si>
  <si>
    <t>MONDEO КРЕПЛЕНИЕ ФАРЫ ЛЕВ МЕТАЛ</t>
  </si>
  <si>
    <t>MONDEO КРЕПЛЕНИЕ ФАРЫ ПРАВ МЕТАЛ</t>
  </si>
  <si>
    <t>6850922</t>
  </si>
  <si>
    <t>7046445</t>
  </si>
  <si>
    <t>93-99</t>
  </si>
  <si>
    <t>MONDEO ЗЕРКАЛО ЛЕВ МЕХАН С ТРОСИК (convex) (Тайвань)</t>
  </si>
  <si>
    <t>7046442</t>
  </si>
  <si>
    <t>MONDEO ЗЕРКАЛО ПРАВ МЕХАН С ТРОСИК (convex) (Тайвань)</t>
  </si>
  <si>
    <t>7241269</t>
  </si>
  <si>
    <t>MONDEO ЗЕРКАЛО ЛЕВ ЭЛЕКТР С ПОДОГРЕВ (convex) (Тайвань)</t>
  </si>
  <si>
    <t>7241266</t>
  </si>
  <si>
    <t>MONDEO ЗЕРКАЛО ПРАВ ЭЛЕКТР С ПОДОГРЕВ (convex) (Тайвань)</t>
  </si>
  <si>
    <t>1043132</t>
  </si>
  <si>
    <t>MONDEO ПОРОГ ЛЕВ (4 дв) (KLOKKERHOLM)</t>
  </si>
  <si>
    <t>1043131</t>
  </si>
  <si>
    <t>MONDEO ПОРОГ ПРАВ (4 дв) (KLOKKERHOLM)</t>
  </si>
  <si>
    <t>MONDEO АРКА РЕМ.КРЫЛА ЗАДН ЛЕВ (4 дв) (KLOKKERHOLM)</t>
  </si>
  <si>
    <t>MONDEO АРКА РЕМ.КРЫЛА ЗАДН ПРАВ (4 дв) (KLOKKERHOLM)</t>
  </si>
  <si>
    <t>93BBF22401AM</t>
  </si>
  <si>
    <t>MONDEO РУЧКА  ПЕРЕД ДВЕРИ ЛЕВ ВНЕШН (Тайвань) ЧЕРН</t>
  </si>
  <si>
    <t>93BBF22400AM</t>
  </si>
  <si>
    <t>MONDEO РУЧКА  ПЕРЕД ДВЕРИ ПРАВ ВНЕШН (Тайвань) ЧЕРН</t>
  </si>
  <si>
    <t>MONDEO МОЛДИНГ КУЗОВА Л+П (КОМПЛЕКТ) (6 шт) (Тайвань)</t>
  </si>
  <si>
    <t>93BBA406A10BD</t>
  </si>
  <si>
    <t>MONDEO АМОРТИЗАТОР КРЫШКИ БАГАЖНИКА (ХЭТЧБЭК) (Тайвань)</t>
  </si>
  <si>
    <t>93BGF460A10BB</t>
  </si>
  <si>
    <t>MONDEO АМОРТИЗАТОР КРЫШКИ БАГАЖНИКА (СЕДАН) (Тайвань)</t>
  </si>
  <si>
    <t>93BBN406A10AC</t>
  </si>
  <si>
    <t>MONDEO АМОРТИЗАТОР КРЫШКИ БАГАЖНИКА (УНИВЕРСАЛ) (Тайвань)</t>
  </si>
  <si>
    <t>1668469</t>
  </si>
  <si>
    <t>MONDEO БАМПЕР ЗАДН (СЕДАН) (ХЭТЧБЭК) (Тайвань) ГРУНТ</t>
  </si>
  <si>
    <t>1021924</t>
  </si>
  <si>
    <t>MONDEO {II 97-99} БАМПЕР ЗАДН (УНИВЕРСАЛ) (Тайвань) ГРУНТ</t>
  </si>
  <si>
    <t>1119444</t>
  </si>
  <si>
    <t>93-00</t>
  </si>
  <si>
    <t>1119438</t>
  </si>
  <si>
    <t>93BB3B438CA</t>
  </si>
  <si>
    <t>MONDEO СТОЙКА СТАБИЛИЗАТОРА Л=П ПЕРЕД (Тайвань)</t>
  </si>
  <si>
    <t>93BB5K566AC</t>
  </si>
  <si>
    <t>MONDEO СТОЙКА СТАБИЛИЗАТОРА Л=П ЗАДН</t>
  </si>
  <si>
    <t>1011984/1038608/7330967</t>
  </si>
  <si>
    <t>MONDEO РАДИАТОР ОХЛАЖДЕН AT (KOYO) (см.каталог)</t>
  </si>
  <si>
    <t>1022447/7012068/93BW19710AG</t>
  </si>
  <si>
    <t>MONDEO КОНДЕНСАТОР КОНДИЦ (NISSENS) (NRF) (GERI) (см.каталог)</t>
  </si>
  <si>
    <t>F8RZ8C607GE</t>
  </si>
  <si>
    <t>MONDEO МОТОР+ВЕНТИЛЯТОР КОНДЕНС КОНД ДВУХВЕНТИЛЯТ С КОРПУС AT (Тайвань)</t>
  </si>
  <si>
    <t>1117754</t>
  </si>
  <si>
    <t>MONDEO МОТОР+ВЕНТИЛЯТОР КОНДЕНС КОНД С КОРПУС MT (Тайвань)</t>
  </si>
  <si>
    <t>1018493/1035435/6997608/7058040</t>
  </si>
  <si>
    <t>93-</t>
  </si>
  <si>
    <t>MONDEO {Mondeo 97-} КОМПРЕССОР КОНДИЦ (см.каталог) (AVA)</t>
  </si>
  <si>
    <t>FORD MONDEO (4/01-)</t>
  </si>
  <si>
    <t>1435624</t>
  </si>
  <si>
    <t>MONDEO ФАРА ЛЕВ П/КОРРЕКТОР (DEPO)</t>
  </si>
  <si>
    <t>1435619</t>
  </si>
  <si>
    <t>MONDEO ФАРА ПРАВ П/КОРРЕКТОР (DEPO)</t>
  </si>
  <si>
    <t>1435624+1435619</t>
  </si>
  <si>
    <t>MONDEO ФАРА Л+П (КОМПЛЕКТ) ТЮНИНГ П/КОРРЕКТОР ВНУТРИ (DEPO) ЧЕРН</t>
  </si>
  <si>
    <t>710301174279</t>
  </si>
  <si>
    <t>MONDEO ФАРА ЛЕВ (КСЕНОН) С РЕГ.МОТОР (DEPO)</t>
  </si>
  <si>
    <t>710301174280</t>
  </si>
  <si>
    <t>MONDEO ФАРА ПРАВ (КСЕНОН) С РЕГ.МОТОР (DEPO)</t>
  </si>
  <si>
    <t>1435619+1435624</t>
  </si>
  <si>
    <t>MONDEO ФАРА Л+П (КОМПЛЕКТ) ТЮНИНГ ЛИНЗОВАН С СВЕТЯЩ ОБОДК (JUNYAN) ВНУТРИ ЧЕРН</t>
  </si>
  <si>
    <t>1126654</t>
  </si>
  <si>
    <t>1302914</t>
  </si>
  <si>
    <t>1126982</t>
  </si>
  <si>
    <t>1331776</t>
  </si>
  <si>
    <t>MONDEO СТЕКЛО ФАРЫ ПРОТИВОТУМ Л=П</t>
  </si>
  <si>
    <t>1329223</t>
  </si>
  <si>
    <t>MONDEO РЕШЕТКА РАДИАТОРА БЕЗ МОЛДИНГ (Тайвань) СЕР</t>
  </si>
  <si>
    <t>1126894</t>
  </si>
  <si>
    <t>MONDEO РЕШЕТКА РАДИАТОРА В СБОРЕ (Тайвань) ГРУНТ ЧЕРН</t>
  </si>
  <si>
    <t>1323911</t>
  </si>
  <si>
    <t>MONDEO МОЛДИНГ РЕШЕТКИ РАДИАТОРА (Тайвань) ХРОМ</t>
  </si>
  <si>
    <t>1139851</t>
  </si>
  <si>
    <t>1329110</t>
  </si>
  <si>
    <t>MONDEO БАМПЕР ПЕРЕДН (Тайвань) МАТОВО-СЕР</t>
  </si>
  <si>
    <t>1344313+1328209</t>
  </si>
  <si>
    <t>MONDEO БАМПЕР ПЕРЕДН С СПОЙЛЕР (Тайвань) ГРУНТ</t>
  </si>
  <si>
    <t>1119585</t>
  </si>
  <si>
    <t>MONDEO МОЛДИНГ БАМПЕРА ПЕРЕДН ЛЕВ (Тайвань) ЧЕРН</t>
  </si>
  <si>
    <t>1318779</t>
  </si>
  <si>
    <t>1318778</t>
  </si>
  <si>
    <t>MONDEO МОЛДИНГ БАМПЕРА ПЕРЕДН ПРАВ (Тайвань) ЧЕРН</t>
  </si>
  <si>
    <t>1119586</t>
  </si>
  <si>
    <t>1344321</t>
  </si>
  <si>
    <t>MONDEO РЕШЕТКА БАМПЕРА ПЕРЕДН (Тайвань)</t>
  </si>
  <si>
    <t>1S7117A990AF</t>
  </si>
  <si>
    <t>MONDEO ЗАГЛУШКА ПРОТИВОТУМАНКИ ЛЕВ КРУГЛ (Тайвань)</t>
  </si>
  <si>
    <t>1S7117A989BF</t>
  </si>
  <si>
    <t>MONDEO ЗАГЛУШКА ПРОТИВОТУМАНКИ ПРАВ КРУГЛ (Тайвань)</t>
  </si>
  <si>
    <t>1318181</t>
  </si>
  <si>
    <t>1S7117K876AJ</t>
  </si>
  <si>
    <t>1118943</t>
  </si>
  <si>
    <t>1118938</t>
  </si>
  <si>
    <t>LK1S7116115AC</t>
  </si>
  <si>
    <t>LK1S7116114AC</t>
  </si>
  <si>
    <t>1307005</t>
  </si>
  <si>
    <t>1307004</t>
  </si>
  <si>
    <t>1124589+1139309</t>
  </si>
  <si>
    <t>MONDEO БРЫЗГОВИК ПЕРЕДН КРЫЛА Л+П (КОМПЛЕКТ) + ЗАДН (4 шт) (Китай)</t>
  </si>
  <si>
    <t>1118533</t>
  </si>
  <si>
    <t>1348008</t>
  </si>
  <si>
    <t>1348007</t>
  </si>
  <si>
    <t>1133010</t>
  </si>
  <si>
    <t>MONDEO СУППОРТ РАДИАТОРА 1.8 + (дизель) (Тайвань) ПЛАСТИК</t>
  </si>
  <si>
    <t>1134818</t>
  </si>
  <si>
    <t>MONDEO СУППОРТ РАДИАТОРА 2 2.5 (Тайвань) ПЛАСТИК</t>
  </si>
  <si>
    <t>1232186</t>
  </si>
  <si>
    <t>MONDEO ЗЕРКАЛО ЛЕВ МЕХАН С ТРОСИК (aspherical) (Тайвань) ГРУНТ</t>
  </si>
  <si>
    <t>1232183</t>
  </si>
  <si>
    <t>MONDEO ЗЕРКАЛО ПРАВ МЕХАН С ТРОСИК (convex) (Тайвань) ГРУНТ</t>
  </si>
  <si>
    <t>1232187</t>
  </si>
  <si>
    <t>1232184</t>
  </si>
  <si>
    <t>MONDEO ЗЕРКАЛО ПРАВ ЭЛЕКТР С ПОДОГРЕВ (convex) (Тайвань) ГРУНТ</t>
  </si>
  <si>
    <t>1117390</t>
  </si>
  <si>
    <t>MONDEO СТЕКЛО ЗЕРКАЛА ЛЕВ ЭЛЕКТР С ПОДОГРЕВ (aspherical) (Тайвань)</t>
  </si>
  <si>
    <t>1117385</t>
  </si>
  <si>
    <t>MONDEO СТЕКЛО ЗЕРКАЛА ПРАВ ЭЛЕКТР С ПОДОГРЕВ (convex) (Тайвань)</t>
  </si>
  <si>
    <t>MONDEO АРКА РЕМ.КРЫЛА ЗАДН ЛЕВ (KLOKKERHOLM)</t>
  </si>
  <si>
    <t>MONDEO АРКА РЕМ.КРЫЛА ЗАДН ПРАВ (KLOKKERHOLM)</t>
  </si>
  <si>
    <t>1318782</t>
  </si>
  <si>
    <t>1142420</t>
  </si>
  <si>
    <t>MONDEO БАМПЕР ЗАДН (СЕДАН) (Тайвань) ГРУНТ</t>
  </si>
  <si>
    <t>1117797</t>
  </si>
  <si>
    <t>MONDEO МОЛДИНГ БАМПЕРА ЗАДН ЛЕВ (СЕДАН) (Тайвань) ЧЕРН</t>
  </si>
  <si>
    <t>1117794</t>
  </si>
  <si>
    <t>MONDEO МОЛДИНГ БАМПЕРА ЗАДН ПРАВ (СЕДАН) (Тайвань) ЧЕРН</t>
  </si>
  <si>
    <t>1426036</t>
  </si>
  <si>
    <t>MONDEO МОЛДИНГ БАМПЕРА ЗАДН ЦЕНТРАЛ (СЕДАН) (Тайвань) ЧЕРН</t>
  </si>
  <si>
    <t>1318182</t>
  </si>
  <si>
    <t>MONDEO УПЛОТНИТЕЛЬ БАМПЕРА ЗАДН (Тайвань)</t>
  </si>
  <si>
    <t>1371849+1371861</t>
  </si>
  <si>
    <t>MONDEO ФОНАРЬ ЗАДН ВНЕШН Л+П (КОМПЛЕКТ) ТЮНИНГ С ДИОД (EAGLE EYES) ВНУТРИ КРАСН-ТОНИР</t>
  </si>
  <si>
    <t>1319872/1371861/1S7113A603EF</t>
  </si>
  <si>
    <t>MONDEO ФОНАРЬ ЗАДН ВНЕШН ЛЕВ (DEPO) КРАСН-БЕЛ</t>
  </si>
  <si>
    <t>6S7113405A/6S7113A603EA</t>
  </si>
  <si>
    <t>6S7113404A/6S7113A602EA</t>
  </si>
  <si>
    <t>MONDEO ФОНАРЬ ЗАДН ВНЕШН ПРАВ (DEPO) КРАСН-БЕЛ</t>
  </si>
  <si>
    <t>1319871/1371849/1S7113A602ED</t>
  </si>
  <si>
    <t>MONDEO ФОНАРЬ ЗАДН ВНЕШН Л+П (КОМПЛЕКТ) ТЮНИНГ С ДИОД (EAGLE EYES) ТОНИР ВНУТРИ ХРОМ</t>
  </si>
  <si>
    <t>1319872/1371861</t>
  </si>
  <si>
    <t>MONDEO ФОНАРЬ ЗАДН ВНЕШН ЛЕВ (Китай) КРАСН-БЕЛ</t>
  </si>
  <si>
    <t>1319871/1371849</t>
  </si>
  <si>
    <t>MONDEO ФОНАРЬ ЗАДН ВНЕШН ПРАВ (Китай) КРАСН-БЕЛ</t>
  </si>
  <si>
    <t>MONDEO ФОНАРЬ ЗАДН ВНЕШН Л+П (КОМПЛЕКТ) ТЮНИНГ ПРОЗРАЧ (JUNYAN) ВНУТРИ ЧЕРН</t>
  </si>
  <si>
    <t>LE1S713051AM</t>
  </si>
  <si>
    <t>MONDEO РЫЧАГ ПЕРЕДН ПОДВЕСКИ ЛЕВ НИЖН (Тайвань)</t>
  </si>
  <si>
    <t>LE1S713042AM</t>
  </si>
  <si>
    <t>MONDEO РЫЧАГ ПЕРЕДН ПОДВЕСКИ ПРАВ НИЖН (Тайвань)</t>
  </si>
  <si>
    <t>1213407</t>
  </si>
  <si>
    <t>MONDEO БАЧОК ОМЫВАТЕЛЯ БЕЗ МОТОР (Китай)</t>
  </si>
  <si>
    <t>1152429/1232915/1311098/1348012</t>
  </si>
  <si>
    <t>MONDEO {670x361mm} КОНДЕНСАТОР КОНДИЦ (NISSENS) (AVA) (см.каталог)</t>
  </si>
  <si>
    <t>MONDEO {670x361mm} КОНДЕНСАТОР КОНДИЦ (см.каталог)</t>
  </si>
  <si>
    <t>FORD MONDEO (9/96-3/01)</t>
  </si>
  <si>
    <t>PL1S7113006AA</t>
  </si>
  <si>
    <t>PL1S7113005AA</t>
  </si>
  <si>
    <t>1024952</t>
  </si>
  <si>
    <t>1024953</t>
  </si>
  <si>
    <t>1036771</t>
  </si>
  <si>
    <t>MONDEO РЕШЕТКА РАДИАТОРА (бензин) (Тайвань) ХРОМ-ЧЕРН</t>
  </si>
  <si>
    <t>1031562</t>
  </si>
  <si>
    <t>MONDEO БАМПЕР ПЕРЕДН +/- С ОТВ П/ПРОТИВОТУМ (Тайвань) ГРУНТ</t>
  </si>
  <si>
    <t>MONDEO БАМПЕР ПЕРЕДН (Италия)</t>
  </si>
  <si>
    <t>1031564</t>
  </si>
  <si>
    <t>MONDEO РЕШЕТКА БАМПЕРА ПЕРЕДН ЦЕНТРАЛ (Тайвань) ЧЕРН</t>
  </si>
  <si>
    <t>1033033</t>
  </si>
  <si>
    <t>MONDEO ЗАГЛУШКА ПРОТИВОТУМАНКИ ЛЕВ (Тайвань) ЧЕРН</t>
  </si>
  <si>
    <t>1033032</t>
  </si>
  <si>
    <t>MONDEO ЗАГЛУШКА ПРОТИВОТУМАНКИ ПРАВ (Тайвань) ЧЕРН</t>
  </si>
  <si>
    <t>1054500</t>
  </si>
  <si>
    <t>MONDEO СПОЙЛЕР БАМПЕРА ПЕРЕДН (Тайвань)</t>
  </si>
  <si>
    <t>1094870</t>
  </si>
  <si>
    <t>1024176</t>
  </si>
  <si>
    <t>1024175</t>
  </si>
  <si>
    <t>1092706</t>
  </si>
  <si>
    <t>1092705</t>
  </si>
  <si>
    <t>1026011</t>
  </si>
  <si>
    <t>7077961</t>
  </si>
  <si>
    <t>7077957</t>
  </si>
  <si>
    <t>1023759</t>
  </si>
  <si>
    <t>1036318</t>
  </si>
  <si>
    <t>MONDEO БАМПЕР ЗАДН (СЕДАН) (ХЭТЧБЭК) БЕЗ ОТВ П/ГЛУШИТЕЛЬ (Тайвань) ГРУНТ</t>
  </si>
  <si>
    <t>MONDEO БАМПЕР ЗАДН (СЕДАН) (ХЭТЧБЭК) С ОТВ П/ГЛУШИТЕЛЬ СЛЕВА (Тайвань) ГРУНТ</t>
  </si>
  <si>
    <t>MONDEO БАМПЕР ЗАДН (СЕДАН) (ХЭТЧБЭК) С ОТВ П/ГЛУШИТЕЛЬ СПРАВА (Тайвань) ГРУНТ</t>
  </si>
  <si>
    <t>1094871</t>
  </si>
  <si>
    <t>MONDEO УПЛОТНИТЕЛЬ БАМПЕРА ЗАДН (СЕДАН) (ХЭТЧБЭК) (Тайвань)</t>
  </si>
  <si>
    <t>1029942</t>
  </si>
  <si>
    <t>MONDEO МОЛДИНГ ЗАДН НА КРЫШК БАГАЖН (СЕДАН) (Тайвань) ХРОМ</t>
  </si>
  <si>
    <t>97BG3051AA</t>
  </si>
  <si>
    <t>MONDEO РЫЧАГ ПЕРЕДН ПОДВЕСКИ ЛЕВ (Тайвань)</t>
  </si>
  <si>
    <t>97BG3042AA</t>
  </si>
  <si>
    <t>MONDEO РЫЧАГ ПЕРЕДН ПОДВЕСКИ ПРАВ (Тайвань)</t>
  </si>
  <si>
    <t>1022553/1055189/1060440/97BW19710BA/97BW19710BB</t>
  </si>
  <si>
    <t>MONDEO {COUGAR 99-} КОНДЕНСАТОР КОНДИЦ</t>
  </si>
  <si>
    <t>1038061</t>
  </si>
  <si>
    <t>MONDEO {РАМКА ФАРЫ ПРОТИВОТУМАНОЙ}  ЛЕВ (Тайвань) ЧЕРН</t>
  </si>
  <si>
    <t>FORD RANGER  (06-)</t>
  </si>
  <si>
    <t>1734821</t>
  </si>
  <si>
    <t>RANGER ФАРА ЛЕВ</t>
  </si>
  <si>
    <t>4930924</t>
  </si>
  <si>
    <t>4936159</t>
  </si>
  <si>
    <t>RANGER ФАРА ПРАВ</t>
  </si>
  <si>
    <t>1734807</t>
  </si>
  <si>
    <t>1799314</t>
  </si>
  <si>
    <t>RANGER ФОНАРЬ ЗАДН ВНЕШН ЛЕВ</t>
  </si>
  <si>
    <t>1799292</t>
  </si>
  <si>
    <t>RANGER ФОНАРЬ ЗАДН ВНЕШН ПРАВ</t>
  </si>
  <si>
    <t>FORD SCORPIO (1/85-12/94)</t>
  </si>
  <si>
    <t>6124223</t>
  </si>
  <si>
    <t>85-92</t>
  </si>
  <si>
    <t>SCORPIO СТЕКЛО ФАРЫ ЛЕВ</t>
  </si>
  <si>
    <t>6124202</t>
  </si>
  <si>
    <t>SCORPIO СТЕКЛО ФАРЫ ПРАВ</t>
  </si>
  <si>
    <t>6533589</t>
  </si>
  <si>
    <t>SCORPIO УКАЗ.ПОВОРОТА УГЛОВОЙ ЛЕВ (DEPO) БЕЛЫЙ</t>
  </si>
  <si>
    <t>6533588</t>
  </si>
  <si>
    <t>SCORPIO УКАЗ.ПОВОРОТА УГЛОВОЙ ПРАВ (DEPO) БЕЛЫЙ</t>
  </si>
  <si>
    <t>6124240</t>
  </si>
  <si>
    <t>SCORPIO {SIERRA 87-} СТЕКЛО ФАРЫ ПРОТИВОТУМ Л=П</t>
  </si>
  <si>
    <t>1629653</t>
  </si>
  <si>
    <t>85-90</t>
  </si>
  <si>
    <t>SCORPIO РЕШЕТКА РАДИАТОРА (Тайвань)</t>
  </si>
  <si>
    <t>1629655</t>
  </si>
  <si>
    <t>SCORPIO МОЛДИНГ ПОД ФАРУ ЛЕВ (Тайвань)</t>
  </si>
  <si>
    <t>1639654</t>
  </si>
  <si>
    <t>SCORPIO МОЛДИНГ ПОД ФАРУ ПРАВ (Тайвань)</t>
  </si>
  <si>
    <t>86GB17K919</t>
  </si>
  <si>
    <t>SCORPIO БАМПЕР ПЕРЕДН БЕЗ ОТВ П/ПРОТИВОТУМ (Тайвань) ГРУНТ</t>
  </si>
  <si>
    <t>7167029</t>
  </si>
  <si>
    <t>SCORPIO ПОРОГ ЛЕВ (4 дв) (KLOKKERHOLM)</t>
  </si>
  <si>
    <t>7167028</t>
  </si>
  <si>
    <t>SCORPIO ПОРОГ ПРАВ (4 дв) (KLOKKERHOLM)</t>
  </si>
  <si>
    <t>SCORPIO АРКА РЕМ.КРЫЛА ЗАДН ЛЕВ (4 дв) (KLOKKERHOLM)</t>
  </si>
  <si>
    <t>SCORPIO АРКА РЕМ.КРЫЛА ЗАДН ПРАВ (4 дв) (KLOKKERHOLM)</t>
  </si>
  <si>
    <t>1018361/93GW19710BC/93GW19710BD</t>
  </si>
  <si>
    <t>86-98</t>
  </si>
  <si>
    <t>SCORPIO КОНДЕНСАТОР КОНДИЦ (см.каталог)</t>
  </si>
  <si>
    <t>FORD SCORPIO (1/95-7/98)</t>
  </si>
  <si>
    <t>95GG13369AA</t>
  </si>
  <si>
    <t>SCORPIO УКАЗ.ПОВОРОТА НИЖН ЛЕВ П/ПРОТИВОТУМ (DEPO)</t>
  </si>
  <si>
    <t>95GG13368AA</t>
  </si>
  <si>
    <t>SCORPIO УКАЗ.ПОВОРОТА НИЖН ПРАВ П/ПРОТИВОТУМ (DEPO)</t>
  </si>
  <si>
    <t>1010905</t>
  </si>
  <si>
    <t>SCORPIO РЕШЕТКА РАДИАТОРА БЕЗ РАМК (Тайвань)</t>
  </si>
  <si>
    <t>7344001</t>
  </si>
  <si>
    <t>SCORPIO КРЫЛО ПЕРЕДН ЛЕВ (Тайвань)</t>
  </si>
  <si>
    <t>7344000</t>
  </si>
  <si>
    <t>SCORPIO КРЫЛО ПЕРЕДН ПРАВ (Тайвань)</t>
  </si>
  <si>
    <t>FORD SIERRA (2/90-5/93)</t>
  </si>
  <si>
    <t>90BG13369AA</t>
  </si>
  <si>
    <t>SIERRA УКАЗ.ПОВОРОТА УГЛОВОЙ ЛЕВ (DEPO) БЕЛЫЙ</t>
  </si>
  <si>
    <t>90BG13368AA</t>
  </si>
  <si>
    <t>SIERRA УКАЗ.ПОВОРОТА УГЛОВОЙ ПРАВ (DEPO) БЕЛЫЙ</t>
  </si>
  <si>
    <t>6187169</t>
  </si>
  <si>
    <t>SIERRA РЕШЕТКА РАДИАТОРА (Тайвань) ГРУНТ</t>
  </si>
  <si>
    <t>1644384/87BG81A63AA</t>
  </si>
  <si>
    <t>SIERRA РЕШЕТКА РАДИАТОРА (Тайвань) ЧЕРН</t>
  </si>
  <si>
    <t>1661291</t>
  </si>
  <si>
    <t>SIERRA ПЛАНКА-ФАРТУК ПОД РЕШЕТКУ (Тайвань) ГРУНТ</t>
  </si>
  <si>
    <t>87BG8355AAW</t>
  </si>
  <si>
    <t>SIERRA ПЛАНКА-ФАРТУК ПОД РЕШЕТКУ (Тайвань) ЧЕРН</t>
  </si>
  <si>
    <t>6695223</t>
  </si>
  <si>
    <t>SIERRA БАМПЕР ПЕРЕДН БЕЗ ОТВ П/ПРОТИВОТУМ (Тайвань) ЧЕРН</t>
  </si>
  <si>
    <t>6502951</t>
  </si>
  <si>
    <t>SIERRA КРЫЛО ПЕРЕДН ЛЕВ С ОТВ П/ПОВТОРИТЕЛЬ</t>
  </si>
  <si>
    <t>6502949</t>
  </si>
  <si>
    <t>SIERRA КРЫЛО ПЕРЕДН ПРАВ С ОТВ П/ПОВТОРИТЕЛЬ</t>
  </si>
  <si>
    <t>1661908</t>
  </si>
  <si>
    <t>SIERRA КАПОТ БЕЗ ОТВ П/ЭМБЛЕМУ (Тайвань)</t>
  </si>
  <si>
    <t>1664060</t>
  </si>
  <si>
    <t>87-93</t>
  </si>
  <si>
    <t>SIERRA КРЕПЛЕНИЕ ФАРЫ ЛЕВ (Тайвань)</t>
  </si>
  <si>
    <t>1664059</t>
  </si>
  <si>
    <t>SIERRA КРЕПЛЕНИЕ ФАРЫ ПРАВ (Тайвань)</t>
  </si>
  <si>
    <t>6177669</t>
  </si>
  <si>
    <t>SIERRA ФОНАРЬ ЗАДН ВНЕШН ЛЕВ (4 дв) (DEPO)</t>
  </si>
  <si>
    <t>6177667</t>
  </si>
  <si>
    <t>SIERRA ФОНАРЬ ЗАДН ВНЕШН ПРАВ (4 дв) (DEPO)</t>
  </si>
  <si>
    <t>FORD SIERRA (4/87-1/90)</t>
  </si>
  <si>
    <t>87BG13005/87BG13005C2A</t>
  </si>
  <si>
    <t>SIERRA ФАРА ПРАВ ДВУХЛАМП (DEPO)</t>
  </si>
  <si>
    <t>6156399</t>
  </si>
  <si>
    <t>SIERRA СТЕКЛО ФАРЫ ЛЕВ</t>
  </si>
  <si>
    <t>6156384</t>
  </si>
  <si>
    <t>SIERRA СТЕКЛО ФАРЫ ПРАВ</t>
  </si>
  <si>
    <t>87BG13369AA</t>
  </si>
  <si>
    <t>SIERRA УКАЗ.ПОВОРОТА УГЛОВОЙ ЛЕВ (DEPO) ЖЕЛТ</t>
  </si>
  <si>
    <t>87BG13368AA</t>
  </si>
  <si>
    <t>SIERRA УКАЗ.ПОВОРОТА УГЛОВОЙ ПРАВ (DEPO) ЖЕЛТ</t>
  </si>
  <si>
    <t>1644383</t>
  </si>
  <si>
    <t>1664899</t>
  </si>
  <si>
    <t>SIERRA БАМПЕР ПЕРЕДН БЕЗ ОТВ П/ПРОТИВОТУМ С МОЛДИНГ (Тайвань) ГРУНТ</t>
  </si>
  <si>
    <t>6151468</t>
  </si>
  <si>
    <t>SIERRA КРЫЛО ПЕРЕДН ЛЕВ БЕЗ ОТВ П/ПОВТОРИТЕЛЬ</t>
  </si>
  <si>
    <t>6151466</t>
  </si>
  <si>
    <t>SIERRA КРЫЛО ПЕРЕДН ПРАВ БЕЗ ОТВ П/ПОВТОРИТЕЛЬ</t>
  </si>
  <si>
    <t>1664902</t>
  </si>
  <si>
    <t>SIERRA БАМПЕР ЗАДН (СЕДАН) ЧЕРН</t>
  </si>
  <si>
    <t>83BB3A052BC</t>
  </si>
  <si>
    <t>SIERRA РЫЧАГ ПЕРЕДН ПОДВЕСКИ ЛЕВ</t>
  </si>
  <si>
    <t>83BB3A053BC</t>
  </si>
  <si>
    <t>SIERRA РЫЧАГ ПЕРЕДН ПОДВЕСКИ ПРАВ</t>
  </si>
  <si>
    <t>FORD SIERRA (6/82-2/87)</t>
  </si>
  <si>
    <t>83BG13005C1A</t>
  </si>
  <si>
    <t>83-86</t>
  </si>
  <si>
    <t>SIERRA ФАРА ПРАВ ОДНОЛАМП</t>
  </si>
  <si>
    <t>1613221</t>
  </si>
  <si>
    <t>SIERRA РЕШЕТКА РАДИАТОРА 1.6 2 (Тайвань) СЕР</t>
  </si>
  <si>
    <t>1613262</t>
  </si>
  <si>
    <t>SIERRA {GHIA} РЕШЕТКА РАДИАТОРА 2.2 (Тайвань) СЕР</t>
  </si>
  <si>
    <t>1630817</t>
  </si>
  <si>
    <t>SIERRA БАМПЕР ПЕРЕДН БЕЗ МОЛДИНГ (Тайвань)</t>
  </si>
  <si>
    <t>6096406</t>
  </si>
  <si>
    <t>SIERRA КРЫЛО ПЕРЕДН ЛЕВ БЕЗ ОТВ П/ПОВТОРИТЕЛЬ (Тайвань)</t>
  </si>
  <si>
    <t>6096404</t>
  </si>
  <si>
    <t>SIERRA КРЫЛО ПЕРЕДН ПРАВ БЕЗ ОТВ П/ПОВТОРИТЕЛЬ (Тайвань)</t>
  </si>
  <si>
    <t>6096407</t>
  </si>
  <si>
    <t>SIERRA КРЫЛО ПЕРЕДН ЛЕВ С ОТВ П/ПОВТОРИТЕЛЬ (Тайвань)</t>
  </si>
  <si>
    <t>6096405</t>
  </si>
  <si>
    <t>SIERRA КРЫЛО ПЕРЕДН ПРАВ С ОТВ П/ПОВТОРИТЕЛЬ (Тайвань)</t>
  </si>
  <si>
    <t>P83BB16612AA</t>
  </si>
  <si>
    <t>SIERRA КАПОТ (Тайвань)</t>
  </si>
  <si>
    <t>83-93</t>
  </si>
  <si>
    <t>SIERRA ЗЕРКАЛО ЛЕВ МЕХАН С ТРОСИК (convex)</t>
  </si>
  <si>
    <t>6122182</t>
  </si>
  <si>
    <t>SIERRA ПОРОГ ЛЕВ (4 дв) (KLOKKERHOLM)</t>
  </si>
  <si>
    <t>6122181</t>
  </si>
  <si>
    <t>SIERRA ПОРОГ ПРАВ (4 дв) (KLOKKERHOLM)</t>
  </si>
  <si>
    <t>SIERRA АРКА РЕМ.КРЫЛА ЗАДН ЛЕВ (УНИВЕРСАЛ) (KLOKKERHOLM)</t>
  </si>
  <si>
    <t>SIERRA АРКА РЕМ.КРЫЛА ЗАДН ПРАВ (УНИВЕРСАЛ) (KLOKKERHOLM)</t>
  </si>
  <si>
    <t>FORD S-MAX / GALAXY (06-)</t>
  </si>
  <si>
    <t>1473418</t>
  </si>
  <si>
    <t>S-MAX {GALAXY 06-} ФАРА ЛЕВ С РЕГ.МОТОР (DEPO)</t>
  </si>
  <si>
    <t>1438493/1473416</t>
  </si>
  <si>
    <t>S-MAX {GALAXY 06-} ФАРА ПРАВ С РЕГ.МОТОР (DEPO)</t>
  </si>
  <si>
    <t>1680266/1717763</t>
  </si>
  <si>
    <t>S-MAX ФАРА ПРОТИВОТУМ ЛЕВ (DEPO)</t>
  </si>
  <si>
    <t>1717762</t>
  </si>
  <si>
    <t>S-MAX ФАРА ПРОТИВОТУМ ПРАВ (DEPO)</t>
  </si>
  <si>
    <t>1444745</t>
  </si>
  <si>
    <t>S-MAX БАМПЕР ПЕРЕДН (Тайвань)</t>
  </si>
  <si>
    <t>6M21R16016AH</t>
  </si>
  <si>
    <t>S-MAX КРЫЛО ПЕРЕДН ЛЕВ (Тайвань)</t>
  </si>
  <si>
    <t>6M21R16015AF</t>
  </si>
  <si>
    <t>S-MAX КРЫЛО ПЕРЕДН ПРАВ (Тайвань)</t>
  </si>
  <si>
    <t>1485592</t>
  </si>
  <si>
    <t>S-MAX КАПОТ (Тайвань)</t>
  </si>
  <si>
    <t>1467473</t>
  </si>
  <si>
    <t>S-MAX ФОНАРЬ ЗАДН ВНЕШН ЛЕВ (DEPO)</t>
  </si>
  <si>
    <t>1467472</t>
  </si>
  <si>
    <t>S-MAX ФОНАРЬ ЗАДН ВНЕШН ПРАВ (DEPO)</t>
  </si>
  <si>
    <t>1694759</t>
  </si>
  <si>
    <t>S-MAX КРЕПЛЕНИЕ БАМПЕРА ПЕРЕДН ЛЕВ (Китай)</t>
  </si>
  <si>
    <t>1694758</t>
  </si>
  <si>
    <t>S-MAX КРЕПЛЕНИЕ БАМПЕРА ПЕРЕДН ПРАВ (Китай)</t>
  </si>
  <si>
    <t>FORD TRANSIT (06-)</t>
  </si>
  <si>
    <t>1452504</t>
  </si>
  <si>
    <t>TRANSIT ФАРА ЛЕВ П/КОРРЕКТОР (DEPO)</t>
  </si>
  <si>
    <t>1452500</t>
  </si>
  <si>
    <t>TRANSIT ФАРА ПРАВ П/КОРРЕКТОР (DEPO)</t>
  </si>
  <si>
    <t>1437328</t>
  </si>
  <si>
    <t>TRANSIT РЕШЕТКА РАДИАТОРА (Тайвань) ЧЕРН</t>
  </si>
  <si>
    <t>1437327</t>
  </si>
  <si>
    <t>TRANSIT БАМПЕР ПЕРЕДН ЛЕВ БЕЗ ОТВ П/ПРОТИВОТУМ (Тайвань)</t>
  </si>
  <si>
    <t>1437326</t>
  </si>
  <si>
    <t>TRANSIT БАМПЕР ПЕРЕДН ПРАВ БЕЗ ОТВ П/ПРОТИВОТУМ (Тайвань)</t>
  </si>
  <si>
    <t>1437153</t>
  </si>
  <si>
    <t>TRANSIT БАМПЕР ПЕРЕДН ЦЕНТРАЛ (Тайвань)</t>
  </si>
  <si>
    <t>1437092</t>
  </si>
  <si>
    <t>TRANSIT БОКОВИНА БАМПЕРА ПЕРЕДН ЛЕВ С ОТВ П/ПРОТИВОТУМ (Тайвань)</t>
  </si>
  <si>
    <t>1437091</t>
  </si>
  <si>
    <t>TRANSIT БОКОВИНА БАМПЕРА ПЕРЕДН ПРАВ С ОТВ П/ПРОТИВОТУМ (Тайвань)</t>
  </si>
  <si>
    <t>4584333</t>
  </si>
  <si>
    <t>CONNECT {+ TRANSIT 06-} УСИЛИТЕЛЬ БАМПЕРА ПЕРЕДН (Тайвань)</t>
  </si>
  <si>
    <t>1370603/1561051</t>
  </si>
  <si>
    <t>TRANSIT КРЫЛО ПЕРЕДН ЛЕВ БЕЗ ОТВ П/ПОВТОРИТЕЛЬ (Тайвань)</t>
  </si>
  <si>
    <t>1370600/1560697</t>
  </si>
  <si>
    <t>TRANSIT КРЫЛО ПЕРЕДН ПРАВ БЕЗ ОТВ П/ПОВТОРИТЕЛЬ (Тайвань)</t>
  </si>
  <si>
    <t>1370605/1559048</t>
  </si>
  <si>
    <t>TRANSIT КРЫЛО ПЕРЕДН ЛЕВ С ОТВ П/ПОВТОРИТЕЛЬ (Тайвань)</t>
  </si>
  <si>
    <t>1370602</t>
  </si>
  <si>
    <t>TRANSIT КРЫЛО ПЕРЕДН ПРАВ С ОТВ П/ПОВТОРИТЕЛЬ (Тайвань)</t>
  </si>
  <si>
    <t>1511100</t>
  </si>
  <si>
    <t>TRANSIT КАПОТ (Тайвань)</t>
  </si>
  <si>
    <t>1821780/4643771/YC1517683ATYGAZ</t>
  </si>
  <si>
    <t>TRANSIT ЗЕРКАЛО ЛЕВ МЕХАН (convex) (Тайвань)</t>
  </si>
  <si>
    <t>1619553</t>
  </si>
  <si>
    <t>TRANSIT ЗЕРКАЛО ЛЕВ ЭЛЕКТР С ОТВ П/ПОВТОРИТЕЛЬ (Китай)</t>
  </si>
  <si>
    <t>1820111/4643476/IC1517682NDYGAX</t>
  </si>
  <si>
    <t>TRANSIT ЗЕРКАЛО ПРАВ МЕХАН (convex) (Тайвань)</t>
  </si>
  <si>
    <t>1786639</t>
  </si>
  <si>
    <t>TRANSIT ЗЕРКАЛО ПРАВ ЭЛЕКТР С ОТВ П/ПОВТОРИТЕЛЬ (Китай)</t>
  </si>
  <si>
    <t>1786643</t>
  </si>
  <si>
    <t>TRANSIT ЗЕРКАЛО ЛЕВ ЭЛЕКТР С ОТВ П/ПОВТОРИТЕЛЬ , ДЛИНН КРОНШТЕЙН (Китай)</t>
  </si>
  <si>
    <t>1821781/4643782/YC1717683BTYGAX</t>
  </si>
  <si>
    <t>TRANSIT ЗЕРКАЛО ЛЕВ ЭЛЕКТР С ПОДОГРЕВ (convex) (Тайвань)</t>
  </si>
  <si>
    <t>1786637</t>
  </si>
  <si>
    <t>TRANSIT ЗЕРКАЛО ПРАВ ЭЛЕКТР С ОТВ П/ПОВТОРИТЕЛЬ , ДЛИНН КРОНШТЕЙН (Китай)</t>
  </si>
  <si>
    <t>1819092/4643479/IC1517682PDYGAX</t>
  </si>
  <si>
    <t>TRANSIT ЗЕРКАЛО ПРАВ ЭЛЕКТР С ПОДОГРЕВ (convex) (Тайвань)</t>
  </si>
  <si>
    <t>1370950</t>
  </si>
  <si>
    <t>06-11</t>
  </si>
  <si>
    <t>TRANSIT БОКОВИНА БАМПЕРА ЗАДН ЛЕВ (Тайвань)</t>
  </si>
  <si>
    <t>1745835</t>
  </si>
  <si>
    <t>1745834</t>
  </si>
  <si>
    <t>TRANSIT БОКОВИНА БАМПЕРА ЗАДН ПРАВ (Тайвань)</t>
  </si>
  <si>
    <t>4060340</t>
  </si>
  <si>
    <t>TRANSIT ФОНАРЬ ЗАДН ВНЕШН ЛЕВ (DEPO)</t>
  </si>
  <si>
    <t>4060339</t>
  </si>
  <si>
    <t>TRANSIT ФОНАРЬ ЗАДН ВНЕШН ПРАВ (DEPO)</t>
  </si>
  <si>
    <t>1370865/1371296/1383315</t>
  </si>
  <si>
    <t>TRANSIT РАДИАТОР ОХЛАЖДЕН (NISSENS) (NRF) (GERI) БЕЗ КОНДИЦ (см.каталог)</t>
  </si>
  <si>
    <t>1370865/1371296/1383315/6C118005AD</t>
  </si>
  <si>
    <t>TRANSIT РАДИАТОР ОХЛАЖДЕН (KOYO) БЕЗ КОНДИЦ (см.каталог)</t>
  </si>
  <si>
    <t>1373156/1383317/1595061/6C118005CC</t>
  </si>
  <si>
    <t>TRANSIT РАДИАТОР ОХЛАЖДЕН С КОНДИЦ (см.каталог)</t>
  </si>
  <si>
    <t>1421334/6453SR/71789744/8FK351334021</t>
  </si>
  <si>
    <t>BOXER {CT Jumper/ FIAT Ducato 06-/ FD Transit 06-} КОМПРЕССОР КОНДИЦ 2.2 , 2.3 (турбодизель) (AVA) (см.каталог)</t>
  </si>
  <si>
    <t>1383679/6C1119D629BC/8FK351334031</t>
  </si>
  <si>
    <t>TRANSIT КОМПРЕССОР КОНДИЦ 2.4 (турбодизель) (AVA) (см.каталог)</t>
  </si>
  <si>
    <t>FORD TRANSIT (14-)</t>
  </si>
  <si>
    <t>1865209</t>
  </si>
  <si>
    <t>TRANSIT ФАРА ЛЕВ С РЕГ.МОТОР (DEPO)</t>
  </si>
  <si>
    <t>1877025</t>
  </si>
  <si>
    <t>TRANSIT ФАРА ПРАВ С РЕГ.МОТОР (DEPO)</t>
  </si>
  <si>
    <t>2033569</t>
  </si>
  <si>
    <t>TRANSIT ФАРА ЛЕВ С РЕГ.МОТОР ВНУТРИ ЧЕРН (DEPO)</t>
  </si>
  <si>
    <t>2033567</t>
  </si>
  <si>
    <t>TRANSIT ФАРА ПРАВ С РЕГ.МОТОР ВНУТРИ ЧЕРН (DEPO)</t>
  </si>
  <si>
    <t>2017895</t>
  </si>
  <si>
    <t>TRANSIT БАМПЕР ПЕРЕДН НИЖН (Тайвань)</t>
  </si>
  <si>
    <t>1857409</t>
  </si>
  <si>
    <t>TRANSIT БАМПЕР ПЕРЕДН ВЕРХН , ГРУНТ (Тайвань)</t>
  </si>
  <si>
    <t>TRANSIT БАМПЕР ПЕРЕДН НИЖН (Италия)</t>
  </si>
  <si>
    <t>TRANSIT БАМПЕР ПЕРЕДН ВЕРХН (Китай)</t>
  </si>
  <si>
    <t>1932569</t>
  </si>
  <si>
    <t>TRANSIT ЗЕРКАЛО ЛЕВ ЭЛЕКТР С ПОДОГРЕВ БЕЛ УК.ПОВОР (convex) (Тайвань)</t>
  </si>
  <si>
    <t>1932567</t>
  </si>
  <si>
    <t>TRANSIT ЗЕРКАЛО ПРАВ ЭЛЕКТР С ПОДОГРЕВ БЕЛ УК.ПОВОР (convex) (Тайвань)</t>
  </si>
  <si>
    <t>1911152</t>
  </si>
  <si>
    <t>TRANSIT ЗЕРКАЛО ЛЕВ ЭЛЕКТР С ПОДОГРЕВ , ЖЕЛТ УК.ПОВОР (convex) (Тайвань)</t>
  </si>
  <si>
    <t>1911125</t>
  </si>
  <si>
    <t>TRANSIT ЗЕРКАЛО ПРАВ ЭЛЕКТР С ПОДОГРЕВ , ЖЕЛТ УК.ПОВОР (convex) (Тайвань)</t>
  </si>
  <si>
    <t>1855334</t>
  </si>
  <si>
    <t>1855335</t>
  </si>
  <si>
    <t>TRANSIT ФОНАРЬ ЗАДН ВНЕШН ЛЕВ (Китай)</t>
  </si>
  <si>
    <t>TRANSIT ФОНАРЬ ЗАДН ВНЕШН ПРАВ (Китай)</t>
  </si>
  <si>
    <t>FORD TRANSIT (3/00-)</t>
  </si>
  <si>
    <t>1114874/LP231L</t>
  </si>
  <si>
    <t>TRANSIT ФАРА ЛЕВ П/КОРРЕКТОР ВНУТРИ (DEPO) ХРОМ</t>
  </si>
  <si>
    <t>1114874</t>
  </si>
  <si>
    <t>TRANSIT ФАРА ЛЕВ П/КОРРЕКТОР ВНУТРИ (DEPO) ЧЕРН</t>
  </si>
  <si>
    <t>1114875/LP231R</t>
  </si>
  <si>
    <t>TRANSIT ФАРА ПРАВ П/КОРРЕКТОР ВНУТРИ (DEPO) ХРОМ</t>
  </si>
  <si>
    <t>1114875</t>
  </si>
  <si>
    <t>TRANSIT ФАРА ПРАВ П/КОРРЕКТОР ВНУТРИ (DEPO) ЧЕРН</t>
  </si>
  <si>
    <t>4081689</t>
  </si>
  <si>
    <t>TRANSIT РЕШЕТКА РАДИАТОРА (Тайвань) СЕР</t>
  </si>
  <si>
    <t>TRANSIT РЕШЕТКА РАДИАТОРА СЕР</t>
  </si>
  <si>
    <t>4067127</t>
  </si>
  <si>
    <t>TRANSIT БАМПЕР ПЕРЕДН ЦЕНТРАЛ (Тайвань) СЕР</t>
  </si>
  <si>
    <t>TRANSIT БАМПЕР ПЕРЕДН ЦЕНТРАЛ (Италия)</t>
  </si>
  <si>
    <t>4068127</t>
  </si>
  <si>
    <t>TRANSIT БОКОВИНА БАМПЕРА ПЕРЕДН ЛЕВ (Тайвань) СЕР</t>
  </si>
  <si>
    <t>4068247</t>
  </si>
  <si>
    <t>TRANSIT БОКОВИНА БАМПЕРА ПЕРЕДН ПРАВ (Тайвань) СЕР</t>
  </si>
  <si>
    <t>TRANSIT БОКОВИНА БАМПЕРА ПЕРЕДН ЛЕВ С ОТВ П/ ПРОТИВОТУМ (Тайвань) ТЕМНО-СЕР</t>
  </si>
  <si>
    <t>TRANSIT БОКОВИНА БАМПЕРА ПЕРЕДН ПРАВ С ОТВ П/ ПРОТИВОТУМ (Тайвань) ТЕМНО-СЕР</t>
  </si>
  <si>
    <t>TRANSIT БОКОВИНА БАМПЕРА ПЕРЕДН ЛЕВ (Италия)</t>
  </si>
  <si>
    <t>TRANSIT БОКОВИНА БАМПЕРА ПЕРЕДН ПРАВ (Италия)</t>
  </si>
  <si>
    <t>4364195</t>
  </si>
  <si>
    <t>TRANSIT УСИЛИТЕЛЬ БАМПЕРА ПЕРЕДН (Тайвань)</t>
  </si>
  <si>
    <t>4059147</t>
  </si>
  <si>
    <t>4059143</t>
  </si>
  <si>
    <t>4070490</t>
  </si>
  <si>
    <t>4172939</t>
  </si>
  <si>
    <t>TRANSIT СУППОРТ РАДИАТОРА (Тайвань) ПЛАСТИК</t>
  </si>
  <si>
    <t>4059350</t>
  </si>
  <si>
    <t>TRANSIT БОКОВИНА БАМПЕРА ЗАДН ЛЕВ (Тайвань) СЕР</t>
  </si>
  <si>
    <t>4059349</t>
  </si>
  <si>
    <t>TRANSIT БОКОВИНА БАМПЕРА ЗАДН ПРАВ (Тайвань) СЕР</t>
  </si>
  <si>
    <t>1116630</t>
  </si>
  <si>
    <t>1116629</t>
  </si>
  <si>
    <t>1104319/4323785/4484464/459670</t>
  </si>
  <si>
    <t>TRANSIT РАДИАТОР ОХЛАЖДЕН MT (см.каталог)</t>
  </si>
  <si>
    <t>FORD TRANSIT (8/94-5/00)</t>
  </si>
  <si>
    <t>1114898</t>
  </si>
  <si>
    <t>1114894</t>
  </si>
  <si>
    <t>TRANSIT ФАРА ЛЕВ ПРОЗРАЧ ХРУСТАЛ</t>
  </si>
  <si>
    <t>TRANSIT ФАРА ПРАВ ПРОЗРАЧ ХРУСТАЛ</t>
  </si>
  <si>
    <t>1063534/7334712</t>
  </si>
  <si>
    <t>TRANSIT УКАЗ.ПОВОРОТА УГЛОВОЙ ЛЕВ (DEPO) ЖЕЛТ</t>
  </si>
  <si>
    <t>1063533/7334711</t>
  </si>
  <si>
    <t>TRANSIT УКАЗ.ПОВОРОТА УГЛОВОЙ ПРАВ (DEPO) ЖЕЛТ</t>
  </si>
  <si>
    <t>1669249</t>
  </si>
  <si>
    <t>TRANSIT РЕШЕТКА РАДИАТОРА ВНЕШН (Тайвань) ГРУНТ</t>
  </si>
  <si>
    <t>7139944</t>
  </si>
  <si>
    <t>TRANSIT РЕШЕТКА РАДИАТОРА ВНУТРЕН ЧЕРН</t>
  </si>
  <si>
    <t>7335354</t>
  </si>
  <si>
    <t>TRANSIT БАМПЕР ПЕРЕДН (Тайвань)</t>
  </si>
  <si>
    <t>7242126</t>
  </si>
  <si>
    <t>1649249</t>
  </si>
  <si>
    <t>TRANSIT КРЫЛО ПЕРЕДН ЛЕВ (Тайвань)</t>
  </si>
  <si>
    <t>1649250</t>
  </si>
  <si>
    <t>TRANSIT КРЫЛО ПЕРЕДН ПРАВ (Тайвань)</t>
  </si>
  <si>
    <t>7200054</t>
  </si>
  <si>
    <t>7273991</t>
  </si>
  <si>
    <t>TRANSIT БАЛКА СУППОРТА РАДИАТ ВЕРХН (Тайвань)</t>
  </si>
  <si>
    <t>1053418</t>
  </si>
  <si>
    <t>1053410</t>
  </si>
  <si>
    <t>95VB17906AB</t>
  </si>
  <si>
    <t>TRANSIT БАМПЕР ЗАДН ЦЕНТРАЛ (Тайвань)</t>
  </si>
  <si>
    <t>7354134</t>
  </si>
  <si>
    <t>TRANSIT БОКОВИНА БАМПЕРА ЗАДН ЛЕВ (Тайвань) ЧЕРН</t>
  </si>
  <si>
    <t>7354133</t>
  </si>
  <si>
    <t>TRANSIT БОКОВИНА БАМПЕРА ЗАДН ПРАВ (Тайвань) ЧЕРН</t>
  </si>
  <si>
    <t>TRANSIT ФОНАРЬ ЗАДН ВНЕШН ЛЕВ</t>
  </si>
  <si>
    <t>TRANSIT ФОНАРЬ ЗАДН ВНЕШН ПРАВ</t>
  </si>
  <si>
    <t>FORD TRANSIT (9/86-8/91)</t>
  </si>
  <si>
    <t>86VB13006A2D</t>
  </si>
  <si>
    <t>TRANSIT ФАРА ЛЕВ (DEPO)</t>
  </si>
  <si>
    <t>86VB13005A2D</t>
  </si>
  <si>
    <t>TRANSIT ФАРА ПРАВ (DEPO)</t>
  </si>
  <si>
    <t>86-</t>
  </si>
  <si>
    <t>TRANSIT СТЕКЛО ФАРЫ ЛЕВ</t>
  </si>
  <si>
    <t>TRANSIT СТЕКЛО ФАРЫ ПРАВ</t>
  </si>
  <si>
    <t>6166918</t>
  </si>
  <si>
    <t>1666917</t>
  </si>
  <si>
    <t>6167943</t>
  </si>
  <si>
    <t>TRANSIT РЕШЕТКА РАДИАТОРА ЧЕРН</t>
  </si>
  <si>
    <t>1635774</t>
  </si>
  <si>
    <t>1639078</t>
  </si>
  <si>
    <t>1639079</t>
  </si>
  <si>
    <t>1655521</t>
  </si>
  <si>
    <t>1655520</t>
  </si>
  <si>
    <t>1660573</t>
  </si>
  <si>
    <t>TRANSIT КАПОТ</t>
  </si>
  <si>
    <t>1646144</t>
  </si>
  <si>
    <t>TRANSIT БАЛКА СУППОРТА РАДИАТ ВЕРХН</t>
  </si>
  <si>
    <t>6831697</t>
  </si>
  <si>
    <t>6831642</t>
  </si>
  <si>
    <t>1641410</t>
  </si>
  <si>
    <t>TRANSIT ПОРОГ ЛЕВ П/ ПЕРЕД ДВЕРЬ (KLOKKERHOLM)</t>
  </si>
  <si>
    <t>1641405</t>
  </si>
  <si>
    <t>TRANSIT ПОРОГ ПРАВ П/ ПЕРЕД ДВЕРЬ (KLOKKERHOLM)</t>
  </si>
  <si>
    <t>1641416</t>
  </si>
  <si>
    <t>TRANSIT АРКА РЕМ.КРЫЛА ЗАДН ЛЕВ (KLOKKERHOLM)</t>
  </si>
  <si>
    <t>1641415</t>
  </si>
  <si>
    <t>TRANSIT АРКА РЕМ.КРЫЛА ЗАДН ПРАВ (KLOKKERHOLM)</t>
  </si>
  <si>
    <t>TRANSIT {ДЛЯ СДВОЕННЫХ ШИН} АРКА РЕМ.КРЫЛА ЗАДН ЛЕВ (KLOKKERHOLM)</t>
  </si>
  <si>
    <t>TRANSIT {ДЛЯ СДВОЕННЫХ ШИН} АРКА РЕМ.КРЫЛА ЗАДН ПРАВ (KLOKKERHOLM)</t>
  </si>
  <si>
    <t>6563130</t>
  </si>
  <si>
    <t>6563129</t>
  </si>
  <si>
    <t>FORD TRANSIT (9/91-7/94)</t>
  </si>
  <si>
    <t>6677256</t>
  </si>
  <si>
    <t>TRANSIT ФАРА ЛЕВ БЕЗ КОРРЕКТОР (DEPO)</t>
  </si>
  <si>
    <t>6677253</t>
  </si>
  <si>
    <t>TRANSIT ФАРА ПРАВ БЕЗ КОРРЕКТОР (DEPO)</t>
  </si>
  <si>
    <t>7242051</t>
  </si>
  <si>
    <t>7242047</t>
  </si>
  <si>
    <t>7334712</t>
  </si>
  <si>
    <t>TRANSIT УКАЗ.ПОВОРОТА УГЛОВОЙ ЛЕВ ЖЕЛТ</t>
  </si>
  <si>
    <t>7334711</t>
  </si>
  <si>
    <t>TRANSIT УКАЗ.ПОВОРОТА УГЛОВОЙ ПРАВ ЖЕЛТ</t>
  </si>
  <si>
    <t>6701547</t>
  </si>
  <si>
    <t>6678004</t>
  </si>
  <si>
    <t>TRANSIT КРЫЛО ПЕРЕДН ЛЕВ С ОТВ П/ПОВТОРИТЕЛЬ</t>
  </si>
  <si>
    <t>6678003</t>
  </si>
  <si>
    <t>TRANSIT КРЫЛО ПЕРЕДН ПРАВ С ОТВ П/ПОВТОРИТЕЛЬ</t>
  </si>
  <si>
    <t>6677692</t>
  </si>
  <si>
    <t>6677923</t>
  </si>
  <si>
    <t>TRANSIT БАЛКА СУППОРТА РАДИАТ ВЕРХН (Италия) (Тайвань)</t>
  </si>
  <si>
    <t>95VG13405AA</t>
  </si>
  <si>
    <t>95VG13404AA</t>
  </si>
  <si>
    <t>FORD TRANSIT CONNECT / TOURNEO CONNECT (9/02-)</t>
  </si>
  <si>
    <t>2T1413005AD</t>
  </si>
  <si>
    <t>CONNECT ФАРА ЛЕВ П/КОРРЕКТОР (DEPO)</t>
  </si>
  <si>
    <t>2T1413006AD</t>
  </si>
  <si>
    <t>CONNECT ФАРА ПРАВ П/КОРРЕКТОР (DEPO)</t>
  </si>
  <si>
    <t>4484465</t>
  </si>
  <si>
    <t>CONNECT БАМПЕР ПЕРЕДН (Италия)</t>
  </si>
  <si>
    <t>CONNECT БАМПЕР ПЕРЕДН БЕЗ ОТВ П/ПРОТИВОТУМ (Тайвань) ЧЕРН</t>
  </si>
  <si>
    <t>1332797</t>
  </si>
  <si>
    <t>CONNECT КРЫЛО ПЕРЕДН ЛЕВ (Италия)</t>
  </si>
  <si>
    <t>9T1Z16006A</t>
  </si>
  <si>
    <t>CONNECT КРЫЛО ПЕРЕДН ЛЕВ (Тайвань)</t>
  </si>
  <si>
    <t>1333761</t>
  </si>
  <si>
    <t>CONNECT КРЫЛО ПЕРЕДН ПРАВ (Италия)</t>
  </si>
  <si>
    <t>9T1Z16005A</t>
  </si>
  <si>
    <t>CONNECT КРЫЛО ПЕРЕДН ПРАВ (Тайвань)</t>
  </si>
  <si>
    <t>1462746</t>
  </si>
  <si>
    <t>CONNECT КРЫЛО ПЕРЕДН ЛЕВ С ОТВ П/ПОВТОРИТЕЛЬ (Тайвань)</t>
  </si>
  <si>
    <t>CONNECT КРЫЛО ПЕРЕДН ПРАВ С ОТВ П/ПОВТОРИТЕЛЬ (Тайвань)</t>
  </si>
  <si>
    <t>4993753</t>
  </si>
  <si>
    <t>CONNECT ПОДКРЫЛОК ПЕРЕДН КРЫЛА ЛЕВ (Италия)</t>
  </si>
  <si>
    <t>1418344</t>
  </si>
  <si>
    <t>CONNECT ПОДКРЫЛОК ПЕРЕДН КРЫЛА ПРАВ (Италия)</t>
  </si>
  <si>
    <t>7T1Z16612A</t>
  </si>
  <si>
    <t>CONNECT КАПОТ (Тайвань)</t>
  </si>
  <si>
    <t>4393547</t>
  </si>
  <si>
    <t>4414470</t>
  </si>
  <si>
    <t>CONNECT СУППОРТ РАДИАТОРА (Тайвань)</t>
  </si>
  <si>
    <t>2T1417683BN</t>
  </si>
  <si>
    <t>CONNECT ЗЕРКАЛО ЛЕВ ЭЛЕКТР С ПОДОГРЕВ (convex) (Тайвань)</t>
  </si>
  <si>
    <t>2T1417682DN</t>
  </si>
  <si>
    <t>CONNECT ЗЕРКАЛО ПРАВ ЭЛЕКТР С ПОДОГРЕВ (convex) (Тайвань)</t>
  </si>
  <si>
    <t>2T1417683AL</t>
  </si>
  <si>
    <t>CONNECT ЗЕРКАЛО ЛЕВ МЕХАН С ТРОСИК (convex) (Тайвань)</t>
  </si>
  <si>
    <t>2T1417682CL</t>
  </si>
  <si>
    <t>CONNECT ЗЕРКАЛО ПРАВ МЕХАН С ТРОСИК (convex) (Тайвань)</t>
  </si>
  <si>
    <t>4447730</t>
  </si>
  <si>
    <t>CONNECT НАКЛАДКА БАМПЕРА ЗАДН (Италия)</t>
  </si>
  <si>
    <t>1387175</t>
  </si>
  <si>
    <t>CONNECT БАМПЕР ЗАДН ЦЕНТРАЛ (Тайвань) МЕТАЛ</t>
  </si>
  <si>
    <t>1369234</t>
  </si>
  <si>
    <t>CONNECT ФОНАРЬ ЗАДН ВНЕШН ЛЕВ (DEPO)</t>
  </si>
  <si>
    <t>1369233</t>
  </si>
  <si>
    <t>CONNECT ФОНАРЬ ЗАДН ВНЕШН ПРАВ (DEPO)</t>
  </si>
  <si>
    <t>2T148005AD/4367089</t>
  </si>
  <si>
    <t>CONNECT РАДИАТОР ОХЛАЖДЕН (NISSENS) (NRF) (GERI) (см.каталог)</t>
  </si>
  <si>
    <t>1365996/1365997/1365998/4367092</t>
  </si>
  <si>
    <t>CONNECT РАДИАТОР ОХЛАЖДЕН (см.каталог)</t>
  </si>
  <si>
    <t>2T1H19710AC/4367057/4488406</t>
  </si>
  <si>
    <t>CONNECT КОНДЕНСАТОР КОНДИЦ</t>
  </si>
  <si>
    <t>IVECO</t>
  </si>
  <si>
    <t>IVECO DAILY (06-)</t>
  </si>
  <si>
    <t>69500013/LDL772/LPL772</t>
  </si>
  <si>
    <t>DAILY ФАРА ЛЕВ С РЕГ.МОТОР (DEPO)</t>
  </si>
  <si>
    <t>69500010/LDL771/LEL771</t>
  </si>
  <si>
    <t>DAILY ФАРА ПРАВ С РЕГ.МОТОР (DEPO)</t>
  </si>
  <si>
    <t>3802803</t>
  </si>
  <si>
    <t>DAILY РЕШЕТКА РАДИАТОРА ВНУТРЕН (Тайвань)</t>
  </si>
  <si>
    <t>3802804</t>
  </si>
  <si>
    <t>DAILY РЕШЕТКА РАДИАТОРА ВНЕШН (Тайвань)</t>
  </si>
  <si>
    <t>3802001</t>
  </si>
  <si>
    <t>DAILY БАМПЕР ПЕРЕДН (Тайвань)</t>
  </si>
  <si>
    <t>3800002</t>
  </si>
  <si>
    <t>DAILY КРЫЛО ПЕРЕДН ЛЕВ (Тайвань)</t>
  </si>
  <si>
    <t>3800001</t>
  </si>
  <si>
    <t>DAILY КРЫЛО ПЕРЕДН ПРАВ (Тайвань)</t>
  </si>
  <si>
    <t>3800056</t>
  </si>
  <si>
    <t>DAILY КАПОТ (Тайвань)</t>
  </si>
  <si>
    <t>3800059</t>
  </si>
  <si>
    <t>DAILY СУППОРТ РАДИАТОРА (Тайвань)</t>
  </si>
  <si>
    <t>3800401/504369910</t>
  </si>
  <si>
    <t>DAILY ЗЕРКАЛО ЛЕВ МЕХАН С УК.ПОВОР (convex) (Тайвань)</t>
  </si>
  <si>
    <t>3800414/504369961</t>
  </si>
  <si>
    <t>DAILY ЗЕРКАЛО ПРАВ МЕХАН С УК.ПОВОР (convex) (Тайвань)</t>
  </si>
  <si>
    <t>3800402/504150535</t>
  </si>
  <si>
    <t>DAILY ЗЕРКАЛО ЛЕВ ЭЛЕКТР С ПОДОГРЕВ ТЕМПЕР ДАТЧИК УК.ПОВОР (convex) (Тайвань)</t>
  </si>
  <si>
    <t>3800416/504150538</t>
  </si>
  <si>
    <t>DAILY ЗЕРКАЛО ПРАВ ЭЛЕКТР С ПОДОГРЕВ УК.ПОВОР (convex) (Тайвань)</t>
  </si>
  <si>
    <t>3800429</t>
  </si>
  <si>
    <t>DAILY ЗЕРКАЛО ЛЕВ ЭЛЕКТР С ПОДОГРЕВ ТЕМПЕР ДАТЧИК УК.ПОВОР ДЛИНН КРОНШТЕЙН БОЛЬШ РАЗЪЁМ. (convex) (Тайвань)</t>
  </si>
  <si>
    <t>3800425</t>
  </si>
  <si>
    <t>DAILY ЗЕРКАЛО ПРАВ ЭЛЕКТР С ПОДОГРЕВ УК.ПОВОР АНТЕНН. ДЛИНН КРОНШТЕЙН БОЛЬШ РАЗЪЁМ. (convex) (Тайвань)</t>
  </si>
  <si>
    <t>3801926</t>
  </si>
  <si>
    <t>DAILY СТЕКЛО ЗЕРКАЛА ЛЕВ ВЕРХН (convex) (Тайвань)</t>
  </si>
  <si>
    <t>3801927</t>
  </si>
  <si>
    <t>DAILY СТЕКЛО ЗЕРКАЛА ПРАВ ВЕРХН (convex) (Тайвань)</t>
  </si>
  <si>
    <t>DAILY СТЕКЛО ЗЕРКАЛА ЛЕВ ВЕРХН С ПОДОГРЕВ (convex) (Тайвань)</t>
  </si>
  <si>
    <t>DAILY СТЕКЛО ЗЕРКАЛА ПРАВ ВЕРХН С ПОДОГРЕВ (convex) (Тайвань)</t>
  </si>
  <si>
    <t>3801928</t>
  </si>
  <si>
    <t>DAILY СТЕКЛО ЗЕРКАЛА ЛЕВ НИЖН (convex) (Тайвань)</t>
  </si>
  <si>
    <t>3801929</t>
  </si>
  <si>
    <t>DAILY СТЕКЛО ЗЕРКАЛА ПРАВ НИЖН (convex) (Тайвань)</t>
  </si>
  <si>
    <t>DAILY СТЕКЛО ЗЕРКАЛА ЛЕВ НИЖН С ПОДОГРЕВ (convex) (Тайвань)</t>
  </si>
  <si>
    <t>DAILY СТЕКЛО ЗЕРКАЛА ПРАВ НИЖН С ПОДОГРЕВ (convex) (Тайвань)</t>
  </si>
  <si>
    <t>69500591</t>
  </si>
  <si>
    <t>DAILY ФОНАРЬ ЗАДН ВНЕШН ЛЕВ (DEPO)</t>
  </si>
  <si>
    <t>69500590</t>
  </si>
  <si>
    <t>DAILY ФОНАРЬ ЗАДН ВНЕШН ПРАВ (DEPO)</t>
  </si>
  <si>
    <t>69500025</t>
  </si>
  <si>
    <t>DAILY {НЕ ФУРГОН} ФОНАРЬ ЗАДН ВНЕШН ЛЕВ (DEPO)</t>
  </si>
  <si>
    <t>69500026</t>
  </si>
  <si>
    <t>DAILY {НЕ ФУРГОН} ФОНАРЬ ЗАДН ВНЕШН ПРАВ (DEPO)</t>
  </si>
  <si>
    <t>500308514/5010306792</t>
  </si>
  <si>
    <t>PREMIUM {MAGNUM 02-/IVECO DAILY 06-} ФОНАРЬ ГАБАРИТНЫЙ Л=П (DEPO)</t>
  </si>
  <si>
    <t>504152996</t>
  </si>
  <si>
    <t>DAILY РАДИАТОР ОХЛАЖДЕН (см.каталог)</t>
  </si>
  <si>
    <t>IVECO DAILY (12-)</t>
  </si>
  <si>
    <t>5801375416</t>
  </si>
  <si>
    <t>5801375415</t>
  </si>
  <si>
    <t>5801473750</t>
  </si>
  <si>
    <t>IVECO DAILY ФАРА ЛЕВ С РЕГ.МОТОР ВНУТРИ ЧЕРН (DEPO)</t>
  </si>
  <si>
    <t>5801473749</t>
  </si>
  <si>
    <t>IVECO DAILY ФАРА ПРАВ С РЕГ.МОТОР ВНУТРИ ЧЕРН (DEPO)</t>
  </si>
  <si>
    <t>5801350675</t>
  </si>
  <si>
    <t>5801772690</t>
  </si>
  <si>
    <t>IVECO DAILY БАМПЕР ПЕРЕДН С ОТВ П/ПРОТИВОТУМ (Тайвань)</t>
  </si>
  <si>
    <t>5801552556</t>
  </si>
  <si>
    <t>IVECO DAILY ЗЕРКАЛО ЛЕВ ЭЛЕКТР С ПОДОГРЕВ , УК.ПОВОР , ТЕМПЕР ДАТЧИК 2 РАЗЪЁМ. , 9 КОНТ , КОРОТК КРОНШТЕЙН , (convex) (Тайвань)</t>
  </si>
  <si>
    <t>5801552553</t>
  </si>
  <si>
    <t>IVECO DAILY ЗЕРКАЛО ПРАВ ЭЛЕКТР С ПОДОГРЕВ , УК.ПОВОР , 2 РАЗЪЁМ. , 7 КОНТ , КОРОТК КРОНШТЕЙН , (convex) (Тайвань)</t>
  </si>
  <si>
    <t>IVECO DAILY (90-3/00) (4/00-)</t>
  </si>
  <si>
    <t>4835257</t>
  </si>
  <si>
    <t>90-99</t>
  </si>
  <si>
    <t>DAILY ФАРА ЛЕВ (DEPO)</t>
  </si>
  <si>
    <t>710301160201</t>
  </si>
  <si>
    <t>DAILY ФАРА ЛЕВ П/КОРРЕКТОР (DEPO)</t>
  </si>
  <si>
    <t>4833004</t>
  </si>
  <si>
    <t>DAILY ФАРА ПРАВ (DEPO)</t>
  </si>
  <si>
    <t>710301160202</t>
  </si>
  <si>
    <t>DAILY ФАРА ПРАВ П/КОРРЕКТОР (DEPO)</t>
  </si>
  <si>
    <t>504104465</t>
  </si>
  <si>
    <t>DAILY УКАЗ.ПОВОРОТА УГЛОВОЙ ЛЕВ (DEPO) БЕЛЫЙ</t>
  </si>
  <si>
    <t>94433913</t>
  </si>
  <si>
    <t>0311326001</t>
  </si>
  <si>
    <t>DAILY УКАЗ.ПОВОРОТА УГЛОВОЙ ЛЕВ (DEPO) ЖЕЛТ</t>
  </si>
  <si>
    <t>98433912</t>
  </si>
  <si>
    <t>DAILY УКАЗ.ПОВОРОТА УГЛОВОЙ ПРАВ (DEPO) БЕЛЫЙ</t>
  </si>
  <si>
    <t>504104467</t>
  </si>
  <si>
    <t>0311326002</t>
  </si>
  <si>
    <t>DAILY УКАЗ.ПОВОРОТА УГЛОВОЙ ПРАВ (DEPO) ЖЕЛТ</t>
  </si>
  <si>
    <t>DAILY РЕШЕТКА РАДИАТОРА В СБОРЕ (Тайвань)</t>
  </si>
  <si>
    <t>500328278</t>
  </si>
  <si>
    <t>DAILY РЕШЕТКА РАДИАТОРА В СБОРЕ (Тайвань) ЧЕРН</t>
  </si>
  <si>
    <t>500333907</t>
  </si>
  <si>
    <t>DAILY БАМПЕР ПЕРЕДН С ОТВ П/ ПРОТИВОТУМ МАТОВО-СЕР</t>
  </si>
  <si>
    <t>500333905</t>
  </si>
  <si>
    <t>DAILY БАМПЕР ПЕРЕДН БЕЗ ОТВ П/ ПРОТИВОТУМ (Тайвань) МАТОВО-СЕР</t>
  </si>
  <si>
    <t>99489805</t>
  </si>
  <si>
    <t>93923131</t>
  </si>
  <si>
    <t>99489371</t>
  </si>
  <si>
    <t>93923132</t>
  </si>
  <si>
    <t>99471666</t>
  </si>
  <si>
    <t>99489947</t>
  </si>
  <si>
    <t>93923737</t>
  </si>
  <si>
    <t>2SK008208051</t>
  </si>
  <si>
    <t>2SK008208061</t>
  </si>
  <si>
    <t>504045487/504045489/504084141</t>
  </si>
  <si>
    <t>DAILY РАДИАТОР ОХЛАЖДЕН MT</t>
  </si>
  <si>
    <t>504014391</t>
  </si>
  <si>
    <t>DAILY КОМПРЕССОР КОНДИЦ (см.каталог) (AVA)</t>
  </si>
  <si>
    <t>LANCIA</t>
  </si>
  <si>
    <t>LANCIA DEDRA (88-98)</t>
  </si>
  <si>
    <t>82459984</t>
  </si>
  <si>
    <t>88-89</t>
  </si>
  <si>
    <t>DEDRA РЕШЕТКА РАДИАТОРА ВНУТРЕН ЧЕРН</t>
  </si>
  <si>
    <t>LAND ROVER/RANGE ROVER</t>
  </si>
  <si>
    <t>LAND ROVER DISCOVERY  (04- )</t>
  </si>
  <si>
    <t>XBJ000090</t>
  </si>
  <si>
    <t>RANGE ROVER SPORT {LAND ROVER DISCOVERY 04-} ФАРА ПРОТИВОТУМ ЛЕВ (Китай)</t>
  </si>
  <si>
    <t>XBJ000080</t>
  </si>
  <si>
    <t>RANGE ROVER SPORT {LAND ROVER DISCOVERY 04-} ФАРА ПРОТИВОТУМ ПРАВ (Китай)</t>
  </si>
  <si>
    <t>LR064190</t>
  </si>
  <si>
    <t>DISCOVERY БАМПЕР ПЕРЕДН С ОТВ П/ОМЫВАТ ФАР В СБОРЕ (Китай)</t>
  </si>
  <si>
    <t>LR058014/LR064193</t>
  </si>
  <si>
    <t>DISCOVERY БАМПЕР ПЕРЕДН С ОТВ П/ДАТЧ , П/ОМЫВАТ ФАР , П/КАМЕРУ (Китай)</t>
  </si>
  <si>
    <t>LR015461</t>
  </si>
  <si>
    <t>DISCOVERY РЕШЕТКА БАМПЕРА ПЕРЕДН ЛЕВ (Китай)</t>
  </si>
  <si>
    <t>LR015462</t>
  </si>
  <si>
    <t>DISCOVERY РЕШЕТКА БАМПЕРА ПЕРЕДН ПРАВ (Китай)</t>
  </si>
  <si>
    <t>DISCOVERY ПОВТОРИТЕЛЬ ПОВОРОТА Л+П (КОМПЛЕКТ) ПРОЗРАЧ (DEPO) ТОНИР</t>
  </si>
  <si>
    <t>ASB780030</t>
  </si>
  <si>
    <t>DISCOVERY КРЫЛО ПЕРЕДН ЛЕВ (Китай)</t>
  </si>
  <si>
    <t>ASB780020</t>
  </si>
  <si>
    <t>DISCOVERY КРЫЛО ПЕРЕДН ПРАВ (Китай)</t>
  </si>
  <si>
    <t>DISCOVERY БРЫЗГОВИК ПЕРЕДН КРЫЛА Л+П (КОМПЛЕКТ) + ЗАДН (4 шт)</t>
  </si>
  <si>
    <t>04-11</t>
  </si>
  <si>
    <t>DISCOVERY {3/4} ПОРОГ-ПОДНОЖКА Л+П (КОМПЛЕКТ)</t>
  </si>
  <si>
    <t>DISCOVERY {3/4} РЕЙЛИНГИ НА КРЫШУ Л+П (КОМПЛЕКТ) АЛЮМИН ЧЕРН</t>
  </si>
  <si>
    <t>04-09</t>
  </si>
  <si>
    <t>DISCOVERY {3} РЕЙЛИНГИ НА КРЫШУ Л+П (КОМПЛЕКТ) СЕРЕБРИСТ</t>
  </si>
  <si>
    <t>DISCOVERY {3} РЕЙЛИНГИ НА КРЫШУ Л+П (КОМПЛЕКТ) ЧЕРН</t>
  </si>
  <si>
    <t>DISCOVERY {3/4} РЕЙЛИНГИ НА КРЫШУ Л+П (КОМПЛЕКТ) АЛЮМИН</t>
  </si>
  <si>
    <t>LR013793/LR041875/RO1320100</t>
  </si>
  <si>
    <t>DISCOVERY {RANGE ROVER SPORT 06-08} ЗЕРКАЛО ЛЕВ ЭЛЕКТР С ПОДОГРЕВ 5 КОНТ (convex) (Тайвань) ЧЕРН</t>
  </si>
  <si>
    <t>LR013788/LR041871/RO1321100</t>
  </si>
  <si>
    <t>DISCOVERY {RANGE ROVER SPORT 06-08} ЗЕРКАЛО ПРАВ ЭЛЕКТР С ПОДОГРЕВ 5 КОНТ (convex) (Тайвань) ЧЕРН</t>
  </si>
  <si>
    <t>LR013766/LR041884/RO1320102</t>
  </si>
  <si>
    <t>DISCOVERY {RANGE ROVER SPORT 09-} ЗЕРКАЛО ЛЕВ ЭЛЕКТР С ПОДОГРЕВ АВТОСКЛАДЫВ 6 КОНТ (convex) (Тайвань) ГРУНТ</t>
  </si>
  <si>
    <t>LR013758/LR041879/RO1321102</t>
  </si>
  <si>
    <t>DISCOVERY {RANGE ROVER SPORT 09-} ЗЕРКАЛО ПРАВ ЭЛЕКТР С ПОДОГРЕВ АВТОСКЛАДЫВ 6 КОНТ (convex) (Тайвань) ГРУНТ</t>
  </si>
  <si>
    <t>LR051380+LR027946+LR035090+LR045153¶</t>
  </si>
  <si>
    <t>DISCOVERY ЗЕРКАЛО ЛЕВ ЭЛЕКТР С ПОДОГРЕВ , АВТОСКЛАДЫВ , УК.ПОВОР , ПАМЯТЬЮ , 1 РАЗЪЁМ. , 11 КОНТ (convex) (Тайвань)</t>
  </si>
  <si>
    <t>LR051378+LR027945+LR035089+LR045154¶</t>
  </si>
  <si>
    <t>DISCOVERY ЗЕРКАЛО ПРАВ ЭЛЕКТР С ПОДОГРЕВ , АВТОСКЛАДЫВ , УК.ПОВОР , ПАМЯТЬЮ , 1 РАЗЪЁМ. , 11 КОНТ (convex) (Тайвань)</t>
  </si>
  <si>
    <t>CRB502333PMA/CRD500050</t>
  </si>
  <si>
    <t>DISCOVERY {RANGE ROVER SPORT 06-08} ЗЕРКАЛО ЛЕВ ЭЛЕКТР С ПОДОГРЕВ АВТОСКЛАДЫВ 6 КОНТ (convex) (Тайвань) ЧЕРН</t>
  </si>
  <si>
    <t>CRB502323PMA/CRD500040</t>
  </si>
  <si>
    <t>DISCOVERY {RANGE ROVER SPORT 06-08} ЗЕРКАЛО ПРАВ ЭЛЕКТР С ПОДОГРЕВ АВТОСКЛАДЫВ 6 КОНТ (convex) (Тайвань) ЧЕРН</t>
  </si>
  <si>
    <t>LR015054</t>
  </si>
  <si>
    <t>DISCOVERY {RANGE ROVER SPORT 09-} ЗЕРКАЛО ЛЕВ ЭЛЕКТР С ПОДОГРЕВ АВТОСКЛАДЫВ ТЕМПЕР ДАТЧИК ПОДСВЕТ ПАМЯТЬЮ 10 КОНТ (Китай)</t>
  </si>
  <si>
    <t>LR015053</t>
  </si>
  <si>
    <t>DISCOVERY {RANGE ROVER SPORT 09-} ЗЕРКАЛО ПРАВ ЭЛЕКТР С ПОДОГРЕВ АВТОСКЛАДЫВ ПОДСВЕТ ПАМЯТЬЮ 10 КОНТ (Китай)</t>
  </si>
  <si>
    <t>LR017070</t>
  </si>
  <si>
    <t>DISCOVERY {RANGE ROVER 05-10/ FREELANDER 06-10} СТЕКЛО ЗЕРКАЛА ЛЕВ С ПОДОГРЕВ (convex) (Тайвань)</t>
  </si>
  <si>
    <t>LR017067</t>
  </si>
  <si>
    <t>DISCOVERY {RANGE ROVER 05-10/ FREELANDER 06-10} СТЕКЛО ЗЕРКАЛА ПРАВ С ПОДОГРЕВ (convex) (Тайвань)</t>
  </si>
  <si>
    <t>LR015463</t>
  </si>
  <si>
    <t>DISCOVERY БАМПЕР ЗАДН (Китай)</t>
  </si>
  <si>
    <t>DISCOVERY {3/4} МОЛДИНГ БАМПЕРА ЗАДН ВЕРХН</t>
  </si>
  <si>
    <t>XFB000573+XFB000563</t>
  </si>
  <si>
    <t>DISCOVERY ФОНАРЬ ЗАДН ВНЕШН Л+П (КОМПЛЕКТ) ТЮНИНГ ПОЛНОСТЬЮ С ДИОД (SONAR) ТОНИР</t>
  </si>
  <si>
    <t>JRB500030</t>
  </si>
  <si>
    <t>DISCOVERY {RANGE ROVER SPORT 05-} КОНДЕНСАТОР КОНДИЦ 4 (бензин) (см.каталог)</t>
  </si>
  <si>
    <t>JRB500040/LR018403</t>
  </si>
  <si>
    <t>DISCOVERY {RANGE ROVER SPORT 05-} КОНДЕНСАТОР КОНДИЦ 2.7 (турбодизель) (см.каталог)</t>
  </si>
  <si>
    <t>JPB000183/LR014064</t>
  </si>
  <si>
    <t>DISCOVERY КОМПРЕССОР КОНДИЦ 2.7 (турбодизель) (AVA) (см.каталог)</t>
  </si>
  <si>
    <t>JPB000173/LR012593</t>
  </si>
  <si>
    <t>DISCOVERY КОМПРЕССОР КОНДИЦ 4.4 (AVA) (см.каталог)</t>
  </si>
  <si>
    <t>LAND ROVER DISCOVERY (90-98)</t>
  </si>
  <si>
    <t>XBD100770</t>
  </si>
  <si>
    <t>DISCOVERY УКАЗ.ПОВОРОТА УГЛОВОЙ ЛЕВ (DEPO) ЖЕЛТ</t>
  </si>
  <si>
    <t>XBD100760</t>
  </si>
  <si>
    <t>DISCOVERY УКАЗ.ПОВОРОТА УГЛОВОЙ ПРАВ (DEPO) ЖЕЛТ</t>
  </si>
  <si>
    <t>MXC6384PUB</t>
  </si>
  <si>
    <t>DISCOVERY РЕШЕТКА РАДИАТОРА ЛЕВ (Тайвань)</t>
  </si>
  <si>
    <t>MXC6383PUB</t>
  </si>
  <si>
    <t>DISCOVERY РЕШЕТКА РАДИАТОРА ПРАВ (Тайвань)</t>
  </si>
  <si>
    <t>MWC6763PUB</t>
  </si>
  <si>
    <t>DISCOVERY РЕШЕТКА РАДИАТОРА ЦЕНТРАЛ (Тайвань)</t>
  </si>
  <si>
    <t>NTC5077</t>
  </si>
  <si>
    <t>90-93</t>
  </si>
  <si>
    <t>DISCOVERY БАМПЕР ПЕРЕДН (Тайвань) МЕТАЛ</t>
  </si>
  <si>
    <t>ANR2029</t>
  </si>
  <si>
    <t>NTC5083PUB</t>
  </si>
  <si>
    <t>DISCOVERY БОКОВИНА БАМПЕРА ПЕРЕДН ЛЕВ (Тайвань)</t>
  </si>
  <si>
    <t>NTC5082PUB</t>
  </si>
  <si>
    <t>DISCOVERY БОКОВИНА БАМПЕРА ПЕРЕДН ПРАВ (Тайвань)</t>
  </si>
  <si>
    <t>MWC6755</t>
  </si>
  <si>
    <t>DISCOVERY КРЫЛО ПЕРЕДН ЛЕВ (Тайвань)</t>
  </si>
  <si>
    <t>MWC6754</t>
  </si>
  <si>
    <t>DISCOVERY КРЫЛО ПЕРЕДН ПРАВ (Тайвань)</t>
  </si>
  <si>
    <t>BTR4717</t>
  </si>
  <si>
    <t>DISCOVERY {Range Rover 94-98} КОМПРЕССОР КОНДИЦ (дизель) (AVA) (см.каталог)</t>
  </si>
  <si>
    <t>JPB101330</t>
  </si>
  <si>
    <t>DISCOVERY {Range Rover 99-02/Defender 98-06} КОМПРЕССОР КОНДИЦ (AVA) (см.каталог)</t>
  </si>
  <si>
    <t>LAND ROVER FREELANDER (07- )</t>
  </si>
  <si>
    <t>LR040834</t>
  </si>
  <si>
    <t>FREELANDER БАМПЕР ПЕРЕДН С ОТВ П/ДАТЧ , П/ОМЫВАТ ФАР В СБОРЕ (Китай)</t>
  </si>
  <si>
    <t>LR004164</t>
  </si>
  <si>
    <t>FREELANDER РЕШЕТКА БАМПЕРА ПЕРЕДН ЛЕВ (Китай)</t>
  </si>
  <si>
    <t>LR003870</t>
  </si>
  <si>
    <t>FREELANDER РЕШЕТКА БАМПЕРА ПЕРЕДН ПРАВ (Китай)</t>
  </si>
  <si>
    <t>LR040783</t>
  </si>
  <si>
    <t>LR040784</t>
  </si>
  <si>
    <t>LR005868</t>
  </si>
  <si>
    <t>FREELANDER КРЫЛО ПЕРЕДН ЛЕВ (Тайвань)</t>
  </si>
  <si>
    <t>LR005867</t>
  </si>
  <si>
    <t>FREELANDER КРЫЛО ПЕРЕДН ПРАВ (Тайвань)</t>
  </si>
  <si>
    <t>FREELANDER КРЫЛО ПЕРЕДН ЛЕВ (Китай)</t>
  </si>
  <si>
    <t>FREELANDER КРЫЛО ПЕРЕДН ПРАВ (Китай)</t>
  </si>
  <si>
    <t>LR001553/LR033903</t>
  </si>
  <si>
    <t>FREELANDER ПОДКРЫЛОК ПЕРЕДН КРЫЛА ЛЕВ (Китай)</t>
  </si>
  <si>
    <t>LR001557/LR033904</t>
  </si>
  <si>
    <t>FREELANDER ПОДКРЫЛОК ПЕРЕДН КРЫЛА ПРАВ (Китай)</t>
  </si>
  <si>
    <t>FREELANDER БРЫЗГОВИК ПЕРЕДН КРЫЛА Л+П (КОМПЛЕКТ) + ЗАДН (4 шт)</t>
  </si>
  <si>
    <t>LR001542</t>
  </si>
  <si>
    <t>FREELANDER КРЕПЛЕНИЕ ФАРЫ ЛЕВ (Китай)</t>
  </si>
  <si>
    <t>LR001541</t>
  </si>
  <si>
    <t>FREELANDER КРЕПЛЕНИЕ ФАРЫ ПРАВ (Китай)</t>
  </si>
  <si>
    <t>FREELANDER ПОРОГ-ПОДНОЖКА Л+П (КОМПЛЕКТ)</t>
  </si>
  <si>
    <t>LF023906</t>
  </si>
  <si>
    <t>FREELANDER {6 конт.} ЗЕРКАЛО ПРАВ ЭЛЕКТР С ПОДОГРЕВ АВТОСКЛАДЫВ (convex) (Тайвань)</t>
  </si>
  <si>
    <t>LR023805</t>
  </si>
  <si>
    <t>FREELANDER {7 конт.} ЗЕРКАЛО ПРАВ ЭЛЕКТР С ПОДОГРЕВ АВТОСКЛАДЫВ ПОДСВЕТ (convex) (Тайвань) ГРУНТ</t>
  </si>
  <si>
    <t>LR023914</t>
  </si>
  <si>
    <t>FREELANDER {8 конт.} ЗЕРКАЛО ЛЕВ ЭЛЕКТР С ПОДОГРЕВ АВТОСКЛАДЫВ ТЕМПЕР ДАТЧИК (convex) (Тайвань)</t>
  </si>
  <si>
    <t>LR023807</t>
  </si>
  <si>
    <t>FREELANDER {9 конт.} ЗЕРКАЛО ЛЕВ ЭЛЕКТР С ПОДОГРЕВ АВТОСКЛАДЫВ ПОДСВЕТ ТЕМПЕР ДАТЧИК (convex) (Тайвань) ГРУНТ</t>
  </si>
  <si>
    <t>LR016384</t>
  </si>
  <si>
    <t>FREELANDER {11 конт.} ЗЕРКАЛО ПРАВ ЭЛЕКТР С ПОДОГРЕВ АВТОСКЛАДЫВ ПОДСВЕТ ПАМЯТЬЮ (convex) (Тайвань)</t>
  </si>
  <si>
    <t>LR016394</t>
  </si>
  <si>
    <t>FREELANDER {13 конт.} ЗЕРКАЛО ЛЕВ ЭЛЕКТР С ПОДОГРЕВ АВТОСКЛАДЫВ ПОДСВЕТ ПАМЯТЬЮ ТЕМПЕР ДАТЧИК (convex) (Тайвань)</t>
  </si>
  <si>
    <t>FREELANDER {7 конт.} ЗЕРКАЛО ПРАВ ЭЛЕКТР С ПОДОГРЕВ АВТОСКЛАДЫВ ПОДСВЕТ (Китай)</t>
  </si>
  <si>
    <t>FREELANDER {9 конт.} ЗЕРКАЛО ЛЕВ ЭЛЕКТР С ПОДОГРЕВ АВТОСКЛАДЫВ ПОДСВЕТ ТЕМПЕР ДАТЧИК (Китай)</t>
  </si>
  <si>
    <t>LR031908</t>
  </si>
  <si>
    <t>FREELANDER БАМПЕР ЗАДН (Китай)</t>
  </si>
  <si>
    <t>8FK351334041/LR002649/LR009794</t>
  </si>
  <si>
    <t>FREELANDER КОМПРЕССОР КОНДИЦ 2.2 (турбодизель) (AVA) (см.каталог)</t>
  </si>
  <si>
    <t>LAND ROVER FREELANDER (98-01/01-06)</t>
  </si>
  <si>
    <t>ASR2512</t>
  </si>
  <si>
    <t>98-06</t>
  </si>
  <si>
    <t>FREELANDER КАПОТ (Тайвань)</t>
  </si>
  <si>
    <t>ALR8710</t>
  </si>
  <si>
    <t>FREELANDER СУППОРТ РАДИАТОРА</t>
  </si>
  <si>
    <t>CRB501061</t>
  </si>
  <si>
    <t>FREELANDER ЗЕРКАЛО ЛЕВ ЭЛЕКТР С ПОДОГРЕВ (convex) (Тайвань)</t>
  </si>
  <si>
    <t>CRB501041</t>
  </si>
  <si>
    <t>FREELANDER ЗЕРКАЛО ПРАВ ЭЛЕКТР С ПОДОГРЕВ (convex) (Тайвань)</t>
  </si>
  <si>
    <t>RBJ102450</t>
  </si>
  <si>
    <t>FREELANDER РЫЧАГ ПЕРЕДН ПОДВЕСКИ ЛЕВ НИЖН (Тайвань)</t>
  </si>
  <si>
    <t>RBJ102440</t>
  </si>
  <si>
    <t>FREELANDER РЫЧАГ ПЕРЕДН ПОДВЕСКИ ПРАВ НИЖН (Тайвань)</t>
  </si>
  <si>
    <t>8FK351128581/JPB101450</t>
  </si>
  <si>
    <t>ROVER 75 {Freelander 01-06} КОМПРЕССОР КОНДИЦ 1.8 (AVA) (см.каталог)</t>
  </si>
  <si>
    <t>DCP24005/JPB101460</t>
  </si>
  <si>
    <t>ROVER 75 {Freelander 01-06} КОМПРЕССОР КОНДИЦ 2 (турбодизель) (AVA) (см.каталог)</t>
  </si>
  <si>
    <t>RANGE ROVER (03-)</t>
  </si>
  <si>
    <t>DHB500550LQV</t>
  </si>
  <si>
    <t>RANGE ROVER РЕШЕТКА РАДИАТОРА (Китай)</t>
  </si>
  <si>
    <t>DPC000080LML</t>
  </si>
  <si>
    <t>RANGE ROVER БАМПЕР ПЕРЕДН С ОТВ П/ДАТЧ (Тайвань) ГРУНТ</t>
  </si>
  <si>
    <t>DXB500310LML</t>
  </si>
  <si>
    <t>RANGE ROVER РЕШЕТКА БАМПЕРА ПЕРЕДН ЛЕВ (Китай)</t>
  </si>
  <si>
    <t>DXB500330LML</t>
  </si>
  <si>
    <t>RANGE ROVER РЕШЕТКА БАМПЕРА ПЕРЕДН ПРАВ (Китай)</t>
  </si>
  <si>
    <t>RANGE ROVER {VOGUE} ПОРОГ-ПОДНОЖКА Л+П (КОМПЛЕКТ)</t>
  </si>
  <si>
    <t>LR011124</t>
  </si>
  <si>
    <t>05-12</t>
  </si>
  <si>
    <t>RANGE ROVER {III} ЗЕРКАЛО ЛЕВ ЭЛЕКТР С ПОДОГРЕВ АВТОСКЛАДЫВ ТЕМПЕР ДАТЧИК ПОДСВЕТ ПАМЯТЬЮ 2 РАЗЪЁМ. 15 КОНТ (aspherical) (Китай)</t>
  </si>
  <si>
    <t>LR011114</t>
  </si>
  <si>
    <t>RANGE ROVER {III} ЗЕРКАЛО ПРАВ ЭЛЕКТР С ПОДОГРЕВ АВТОСКЛАДЫВ ПОДСВЕТ ПАМЯТЬЮ 2 РАЗЪЁМ. 13 КОНТ (aspherical) (Китай)</t>
  </si>
  <si>
    <t>LR010791</t>
  </si>
  <si>
    <t>10-12</t>
  </si>
  <si>
    <t>RANGE ROVER ФОРСУНКА ОМЫВАТЕЛЯ ФАРЫ ЛЕВ (Китай)</t>
  </si>
  <si>
    <t>LR010792</t>
  </si>
  <si>
    <t>RANGE ROVER ФОРСУНКА ОМЫВАТЕЛЯ ФАРЫ ПРАВ (Китай)</t>
  </si>
  <si>
    <t>RANGE ROVER (14-)</t>
  </si>
  <si>
    <t>LR052101</t>
  </si>
  <si>
    <t>RANGE ROVER БАМПЕР ПЕРЕДН В СБОРЕ (Китай)</t>
  </si>
  <si>
    <t>RANGE ROVER EVOQUE (11-)</t>
  </si>
  <si>
    <t>LR044675</t>
  </si>
  <si>
    <t>RANGE ROVER EVOQUE {PURE} РЕШЕТКА РАДИАТОРА СЕРЕБРИСТ (Тайвань)</t>
  </si>
  <si>
    <t>LR036714</t>
  </si>
  <si>
    <t>RANGE ROVER EVOQUE {PURE} РЕШЕТКА РАДИАТОРА СЕР. (Тайвань)</t>
  </si>
  <si>
    <t>LR038565</t>
  </si>
  <si>
    <t>RANGE ROVER EVOQUE {DINAMIC} БАМПЕР ПЕРЕДН С ОТВ П/ОМЫВАТ , П/ДАТЧ , КАМЕРОЙ (Тайвань)</t>
  </si>
  <si>
    <t>LR064619</t>
  </si>
  <si>
    <t>RANGE ROVER EVOQUE БАМПЕР ПЕРЕДН С ОТВ П/ОМЫВАТ , П/ДАТЧ (Китай)</t>
  </si>
  <si>
    <t>LR026545</t>
  </si>
  <si>
    <t>RANGE ROVER EVOQUE РЕШЕТКА БАМПЕРА ПЕРЕДН ЛЕВ (Китай)</t>
  </si>
  <si>
    <t>LR026546</t>
  </si>
  <si>
    <t>RANGE ROVER EVOQUE РЕШЕТКА БАМПЕРА ПЕРЕДН ПРАВ (Китай)</t>
  </si>
  <si>
    <t>LR028187</t>
  </si>
  <si>
    <t>RANGE ROVER EVOQUE {DINAMIC} СПОЙЛЕР БАМПЕРА ПЕРЕДН (Тайвань)</t>
  </si>
  <si>
    <t>LR026539</t>
  </si>
  <si>
    <t>RANGE ROVER EVOQUE {PURE} СПОЙЛЕР БАМПЕРА ПЕРЕДН (Тайвань)</t>
  </si>
  <si>
    <t>LR027590</t>
  </si>
  <si>
    <t>RANGE ROVER EVOQUE КРЫЛО ПЕРЕДН ЛЕВ (Тайвань)</t>
  </si>
  <si>
    <t>LR027589</t>
  </si>
  <si>
    <t>RANGE ROVER EVOQUE КРЫЛО ПЕРЕДН ПРАВ (Тайвань)</t>
  </si>
  <si>
    <t>RANGE ROVER EVOQUE КРЫЛО ПЕРЕДН ЛЕВ (Китай)</t>
  </si>
  <si>
    <t>RANGE ROVER EVOQUE КРЫЛО ПЕРЕДН ПРАВ (Китай)</t>
  </si>
  <si>
    <t>RANGE ROVER EVOQUE ПОРОГ-ПОДНОЖКА Л+П (КОМПЛЕКТ)</t>
  </si>
  <si>
    <t>RANGE ROVER EVOQUE РЕЙЛИНГИ НА КРЫШУ Л+П (КОМПЛЕКТ)</t>
  </si>
  <si>
    <t>LR068145+LR048361+LR048353+LR048351¶</t>
  </si>
  <si>
    <t>RANGE ROVER EVOQUE {12конт.} ЗЕРКАЛО ПРАВ ЭЛЕКТР С ПОДОГРЕВ , УК.ПОВОР , АВТОСКЛАДЫВ , ПОДСВЕТ , ПАМЯТЬЮ , 1 РАЗЪЁМ.  (Тайвань)</t>
  </si>
  <si>
    <t>LR048638+LR048360+LR048354+LR048352¶</t>
  </si>
  <si>
    <t>RANGE ROVER EVOQUE {14конт.} ЗЕРКАЛО ЛЕВ ЭЛЕКТР С ПОДОГРЕВ , УК.ПОВОР , АВТОСКЛАДЫВ , ПОДСВЕТ , ТЕМПЕР ДАТЧИК , ПАМЯТЬЮ , 1 РАЗЪЁМ. (Тайвань)</t>
  </si>
  <si>
    <t>LR025192+LR025217+LR025171+LR027946</t>
  </si>
  <si>
    <t>11-15</t>
  </si>
  <si>
    <t>RANGE ROVER EVOQUE ЗЕРКАЛО ЛЕВ ЭЛЕКТР С ПОДОГРЕВ , ДИОД УК.ПОВОР , АВТОСКЛАДЫВ , ПОДСВЕТ , ТЕМПЕР ДАТЧИК , СИГНАЛ СЛЕПЫХ ЗОН , 1 РАЗЪЁМ. (Тайвань)</t>
  </si>
  <si>
    <t>LR025191+LR025218+LR025170+LR027945</t>
  </si>
  <si>
    <t>RANGE ROVER EVOQUE ЗЕРКАЛО ПРАВ ЭЛЕКТР С ПОДОГРЕВ , ДИОД УК.ПОВОР , АВТОСКЛАДЫВ , ПОДСВЕТ , СИГНАЛ СЛЕПЫХ ЗОН , 1 РАЗЪЁМ. 10 КОНТ (Тайвань)</t>
  </si>
  <si>
    <t>LR048360</t>
  </si>
  <si>
    <t>RANGE ROVER EVOQUE {DISCOVERY SPORT 15-} СТЕКЛО ЗЕРКАЛА ЛЕВ С ПОДОГРЕВ (Тайвань)</t>
  </si>
  <si>
    <t>LR048361</t>
  </si>
  <si>
    <t>RANGE ROVER EVOQUE {DISCOVERY SPORT 15-} СТЕКЛО ЗЕРКАЛА ПРАВ С ПОДОГРЕВ (Тайвань)</t>
  </si>
  <si>
    <t>LR058059</t>
  </si>
  <si>
    <t>RANGE ROVER EVOQUE БАМПЕР ЗАДН С ОТВ П/ДАТЧ (Китай)</t>
  </si>
  <si>
    <t>LR025760</t>
  </si>
  <si>
    <t>RANGE ROVER EVOQUE БАЧОК ОМЫВАТЕЛЯ (Китай)</t>
  </si>
  <si>
    <t>RANGE ROVER SPORT (06-)</t>
  </si>
  <si>
    <t>XFF500030</t>
  </si>
  <si>
    <t>RANGE ROVER SPORT ФОНАРЬ-КАТАФОТ ЛЕВ В ЗАДН БАМПЕР (Китай)</t>
  </si>
  <si>
    <t>XFF500020</t>
  </si>
  <si>
    <t>RANGE ROVER SPORT ФОНАРЬ-КАТАФОТ ПРАВ В ЗАДН БАМПЕР (Китай)</t>
  </si>
  <si>
    <t>DHB500062WWQ</t>
  </si>
  <si>
    <t>RANGE ROVER SPORT РЕШЕТКА РАДИАТОРА</t>
  </si>
  <si>
    <t>LR054767</t>
  </si>
  <si>
    <t>RANGE ROVER SPORT РЕШЕТКА РАДИАТОРА (Китай)</t>
  </si>
  <si>
    <t>LR015073</t>
  </si>
  <si>
    <t>RANGE ROVER SPORT БАМПЕР ПЕРЕДН С ОТВ П/ОМЫВАТ ФАР В СБОРЕ (Китай)</t>
  </si>
  <si>
    <t>LR045028</t>
  </si>
  <si>
    <t>RANGE ROVER SPORT БАМПЕР ПЕРЕДН С ОТВ П/ДАТЧ П/ОМЫВАТ В СБОРЕ (Китай)</t>
  </si>
  <si>
    <t>RANGE ROVER SPORT БАМПЕР ПЕРЕДН С ОТВ П/ОМЫВАТ ФАР (Китай)</t>
  </si>
  <si>
    <t>DPE000086</t>
  </si>
  <si>
    <t>RANGE ROVER SPORT {LAND ROVER DISCOVERY 04-} УСИЛИТЕЛЬ БАМПЕРА ПЕРЕДН (Китай)</t>
  </si>
  <si>
    <t>ASB790030</t>
  </si>
  <si>
    <t>06-10</t>
  </si>
  <si>
    <t>RANGE ROVER SPORT {???} КРЫЛО ПЕРЕДН ЛЕВ (Китай)</t>
  </si>
  <si>
    <t>ASB790020</t>
  </si>
  <si>
    <t>RANGE ROVER SPORT {???} КРЫЛО ПЕРЕДН ПРАВ (Китай)</t>
  </si>
  <si>
    <t>LR015037</t>
  </si>
  <si>
    <t>RANGE ROVER SPORT КРЫЛО ПЕРЕДН ЛЕВ (Китай)</t>
  </si>
  <si>
    <t>LR015036</t>
  </si>
  <si>
    <t>RANGE ROVER SPORT КРЫЛО ПЕРЕДН ПРАВ (Китай)</t>
  </si>
  <si>
    <t>RANGE ROVER SPORT БРЫЗГОВИК ПЕРЕДН КРЫЛА Л+П (КОМПЛЕКТ) + ЗАДН (4 шт)</t>
  </si>
  <si>
    <t>RANGE ROVER SPORT ПОРОГ-ПОДНОЖКА Л+П (КОМПЛЕКТ)</t>
  </si>
  <si>
    <t>DRC500011LML/LR008893</t>
  </si>
  <si>
    <t>RANGE ROVER SPORT СПОЙЛЕР НА КРЫШКУ БАГАЖНИКА (Китай)</t>
  </si>
  <si>
    <t>LR015113</t>
  </si>
  <si>
    <t>RANGE ROVER SPORT БАМПЕР ЗАДН (Китай)</t>
  </si>
  <si>
    <t>LR007957+LR007955</t>
  </si>
  <si>
    <t>RANGE ROVER SPORT ФОНАРЬ ЗАДН ВНЕШН Л+П (КОМПЛЕКТ) ТЮНИНГ ПОЛНОСТЬЮ С ДИОД (SONAR) ВНУТРИ ЧЕРН</t>
  </si>
  <si>
    <t>RANGE ROVER SPORT ФОНАРЬ ЗАДН ВНЕШН Л+П (КОМПЛЕКТ) ТЮНИНГ ПОЛНОСТЬЮ С ДИОД ТОНИР (SONAR) ВНУТРИ ХРОМ</t>
  </si>
  <si>
    <t>DBM500030</t>
  </si>
  <si>
    <t>RANGE ROVER SPORT БАЧОК ОМЫВАТЕЛЯ (Китай)</t>
  </si>
  <si>
    <t>LR015104</t>
  </si>
  <si>
    <t>RANGE ROVER SPORT КРЕПЛЕНИЕ БАМПЕРА ПЕРЕДН ЛЕВ (Китай)</t>
  </si>
  <si>
    <t>LR015103</t>
  </si>
  <si>
    <t>RANGE ROVER SPORT КРЕПЛЕНИЕ БАМПЕРА ПЕРЕДН ПРАВ (Китай)</t>
  </si>
  <si>
    <t>LR015359</t>
  </si>
  <si>
    <t>RANGE ROVER SPORT ФОРСУНКА ОМЫВАТЕЛЯ ФАРЫ ЛЕВ (Китай)</t>
  </si>
  <si>
    <t>LR015358</t>
  </si>
  <si>
    <t>RANGE ROVER SPORT ФОРСУНКА ОМЫВАТЕЛЯ ФАРЫ ПРАВ (Китай)</t>
  </si>
  <si>
    <t>RANGE ROVER VOQUE (10-)</t>
  </si>
  <si>
    <t>LR026103</t>
  </si>
  <si>
    <t>RANGE ROVER VOQUE РЕШЕТКА РАДИАТОРА (Китай) ХРОМ-ЧЕРН</t>
  </si>
  <si>
    <t>LR018245</t>
  </si>
  <si>
    <t>RANGE ROVER VOQUE РЕШЕТКА БАМПЕРА ПЕРЕДН ЛЕВ (Китай)</t>
  </si>
  <si>
    <t>LR018234</t>
  </si>
  <si>
    <t>RANGE ROVER VOQUE РЕШЕТКА БАМПЕРА ПЕРЕДН ПРАВ (Китай)</t>
  </si>
  <si>
    <t>LR020912</t>
  </si>
  <si>
    <t>RANGE ROVER VOQUE УСИЛИТЕЛЬ БАМПЕРА ПЕРЕДН (Китай)</t>
  </si>
  <si>
    <t>RANGE ROVER {VOGUE ????} РЕЙЛИНГИ НА КРЫШУ Л+П (КОМПЛЕКТ) ЧЕРН (Китай)</t>
  </si>
  <si>
    <t>LR028516</t>
  </si>
  <si>
    <t>RANGE ROVER VOQUE ФОНАРЬ ЗАДН ВНЕШН ЛЕВ С ДИОД (EAGLE EYES)</t>
  </si>
  <si>
    <t>LR028514</t>
  </si>
  <si>
    <t>RANGE ROVER VOQUE ФОНАРЬ ЗАДН ВНЕШН ПРАВ С ДИОД (EAGLE EYES)</t>
  </si>
  <si>
    <t>LR034218</t>
  </si>
  <si>
    <t>RANGE ROVER VOQUE РЫЧАГ ПЕРЕДН ПОДВЕСКИ ЛЕВ ЗАДН (Тайвань)</t>
  </si>
  <si>
    <t>LR034217</t>
  </si>
  <si>
    <t>RANGE ROVER VOQUE РЫЧАГ ПЕРЕДН ПОДВЕСКИ ПРАВ ЗАДН (Тайвань)</t>
  </si>
  <si>
    <t>MERCEDES</t>
  </si>
  <si>
    <t>MERCEDES 207D-410 (81-2/95)</t>
  </si>
  <si>
    <t>0301021201400</t>
  </si>
  <si>
    <t>77-95</t>
  </si>
  <si>
    <t>W207 ФАРА ЛЕВ (DEPO)</t>
  </si>
  <si>
    <t>0301021202400</t>
  </si>
  <si>
    <t>W207 ФАРА ПРАВ (DEPO)</t>
  </si>
  <si>
    <t>W207 СТЕКЛО ФАРЫ Л=П (РОССИЯ)</t>
  </si>
  <si>
    <t>0018226720</t>
  </si>
  <si>
    <t>W207 УКАЗ.ПОВОРОТА УГЛОВОЙ ЛЕВ (DEPO) БЕЛЫЙ</t>
  </si>
  <si>
    <t>W207 УКАЗ.ПОВОРОТА УГЛОВОЙ ЛЕВ (DEPO) ЖЕЛТ</t>
  </si>
  <si>
    <t>0018226820</t>
  </si>
  <si>
    <t>W207 УКАЗ.ПОВОРОТА УГЛОВОЙ ПРАВ (DEPO) БЕЛЫЙ</t>
  </si>
  <si>
    <t>W207 УКАЗ.ПОВОРОТА УГЛОВОЙ ПРАВ (DEPO) ЖЕЛТ</t>
  </si>
  <si>
    <t>W207 РЕШЕТКА РАДИАТОРА</t>
  </si>
  <si>
    <t>6015280004</t>
  </si>
  <si>
    <t>W207 РЕШЕТКА БАМПЕРА ПЕРЕДН 5цил</t>
  </si>
  <si>
    <t>W207 {РЕМ ЧАСТЬ ЗАДН УГЛА} КРЫЛО ЗАДН ЛЕВ (KLOKKERHOLM)</t>
  </si>
  <si>
    <t>W207 {РЕМ ЧАСТЬ ЗАДН УГЛА} КРЫЛО ЗАДН ПРАВ (KLOKKERHOLM)</t>
  </si>
  <si>
    <t>MERCEDES C219 CLS (05-)</t>
  </si>
  <si>
    <t>0002309111/8FK351316771</t>
  </si>
  <si>
    <t>W203 {W220 98-05/ W211 02-/ C219 CLS 05-} КОМПРЕССОР КОНДИЦ (см.каталог) (AVA)</t>
  </si>
  <si>
    <t>MERCEDES SPRINTER (06-)</t>
  </si>
  <si>
    <t>9068202361</t>
  </si>
  <si>
    <t>13-17</t>
  </si>
  <si>
    <t>SPRINTER ФАРА ЛЕВ П/КОРРЕКТОР (DEPO)</t>
  </si>
  <si>
    <t>9068200161</t>
  </si>
  <si>
    <t>SPRINTER ФАРА ЛЕВ П/КОРРЕКТОР БЕЗ П/ПРОТИВОТУМ (DEPO)</t>
  </si>
  <si>
    <t>9109060000</t>
  </si>
  <si>
    <t>SPRINTER ФАРА ЛЕВ С РЕГ.МОТОР (DEPO)</t>
  </si>
  <si>
    <t>9068202461</t>
  </si>
  <si>
    <t>SPRINTER ФАРА ПРАВ П/КОРРЕКТОР (DEPO)</t>
  </si>
  <si>
    <t>9068200261</t>
  </si>
  <si>
    <t>SPRINTER ФАРА ПРАВ П/КОРРЕКТОР БЕЗ П/ПРОТИВОТУМ (DEPO)</t>
  </si>
  <si>
    <t>9109060100</t>
  </si>
  <si>
    <t>SPRINTER ФАРА ПРАВ С РЕГ.МОТОР (DEPO)</t>
  </si>
  <si>
    <t>9068200661</t>
  </si>
  <si>
    <t>SPRINTER ФАРА ЛЕВ П/КОРРЕКТОР С П/ПРОТИВОТУМ (DEPO)</t>
  </si>
  <si>
    <t>9068200561</t>
  </si>
  <si>
    <t>SPRINTER ФАРА ПРАВ П/КОРРЕКТОР С П/ПРОТИВОТУМ (DEPO)</t>
  </si>
  <si>
    <t>2118200556</t>
  </si>
  <si>
    <t>W211 {SPRINTER 06-} ФАРА ПРОТИВОТУМ ЛЕВ (DEPO)</t>
  </si>
  <si>
    <t>2118200656</t>
  </si>
  <si>
    <t>W211 {SPRINTER 06-} ФАРА ПРОТИВОТУМ ПРАВ (DEPO)</t>
  </si>
  <si>
    <t>W211 {SPRINTER 06-} ФАРА ПРОТИВОТУМ ЛЕВ (Китай)</t>
  </si>
  <si>
    <t>W211 {SPRINTER 06-} ФАРА ПРОТИВОТУМ ПРАВ (Китай)</t>
  </si>
  <si>
    <t>90688003859051</t>
  </si>
  <si>
    <t>SPRINTER РЕШЕТКА РАДИАТОРА ЧЕРН (Тайвань)</t>
  </si>
  <si>
    <t>SPRINTER РЕШЕТКА РАДИАТОРА ЧЕРН</t>
  </si>
  <si>
    <t>9068801570</t>
  </si>
  <si>
    <t>SPRINTER БАМПЕР ПЕРЕДН (Тайвань)</t>
  </si>
  <si>
    <t>90688001709B51</t>
  </si>
  <si>
    <t>SPRINTER БАМПЕР ПЕРЕДН (Тайвань) ТЕМНО-СЕР</t>
  </si>
  <si>
    <t>SPRINTER БАМПЕР ПЕРЕДН</t>
  </si>
  <si>
    <t>90688005709B51</t>
  </si>
  <si>
    <t>SPRINTER БАМПЕР ПЕРЕДН С ОТВ П/ПРОТИВОТУМ</t>
  </si>
  <si>
    <t>9068850053</t>
  </si>
  <si>
    <t>SPRINTER РЕШЕТКА БАМПЕРА ПЕРЕДН ЧЕРН (Тайвань)</t>
  </si>
  <si>
    <t>9066200234</t>
  </si>
  <si>
    <t>SPRINTER УСИЛИТЕЛЬ БАМПЕРА ПЕРЕДН (Тайвань)</t>
  </si>
  <si>
    <t>9066377719</t>
  </si>
  <si>
    <t>SPRINTER КРЫЛО ПЕРЕДН ЛЕВ (Тайвань)</t>
  </si>
  <si>
    <t>9066377819</t>
  </si>
  <si>
    <t>SPRINTER КРЫЛО ПЕРЕДН ПРАВ (Тайвань)</t>
  </si>
  <si>
    <t>9067500002</t>
  </si>
  <si>
    <t>SPRINTER КАПОТ (Тайвань)</t>
  </si>
  <si>
    <t>9068800203</t>
  </si>
  <si>
    <t>SPRINTER СУППОРТ РАДИАТОРА (Тайвань)</t>
  </si>
  <si>
    <t>9068104816</t>
  </si>
  <si>
    <t>SPRINTER ЗЕРКАЛО ЛЕВ МЕХАН С ТРОСИК , УК.ПОВОР (convex) (Тайвань)</t>
  </si>
  <si>
    <t>9068104916</t>
  </si>
  <si>
    <t>SPRINTER ЗЕРКАЛО ПРАВ МЕХАН С ТРОСИК , УК.ПОВОР (convex) (Тайвань)</t>
  </si>
  <si>
    <t>9068106016</t>
  </si>
  <si>
    <t>SPRINTER ЗЕРКАЛО ЛЕВ ЭЛЕКТР С ПОДОГРЕВ , УК.ПОВОР (convex) (Тайвань)</t>
  </si>
  <si>
    <t>9068106116</t>
  </si>
  <si>
    <t>SPRINTER ЗЕРКАЛО ПРАВ ЭЛЕКТР С ПОДОГРЕВ , УК.ПОВОР (convex) (Тайвань)</t>
  </si>
  <si>
    <t>9066300377</t>
  </si>
  <si>
    <t>SPRINTER ПОРОГ ЛЕВ (KLOKKERHOLM)</t>
  </si>
  <si>
    <t>9066300477</t>
  </si>
  <si>
    <t>SPRINTER ПОРОГ ПРАВ (KLOKKERHOLM)</t>
  </si>
  <si>
    <t>SPRINTER АРКА РЕМ.КРЫЛА ЗАДН ЛЕВ (KLOKKERHOLM)</t>
  </si>
  <si>
    <t>SPRINTER АРКА РЕМ.КРЫЛА ЗАДН ПРАВ (KLOKKERHOLM)</t>
  </si>
  <si>
    <t>90688045719B51</t>
  </si>
  <si>
    <t>SPRINTER БОКОВИНА БАМПЕРА ЗАДН ЛЕВ (Тайвань)</t>
  </si>
  <si>
    <t>90688046719B51</t>
  </si>
  <si>
    <t>SPRINTER БОКОВИНА БАМПЕРА ЗАДН ПРАВ (Тайвань)</t>
  </si>
  <si>
    <t>9068200256</t>
  </si>
  <si>
    <t>SPRINTER ФОНАРЬ ЗАДН В БАМПЕР ЛЕВ (DEPO)</t>
  </si>
  <si>
    <t>9068200356</t>
  </si>
  <si>
    <t>SPRINTER ФОНАРЬ ЗАДН В БАМПЕР ПРАВ (DEPO)</t>
  </si>
  <si>
    <t>9068200164</t>
  </si>
  <si>
    <t>SPRINTER ФОНАРЬ ЗАДН ВНЕШН ЛЕВ (DEPO)</t>
  </si>
  <si>
    <t>9068200264</t>
  </si>
  <si>
    <t>SPRINTER ФОНАРЬ ЗАДН ВНЕШН ПРАВ (DEPO)</t>
  </si>
  <si>
    <t>SPRINTER ФОНАРЬ ЗАДН ВНЕШН ПРАВ (Китай)</t>
  </si>
  <si>
    <t>2E0121253B/2E012153/9065000002/9065000102</t>
  </si>
  <si>
    <t>SPRINTER {CRAFTER 06-} РАДИАТОР ОХЛАЖДЕН (см.каталог) MT</t>
  </si>
  <si>
    <t>9065000102</t>
  </si>
  <si>
    <t>SPRINTER {CRAFTER 06-} РАДИАТОР ОХЛАЖДЕН (см.каталог) MT (KOYO)</t>
  </si>
  <si>
    <t>9065000302</t>
  </si>
  <si>
    <t>SPRINTER {CRAFTER 06-} РАДИАТОР ОХЛАЖДЕН AT (KOYO)</t>
  </si>
  <si>
    <t>9065000302/9065000402</t>
  </si>
  <si>
    <t>SPRINTER {CRAFTER 06-} РАДИАТОР ОХЛАЖДЕН (см.каталог) AT</t>
  </si>
  <si>
    <t>9065000054</t>
  </si>
  <si>
    <t>SPRINTER {CRAFTER 06-} КОНДЕНСАТОР КОНДИЦ (NISSENS) (см.каталог)</t>
  </si>
  <si>
    <t>SPRINTER {CRAFTER 06-} КОНДЕНСАТОР КОНДИЦ (см.каталог)</t>
  </si>
  <si>
    <t>MERCEDES SPRINTER (2/00-)</t>
  </si>
  <si>
    <t>1EH00801001</t>
  </si>
  <si>
    <t>9018202661</t>
  </si>
  <si>
    <t>SPRINTER ФАРА ЛЕВ С ПРОТИВОТУМ П/КОРРЕКТОР (DEPO)</t>
  </si>
  <si>
    <t>1EH00801002</t>
  </si>
  <si>
    <t>9018202761</t>
  </si>
  <si>
    <t>SPRINTER ФАРА ПРАВ С ПРОТИВОТУМ П/КОРРЕКТОР (DEPO)</t>
  </si>
  <si>
    <t>SPRINTER ФАРА ЛЕВ С ПРОТИВОТУМ РЕГ.МОТОР (Китай)</t>
  </si>
  <si>
    <t>SPRINTER ФАРА ПРАВ С ПРОТИВОТУМ РЕГ.МОТОР (Китай)</t>
  </si>
  <si>
    <t>9018202461</t>
  </si>
  <si>
    <t>SPRINTER ФАРА ЛЕВ БЕЗ ПРОТИВОТУМ П/КОРРЕКТОР (DEPO)</t>
  </si>
  <si>
    <t>9018202561</t>
  </si>
  <si>
    <t>SPRINTER ФАРА ПРАВ БЕЗ ПРОТИВОТУМ П/КОРРЕКТОР (DEPO)</t>
  </si>
  <si>
    <t>9018800385</t>
  </si>
  <si>
    <t>SPRINTER РЕШЕТКА РАДИАТОРА (Тайвань) ЧЕРН</t>
  </si>
  <si>
    <t>9018800085</t>
  </si>
  <si>
    <t>SPRINTER РЕШЕТКА РАДИАТОРА (Китай)</t>
  </si>
  <si>
    <t>9016370240</t>
  </si>
  <si>
    <t>SPRINTER МОЛДИНГ ПОД ФАРУ ЛЕВ (Тайвань)</t>
  </si>
  <si>
    <t>9016370340</t>
  </si>
  <si>
    <t>SPRINTER МОЛДИНГ ПОД ФАРУ ПРАВ (Тайвань)</t>
  </si>
  <si>
    <t>9018800670</t>
  </si>
  <si>
    <t>SPRINTER БАМПЕР ПЕРЕДН (Тайвань) СЕР</t>
  </si>
  <si>
    <t>9013100722</t>
  </si>
  <si>
    <t>9016306907</t>
  </si>
  <si>
    <t>SPRINTER КРЫЛО ПЕРЕДН ЛЕВ С ОТВ П/ПОВТОРИТЕЛЬ (Тайвань)</t>
  </si>
  <si>
    <t>9016307007</t>
  </si>
  <si>
    <t>SPRINTER КРЫЛО ПЕРЕДН ПРАВ С ОТВ П/ПОВТОРИТЕЛЬ (Тайвань)</t>
  </si>
  <si>
    <t>2028201621/2108200921</t>
  </si>
  <si>
    <t>W202 {210/SPRINTER 97-} ПОВТОРИТЕЛЬ ПОВОРОТА В КРЫЛО Л+П (КОМПЛЕКТ) (DEPO) ТОНИР</t>
  </si>
  <si>
    <t>9017500202</t>
  </si>
  <si>
    <t>SPRINTER АРКА РЕМ.КРЫЛА ЗАДН Л=П БОЛЬШ (KLOKKERHOLM)</t>
  </si>
  <si>
    <t>9068200464</t>
  </si>
  <si>
    <t>SPRINTER {НЕ ФУРГОН} ФОНАРЬ ЗАДН ВНЕШН ЛЕВ (DEPO)</t>
  </si>
  <si>
    <t>9068201764</t>
  </si>
  <si>
    <t>SPRINTER {НЕ ФУРГОН} ФОНАРЬ ЗАДН ВНЕШН ПРАВ (DEPO)</t>
  </si>
  <si>
    <t>367309989/LLD742</t>
  </si>
  <si>
    <t>421109999</t>
  </si>
  <si>
    <t>SPRINTER ФОНАРЬ ЗАДН ВНЕШН ЛЕВ (DEPO) КРАСН-БЕЛ</t>
  </si>
  <si>
    <t>367209989/LLC741</t>
  </si>
  <si>
    <t>421009999</t>
  </si>
  <si>
    <t>SPRINTER ФОНАРЬ ЗАДН ВНЕШН ПРАВ (DEPO) КРАСН-БЕЛ</t>
  </si>
  <si>
    <t>0008261556</t>
  </si>
  <si>
    <t>SPRINTER ФОНАРЬ ЗАДН ВНЕШН ЛЕВ (Китай) КРАСН-БЕЛ</t>
  </si>
  <si>
    <t>0008261656</t>
  </si>
  <si>
    <t>SPRINTER ФОНАРЬ ЗАДН ВНЕШН ПРАВ (Китай) КРАСН-БЕЛ</t>
  </si>
  <si>
    <t>MERCEDES SPRINTER (3/95-1/00)</t>
  </si>
  <si>
    <t>9018200161</t>
  </si>
  <si>
    <t>SPRINTER ФАРА ЛЕВ БЕЗ ПРОТИВОТУМ (DEPO)</t>
  </si>
  <si>
    <t>9018200261</t>
  </si>
  <si>
    <t>SPRINTER ФАРА ПРАВ БЕЗ ПРОТИВОТУМ (DEPO)</t>
  </si>
  <si>
    <t>1EH006900061/9018200561</t>
  </si>
  <si>
    <t>SPRINTER ФАРА ЛЕВ С ПРОТИВОТУМ (DEPO)</t>
  </si>
  <si>
    <t>1EH006900051/9018200661</t>
  </si>
  <si>
    <t>SPRINTER ФАРА ПРАВ С ПРОТИВОТУМ (DEPO)</t>
  </si>
  <si>
    <t>0008201666</t>
  </si>
  <si>
    <t>SPRINTER СТЕКЛО ФАРЫ ЛЕВ (РОССИЯ)</t>
  </si>
  <si>
    <t>0008201766</t>
  </si>
  <si>
    <t>SPRINTER СТЕКЛО ФАРЫ ПРАВ (РОССИЯ)</t>
  </si>
  <si>
    <t>9018200121</t>
  </si>
  <si>
    <t>SPRINTER УКАЗ.ПОВОРОТА УГЛОВОЙ ЛЕВ (DEPO) БЕЛЫЙ</t>
  </si>
  <si>
    <t>9018200221</t>
  </si>
  <si>
    <t>SPRINTER УКАЗ.ПОВОРОТА УГЛОВОЙ ПРАВ (DEPO) БЕЛЫЙ</t>
  </si>
  <si>
    <t>9018800183</t>
  </si>
  <si>
    <t>9018800270</t>
  </si>
  <si>
    <t>9013100522</t>
  </si>
  <si>
    <t>9016374601</t>
  </si>
  <si>
    <t>SPRINTER КРЫЛО ПЕРЕДН ЛЕВ С ОВАЛЬН ОТВ П/ПОВТОРИТЕЛЬ (Тайвань)</t>
  </si>
  <si>
    <t>9016373001</t>
  </si>
  <si>
    <t>95-96</t>
  </si>
  <si>
    <t>SPRINTER КРЫЛО ПЕРЕДН ЛЕВ С ПРЯМОУГ ОТВ П/ПОВТОРИТЕЛЬ (Тайвань)</t>
  </si>
  <si>
    <t>9016374701</t>
  </si>
  <si>
    <t>SPRINTER КРЫЛО ПЕРЕДН ПРАВ С ОВАЛЬН ОТВ П/ПОВТОРИТЕЛЬ (Тайвань)</t>
  </si>
  <si>
    <t>9016373101</t>
  </si>
  <si>
    <t>SPRINTER КРЫЛО ПЕРЕДН ПРАВ С ПРЯМОУГ ОТВ П/ПОВТОРИТЕЛЬ (Тайвань)</t>
  </si>
  <si>
    <t>2108200921</t>
  </si>
  <si>
    <t>SPRINTER ПОВТОРИТЕЛЬ ПОВОРОТА В КРЫЛО Л=П (DEPO) БЕЛЫЙ</t>
  </si>
  <si>
    <t>W202 {210/SPRINTER 97-} ПОВТОРИТЕЛЬ ПОВОРОТА В КРЫЛО Л=П (DEPO) БЕЛЫЙ</t>
  </si>
  <si>
    <t>W202 {210/SPRINTER 97-} ПОВТОРИТЕЛЬ ПОВОРОТА В КРЫЛО Л+П (КОМПЛЕКТ) В ХРОМ РАМК ХРУСТАЛ</t>
  </si>
  <si>
    <t>9017500002</t>
  </si>
  <si>
    <t>9018800151</t>
  </si>
  <si>
    <t>9018105516</t>
  </si>
  <si>
    <t>SPRINTER ЗЕРКАЛО ЛЕВ МЕХАН (convex) (Тайвань)</t>
  </si>
  <si>
    <t>9018106416</t>
  </si>
  <si>
    <t>SPRINTER ЗЕРКАЛО ПРАВ МЕХАН (convex) (Тайвань)</t>
  </si>
  <si>
    <t>9018105716</t>
  </si>
  <si>
    <t>SPRINTER ЗЕРКАЛО ЛЕВ ЭЛЕКТР С ПОДОГРЕВ (convex) (Тайвань)</t>
  </si>
  <si>
    <t>9018106616</t>
  </si>
  <si>
    <t>SPRINTER ЗЕРКАЛО ПРАВ ЭЛЕКТР С ПОДОГРЕВ (convex) (Тайвань)</t>
  </si>
  <si>
    <t>SPRINTER ЗЕРКАЛО ЛЕВ МЕХАН (Китай)</t>
  </si>
  <si>
    <t>SPRINTER ЗЕРКАЛО ПРАВ МЕХАН (Китай)</t>
  </si>
  <si>
    <t>9018100916</t>
  </si>
  <si>
    <t>SPRINTER ЗЕРКАЛО ЛЕВ ЭЛЕКТР (Китай)</t>
  </si>
  <si>
    <t>9018101016</t>
  </si>
  <si>
    <t>SPRINTER ЗЕРКАЛО ПРАВ ЭЛЕКТР (Китай)</t>
  </si>
  <si>
    <t>0018110633/0018115133</t>
  </si>
  <si>
    <t>SPRINTER СТЕКЛО ЗЕРКАЛА ЛЕВ (convex) (Тайвань)</t>
  </si>
  <si>
    <t>0018110733/0018115233</t>
  </si>
  <si>
    <t>SPRINTER СТЕКЛО ЗЕРКАЛА ПРАВ (convex) (Тайвань)</t>
  </si>
  <si>
    <t>SPRINTER АРКА РЕМ.КРЫЛА ЗАДН Л=П (KLOKKERHOLM)</t>
  </si>
  <si>
    <t>9018850202</t>
  </si>
  <si>
    <t>SPRINTER БАМПЕР ЗАДН С ПОДНОЖКОЙ (Тайвань)</t>
  </si>
  <si>
    <t>9018800371</t>
  </si>
  <si>
    <t>9018800471</t>
  </si>
  <si>
    <t>SPRINTER БОКОВИНА БАМПЕРА ЗАДН ЛЕВ</t>
  </si>
  <si>
    <t>SPRINTER БОКОВИНА БАМПЕРА ЗАДН ПРАВ</t>
  </si>
  <si>
    <t>0002306811/8FK351175511</t>
  </si>
  <si>
    <t>W163/ML {W463 01-03/ Sprinter 96-99/ W638 Vito 96-03} КОМПРЕССОР КОНДИЦ (см.каталог) (AVA)</t>
  </si>
  <si>
    <t>0002302011/0002307011/0002340911</t>
  </si>
  <si>
    <t>W202 {W140 91-/W210 95-/Sprinter 97-/W638 96-/W163 98-/R170 96-/C2} КОМПРЕССОР КОНДИЦ (см.каталог) (AVA)</t>
  </si>
  <si>
    <t>TL68004083</t>
  </si>
  <si>
    <t>95-05</t>
  </si>
  <si>
    <t>SPRINTER {+ VWLT35 ) (ПОДСВЕТКА ЗАДН. ГОС НОМЕРА}  (DEPO)</t>
  </si>
  <si>
    <t>MERCEDES VITO (03-)</t>
  </si>
  <si>
    <t>4478200061</t>
  </si>
  <si>
    <t>VITO {VIANO} ФАРА ЛЕВ С РЕГ.МОТОР (DEPO)</t>
  </si>
  <si>
    <t>4478200161</t>
  </si>
  <si>
    <t>VITO {VIANO} ФАРА ПРАВ С РЕГ.МОТОР (DEPO)</t>
  </si>
  <si>
    <t>A6398200161</t>
  </si>
  <si>
    <t>VITO ФАРА ЛЕВ +/- П/КОРРЕКТОР (DEPO)</t>
  </si>
  <si>
    <t>6398201861</t>
  </si>
  <si>
    <t>VITO ФАРА ЛЕВ С РЕГ.МОТОР (DEPO)</t>
  </si>
  <si>
    <t>A6398200261</t>
  </si>
  <si>
    <t>VITO ФАРА ПРАВ +/- П/КОРРЕКТОР (DEPO)</t>
  </si>
  <si>
    <t>6398201961</t>
  </si>
  <si>
    <t>VITO ФАРА ПРАВ С РЕГ.МОТОР (DEPO)</t>
  </si>
  <si>
    <t>6398202361</t>
  </si>
  <si>
    <t>VITO ФАРА ЛЕВ ЛИНЗОВАН (БИКСЕНОН) С РЕГ.МОТОР (DEPO)</t>
  </si>
  <si>
    <t>6398202461</t>
  </si>
  <si>
    <t>VITO ФАРА ПРАВ ЛИНЗОВАН (БИКСЕНОН) С РЕГ.МОТОР (DEPO)</t>
  </si>
  <si>
    <t>6398800185</t>
  </si>
  <si>
    <t>VITO {VIANO} РЕШЕТКА РАДИАТОРА (Тайвань)</t>
  </si>
  <si>
    <t>63988042709B51</t>
  </si>
  <si>
    <t>VITO БАМПЕР ПЕРЕДН (Тайвань)</t>
  </si>
  <si>
    <t>6396305107</t>
  </si>
  <si>
    <t>VITO КРЫЛО ПЕРЕДН ЛЕВ С ОТВ П/ПОВТОРИТЕЛЬ (Тайвань) ПЛАСТИК</t>
  </si>
  <si>
    <t>6396305207</t>
  </si>
  <si>
    <t>VITO КРЫЛО ПЕРЕДН ПРАВ С ОТВ П/ПОВТОРИТЕЛЬ (Тайвань) ПЛАСТИК</t>
  </si>
  <si>
    <t>6396842077</t>
  </si>
  <si>
    <t>VITO ПОДКРЫЛОК ПЕРЕДН КРЫЛА ЛЕВ (Тайвань)</t>
  </si>
  <si>
    <t>6396842177</t>
  </si>
  <si>
    <t>VITO ПОДКРЫЛОК ПЕРЕДН КРЫЛА ПРАВ (Тайвань)</t>
  </si>
  <si>
    <t>63981009197C45</t>
  </si>
  <si>
    <t>VITO ЗЕРКАЛО ЛЕВ ЭЛЕКТР С ПОДОГРЕВ (aspherical) (Тайвань)</t>
  </si>
  <si>
    <t>6398105916</t>
  </si>
  <si>
    <t>4478110400+4478111600+44781100009051</t>
  </si>
  <si>
    <t>VITO ЗЕРКАЛО ЛЕВ ЭЛЕКТР С ПОДОГРЕВ ЧЕРН 5 КОНТ (aspherical) (Тайвань)</t>
  </si>
  <si>
    <t>63981008197C45</t>
  </si>
  <si>
    <t>VITO ЗЕРКАЛО ПРАВ ЭЛЕКТР С ПОДОГРЕВ (aspherical) (Тайвань)</t>
  </si>
  <si>
    <t>6398106016</t>
  </si>
  <si>
    <t>4478110500+4478111700+44781101009051</t>
  </si>
  <si>
    <t>VITO ЗЕРКАЛО ПРАВ ЭЛЕКТР С ПОДОГРЕВ ЧЕРН 5 КОНТ (aspherical) (Тайвань)</t>
  </si>
  <si>
    <t>VITO {Viano} ПОРОГ ЛЕВ (KLOKKERHOLM)</t>
  </si>
  <si>
    <t>VITO {Viano} ПОРОГ ПРАВ (KLOKKERHOLM)</t>
  </si>
  <si>
    <t>4478200064</t>
  </si>
  <si>
    <t>VITO ФОНАРЬ ЗАДН ВНЕШН ЛЕВ (DEPO)</t>
  </si>
  <si>
    <t>6398200164</t>
  </si>
  <si>
    <t>4478200164</t>
  </si>
  <si>
    <t>VITO ФОНАРЬ ЗАДН ВНЕШН ПРАВ (DEPO)</t>
  </si>
  <si>
    <t>6398200264</t>
  </si>
  <si>
    <t>6398350070</t>
  </si>
  <si>
    <t>VITO КОНДЕНСАТОР КОНДИЦ (см.каталог)</t>
  </si>
  <si>
    <t>0002306511/0002309011/1122302311</t>
  </si>
  <si>
    <t>W203 {C209 02-/W639 03-} КОМПРЕССОР КОНДИЦ (см.каталог) (AVA)</t>
  </si>
  <si>
    <t>MERCEDES VITO / VIANO (96-)</t>
  </si>
  <si>
    <t>CIB086373</t>
  </si>
  <si>
    <t>VITO ФАРА ЛЕВ П/КОРРЕКТОР (DEPO)</t>
  </si>
  <si>
    <t>CIB086374</t>
  </si>
  <si>
    <t>VITO ФАРА ПРАВ П/КОРРЕКТОР (DEPO)</t>
  </si>
  <si>
    <t>6388200061</t>
  </si>
  <si>
    <t>VIANO {VANEO} ФАРА ЛЕВ П/КОРРЕКТОР (DEPO)</t>
  </si>
  <si>
    <t>6388200161</t>
  </si>
  <si>
    <t>VIANO {VANEO} ФАРА ПРАВ П/КОРРЕКТОР (DEPO)</t>
  </si>
  <si>
    <t>6388201961</t>
  </si>
  <si>
    <t>VITO ФАРА ЛЕВ (DEPO)</t>
  </si>
  <si>
    <t>6388202061</t>
  </si>
  <si>
    <t>VITO ФАРА ПРАВ (DEPO)</t>
  </si>
  <si>
    <t>0038269390</t>
  </si>
  <si>
    <t>VIANO {V-KLASS} СТЕКЛО ФАРЫ ЛЕВ (РОССИЯ)</t>
  </si>
  <si>
    <t>0038269490</t>
  </si>
  <si>
    <t>VIANO {V-KLASS} СТЕКЛО ФАРЫ ПРАВ (РОССИЯ)</t>
  </si>
  <si>
    <t>0038269790</t>
  </si>
  <si>
    <t>VITO СТЕКЛО ФАРЫ ЛЕВ (РОССИЯ)</t>
  </si>
  <si>
    <t>0038269890</t>
  </si>
  <si>
    <t>VITO СТЕКЛО ФАРЫ ПРАВ (РОССИЯ)</t>
  </si>
  <si>
    <t>6388200821</t>
  </si>
  <si>
    <t>VITO УКАЗ.ПОВОРОТА УГЛОВОЙ ЛЕВ (DEPO) БЕЛЫЙ</t>
  </si>
  <si>
    <t>6388200921</t>
  </si>
  <si>
    <t>VITO УКАЗ.ПОВОРОТА УГЛОВОЙ ПРАВ (DEPO) БЕЛЫЙ</t>
  </si>
  <si>
    <t>6388880023</t>
  </si>
  <si>
    <t>VITO РЕШЕТКА РАДИАТОРА (Тайвань)</t>
  </si>
  <si>
    <t>6388880004</t>
  </si>
  <si>
    <t>6387580181</t>
  </si>
  <si>
    <t>VITO ПЛАНКА-ФАРТУК ПОД РЕШЕТКУ (Тайвань)</t>
  </si>
  <si>
    <t>6388800570</t>
  </si>
  <si>
    <t>VITO {VIANO} БАМПЕР ПЕРЕДН (Италия) ГРУНТ</t>
  </si>
  <si>
    <t>6388800070</t>
  </si>
  <si>
    <t>VITO {VIANO} БАМПЕР ПЕРЕДН (Италия) ЧЕРН</t>
  </si>
  <si>
    <t>VITO {VIANO} БАМПЕР ПЕРЕДН (Тайвань) ГРУНТ</t>
  </si>
  <si>
    <t>6383100826</t>
  </si>
  <si>
    <t>VITO {VIANO} УСИЛИТЕЛЬ БАМПЕРА ПЕРЕДН (Тайвань)</t>
  </si>
  <si>
    <t>6388801006</t>
  </si>
  <si>
    <t>VITO {VIANO} КРЫЛО ПЕРЕДН ЛЕВ (Тайвань)</t>
  </si>
  <si>
    <t>6388801206</t>
  </si>
  <si>
    <t>VITO {VIANO} КРЫЛО ПЕРЕДН ПРАВ (Тайвань)</t>
  </si>
  <si>
    <t>VITO {VIANO} ПОДКРЫЛОК ПЕРЕДН КРЫЛА ЛЕВ (KLOKKERHOLM)</t>
  </si>
  <si>
    <t>VITO {VIANO} ПОДКРЫЛОК ПЕРЕДН КРЫЛА ПРАВ (KLOKKERHOLM)</t>
  </si>
  <si>
    <t>6387500002</t>
  </si>
  <si>
    <t>VITO {VIANO} КАПОТ (Тайвань)</t>
  </si>
  <si>
    <t>6387500267</t>
  </si>
  <si>
    <t>VITO {VIANO} БАЛКА СУППОРТА РАДИАТ ВЕРХН (Тайвань)</t>
  </si>
  <si>
    <t>6386100426</t>
  </si>
  <si>
    <t>VITO {VIANO} КРЕПЛЕНИЕ ФАРЫ ЛЕВ (Тайвань)</t>
  </si>
  <si>
    <t>6386100326</t>
  </si>
  <si>
    <t>VITO {VIANO} КРЕПЛЕНИЕ ФАРЫ ПРАВ (Тайвань)</t>
  </si>
  <si>
    <t>6388100016</t>
  </si>
  <si>
    <t>VITO {VIANO} ЗЕРКАЛО ЛЕВ МЕХАН (convex) (Тайвань)</t>
  </si>
  <si>
    <t>6388100116</t>
  </si>
  <si>
    <t>VITO {VIANO} ЗЕРКАЛО ПРАВ МЕХАН (convex) (Тайвань)</t>
  </si>
  <si>
    <t>6388100616</t>
  </si>
  <si>
    <t>VITO {VIANO} ЗЕРКАЛО ЛЕВ ЭЛЕКТР С ПОДОГРЕВ (convex) (Тайвань)</t>
  </si>
  <si>
    <t>6388100716</t>
  </si>
  <si>
    <t>VITO {VIANO} ЗЕРКАЛО ПРАВ ЭЛЕКТР С ПОДОГРЕВ (convex) (Тайвань)</t>
  </si>
  <si>
    <t>VITO {VIANO} АРКА РЕМ.КРЫЛА ЗАДН ЛЕВ (KLOKKERHOLM)</t>
  </si>
  <si>
    <t>VITO {VIANO} АРКА РЕМ.КРЫЛА ЗАДН ПРАВ (KLOKKERHOLM)</t>
  </si>
  <si>
    <t>714098290231</t>
  </si>
  <si>
    <t>VIANO {VANEO} ФОНАРЬ ЗАДН ВНЕШН ЛЕВ (DEPO)</t>
  </si>
  <si>
    <t>714098290232</t>
  </si>
  <si>
    <t>VIANO {VANEO} ФОНАРЬ ЗАДН ВНЕШН ПРАВ (DEPO)</t>
  </si>
  <si>
    <t>6388201264</t>
  </si>
  <si>
    <t>6388201764</t>
  </si>
  <si>
    <t>6388201264+6388201764</t>
  </si>
  <si>
    <t>VITO ФОНАРЬ ЗАДН ВНЕШН Л+П (КОМПЛЕКТ) ТЮНИНГ С ДИОД ТОНИР ВНУТРИ (DEPO) ХРОМ</t>
  </si>
  <si>
    <t>6388350170</t>
  </si>
  <si>
    <t>VITO {VIANO} КОНДЕНСАТОР КОНДИЦ (см.каталог)</t>
  </si>
  <si>
    <t>MERCEDES W123 (1/76-12/84)</t>
  </si>
  <si>
    <t>1301060604</t>
  </si>
  <si>
    <t>76-85</t>
  </si>
  <si>
    <t>W123 ФАРА ЛЕВ (DEPO)</t>
  </si>
  <si>
    <t>1301060603</t>
  </si>
  <si>
    <t>W123 ФАРА ПРАВ (DEPO)</t>
  </si>
  <si>
    <t>0008207621</t>
  </si>
  <si>
    <t>W123 УКАЗ.ПОВОРОТА УГЛОВОЙ ЛЕВ (DEPO) БЕЛЫЙ</t>
  </si>
  <si>
    <t>1305233052</t>
  </si>
  <si>
    <t>W123 УКАЗ.ПОВОРОТА УГЛОВОЙ ЛЕВ (DEPO) ЖЕЛТ</t>
  </si>
  <si>
    <t>0008207521</t>
  </si>
  <si>
    <t>W123 УКАЗ.ПОВОРОТА УГЛОВОЙ ПРАВ (DEPO) БЕЛЫЙ</t>
  </si>
  <si>
    <t>1305233051</t>
  </si>
  <si>
    <t>W123 УКАЗ.ПОВОРОТА УГЛОВОЙ ПРАВ (DEPO) ЖЕЛТ</t>
  </si>
  <si>
    <t>1238800183</t>
  </si>
  <si>
    <t>W123 РЕШЕТКА РАДИАТОРА ХРОМ-ЧЕРН</t>
  </si>
  <si>
    <t>1238800518</t>
  </si>
  <si>
    <t>W123 КРЫЛО ПЕРЕДН ЛЕВ</t>
  </si>
  <si>
    <t>1238800618</t>
  </si>
  <si>
    <t>W123 КРЫЛО ПЕРЕДН ПРАВ</t>
  </si>
  <si>
    <t>1238800357</t>
  </si>
  <si>
    <t>W123 КАПОТ (Тайвань)</t>
  </si>
  <si>
    <t>1233200989</t>
  </si>
  <si>
    <t>W123 {W126} СТОЙКА СТАБИЛИЗАТОРА Л=П ЗАДН</t>
  </si>
  <si>
    <t>MERCEDES W124 (1/85-8/89)  (9/89-6/93) E124 (7/93-6/95)</t>
  </si>
  <si>
    <t>1248202661</t>
  </si>
  <si>
    <t>83-92</t>
  </si>
  <si>
    <t>W124 ФАРА ЛЕВ (DEPO)</t>
  </si>
  <si>
    <t>1248208559</t>
  </si>
  <si>
    <t>1248202761</t>
  </si>
  <si>
    <t>W124 ФАРА ПРАВ (DEPO)</t>
  </si>
  <si>
    <t>1248208659</t>
  </si>
  <si>
    <t>1248208559+1248208659</t>
  </si>
  <si>
    <t>W124 ФАРА Л+П (КОМПЛЕКТ) ТЮНИНГ ПРОЗРАЧ ХРУСТАЛ (EAGLE EYES) ВНУТРИ ХРОМ</t>
  </si>
  <si>
    <t>W124 ФАРА ЛЕВ</t>
  </si>
  <si>
    <t>W124 ФАРА ЛЕВ ТЮНИНГ ЛИНЗОВАН ВНУТРИ ХРОМ</t>
  </si>
  <si>
    <t>W124 ФАРА ЛЕВ ТЮНИНГ ЛИНЗОВАН ВНУТРИ ЧЕРН</t>
  </si>
  <si>
    <t>W124 ФАРА ПРАВ</t>
  </si>
  <si>
    <t>W124 ФАРА ПРАВ ТЮНИНГ ЛИНЗОВАН ВНУТРИ ХРОМ</t>
  </si>
  <si>
    <t>W124 ФАРА ПРАВ ТЮНИНГ ЛИНЗОВАН ВНУТРИ ЧЕРН</t>
  </si>
  <si>
    <t>1248202661+1248202761</t>
  </si>
  <si>
    <t>W124 ФАРА Л+П (КОМПЛЕКТ) ТЮНИНГ ДИЗАЙН W220 ПРОЗРАЧ ЛИНЗОВАН ХРУСТАЛ ВНУТРИ ЧЕРН</t>
  </si>
  <si>
    <t>1248202761+1248202661</t>
  </si>
  <si>
    <t>W124 ФАРА Л+П (КОМПЛЕКТ) ТЮНИНГ ПРОЗРАЧ ХРУСТАЛ ВНУТРИ ХРОМ</t>
  </si>
  <si>
    <t>W124 ФАРА ЛЕВ ПРОЗРАЧ ВНУТРИ ХРОМ</t>
  </si>
  <si>
    <t>W124 ФАРА ПРАВ ПРОЗРАЧ ВНУТРИ ХРОМ</t>
  </si>
  <si>
    <t>1248208559+1248208659+1248260043+1248260143</t>
  </si>
  <si>
    <t>W124 ФАРА Л+П (КОМПЛЕКТ) ТЮНИНГ ЛИНЗОВАН С 2 СВЕТЯЩ ОБОДК , ЛИТОЙ УК.ПОВОР (SONAR) ВНУТРИ ХРОМ</t>
  </si>
  <si>
    <t>W124 ФАРА Л+П (КОМПЛЕКТ) ТЮНИНГ ПРОЗРАЧ ЛИНЗОВАН БЕЗ КОРРЕКТОР (EAGLE EYES) ВНУТРИ ХРОМ</t>
  </si>
  <si>
    <t>W124 ФАРА Л+П (КОМПЛЕКТ) ТЮНИНГ ПРОЗРАЧ ЛИНЗОВАН БЕЗ КОРРЕКТОР (EAGLE EYES) ВНУТРИ ЧЕРН</t>
  </si>
  <si>
    <t>0008200866</t>
  </si>
  <si>
    <t>W124 СТЕКЛО ФАРЫ ЛЕВ С РАМК (DEPO)</t>
  </si>
  <si>
    <t>1248205566</t>
  </si>
  <si>
    <t>0008200966</t>
  </si>
  <si>
    <t>W124 СТЕКЛО ФАРЫ ПРАВ С РАМК (DEPO)</t>
  </si>
  <si>
    <t>1248205666</t>
  </si>
  <si>
    <t>W124 СТЕКЛО ФАРЫ ЛЕВ С РАМК</t>
  </si>
  <si>
    <t>W124 СТЕКЛО ФАРЫ ПРАВ С РАМК</t>
  </si>
  <si>
    <t>1248260043</t>
  </si>
  <si>
    <t>83-94</t>
  </si>
  <si>
    <t>W124 УКАЗ.ПОВОРОТА УГЛОВОЙ ЛЕВ (DEPO) БЕЛЫЙ</t>
  </si>
  <si>
    <t>12482608327</t>
  </si>
  <si>
    <t>W124 УКАЗ.ПОВОРОТА УГЛОВОЙ ЛЕВ (DEPO) ЖЕЛТ</t>
  </si>
  <si>
    <t>1248260143</t>
  </si>
  <si>
    <t>W124 УКАЗ.ПОВОРОТА УГЛОВОЙ ПРАВ (DEPO) БЕЛЫЙ</t>
  </si>
  <si>
    <t>12482608427</t>
  </si>
  <si>
    <t>W124 УКАЗ.ПОВОРОТА УГЛОВОЙ ПРАВ (DEPO) ЖЕЛТ</t>
  </si>
  <si>
    <t>1248260043+1248260143</t>
  </si>
  <si>
    <t>W124 УКАЗ.ПОВОРОТА УГЛОВОЙ Л+П (КОМПЛЕКТ) ТЮНИНГ (EAGLE EYES) ПРОЗРАЧ ХРУСТАЛ</t>
  </si>
  <si>
    <t>1248800783</t>
  </si>
  <si>
    <t>W124 РЕШЕТКА РАДИАТОРА (Тайвань) ХРОМ-ЧЕРН</t>
  </si>
  <si>
    <t>1248800983</t>
  </si>
  <si>
    <t>W124 РЕШЕТКА РАДИАТОРА ХРОМ-ЧЕРН</t>
  </si>
  <si>
    <t>1248880223</t>
  </si>
  <si>
    <t>W124 РЕШЕТКА РАДИАТОРА (AVANTGARD) ХРОМ-ЧЕРН</t>
  </si>
  <si>
    <t>W124 РЕШЕТКА РАДИАТОРА ВНУТРЕН (Тайвань) СЕР</t>
  </si>
  <si>
    <t>1248880323</t>
  </si>
  <si>
    <t>1248890663</t>
  </si>
  <si>
    <t>W124 МОЛДИНГ ПОД ФАРУ ЛЕВ (Тайвань)</t>
  </si>
  <si>
    <t>1268891563</t>
  </si>
  <si>
    <t>1248890563</t>
  </si>
  <si>
    <t>W124 МОЛДИНГ ПОД ФАРУ ПРАВ (Тайвань)</t>
  </si>
  <si>
    <t>1248891663</t>
  </si>
  <si>
    <t>1248891363</t>
  </si>
  <si>
    <t>W124 МОЛДИНГ ПОД ФАРУ ЛЕВ С ОТВ П/ОМЫВАТ (Тайвань)</t>
  </si>
  <si>
    <t>1248891763</t>
  </si>
  <si>
    <t>1248891463</t>
  </si>
  <si>
    <t>W124 МОЛДИНГ ПОД ФАРУ ПРАВ С ОТВ П/ОМЫВАТ (Тайвань)</t>
  </si>
  <si>
    <t>1248891863</t>
  </si>
  <si>
    <t>1248802170</t>
  </si>
  <si>
    <t>83-89</t>
  </si>
  <si>
    <t>W124 БАМПЕР ПЕРЕДН БЕЗ КОНДИЦ В СБОРЕ (Тайвань) ГРУНТ</t>
  </si>
  <si>
    <t>1248804070</t>
  </si>
  <si>
    <t>W124 БАМПЕР ПЕРЕДН С ОТВ П/КОНДИЦ П/МОЛДИНГ БЕЗ МОЛДИНГ (Тайвань) ГРУНТ</t>
  </si>
  <si>
    <t>W124 БАМПЕР ПЕРЕДН С ОТВ П/КОНДИЦ П/МОЛДИНГ БЕЗ МОЛДИНГ (Тайвань) СЕР</t>
  </si>
  <si>
    <t>W124 БАМПЕР ПЕРЕДН В СБОРЕ ЛИТОЙ С ОТВ П/КОНДИЦ П/МОЛДИНГ ГРУНТ</t>
  </si>
  <si>
    <t>1248802570</t>
  </si>
  <si>
    <t>W124 БАМПЕР ПЕРЕДН В СБОРЕ С ОТВ П/КОНДИЦ БЕЗ ОТВ П/МОЛДИНГ (Тайвань) ГРУНТ</t>
  </si>
  <si>
    <t>1248800770</t>
  </si>
  <si>
    <t>W124 БАМПЕР ПЕРЕДН В СБОРЕ ЛИТОЙ БЕЗ ОТВ П/КОНДИЦ П/МОЛДИНГ (Италия) СЕР</t>
  </si>
  <si>
    <t>1248803970</t>
  </si>
  <si>
    <t>W124 БАМПЕР ПЕРЕДН В СБОРЕ ЛИТОЙ БЕЗ ОТВ П/КОНДИЦ С ОТВ П/МОЛДИНГ ГРУНТ</t>
  </si>
  <si>
    <t>W124 БАМПЕР ПЕРЕДН БЕЗ ОТВ П/КОНДИЦ С ОТВ МОЛДИНГ (Тайвань) ГРУНТ</t>
  </si>
  <si>
    <t>W124 БАМПЕР ПЕРЕДН В СБОРЕ ЛИТОЙ С ОТВ П/КОНДИЦ БЕЗ ОТВ  (Италия) СЕР</t>
  </si>
  <si>
    <t>W124 БАМПЕР ПЕРЕДН В СБОРЕ ЛИТОЙ С ОТВ П/КОНДИЦ БЕЗ ОТВ (Италия) ГРУНТ</t>
  </si>
  <si>
    <t>W124 БАМПЕР ПЕРЕДН В СБОРЕ ЛИТОЙ БЕЗ ОТВ П/КОНДИЦ П/МОЛДИНГ (Италия) ГРУНТ</t>
  </si>
  <si>
    <t>1248851421</t>
  </si>
  <si>
    <t>W124 МОЛДИНГ БАМПЕРА ПЕРЕДН (Тайвань) ГРУНТ</t>
  </si>
  <si>
    <t>1248851021</t>
  </si>
  <si>
    <t>W124 МОЛДИНГ БАМПЕРА ПЕРЕДН (Тайвань) ЧЕРН</t>
  </si>
  <si>
    <t>1248801336</t>
  </si>
  <si>
    <t>89-94</t>
  </si>
  <si>
    <t>W124 МОЛДИНГ БАМПЕРА ПЕРЕДН ЛЕВ П/ПОВОРОТНИК (Тайвань) ХРОМ</t>
  </si>
  <si>
    <t>1248801436</t>
  </si>
  <si>
    <t>W124 МОЛДИНГ БАМПЕРА ПЕРЕДН ПРАВ (Тайвань) ХРОМ</t>
  </si>
  <si>
    <t>1248800005</t>
  </si>
  <si>
    <t>W124 РЕШЕТКА БАМПЕРА ПЕРЕДН БЕЗ КОНДИЦ (Тайвань)</t>
  </si>
  <si>
    <t>1248800105</t>
  </si>
  <si>
    <t>W124 РЕШЕТКА БАМПЕРА ПЕРЕДН С ОТВ П/КОНДИЦ (Тайвань)</t>
  </si>
  <si>
    <t>1248802918</t>
  </si>
  <si>
    <t>86-94</t>
  </si>
  <si>
    <t>W124 КРЫЛО ПЕРЕДН ЛЕВ БЕЗ ОТВ П/ПОВТОРИТЕЛЬ (Тайвань)</t>
  </si>
  <si>
    <t>1248802818</t>
  </si>
  <si>
    <t>W124 КРЫЛО ПЕРЕДН ПРАВ БЕЗ ОТВ П/ПОВТОРИТЕЛЬ (Тайвань)</t>
  </si>
  <si>
    <t>1248800818</t>
  </si>
  <si>
    <t>W124 КРЫЛО ПЕРЕДН ЛЕВ С ОТВ П/ПОВТОРИТЕЛЬ (Тайвань)</t>
  </si>
  <si>
    <t>1248800718</t>
  </si>
  <si>
    <t>W124 КРЫЛО ПЕРЕДН ПРАВ С ОТВ П/ПОВТОРИТЕЛЬ (Тайвань)</t>
  </si>
  <si>
    <t>1248801218</t>
  </si>
  <si>
    <t>W124 КРЫЛО ПЕРЕДН ПРАВ ПРОРЕЗ Д/ТУРБОДИЗ</t>
  </si>
  <si>
    <t>1248202321/2028201521</t>
  </si>
  <si>
    <t>W124 ПОВТОРИТЕЛЬ ПОВОРОТА В КРЫЛО Л=П (DEPO) БЕЛЫЙ</t>
  </si>
  <si>
    <t>1248202321</t>
  </si>
  <si>
    <t>W124 ПОВТОРИТЕЛЬ ПОВОРОТА В КРЫЛО Л=П ПРОЗРАЧН</t>
  </si>
  <si>
    <t>1248840935</t>
  </si>
  <si>
    <t>W124 ПОДКРЫЛОК ПЕРЕДН КРЫЛА ЛЕВ (Тайвань)</t>
  </si>
  <si>
    <t>1248840835</t>
  </si>
  <si>
    <t>W124 ПОДКРЫЛОК ПЕРЕДН КРЫЛА ПРАВ (Тайвань)</t>
  </si>
  <si>
    <t>1248800357</t>
  </si>
  <si>
    <t>W124 КАПОТ</t>
  </si>
  <si>
    <t>1248800857</t>
  </si>
  <si>
    <t>1246200272</t>
  </si>
  <si>
    <t>W124 БАЛКА СУППОРТА РАДИАТ ВЕРХН (Тайвань)</t>
  </si>
  <si>
    <t>1246260145</t>
  </si>
  <si>
    <t>W124 КРЕПЛЕНИЕ ФАРЫ ЛЕВ</t>
  </si>
  <si>
    <t>1246260245</t>
  </si>
  <si>
    <t>W124 КРЕПЛЕНИЕ ФАРЫ ПРАВ</t>
  </si>
  <si>
    <t>1246203786</t>
  </si>
  <si>
    <t>W124 БАЛКА СУППОРТА РАДИАТ НИЖН</t>
  </si>
  <si>
    <t>1248100116</t>
  </si>
  <si>
    <t>89-</t>
  </si>
  <si>
    <t>W124 ЗЕРКАЛО ЛЕВ МЕХАН (flat) (Тайвань)</t>
  </si>
  <si>
    <t>1248100216</t>
  </si>
  <si>
    <t>W124 ЗЕРКАЛО ПРАВ МЕХАН (convex) (Тайвань)</t>
  </si>
  <si>
    <t>1248100816</t>
  </si>
  <si>
    <t>W124 ЗЕРКАЛО ПРАВ ЭЛЕКТР БЕЗ ПОДОГРЕВ (convex) (Тайвань)</t>
  </si>
  <si>
    <t>1248101616</t>
  </si>
  <si>
    <t>W124 ЗЕРКАЛО ПРАВ ЭЛЕКТР С ПОДОГРЕВ (convex) (Тайвань)</t>
  </si>
  <si>
    <t>1248107716</t>
  </si>
  <si>
    <t>W124 ЗЕРКАЛО ЛЕВ ЭЛЕКТР С ПОДОГРЕВ (flat) (Тайвань)</t>
  </si>
  <si>
    <t>1248101116</t>
  </si>
  <si>
    <t>W124 ЗЕРКАЛО ЛЕВ МЕХАН С ПОДОГРЕВ (flat) (Тайвань)</t>
  </si>
  <si>
    <t>1248101321</t>
  </si>
  <si>
    <t>W124 СТЕКЛО ЗЕРКАЛА ЛЕВ С ПОДОГРЕВ (flat) (Тайвань)</t>
  </si>
  <si>
    <t>1248102021</t>
  </si>
  <si>
    <t>W124 СТЕКЛО ЗЕРКАЛА ПРАВ С ПОДОГРЕВ (convex) (Тайвань)</t>
  </si>
  <si>
    <t>1248100121</t>
  </si>
  <si>
    <t>W124 СТЕКЛО ЗЕРКАЛА ЛЕВ БЕЗ ПОДОГРЕВ (flat) (Тайвань)</t>
  </si>
  <si>
    <t>1248100821</t>
  </si>
  <si>
    <t>W124 СТЕКЛО ЗЕРКАЛА ПРАВ БЕЗ ПОДОГРЕВ (convex) (Тайвань)</t>
  </si>
  <si>
    <t>1246302340</t>
  </si>
  <si>
    <t>W124 ПОРОГ ЛЕВ (KLOKKERHOLM)</t>
  </si>
  <si>
    <t>1246301040</t>
  </si>
  <si>
    <t>W124 ПОРОГ ПРАВ (KLOKKERHOLM)</t>
  </si>
  <si>
    <t>W124 АРКА РЕМ.КРЫЛА ЗАДН ЛЕВ (4 дв) (KLOKKERHOLM)</t>
  </si>
  <si>
    <t>W124 АРКА РЕМ.КРЫЛА ЗАДН ПРАВ (4 дв) (KLOKKERHOLM)</t>
  </si>
  <si>
    <t>1246901340</t>
  </si>
  <si>
    <t>W124 МОЛДИНГ КУЗОВА ЛЕВ НА ПЕРЕД КРЫЛО В СБОРЕ С ХРОМ МОЛДИНГ (Тайвань) ГРУНТ</t>
  </si>
  <si>
    <t>1246901440</t>
  </si>
  <si>
    <t>W124 МОЛДИНГ КУЗОВА ПРАВ НА ПЕРЕД КРЫЛО В СБОРЕ С ХРОМ (classic) (Тайвань) ГРУНТ</t>
  </si>
  <si>
    <t>1246901540</t>
  </si>
  <si>
    <t>W124 МОЛДИНГ КУЗОВА ЛЕВ НА ПЕРЕД ДВЕРЬ В СБОРЕ С ХРОМ МОЛДИНГ (Тайвань) ГРУНТ</t>
  </si>
  <si>
    <t>1246901640</t>
  </si>
  <si>
    <t>W124 МОЛДИНГ КУЗОВА ПРАВ НА ПЕРЕД ДВЕРЬ В СБОРЕ С ХРОМ МОЛДИНГ (Тайвань) ГРУНТ</t>
  </si>
  <si>
    <t>1246901740</t>
  </si>
  <si>
    <t>W124 МОЛДИНГ КУЗОВА ЛЕВ НА ЗАДН ДВЕРЬ В СБОРЕ С ХРОМ МОЛДИНГ (Тайвань) ГРУНТ</t>
  </si>
  <si>
    <t>1246901840</t>
  </si>
  <si>
    <t>W124 МОЛДИНГ КУЗОВА ПРАВ НА ЗАДН ДВЕРЬ В СБОРЕ С ХРОМ МОЛДИНГ (Тайвань) ГРУНТ</t>
  </si>
  <si>
    <t>1246901940</t>
  </si>
  <si>
    <t>W124 МОЛДИНГ КУЗОВА ЛЕВ НА ЗАДН КРЫЛО В СБОРЕ С ХРОМ МОЛДИНГ (Тайвань) ГРУНТ</t>
  </si>
  <si>
    <t>1246902040</t>
  </si>
  <si>
    <t>W124 МОЛДИНГ КУЗОВА ПРАВ НА ЗАДН КРЫЛО В СБОРЕ С ХРОМ МОЛДИНГ (Тайвань) ГРУНТ</t>
  </si>
  <si>
    <t>W124 МОЛДИНГ КУЗОВА Л+П (КОМПЛЕКТ) С ХРОМ МОЛДИНГ (8 шт)</t>
  </si>
  <si>
    <t>86-95</t>
  </si>
  <si>
    <t>W124 {+ ПЕРЕДНИЕ} БРЫЗГОВИК ЗАДН КРЫЛА Л+П (КОМПЛЕКТ) (4 шт)</t>
  </si>
  <si>
    <t>A1248802971</t>
  </si>
  <si>
    <t>W124 БАМПЕР ЗАДН (Тайвань) ГРУНТ</t>
  </si>
  <si>
    <t>1248801671</t>
  </si>
  <si>
    <t>W124 БАМПЕР ЗАДН БЕЗ МОЛДИНГ (Тайвань) ГРУНТ</t>
  </si>
  <si>
    <t>1248800171</t>
  </si>
  <si>
    <t>W124 БАМПЕР ЗАДН С ЧЕРН МОЛДИНГ (Тайвань) ЧЕРН</t>
  </si>
  <si>
    <t>1248800340</t>
  </si>
  <si>
    <t>A1248851324</t>
  </si>
  <si>
    <t>W124 МОЛДИНГ БАМПЕРА ЗАДН (Тайвань) ГРУНТ</t>
  </si>
  <si>
    <t>1248850321</t>
  </si>
  <si>
    <t>W124 МОЛДИНГ БАМПЕРА ЗАДН ЦЕНТРАЛ (Тайвань) ЧЕРН</t>
  </si>
  <si>
    <t>1248206564</t>
  </si>
  <si>
    <t>W124 ФОНАРЬ ЗАДН ВНЕШН ЛЕВ (DEPO) ЖЕЛТ</t>
  </si>
  <si>
    <t>2VP004686151</t>
  </si>
  <si>
    <t>W124 ФОНАРЬ ЗАДН ВНЕШН ЛЕВ (DEPO) ТОНИР-КРАСН</t>
  </si>
  <si>
    <t>1248206464</t>
  </si>
  <si>
    <t>W124 ФОНАРЬ ЗАДН ВНЕШН ПРАВ (DEPO) ЖЕЛТ</t>
  </si>
  <si>
    <t>2VP004686181</t>
  </si>
  <si>
    <t>W124 ФОНАРЬ ЗАДН ВНЕШН ПРАВ (DEPO) ТОНИР-КРАСН</t>
  </si>
  <si>
    <t>1248206564+1248206464</t>
  </si>
  <si>
    <t>W124 ФОНАРЬ ЗАДН ВНЕШН Л+П (КОМПЛЕКТ) ТЮНИНГ ПРОЗРАЧ ХРУСТАЛ (DEPO) ТОНИР-КРАСН</t>
  </si>
  <si>
    <t>W124 ФОНАРЬ ЗАДН ВНЕШН ЛЕВ ТЮНИНГ ПРОЗРАЧ ХРУСТАЛ КРАСН-БЕЛ</t>
  </si>
  <si>
    <t>W124 ФОНАРЬ ЗАДН ВНЕШН ПРАВ ТЮНИНГ ПРОЗРАЧ ХРУСТАЛ КРАСН-БЕЛ</t>
  </si>
  <si>
    <t>W124 ФОНАРЬ ЗАДН ВНЕШН ЛЕВ ТЮНИНГ ПРОЗРАЧ ХРУСТАЛ КРАСН-ТОНИР</t>
  </si>
  <si>
    <t>W124 ФОНАРЬ ЗАДН ВНЕШН ПРАВ ТЮНИНГ ПРОЗРАЧ ХРУСТАЛ КРАСН-ТОНИР</t>
  </si>
  <si>
    <t>W124 СТЕКЛО ФОНАРЯ ЗАДН ВНЕШН ЛЕВ ТОНИР-КРАСН</t>
  </si>
  <si>
    <t>W124 СТЕКЛО ФОНАРЯ ЗАДН ВНЕШН ПРАВ ТОНИР-КРАСН</t>
  </si>
  <si>
    <t>W124 МОЛДИНГ ЗАДН ЦЕНТРАЛ НА КРЫШК БАГАЖН (Тайвань) ХРОМ</t>
  </si>
  <si>
    <t>1243303007</t>
  </si>
  <si>
    <t>W124 РЫЧАГ ПЕРЕДН ПОДВЕСКИ ЛЕВ НИЖН</t>
  </si>
  <si>
    <t>1243303107</t>
  </si>
  <si>
    <t>W124 РЫЧАГ ПЕРЕДН ПОДВЕСКИ ПРАВ НИЖН</t>
  </si>
  <si>
    <t>W124 КОЖУХ ВЕНТИЛЯТОРА ОХЛАЖДЕНИЯ РАДИАТОРА ПЛАСТИК</t>
  </si>
  <si>
    <t>1245001403/1245001503</t>
  </si>
  <si>
    <t>85-95</t>
  </si>
  <si>
    <t>W124 РАДИАТОР ОХЛАЖДЕН (см.каталог)</t>
  </si>
  <si>
    <t>1245001003/1245002203/1245004403/1245009803</t>
  </si>
  <si>
    <t>1245000403/1245001202/1245002303/1245004903</t>
  </si>
  <si>
    <t>85-93</t>
  </si>
  <si>
    <t>1245000503/1245002303</t>
  </si>
  <si>
    <t>W124 РАДИАТОР ОХЛАЖДЕН</t>
  </si>
  <si>
    <t>1245009003</t>
  </si>
  <si>
    <t>84-93</t>
  </si>
  <si>
    <t>1245003555/1245008593</t>
  </si>
  <si>
    <t>W124 {300/320/400/420/500} МОТОР+ВЕНТИЛЯТОР  РАДИАТ ОХЛАЖДЕН ДВУХВЕНТИЛЯТ С КОРПУС (Тайвань)</t>
  </si>
  <si>
    <t>0002303611/8FK351110611</t>
  </si>
  <si>
    <t>W220 {W124 93-95} КОМПРЕССОР КОНДИЦ (см.каталог) (AVA)</t>
  </si>
  <si>
    <t>MERCEDES W126 (80-91)</t>
  </si>
  <si>
    <t>0301000603/1268208961</t>
  </si>
  <si>
    <t>80-91</t>
  </si>
  <si>
    <t>W126 ФАРА ЛЕВ (DEPO)</t>
  </si>
  <si>
    <t>0301000604/1268209061</t>
  </si>
  <si>
    <t>W126 ФАРА ПРАВ (DEPO)</t>
  </si>
  <si>
    <t>0008209021</t>
  </si>
  <si>
    <t>W126 УКАЗ.ПОВОРОТА УГЛОВОЙ ЛЕВ (DEPO) БЕЛЫЙ</t>
  </si>
  <si>
    <t>0008209121</t>
  </si>
  <si>
    <t>W126 УКАЗ.ПОВОРОТА УГЛОВОЙ ПРАВ (DEPO) БЕЛЫЙ</t>
  </si>
  <si>
    <t>1268800883</t>
  </si>
  <si>
    <t>W126 РЕШЕТКА РАДИАТОРА (Тайвань) ЧЕРН-ХРОМ</t>
  </si>
  <si>
    <t>W126 МОЛДИНГ ПОД ФАРУ ЛЕВ (Тайвань)</t>
  </si>
  <si>
    <t>1268891663</t>
  </si>
  <si>
    <t>W126 МОЛДИНГ ПОД ФАРУ ПРАВ (Тайвань)</t>
  </si>
  <si>
    <t>1268812301</t>
  </si>
  <si>
    <t>W126 КРЫЛО ПЕРЕДН ЛЕВ (Тайвань)</t>
  </si>
  <si>
    <t>1268812401</t>
  </si>
  <si>
    <t>W126 КРЫЛО ПЕРЕДН ПРАВ</t>
  </si>
  <si>
    <t>1268806457</t>
  </si>
  <si>
    <t>W126 КАПОТ (Тайвань)</t>
  </si>
  <si>
    <t>0301065310</t>
  </si>
  <si>
    <t>W126 ФОНАРЬ ЗАДН ВНЕШН ЛЕВ (DEPO)</t>
  </si>
  <si>
    <t>0301065309</t>
  </si>
  <si>
    <t>W126 ФОНАРЬ ЗАДН ВНЕШН ПРАВ (DEPO)</t>
  </si>
  <si>
    <t>1263300607</t>
  </si>
  <si>
    <t>W126 РЫЧАГ ПЕРЕДН ПОДВЕСКИ ЛЕВ ВЕРХН</t>
  </si>
  <si>
    <t>1263300707</t>
  </si>
  <si>
    <t>W126 РЫЧАГ ПЕРЕДН ПОДВЕСКИ ПРАВ ВЕРХН</t>
  </si>
  <si>
    <t>MERCEDES W140 SEDAN (5/93-10/98)</t>
  </si>
  <si>
    <t>1408207361</t>
  </si>
  <si>
    <t>W140 ФАРА ЛЕВ (DEPO)</t>
  </si>
  <si>
    <t>1408202761</t>
  </si>
  <si>
    <t>W140 ФАРА ЛЕВ ХРУСТАЛ ВНУТРИ ХРОМ</t>
  </si>
  <si>
    <t>1408207461</t>
  </si>
  <si>
    <t>W140 ФАРА ПРАВ (DEPO)</t>
  </si>
  <si>
    <t>1408202861</t>
  </si>
  <si>
    <t>W140 ФАРА ПРАВ ХРУСТАЛ ВНУТРИ ХРОМ</t>
  </si>
  <si>
    <t>1408202761+1408202861</t>
  </si>
  <si>
    <t>92-98</t>
  </si>
  <si>
    <t>W140 ФАРА Л+П (КОМПЛЕКТ) ХРУСТАЛ ЛИНЗОВАН БЕЗ КОРРЕКТОР (EAGLE EYES) ВНУТРИ ХРОМ</t>
  </si>
  <si>
    <t>W140 ФАРА ЛЕВ ТЮНИНГ ПРОЗРАЧ ХРУСТАЛ ВНУТРИ ХРОМ</t>
  </si>
  <si>
    <t>W140 ФАРА ПРАВ ТЮНИНГ ПРОЗРАЧ ХРУСТАЛ ВНУТРИ ХРОМ</t>
  </si>
  <si>
    <t>W140 ФАРА ЛЕВ ТЮНИНГ ЛИНЗОВАН ПРОЗРАЧ ХРУСТАЛ ВНУТРИ ХРОМ</t>
  </si>
  <si>
    <t>W140 ФАРА ПРАВ ТЮНИНГ ЛИНЗОВАН ПРОЗРАЧ ХРУСТАЛ ВНУТРИ ХРОМ</t>
  </si>
  <si>
    <t>1408260543</t>
  </si>
  <si>
    <t>W140 УКАЗ.ПОВОРОТА УГЛОВОЙ ЛЕВ (DEPO) БЕЛЫЙ</t>
  </si>
  <si>
    <t>1408260743</t>
  </si>
  <si>
    <t>1408260643</t>
  </si>
  <si>
    <t>W140 УКАЗ.ПОВОРОТА УГЛОВОЙ ПРАВ (DEPO) БЕЛЫЙ</t>
  </si>
  <si>
    <t>1408260843</t>
  </si>
  <si>
    <t>1408260543+1408260643</t>
  </si>
  <si>
    <t>W140 УКАЗ.ПОВОРОТА УГЛОВОЙ Л+П (КОМПЛЕКТ) ХРУСТАЛ</t>
  </si>
  <si>
    <t>W140 УКАЗ.ПОВОРОТА УГЛОВОЙ ЛЕВ ХРУСТАЛ ВНУТРИ ХРОМ</t>
  </si>
  <si>
    <t>W140 УКАЗ.ПОВОРОТА УГЛОВОЙ ПРАВ ХРУСТАЛ ВНУТРИ ХРОМ</t>
  </si>
  <si>
    <t>W140 УКАЗ.ПОВОРОТА УГЛОВОЙ Л+П (КОМПЛЕКТ) (EAGLE EYES) ХРУСТАЛ</t>
  </si>
  <si>
    <t>1408800683</t>
  </si>
  <si>
    <t>W140 {300-500} РЕШЕТКА РАДИАТОРА В СБОРЕ С РАМК , 7 МОЛДИНГ (Тайвань) ХРОМ-ЧЕРН</t>
  </si>
  <si>
    <t>1408800223</t>
  </si>
  <si>
    <t>W140 {600} РЕШЕТКА РАДИАТОРА БЕЗ РАМК С 13 ХРОМ МОЛДИНГ (Тайвань) ЧЕРН</t>
  </si>
  <si>
    <t>1408800583</t>
  </si>
  <si>
    <t>W140 {600} РЕШЕТКА РАДИАТОРА В СБОРЕ С РАМК , 13 МОЛДИНГ (Тайвань) ХРОМ-ЧЕРН</t>
  </si>
  <si>
    <t>1408800783</t>
  </si>
  <si>
    <t>1408260377</t>
  </si>
  <si>
    <t>W140 МОЛДИНГ ПОД ФАРУ ЛЕВ (Тайвань)</t>
  </si>
  <si>
    <t>1408260477</t>
  </si>
  <si>
    <t>W140 МОЛДИНГ ПОД ФАРУ ПРАВ (Тайвань)</t>
  </si>
  <si>
    <t>1408801970</t>
  </si>
  <si>
    <t>W140 БАМПЕР ПЕРЕДН БЕЗ ОТВ П/ДАТЧ (Тайвань) ГРУНТ</t>
  </si>
  <si>
    <t>1408802470</t>
  </si>
  <si>
    <t>W140 БАМПЕР ПЕРЕДН С ОТВ П/ДАТЧ (Тайвань) ГРУНТ</t>
  </si>
  <si>
    <t>1408802370</t>
  </si>
  <si>
    <t>1408801436</t>
  </si>
  <si>
    <t>W140 МОЛДИНГ БАМПЕРА ПЕРЕДН ЛЕВ (Тайвань) ХРОМ</t>
  </si>
  <si>
    <t>1408850574</t>
  </si>
  <si>
    <t>1408801336</t>
  </si>
  <si>
    <t>W140 МОЛДИНГ БАМПЕРА ПЕРЕДН ПРАВ (Тайвань) ХРОМ</t>
  </si>
  <si>
    <t>1408850674</t>
  </si>
  <si>
    <t>1408851381</t>
  </si>
  <si>
    <t>W140 КРЕПЛЕНИЕ НОМЕРА БАМПЕРА ПЕРЕДН (Тайвань)</t>
  </si>
  <si>
    <t>1408800105</t>
  </si>
  <si>
    <t>W140 РЕШЕТКА БАМПЕРА ПЕРЕДН ЛЕВ (Тайвань)</t>
  </si>
  <si>
    <t>1408850926</t>
  </si>
  <si>
    <t>1408800605</t>
  </si>
  <si>
    <t>W140 РЕШЕТКА БАМПЕРА ПЕРЕДН ПРАВ (Тайвань)</t>
  </si>
  <si>
    <t>1408851026</t>
  </si>
  <si>
    <t>1408800118</t>
  </si>
  <si>
    <t>W140 КРЫЛО ПЕРЕДН ЛЕВ БЕЗ ОТВ П/ПОВТОРИТЕЛЬ (Тайвань)</t>
  </si>
  <si>
    <t>1408800218</t>
  </si>
  <si>
    <t>W140 КРЫЛО ПЕРЕДН ПРАВ БЕЗ ОТВ П/ПОВТОРИТЕЛЬ (Тайвань)</t>
  </si>
  <si>
    <t>1408800318</t>
  </si>
  <si>
    <t>W140 КРЫЛО ПЕРЕДН ЛЕВ С ОТВ П/ПОВТОРИТЕЛЬ (Тайвань)</t>
  </si>
  <si>
    <t>1408800418</t>
  </si>
  <si>
    <t>W140 КРЫЛО ПЕРЕДН ПРАВ С ОТВ П/ПОВТОРИТЕЛЬ (Тайвань)</t>
  </si>
  <si>
    <t>1248200421+1248202321</t>
  </si>
  <si>
    <t>W140 ПОВТОРИТЕЛЬ ПОВОРОТА В КРЫЛО Л+П (КОМПЛЕКТ) ТОНИР (EAGLE EYES) ХРОМ</t>
  </si>
  <si>
    <t>1406980130</t>
  </si>
  <si>
    <t>W140 ПОДКРЫЛОК ПЕРЕДН КРЫЛА ЛЕВ (Тайвань)</t>
  </si>
  <si>
    <t>1406980230</t>
  </si>
  <si>
    <t>W140 ПОДКРЫЛОК ПЕРЕДН КРЫЛА ПРАВ (Тайвань)</t>
  </si>
  <si>
    <t>1408802457</t>
  </si>
  <si>
    <t>W140 КАПОТ С ОТВ П/ ФИЛЬТР (Тайвань)</t>
  </si>
  <si>
    <t>1408802657</t>
  </si>
  <si>
    <t>W140 КАПОТ БЕЗ ОТВ П/ ФИЛЬТР</t>
  </si>
  <si>
    <t>1406202716</t>
  </si>
  <si>
    <t>W140 БАЛКА СУППОРТА РАДИАТ ВЕРХН (Тайвань)</t>
  </si>
  <si>
    <t>2028100116/2108105716</t>
  </si>
  <si>
    <t>W202 {W210 95/140 93-} ЗЕРКАЛО ЛЕВ ЭЛЕКТР С ПОДОГРЕВ С КРЫШК 5 КОНТ (flat) (Тайвань)</t>
  </si>
  <si>
    <t>2028100416/2108102016</t>
  </si>
  <si>
    <t>W202 {W210 95/140 93-} ЗЕРКАЛО ПРАВ ЭЛЕКТР С ПОДОГРЕВ С КРЫШК 5 КОНТ (convex) (Тайвань)</t>
  </si>
  <si>
    <t>2028101116/2108105916</t>
  </si>
  <si>
    <t>W202 {W210 95-/W140 93-} ЗЕРКАЛО ЛЕВ ЭЛЕКТР С ПОДОГРЕВ АВТОСКЛАДЫВ БЕЗ КРЫШК 7 КОНТ  (Тайвань)</t>
  </si>
  <si>
    <t>2028101216/2108106016</t>
  </si>
  <si>
    <t>W202 {W210 95-/W140 93-} ЗЕРКАЛО ПРАВ ЭЛЕКТР С ПОДОГРЕВ АВТОСКЛАДЫВ БЕЗ КРЫШК 7 КОНТ  (Тайвань)</t>
  </si>
  <si>
    <t>2108106016</t>
  </si>
  <si>
    <t>W202 {W210 95/140 95-} ЗЕРКАЛО ЛЕВ ЭЛЕКТР С ПОДОГРЕВ С КРЫШК 5 КОНТ (flat) (Тайвань)</t>
  </si>
  <si>
    <t>2108106316</t>
  </si>
  <si>
    <t>W202 {W210 95/140 95-} ЗЕРКАЛО ПРАВ ЭЛЕКТР С ПОДОГРЕВ С КРЫШК 5 КОНТ (flat) (Тайвань)</t>
  </si>
  <si>
    <t>B66818418</t>
  </si>
  <si>
    <t>W202 {W210/140 93-} СТЕКЛО ЗЕРКАЛА ЛЕВ С ПОДОГРЕВ (aspherical) (Тайвань)</t>
  </si>
  <si>
    <t>B66818419</t>
  </si>
  <si>
    <t>W202 {W210/140 93-} СТЕКЛО ЗЕРКАЛА ПРАВ С ПОДОГРЕВ (aspherical) (Тайвань)</t>
  </si>
  <si>
    <t>2028110160/2108110160</t>
  </si>
  <si>
    <t>W202 {W210/W140} КРЫШКА ЗЕРКАЛА ЛЕВ (Тайвань) ГРУНТ</t>
  </si>
  <si>
    <t>2028110260/2108110260</t>
  </si>
  <si>
    <t>W202 {W210/W140} КРЫШКА ЗЕРКАЛА ПРАВ (Тайвань) ГРУНТ</t>
  </si>
  <si>
    <t>W140 МОЛДИНГ КУЗОВА ЛЕВ НА ПЕРЕД КРЫЛО В СБОРЕ С ХРОМ МОЛДИНГ (Тайвань) ГРУНТ</t>
  </si>
  <si>
    <t>W140 МОЛДИНГ КУЗОВА ПРАВ НА ПЕРЕД КРЫЛО В СБОРЕ С ХРОМ МОЛДИНГ (Тайвань) ГРУНТ</t>
  </si>
  <si>
    <t>1406907240</t>
  </si>
  <si>
    <t>W140 МОЛДИНГ КУЗОВА ЛЕВ НА ПЕРЕД ДВЕРЬ В СБОРЕ С ХРОМ МОЛДИНГ (Тайвань) ГРУНТ</t>
  </si>
  <si>
    <t>1406907140</t>
  </si>
  <si>
    <t>W140 МОЛДИНГ КУЗОВА ПРАВ НА ПЕРЕД ДВЕРЬ В СБОРЕ С ХРОМ МОЛДИНГ (Тайвань) ГРУНТ</t>
  </si>
  <si>
    <t>1406907540</t>
  </si>
  <si>
    <t>W140 {длина 119,7мм)} МОЛДИНГ КУЗОВА ЛЕВ НА ЗАДН ДВЕРЬ В СБОРЕ С ХРОМ МОЛДИНГ (Тайвань) ГРУНТ</t>
  </si>
  <si>
    <t>1406907640</t>
  </si>
  <si>
    <t>W140 {длина 119,7мм} МОЛДИНГ КУЗОВА ПРАВ НА ЗАДН ДВЕРЬ В СБОРЕ С ХРОМ МОЛДИНГ (Тайвань) ГРУНТ</t>
  </si>
  <si>
    <t>1406907340</t>
  </si>
  <si>
    <t>W140 {длина 123.6 мм)} МОЛДИНГ КУЗОВА ЛЕВ НА ЗАДН ДВЕРЬ В СБОРЕ С ХРОМ МОЛДИНГ (Тайвань) ГРУНТ</t>
  </si>
  <si>
    <t>1406907440</t>
  </si>
  <si>
    <t>W140 {длина 123.6 мм)} МОЛДИНГ КУЗОВА ПРАВ НА ЗАДН ДВЕРЬ В СБОРЕ С ХРОМ МОЛДИНГ (Тайвань) ГРУНТ</t>
  </si>
  <si>
    <t>1408207164</t>
  </si>
  <si>
    <t>96-98</t>
  </si>
  <si>
    <t>W140 ФОНАРЬ ЗАДН ВНЕШН ЛЕВ (DEPO) БЕЛ-КРАСН</t>
  </si>
  <si>
    <t>1408207264</t>
  </si>
  <si>
    <t>W140 ФОНАРЬ ЗАДН ВНЕШН ПРАВ (DEPO) БЕЛ-КРАСН</t>
  </si>
  <si>
    <t>1408207164+1408207264</t>
  </si>
  <si>
    <t>W140 ФОНАРЬ ЗАДН ВНЕШН Л+П (КОМПЛЕКТ) С ЦЕНТР МОЛДИНГ ТЮНИНГ ХРУСТАЛ БЕЛ-КРАСН</t>
  </si>
  <si>
    <t>W140 ФОНАРЬ ЗАДН ВНЕШН Л+П (КОМПЛЕКТ) С ЦЕНТР МОЛДИНГ ТЮНИНГ ХРУСТАЛ (EAGLE EYES) КРАСН-ТОНИР</t>
  </si>
  <si>
    <t>W140 ФОНАРЬ ЗАДН ВНЕШН Л+П (КОМПЛЕКТ) ТЮНИНГ С ДИОД , ЦЕНТР МОЛДИНГ ХРУСТАЛ (EAGLE EYES) КРАСН-ТОНИР</t>
  </si>
  <si>
    <t>1408205764</t>
  </si>
  <si>
    <t>W140 ФОНАРЬ ЗАДН ВНУТРЕН ЦЕНТРАЛ (DEPO) БЕЛЫЙ</t>
  </si>
  <si>
    <t>1403305807</t>
  </si>
  <si>
    <t>W140 РЫЧАГ ПЕРЕДН ПОДВЕСКИ ЛЕВ ВЕРХН (Тайвань)</t>
  </si>
  <si>
    <t>1403305907</t>
  </si>
  <si>
    <t>W140 РЫЧАГ ПЕРЕДН ПОДВЕСКИ ПРАВ ВЕРХН (Тайвань)</t>
  </si>
  <si>
    <t>1403330327</t>
  </si>
  <si>
    <t>W140 ШАРОВАЯ ОПОРА Л=П НИЖН</t>
  </si>
  <si>
    <t>1405002103</t>
  </si>
  <si>
    <t>92-99</t>
  </si>
  <si>
    <t>W140 РАДИАТОР ОХЛАЖДЕН (см.каталог)</t>
  </si>
  <si>
    <t>1405001003/1405001403/1405001603</t>
  </si>
  <si>
    <t>1405000303/1405000403</t>
  </si>
  <si>
    <t>0015000593</t>
  </si>
  <si>
    <t>W140 МОТОР+ВЕНТИЛЯТОР КОНДЕНС КОНД (Тайвань)</t>
  </si>
  <si>
    <t>1408870227</t>
  </si>
  <si>
    <t>W140 {РУЧКА ОКОНЧАТЕЛ.ОТКР ЗАМКА КАПОТА}  600 (Тайвань) ПЛАСТИК</t>
  </si>
  <si>
    <t>MERCEDES W163 (ML) (9/98-)</t>
  </si>
  <si>
    <t>1638203761+1638203861</t>
  </si>
  <si>
    <t>W163/ML ФАРА Л+П (КОМПЛЕКТ) ТЮНИНГ ЛИНЗОВАН С РЕГ.МОТОР С П/ПРОТИВОТУМ ВНУТРИ (DEPO) ХРОМ</t>
  </si>
  <si>
    <t>1638204561/1EL22315101</t>
  </si>
  <si>
    <t>W163/ML ФАРА ЛЕВ П/КОРРЕКТОР (DEPO)</t>
  </si>
  <si>
    <t>1638204661/1EL22315102</t>
  </si>
  <si>
    <t>W163/ML ФАРА ПРАВ П/КОРРЕКТОР (DEPO)</t>
  </si>
  <si>
    <t>1638201761</t>
  </si>
  <si>
    <t>W163/ML ФАРА ЛЕВ П/КОРРЕКТОР (КСЕНОН) (ориг.)</t>
  </si>
  <si>
    <t>1638203761</t>
  </si>
  <si>
    <t>W163/ML ФАРА ЛЕВ С РЕГ.МОТОР (DEPO)</t>
  </si>
  <si>
    <t>1638201861</t>
  </si>
  <si>
    <t>W163/ML ФАРА ПРАВ П/КОРРЕКТОР (КСЕНОН) (ориг.)</t>
  </si>
  <si>
    <t>1638203861</t>
  </si>
  <si>
    <t>W163/ML ФАРА ПРАВ С РЕГ.МОТОР (DEPO)</t>
  </si>
  <si>
    <t>W163/ML ФАРА Л+П (КОМПЛЕКТ) ТЮНИНГ (DEVIL EYES) ЛИНЗОВАН С ДИОД П/ПРОТИВОТУМ (JUNYAN) ВНУТРИ ЧЕРН</t>
  </si>
  <si>
    <t>1638200328</t>
  </si>
  <si>
    <t>W163/ML ФАРА ПРОТИВОТУМ ЛЕВ (DEPO)</t>
  </si>
  <si>
    <t>1638200428</t>
  </si>
  <si>
    <t>W163/ML ФАРА ПРОТИВОТУМ ПРАВ (DEPO)</t>
  </si>
  <si>
    <t>1638200556</t>
  </si>
  <si>
    <t>W163/ML ФАРА ПРОТИВОТУМ Л=П (ориг.)</t>
  </si>
  <si>
    <t>1638800185</t>
  </si>
  <si>
    <t>W163/ML РЕШЕТКА РАДИАТОРА (Тайвань) ХРОМ-ЧЕРН</t>
  </si>
  <si>
    <t>16388001857167</t>
  </si>
  <si>
    <t>W163/ML РЕШЕТКА РАДИАТОРА (Тайвань) ЧЕРН</t>
  </si>
  <si>
    <t>W163/ML РЕШЕТКА РАДИАТОРА ТЮНИНГ ХРОМ-ЧЕРН</t>
  </si>
  <si>
    <t>W163/ML РЕШЕТКА РАДИАТОРА ТЮНИНГ ХРОМ-СЕР</t>
  </si>
  <si>
    <t>W163/ML МОЛДИНГ РЕШЕТКИ РАДИАТОРА (5шт) (комплект) ТЮНИНГ (Тайвань) ХРОМ</t>
  </si>
  <si>
    <t>1638804570</t>
  </si>
  <si>
    <t>W163/ML БАМПЕР ПЕРЕДН (Тайвань)</t>
  </si>
  <si>
    <t>1638804970</t>
  </si>
  <si>
    <t>98-99</t>
  </si>
  <si>
    <t>W163/ML БАМПЕР ПЕРЕДН БЕЗ ОТВ П/ОМЫВАТ (ориг.)</t>
  </si>
  <si>
    <t>W163/ML БАМПЕР ПЕРЕДН БЕЗ ОТВ П/ОМЫВАТ ФАР (Тайвань)</t>
  </si>
  <si>
    <t>1638800170</t>
  </si>
  <si>
    <t>W163/ML БАМПЕР ПЕРЕДН БЕЗ ОТВ П/ПРОТИВОТУМ (Тайвань) ГРУНТ</t>
  </si>
  <si>
    <t>1638805070</t>
  </si>
  <si>
    <t>W163/ML БАМПЕР ПЕРЕДН С ОТВ П/ОМЫВАТ (ориг.)</t>
  </si>
  <si>
    <t>1638800106</t>
  </si>
  <si>
    <t>W163/ML КРЫЛО ПЕРЕДН ЛЕВ С ОТВ П/ПОВТОРИТЕЛЬ (Тайвань)</t>
  </si>
  <si>
    <t>1638801306</t>
  </si>
  <si>
    <t>1638800206</t>
  </si>
  <si>
    <t>W163/ML КРЫЛО ПЕРЕДН ПРАВ С ОТВ П/ПОВТОРИТЕЛЬ (Тайвань)</t>
  </si>
  <si>
    <t>1638801406</t>
  </si>
  <si>
    <t>W163/ML КРЫЛО ПЕРЕДН ЛЕВ С ОТВ П/ПОВТОРИТЕЛЬ (ориг.)</t>
  </si>
  <si>
    <t>W163/ML КРЫЛО ПЕРЕДН ПРАВ С ОТВ П/ПОВТОРИТЕЛЬ (ориг.)</t>
  </si>
  <si>
    <t>1638840722</t>
  </si>
  <si>
    <t>W163/ML ПОДКРЫЛОК ПЕРЕДН КРЫЛА ЛЕВ (Тайвань)</t>
  </si>
  <si>
    <t>1638840822</t>
  </si>
  <si>
    <t>W163/ML ПОДКРЫЛОК ПЕРЕДН КРЫЛА ПРАВ (Тайвань)</t>
  </si>
  <si>
    <t>1638800157</t>
  </si>
  <si>
    <t>W163/ML КАПОТ (Тайвань)</t>
  </si>
  <si>
    <t>W163/ML КАПОТ (ориг.)</t>
  </si>
  <si>
    <t>1638101393</t>
  </si>
  <si>
    <t>W163/ML ЗЕРКАЛО ЛЕВ ЭЛЕКТР С ПОДОГРЕВ БЕЗ КРЫШК (aspherical) (Тайвань)</t>
  </si>
  <si>
    <t>1638101293</t>
  </si>
  <si>
    <t>W163/ML ЗЕРКАЛО ПРАВ ЭЛЕКТР С ПОДОГРЕВ БЕЗ КРЫШК (aspherical) (Тайвань)</t>
  </si>
  <si>
    <t>1638102719</t>
  </si>
  <si>
    <t>W163/ML СТЕКЛО ЗЕРКАЛА ЛЕВ ЭЛЕКТР С ПОДОГРЕВ (aspherical) (Тайвань)</t>
  </si>
  <si>
    <t>1638102119</t>
  </si>
  <si>
    <t>1638102219</t>
  </si>
  <si>
    <t>W163/ML СТЕКЛО ЗЕРКАЛА ПРАВ ЭЛЕКТР С ПОДОГРЕВ (aspherical) (Тайвань)</t>
  </si>
  <si>
    <t>1638102819</t>
  </si>
  <si>
    <t>1638100179</t>
  </si>
  <si>
    <t>W163/ML КРЫШКА ЗЕРКАЛА ЛЕВ С УК.ПОВОР (Тайвань) ГРУНТ</t>
  </si>
  <si>
    <t>1638100279</t>
  </si>
  <si>
    <t>W163/ML КРЫШКА ЗЕРКАЛА ПРАВ С УК.ПОВОР (Тайвань) ГРУНТ</t>
  </si>
  <si>
    <t>1638807271</t>
  </si>
  <si>
    <t>W163/ML БАМПЕР ЗАДН С ОТВ П/ДАТЧ ГРУНТ (Тайвань)</t>
  </si>
  <si>
    <t>1638807071</t>
  </si>
  <si>
    <t>W163/ML БАМПЕР ЗАДН БЕЗ ОТВ П/ДАТЧ ГРУНТ (Тайвань)</t>
  </si>
  <si>
    <t>1638200164+1638200264</t>
  </si>
  <si>
    <t>W163/ML ФОНАРЬ ЗАДН ВНЕШН Л+П (КОМПЛЕКТ) ТЮНИНГ С ДИОД СТОП СИГНАЛ (DEPO)</t>
  </si>
  <si>
    <t>1638201964</t>
  </si>
  <si>
    <t>W163/ML ФОНАРЬ ЗАДН ВНЕШН ЛЕВ (DEPO)</t>
  </si>
  <si>
    <t>1638202064</t>
  </si>
  <si>
    <t>W163/ML ФОНАРЬ ЗАДН ВНЕШН ПРАВ (DEPO)</t>
  </si>
  <si>
    <t>W163/ML ФОНАРЬ ЗАДН ВНЕШН Л+П (КОМПЛЕКТ) ТЮНИНГ ПРОЗРАЧ С ДИОД СТОП СИГНАЛ , УК.ПОВОР (SONAR) ВНУТРИ ХРОМ</t>
  </si>
  <si>
    <t>W163/ML ФОНАРЬ ЗАДН ВНЕШН Л+П (КОМПЛЕКТ) ТЮНИНГ ПРОЗРАЧ С ДИОД (EAGLE EYES) КРАСН-ТОНИР</t>
  </si>
  <si>
    <t>1633330001</t>
  </si>
  <si>
    <t>W163/ML РЫЧАГ ПЕРЕДН ПОДВЕСКИ ЛЕВ ВЕРХН (Тайвань)</t>
  </si>
  <si>
    <t>1633330101</t>
  </si>
  <si>
    <t>W163/ML РЫЧАГ ПЕРЕДН ПОДВЕСКИ ПРАВ ВЕРХН (Тайвань)</t>
  </si>
  <si>
    <t>1635000003/1635000404/1635002204</t>
  </si>
  <si>
    <t>W163/ML РАДИАТОР ОХЛАЖДЕН (NISSENS) (см.каталог)</t>
  </si>
  <si>
    <t>1635000155</t>
  </si>
  <si>
    <t>W163/ML МОТОР+ВЕНТИЛЯТОР  РАДИАТ ОХЛАЖДЕН ДВУХВЕНТИЛЯТ В СБОРЕ (Тайвань)</t>
  </si>
  <si>
    <t>1638300170</t>
  </si>
  <si>
    <t>W163/ML КОНДЕНСАТОР КОНДИЦ</t>
  </si>
  <si>
    <t>W163/ML КОНДЕНСАТОР КОНДИЦ (NRF) (GERI) (NISSENS) (см.каталог)</t>
  </si>
  <si>
    <t>1638600547+1638600747</t>
  </si>
  <si>
    <t>W163/ML ФОРСУНКА ОМЫВАТЕЛЯ ФАРЫ ЛЕВ (Китай)</t>
  </si>
  <si>
    <t>1638600547+1638600847</t>
  </si>
  <si>
    <t>W163/ML ФОРСУНКА ОМЫВАТЕЛЯ ФАРЫ ПРАВ (Китай)</t>
  </si>
  <si>
    <t>1633520401</t>
  </si>
  <si>
    <t>W163/ML РЫЧАГ ЗАДН ПОДВЕСКИ ЛЕВ ВЕРХН (Тайвань)</t>
  </si>
  <si>
    <t>1633520501</t>
  </si>
  <si>
    <t>W163/ML РЫЧАГ ЗАДН ПОДВЕСКИ ПРАВ ВЕРХН (Тайвань)</t>
  </si>
  <si>
    <t>W163/ML {КРОНШТЕЙН НАРУЖН ЗЕРКАЛА}  ЛЕВ (Тайвань)</t>
  </si>
  <si>
    <t>W163/ML {КРОНШТЕЙН НАРУЖН ЗЕРКАЛА}  ПРАВ (Тайвань)</t>
  </si>
  <si>
    <t>MERCEDES W164 (ML) (7/05-)</t>
  </si>
  <si>
    <t>1648207061</t>
  </si>
  <si>
    <t>W164/ML ФАРА ЛЕВ С РЕГ.МОТОР ЛИНЗОВАН (DEPO)</t>
  </si>
  <si>
    <t>1648206961</t>
  </si>
  <si>
    <t>W164/ML ФАРА ПРАВ С РЕГ.МОТОР ЛИНЗОВАН (DEPO)</t>
  </si>
  <si>
    <t>1648207061+1648206961</t>
  </si>
  <si>
    <t>W164/ML ФАРА Л+П (КОМПЛЕКТ) ТЮНИНГ ЛИНЗОВАН С ДИОД , РЕГ.МОТОР ВНУТРИ (DEPO) ХРОМ</t>
  </si>
  <si>
    <t>1648205361</t>
  </si>
  <si>
    <t>W164/ML ФАРА ЛЕВ (КСЕНОН) (ориг.)</t>
  </si>
  <si>
    <t>1648205461</t>
  </si>
  <si>
    <t>W164/ML ФАРА ПРАВ (КСЕНОН) (ориг.)</t>
  </si>
  <si>
    <t>A1648207361</t>
  </si>
  <si>
    <t>W164/ML ФАРА ЛЕВ С РЕГ.МОТОР AFS ЛИНЗОВАН (КСЕНОН) (DEPO)</t>
  </si>
  <si>
    <t>1648204761/1EL26303601</t>
  </si>
  <si>
    <t>A1648207461</t>
  </si>
  <si>
    <t>W164/ML ФАРА ПРАВ С РЕГ.МОТОР AFS ЛИНЗОВАН (КСЕНОН) (DEPO)</t>
  </si>
  <si>
    <t>1648204861/1EL26303602</t>
  </si>
  <si>
    <t>1648204761+1648204861</t>
  </si>
  <si>
    <t>W164/ML ФАРА Л+П (КОМПЛЕКТ) ТЮНИНГ ЛИНЗОВАН С ДИОД С РЕГ.МОТОР ВНУТРИ (DEPO) ЧЕРН</t>
  </si>
  <si>
    <t>2228200774</t>
  </si>
  <si>
    <t>W166/ML {GLE 15-/W164 08-/W222 13-} ФОНАРЬ-КАТАФОТ ЛЕВ В ЗАДН БАМПЕР (DEPO)</t>
  </si>
  <si>
    <t>2228200874</t>
  </si>
  <si>
    <t>W166/ML {GLE 15-/W164 08-/W222 13-} ФОНАРЬ-КАТАФОТ ПРАВ В ЗАДН БАМПЕР (DEPO)</t>
  </si>
  <si>
    <t>1698201556</t>
  </si>
  <si>
    <t>W164/ML ФАРА ПРОТИВОТУМ ЛЕВ (ориг.)</t>
  </si>
  <si>
    <t>1698201656</t>
  </si>
  <si>
    <t>W164/ML ФАРА ПРОТИВОТУМ ПРАВ (ориг.)</t>
  </si>
  <si>
    <t>2518200756</t>
  </si>
  <si>
    <t>W164/ML {+W169/219/245/204} ФАРА ПРОТИВОТУМ ЛЕВ (ориг.)</t>
  </si>
  <si>
    <t>2518200856</t>
  </si>
  <si>
    <t>W164/ML {+W169/219/245/204} ФАРА ПРОТИВОТУМ ПРАВ (ориг.)</t>
  </si>
  <si>
    <t>W164/ML {+W169/219/245/204} ФАРА ПРОТИВОТУМ ЛЕВ (DEPO)</t>
  </si>
  <si>
    <t>W164/ML {+W169/219/245/204} ФАРА ПРОТИВОТУМ ПРАВ (DEPO)</t>
  </si>
  <si>
    <t>W164/ML {+W169/463/219/251/204/211 '05-} ФАРА ПРОТИВОТУМ ЛЕВ (DEPO)</t>
  </si>
  <si>
    <t>W164/ML {+W169/463/219/251/204/211 '05-} ФАРА ПРОТИВОТУМ ПРАВ (DEPO)</t>
  </si>
  <si>
    <t>2048202156</t>
  </si>
  <si>
    <t>W164/ML {W204 07-/ 209 03-/ 216 07-/ 251 05-} ФАРА ПРОТИВОТУМ ЛЕВ AMG (DEPO)</t>
  </si>
  <si>
    <t>2048202256</t>
  </si>
  <si>
    <t>W164/ML {W204 07-/ 209 03-/ 216 07-/ 251 05-} ФАРА ПРОТИВОТУМ ПРАВ AMG (DEPO)</t>
  </si>
  <si>
    <t>W164/ML {+W169/463/219/251/204/211 '05-} ФАРА ПРОТИВОТУМ ЛЕВ</t>
  </si>
  <si>
    <t>W164/ML {+W169/463/219/251/204/211 '05-} ФАРА ПРОТИВОТУМ ПРАВ</t>
  </si>
  <si>
    <t>W164/ML {+W169/219/245/204 (ДЛЯ 440-2010L-UQ)} СТЕКЛО ФАРЫ ПРОТИВОТУМ ЛЕВ (РОССИЯ)</t>
  </si>
  <si>
    <t>W164/ML {+W169/219/245/204 (ДЛЯ 440-2010R-UQ)} СТЕКЛО ФАРЫ ПРОТИВОТУМ ПРАВ (РОССИЯ)</t>
  </si>
  <si>
    <t>1648880141</t>
  </si>
  <si>
    <t>W164/ML РЕШЕТКА РАДИАТОРА ЛЕВ (ориг.)</t>
  </si>
  <si>
    <t>1648880241</t>
  </si>
  <si>
    <t>W164/ML РЕШЕТКА РАДИАТОРА ПРАВ (ориг.)</t>
  </si>
  <si>
    <t>1648850825</t>
  </si>
  <si>
    <t>W164/ML БАМПЕР ПЕРЕДН ВНЕШН , С ОТВ П/ОМЫВАТ (ориг.)</t>
  </si>
  <si>
    <t>1648850165</t>
  </si>
  <si>
    <t>W164/ML БАМПЕР ПЕРЕДН ВНУТРЕН (ориг.)</t>
  </si>
  <si>
    <t>1648850625</t>
  </si>
  <si>
    <t>W164/ML БАМПЕР ПЕРЕДН ВНЕШН , БЕЗ ОТВ П/ОМЫВАТ , ОТВ П/ДАТЧ (Тайвань)</t>
  </si>
  <si>
    <t>W164/ML БАМПЕР ПЕРЕДН ВНЕШН , С ОТВ П/ОМЫВАТ , БЕЗ ОТВ П/ДАТЧ (Тайвань)</t>
  </si>
  <si>
    <t>1648851225</t>
  </si>
  <si>
    <t>W164/ML БАМПЕР ПЕРЕДН ВНЕШН , С ОТВ П/ОМЫВАТ , П/ДАТЧ (Тайвань)</t>
  </si>
  <si>
    <t>1646201234</t>
  </si>
  <si>
    <t>W164/ML УСИЛИТЕЛЬ БАМПЕРА ПЕРЕДН АЛЮМИН (Тайвань)</t>
  </si>
  <si>
    <t>1648810201</t>
  </si>
  <si>
    <t>W164/ML КРЫЛО ПЕРЕДН ПРАВ (ориг.)</t>
  </si>
  <si>
    <t>1648810101</t>
  </si>
  <si>
    <t>W164/ML КРЫЛО ПЕРЕДН ЛЕВ (Тайвань)</t>
  </si>
  <si>
    <t>W164/ML КРЫЛО ПЕРЕДН ПРАВ (Тайвань)</t>
  </si>
  <si>
    <t>1668800206</t>
  </si>
  <si>
    <t>W166/ML КРЫЛО ПЕРЕДН ЛЕВ СТАЛЬН (Тайвань)</t>
  </si>
  <si>
    <t>1668800506</t>
  </si>
  <si>
    <t>W166/ML КРЫЛО ПЕРЕДН ПРАВ СТАЛЬН (Тайвань)</t>
  </si>
  <si>
    <t>W164/ML КРЫЛО ПЕРЕДН ЛЕВ (Китай)</t>
  </si>
  <si>
    <t>W164/ML КРЫЛО ПЕРЕДН ПРАВ (Китай)</t>
  </si>
  <si>
    <t>1648800705</t>
  </si>
  <si>
    <t>W164/ML ПОДКРЫЛОК ПЕРЕДН КРЫЛА ЛЕВ ПЕРЕД ЧАСТЬ (Тайвань)</t>
  </si>
  <si>
    <t>1648800805</t>
  </si>
  <si>
    <t>W164/ML ПОДКРЫЛОК ПЕРЕДН КРЫЛА ПРАВ ПЕРЕД ЧАСТЬ (Тайвань)</t>
  </si>
  <si>
    <t>1648840922</t>
  </si>
  <si>
    <t>W164/ML ПОДКРЫЛОК ПЕРЕДН КРЫЛА ЛЕВ ЗАДН ЧАСТЬ (Тайвань)</t>
  </si>
  <si>
    <t>1648841022</t>
  </si>
  <si>
    <t>W164/ML ПОДКРЫЛОК ПЕРЕДН КРЫЛА ПРАВ ЗАДН ЧАСТЬ (Тайвань)</t>
  </si>
  <si>
    <t>1648800057</t>
  </si>
  <si>
    <t>W164/ML КАПОТ (Тайвань)</t>
  </si>
  <si>
    <t>W164/ML КАПОТ (Китай)</t>
  </si>
  <si>
    <t>1646200431</t>
  </si>
  <si>
    <t>W164/ML БАЛКА СУППОРТА РАДИАТ ВЕРХН ЦЕНТР (Китай)</t>
  </si>
  <si>
    <t>W164/ML ПОРОГ-ПОДНОЖКА Л+П (КОМПЛЕКТ) OEM STYLE АЛЮМИН</t>
  </si>
  <si>
    <t>1648600908</t>
  </si>
  <si>
    <t>W164/ML КРЫШКА ФОРСУНКИ ОМЫВАТЕЛЯ ФАРЫ ЛЕВ (Китай)</t>
  </si>
  <si>
    <t>1648601008</t>
  </si>
  <si>
    <t>W164/ML КРЫШКА ФОРСУНКИ ОМЫВАТЕЛЯ ФАРЫ ПРАВ (Китай)</t>
  </si>
  <si>
    <t>16481048939799</t>
  </si>
  <si>
    <t>W164/ML ЗЕРКАЛО ЛЕВ ЭЛЕКТР С ПОДОГРЕВ УК.ПОВОР ПОДСВЕТ АВТОСКЛАДЫВ ПАМЯТЬЮ (aspherical) (Китай)</t>
  </si>
  <si>
    <t>16481046939799</t>
  </si>
  <si>
    <t>W164/ML ЗЕРКАЛО ПРАВ ЭЛЕКТР С ПОДОГРЕВ УК.ПОВОР ПОДСВЕТ АВТОСКЛАДЫВ ПАМЯТЬЮ (aspherical) (Китай)</t>
  </si>
  <si>
    <t>1648105319</t>
  </si>
  <si>
    <t>W164/ML СТЕКЛО ЗЕРКАЛА ЛЕВ С ПОДОГРЕВ (aspherical) (Тайвань)</t>
  </si>
  <si>
    <t>1648105219</t>
  </si>
  <si>
    <t>W164/ML СТЕКЛО ЗЕРКАЛА ПРАВ С ПОДОГРЕВ (aspherical) (Тайвань)</t>
  </si>
  <si>
    <t>1648202164/1648203964</t>
  </si>
  <si>
    <t>W164/ML ФОНАРЬ ЗАДН ВНЕШН ЛЕВ (DEPO)</t>
  </si>
  <si>
    <t>1648201864/1648204064</t>
  </si>
  <si>
    <t>W164/ML ФОНАРЬ ЗАДН ВНЕШН ПРАВ (DEPO)</t>
  </si>
  <si>
    <t>1648201864+1648204064</t>
  </si>
  <si>
    <t>W164/ML ФОНАРЬ ЗАДН ВНЕШН Л+П (КОМПЛЕКТ) ТЮНИНГ С ДИОД (EAGLE EYES) ПРОЗРАЧ ТОНИР</t>
  </si>
  <si>
    <t>2513300707</t>
  </si>
  <si>
    <t>W164/ML {X164 GL-class 06-/W251 R-class 05-} РЫЧАГ ПЕРЕДН ПОДВЕСКИ ЛЕВ ВЕРХН (Тайвань)</t>
  </si>
  <si>
    <t>2513300807</t>
  </si>
  <si>
    <t>W164/ML {X164 GL-class 06-/W251 R-class 05-} РЫЧАГ ПЕРЕДН ПОДВЕСКИ ПРАВ ВЕРХН (Тайвань)</t>
  </si>
  <si>
    <t>2515000054</t>
  </si>
  <si>
    <t>W164/ML {X164(GL)  06- / W461 10- / W251 06-} КОНДЕНСАТОР КОНДИЦ (см.каталог)</t>
  </si>
  <si>
    <t>1648600547</t>
  </si>
  <si>
    <t>W164/ML ФОРСУНКА ОМЫВАТЕЛЯ ФАРЫ ЛЕВ (Китай)</t>
  </si>
  <si>
    <t>1648600647</t>
  </si>
  <si>
    <t>W164/ML ФОРСУНКА ОМЫВАТЕЛЯ ФАРЫ ПРАВ (Китай)</t>
  </si>
  <si>
    <t>0012308311/DCP17062</t>
  </si>
  <si>
    <t>W164/ML {X164 GL-class 06-/W251 R-class 05-} КОМПРЕССОР КОНДИЦ (см.каталог) (AVA)</t>
  </si>
  <si>
    <t>MERCEDES W166 (ML) (12-)</t>
  </si>
  <si>
    <t>1668208361</t>
  </si>
  <si>
    <t>W166/ML ФАРА ЛЕВ ЛИНЗОВАН С РЕГ.МОТОР (DEPO)</t>
  </si>
  <si>
    <t>1668208461</t>
  </si>
  <si>
    <t>W166/ML ФАРА ПРАВ ЛИНЗОВАН С РЕГ.МОТОР (DEPO)</t>
  </si>
  <si>
    <t>W166/ML СТЕКЛО ФАРЫ ЛЕВ (Китай)</t>
  </si>
  <si>
    <t>W166/ML СТЕКЛО ФАРЫ ПРАВ (Китай)</t>
  </si>
  <si>
    <t>1668200074</t>
  </si>
  <si>
    <t>W166/ML {GLE} ФОНАРЬ-КАТАФОТ ЛЕВ В ЗАДН БАМПЕР (DEPO)</t>
  </si>
  <si>
    <t>1668200174</t>
  </si>
  <si>
    <t>W166/ML {GLE} ФОНАРЬ-КАТАФОТ ПРАВ В ЗАДН БАМПЕР (DEPO)</t>
  </si>
  <si>
    <t>16688009859040</t>
  </si>
  <si>
    <t>W166/ML РЕШЕТКА РАДИАТОРА С ХРОМ МОЛДИНГ (Тайвань)</t>
  </si>
  <si>
    <t>16688592259999</t>
  </si>
  <si>
    <t>W166/ML {GLE} БАМПЕР ПЕРЕДН С ОТВ П/ДАТЧ ГРУНТ (Тайвань)</t>
  </si>
  <si>
    <t>16688514259999</t>
  </si>
  <si>
    <t>W166/ML БАМПЕР ПЕРЕДН С ОТВ П/ОМЫВАТ ФАР , П/ДАТЧ ГРУНТ (Тайвань)</t>
  </si>
  <si>
    <t>1668857025</t>
  </si>
  <si>
    <t>W166/ML СПОЙЛЕР БАМПЕРА ПЕРЕДН (Тайвань)</t>
  </si>
  <si>
    <t>2928800306</t>
  </si>
  <si>
    <t>W166/ML {GLE} КРЫЛО ПЕРЕДН ЛЕВ (Китай)</t>
  </si>
  <si>
    <t>2928800206</t>
  </si>
  <si>
    <t>W166/ML {GLE} КРЫЛО ПЕРЕДН ПРАВ (Китай)</t>
  </si>
  <si>
    <t>W166/ML КРЫЛО ПЕРЕДН ЛЕВ (Тайвань) АЛЮМИН</t>
  </si>
  <si>
    <t>W166/ML КРЫЛО ПЕРЕДН ПРАВ (Тайвань) АЛЮМИН</t>
  </si>
  <si>
    <t>1668802700</t>
  </si>
  <si>
    <t>X166 КРЫЛО ПЕРЕДН ЛЕВ АЛЮМИН (Тайвань)</t>
  </si>
  <si>
    <t>1668802800</t>
  </si>
  <si>
    <t>X166 КРЫЛО ПЕРЕДН ПРАВ АЛЮМИН (Тайвань)</t>
  </si>
  <si>
    <t>2928800057</t>
  </si>
  <si>
    <t>W166/ML {GLE} КАПОТ СТАЛЬН (Тайвань)</t>
  </si>
  <si>
    <t>1666205901</t>
  </si>
  <si>
    <t>W166/ML {GLE/ ML 11-} СУППОРТ РАДИАТОРА (Тайвань)</t>
  </si>
  <si>
    <t>W166/ML ПОРОГ-ПОДНОЖКА Л+П (КОМПЛЕКТ)</t>
  </si>
  <si>
    <t>1668100393</t>
  </si>
  <si>
    <t>W166/ML ЗЕРКАЛО ЛЕВ ЭЛЕКТР С ПОДОГРЕВ УК.ПОВОР ПОДСВЕТ АВТОСКЛАДЫВ ПАМЯТЬЮ Side assist (aspherical) (Китай)</t>
  </si>
  <si>
    <t>1668100293</t>
  </si>
  <si>
    <t>W166/ML ЗЕРКАЛО ПРАВ ЭЛЕКТР С ПОДОГРЕВ УК.ПОВОР ПОДСВЕТ АВТОСКЛАДЫВ ПАМЯТЬЮ Side assist (aspherical) (Китай)</t>
  </si>
  <si>
    <t>1668100919</t>
  </si>
  <si>
    <t>W166/ML {W463 11-/ X166 11-} СТЕКЛО ЗЕРКАЛА ЛЕВ С ПОДОГРЕВ (Тайвань)</t>
  </si>
  <si>
    <t>1668100819</t>
  </si>
  <si>
    <t>W166/ML {W463 11-/ X166 11-} СТЕКЛО ЗЕРКАЛА ПРАВ С ПОДОГРЕВ (Тайвань)</t>
  </si>
  <si>
    <t>1668101119</t>
  </si>
  <si>
    <t>W166/ML {W463 11-/ X166 11-} СТЕКЛО ЗЕРКАЛА ЛЕВ С ПОДОГРЕВ , АВТОЗАТЕМНЕН. (Тайвань)</t>
  </si>
  <si>
    <t>1668101219</t>
  </si>
  <si>
    <t>W166/ML {W463 11-/ X166 11-} СТЕКЛО ЗЕРКАЛА ПРАВ С ПОДОГРЕВ , АВТОЗАТЕМНЕН. (Тайвань)</t>
  </si>
  <si>
    <t>1668858025</t>
  </si>
  <si>
    <t>W166/ML НАКЛАДКА БАМПЕРА ПЕРЕД ХРОМ (Тайвань)</t>
  </si>
  <si>
    <t>16688506259999</t>
  </si>
  <si>
    <t>W166/ML БАМПЕР ЗАДН С ОТВ П/ДАТЧ ГРУНТ (Тайвань)</t>
  </si>
  <si>
    <t>1668859425</t>
  </si>
  <si>
    <t>W166/ML {GLE} СПОЙЛЕР БАМПЕРА ЗАДН (Тайвань)</t>
  </si>
  <si>
    <t>1668851925</t>
  </si>
  <si>
    <t>W166/ML СПОЙЛЕР БАМПЕРА ЗАДН (Тайвань)</t>
  </si>
  <si>
    <t>1669065501</t>
  </si>
  <si>
    <t>W166/ML {GLE} ФОНАРЬ ЗАДН ВНЕШН ЛЕВ ДИОД (DEPO)</t>
  </si>
  <si>
    <t>1669065601</t>
  </si>
  <si>
    <t>W166/ML {GLE} ФОНАРЬ ЗАДН ВНЕШН ПРАВ ДИОД (DEPO)</t>
  </si>
  <si>
    <t>1669063301</t>
  </si>
  <si>
    <t>W166/ML ФОНАРЬ ЗАДН ВНЕШН ЛЕВ ДИОД (DEPO)</t>
  </si>
  <si>
    <t>1669063201</t>
  </si>
  <si>
    <t>W166/ML ФОНАРЬ ЗАДН ВНЕШН ПРАВ ДИОД (DEPO)</t>
  </si>
  <si>
    <t>1669065901</t>
  </si>
  <si>
    <t>W166/ML {GLE} ФОНАРЬ ЗАДН ВНУТРЕН ЛЕВ ДИОД (DEPO)</t>
  </si>
  <si>
    <t>1669066001</t>
  </si>
  <si>
    <t>W166/ML {GLE} ФОНАРЬ ЗАДН ВНУТРЕН ПРАВ ДИОД (DEPO)</t>
  </si>
  <si>
    <t>1668601147</t>
  </si>
  <si>
    <t>W166/ML ФОРСУНКА ОМЫВАТЕЛЯ ФАРЫ ЛЕВ (Китай)</t>
  </si>
  <si>
    <t>1668601247</t>
  </si>
  <si>
    <t>W166/ML ФОРСУНКА ОМЫВАТЕЛЯ ФАРЫ ПРАВ (Китай)</t>
  </si>
  <si>
    <t>MERCEDES W168 A-CLASS (9/97-)</t>
  </si>
  <si>
    <t>1698200161/A1698200161</t>
  </si>
  <si>
    <t>02-03</t>
  </si>
  <si>
    <t>W168/A ФАРА ЛЕВ П/КОРРЕКТОР (DEPO)</t>
  </si>
  <si>
    <t>301152201</t>
  </si>
  <si>
    <t>301152202</t>
  </si>
  <si>
    <t>W168/A ФАРА ПРАВ П/КОРРЕКТОР (DEPO)</t>
  </si>
  <si>
    <t>1688201861/A1688201861</t>
  </si>
  <si>
    <t>1688880060</t>
  </si>
  <si>
    <t>W168/A РЕШЕТКА РАДИАТОРА (Тайвань) ЧЕРН</t>
  </si>
  <si>
    <t>1688880021</t>
  </si>
  <si>
    <t>W168/A МОЛДИНГ РЕШЕТКИ РАДИАТОРА ВЕРХН (Тайвань) ХРОМ</t>
  </si>
  <si>
    <t>1688850174</t>
  </si>
  <si>
    <t>W168/A МОЛДИНГ РЕШЕТКИ РАДИАТОРА НИЖН (Тайвань) ХРОМ</t>
  </si>
  <si>
    <t>1688850025</t>
  </si>
  <si>
    <t>W168/A БАМПЕР ПЕРЕДН ГРУНТ</t>
  </si>
  <si>
    <t>1688800718</t>
  </si>
  <si>
    <t>W168/A КРЫЛО ПЕРЕДН ЛЕВ (Тайвань) ПЛАСТИК</t>
  </si>
  <si>
    <t>1688800818</t>
  </si>
  <si>
    <t>W168/A КРЫЛО ПЕРЕДН ПРАВ (Тайвань) ПЛАСТИК</t>
  </si>
  <si>
    <t>1688800157</t>
  </si>
  <si>
    <t>W168/A КАПОТ (Тайвань)</t>
  </si>
  <si>
    <t>1708100121</t>
  </si>
  <si>
    <t>W168/A СТЕКЛО ЗЕРКАЛА ЛЕВ С ПОДОГРЕВ (aspherical) (Тайвань)</t>
  </si>
  <si>
    <t>1708100421</t>
  </si>
  <si>
    <t>W168/A СТЕКЛО ЗЕРКАЛА ПРАВ С ПОДОГРЕВ (aspherical) (Тайвань)</t>
  </si>
  <si>
    <t>1688202764/A1688202764</t>
  </si>
  <si>
    <t>W168/A ФОНАРЬ ЗАДН ВНЕШН ЛЕВ (DEPO) КРАСН-XРОМ</t>
  </si>
  <si>
    <t>1688200564/A1688200564</t>
  </si>
  <si>
    <t>W168/A ФОНАРЬ ЗАДН ВНЕШН ЛЕВ ТОНИР (DEPO) КРАСН-XРОМ</t>
  </si>
  <si>
    <t>1688202864/A1688202864</t>
  </si>
  <si>
    <t>W168/A ФОНАРЬ ЗАДН ВНЕШН ПРАВ (DEPO) КРАСН-XРОМ</t>
  </si>
  <si>
    <t>1688200664/A1688200664</t>
  </si>
  <si>
    <t>W168/A ФОНАРЬ ЗАДН ВНЕШН ПРАВ ТОНИР (DEPO) КРАСН-XРОМ</t>
  </si>
  <si>
    <t>1688202964/A1688202964</t>
  </si>
  <si>
    <t>1688203064/A1688203064</t>
  </si>
  <si>
    <t>1685000302/1685000602/1685002002</t>
  </si>
  <si>
    <t>W168/A РАДИАТОР ОХЛАЖДЕН (см.каталог)</t>
  </si>
  <si>
    <t>1685000254/1685000354/1685000654</t>
  </si>
  <si>
    <t>W168/A КОНДЕНСАТОР КОНДИЦ</t>
  </si>
  <si>
    <t>MERCEDES W169 A-CLASS (04-11)</t>
  </si>
  <si>
    <t>W169/A ФАРА ЛЕВ С РЕГ.МОТОР (DEPO)</t>
  </si>
  <si>
    <t>1698200261/A1698200261</t>
  </si>
  <si>
    <t>W169/A ФАРА ПРАВ С РЕГ.МОТОР (DEPO)</t>
  </si>
  <si>
    <t>1698200561/A1698200561</t>
  </si>
  <si>
    <t>W169/A ФАРА ЛЕВ С РЕГ.МОТОР ЛИНЗОВАН (DEPO)</t>
  </si>
  <si>
    <t>1698200661/A1698200661</t>
  </si>
  <si>
    <t>W169/A ФАРА ПРАВ С РЕГ.МОТОР ЛИНЗОВАН (DEPO)</t>
  </si>
  <si>
    <t>1698800057</t>
  </si>
  <si>
    <t>W169/A КАПОТ (Тайвань)</t>
  </si>
  <si>
    <t>MERCEDES W170  SLK (96-02)</t>
  </si>
  <si>
    <t>1708202361</t>
  </si>
  <si>
    <t>W170 SLK ФАРА +УКАЗ.ПОВОРОТА ЛЕВ П/КОРРЕКТОР (DEPO)</t>
  </si>
  <si>
    <t>1708202461</t>
  </si>
  <si>
    <t>W170 SLK ФАРА +УКАЗ.ПОВОРОТА ПРАВ П/КОРРЕКТОР (DEPO)</t>
  </si>
  <si>
    <t>1708202361+1708202461</t>
  </si>
  <si>
    <t>W170 SLK ФАРА +УКАЗ.ПОВОРОТА Л+П (КОМПЛЕКТ) П/КОРРЕКТОР ТЮНИНГ ПРОЗРАЧ ВНУТРИ (DEPO) ХРОМ</t>
  </si>
  <si>
    <t>W203 {W170/W215} СТЕКЛО ФАРЫ ПРОТИВОТУМ ЛЕВ (РОССИЯ)</t>
  </si>
  <si>
    <t>W203 {W170/W215} СТЕКЛО ФАРЫ ПРОТИВОТУМ ПРАВ (РОССИЯ)</t>
  </si>
  <si>
    <t>MERCEDES W176 A-CLASS (12-)</t>
  </si>
  <si>
    <t>17688000837181</t>
  </si>
  <si>
    <t>W176 РЕШЕТКА РАДИАТОРА ЧЕРН , С СЕРЕБРИСТ СЕР. МОЛДИНГ (Тайвань)</t>
  </si>
  <si>
    <t>1768800640</t>
  </si>
  <si>
    <t>W176 БАМПЕР ПЕРЕДН ГРУНТ (Тайвань)</t>
  </si>
  <si>
    <t>1768850022</t>
  </si>
  <si>
    <t>W176 РЕШЕТКА БАМПЕРА ПЕРЕДН (Тайвань)</t>
  </si>
  <si>
    <t>1768810101</t>
  </si>
  <si>
    <t>W176 КРЫЛО ПЕРЕДН ЛЕВ СТАЛЬН (Тайвань)</t>
  </si>
  <si>
    <t>1768810201</t>
  </si>
  <si>
    <t>W176 КРЫЛО ПЕРЕДН ПРАВ СТАЛЬН (Тайвань)</t>
  </si>
  <si>
    <t>1768800057</t>
  </si>
  <si>
    <t>W176 КАПОТ СТАЛЬН (Тайвань)</t>
  </si>
  <si>
    <t>1769060100</t>
  </si>
  <si>
    <t>W176 ФОНАРЬ ЗАДН ВНЕШН ЛЕВ (DEPO)</t>
  </si>
  <si>
    <t>1769060200</t>
  </si>
  <si>
    <t>W176 ФОНАРЬ ЗАДН ВНЕШН ПРАВ (DEPO)</t>
  </si>
  <si>
    <t>MERCEDES W201 (1/83-5/93)</t>
  </si>
  <si>
    <t>0301067321/2018207561</t>
  </si>
  <si>
    <t>82-92</t>
  </si>
  <si>
    <t>W201 ФАРА ЛЕВ (DEPO)</t>
  </si>
  <si>
    <t>0301067322/2018207661</t>
  </si>
  <si>
    <t>W201 ФАРА ПРАВ (DEPO)</t>
  </si>
  <si>
    <t>2018207561</t>
  </si>
  <si>
    <t>W201 ФАРА ЛЕВ ПРОЗРАЧ ВНУТРИ ЧЕРН</t>
  </si>
  <si>
    <t>2018207661</t>
  </si>
  <si>
    <t>W201 ФАРА ПРАВ ПРОЗРАЧ ВНУТРИ ЧЕРН</t>
  </si>
  <si>
    <t>W201 ФАРА ЛЕВ ЛИНЗОВАН ПРОЗРАЧ ВНУТРИ ХРОМ</t>
  </si>
  <si>
    <t>W201 ФАРА ПРАВ ЛИНЗОВАН ПРОЗРАЧ ВНУТРИ ХРОМ</t>
  </si>
  <si>
    <t>W201 ФАРА ЛЕВ ПРОЗРАЧ ВНУТРИ ХРОМ</t>
  </si>
  <si>
    <t>W201 ФАРА ПРАВ ПРОЗРАЧ ВНУТРИ ХРОМ</t>
  </si>
  <si>
    <t>2018207661+2018207561</t>
  </si>
  <si>
    <t>W201 {+УК. ПОВОРОТА} ФАРА Л+П (КОМПЛЕКТ) ТЮНИНГ ПРОЗРАЧ ЛИНЗОВАН П/КОРРЕКТОР (EAGLE EYES) ВНУТРИ ХРОМ</t>
  </si>
  <si>
    <t>W201 ФАРА Л+П (КОМПЛЕКТ) ТЮНИНГ ПРОЗРАЧ П/КОРРЕКТОР (EAGLE EYES) ВНУТРИ ХРОМ</t>
  </si>
  <si>
    <t>0028268490</t>
  </si>
  <si>
    <t>W201 СТЕКЛО ФАРЫ ЛЕВ С РАМК</t>
  </si>
  <si>
    <t>0028268590</t>
  </si>
  <si>
    <t>W201 СТЕКЛО ФАРЫ ПРАВ С РАМК</t>
  </si>
  <si>
    <t>2018260343</t>
  </si>
  <si>
    <t>W201 УКАЗ.ПОВОРОТА УГЛОВОЙ ЛЕВ (DEPO) БЕЛЫЙ</t>
  </si>
  <si>
    <t>2018260443</t>
  </si>
  <si>
    <t>W201 УКАЗ.ПОВОРОТА УГЛОВОЙ ЛЕВ (DEPO) ЖЕЛТ</t>
  </si>
  <si>
    <t>2018260243</t>
  </si>
  <si>
    <t>W201 УКАЗ.ПОВОРОТА УГЛОВОЙ ПРАВ (DEPO) БЕЛЫЙ</t>
  </si>
  <si>
    <t>2018260543</t>
  </si>
  <si>
    <t>W201 УКАЗ.ПОВОРОТА УГЛОВОЙ ПРАВ (DEPO) ЖЕЛТ</t>
  </si>
  <si>
    <t>W201 УКАЗ.ПОВОРОТА УГЛОВОЙ ЛЕВ ХРУСТАЛ ВНУТРИ ХРОМ</t>
  </si>
  <si>
    <t>W201 УКАЗ.ПОВОРОТА УГЛОВОЙ ПРАВ ХРУСТАЛ ВНУТРИ ХРОМ</t>
  </si>
  <si>
    <t>2018260243+2018260343</t>
  </si>
  <si>
    <t>W201 УКАЗ.ПОВОРОТА УГЛОВОЙ Л+П (КОМПЛЕКТ) ХРУСТАЛ (EAGLE EYES) ВНУТРИ ХРОМ</t>
  </si>
  <si>
    <t>2018800783</t>
  </si>
  <si>
    <t>W201 РЕШЕТКА РАДИАТОРА (Тайвань) ХРОМ-ЧЕРН</t>
  </si>
  <si>
    <t>W201 РЕШЕТКА РАДИАТОРА (AVANTGARD) (Тайвань) ХРОМ-ЧЕРН</t>
  </si>
  <si>
    <t>2018801140</t>
  </si>
  <si>
    <t>89-92</t>
  </si>
  <si>
    <t>W201 БАМПЕР ПЕРЕДН БЕЗ МОЛДИНГ (Тайвань) ГРУНТ</t>
  </si>
  <si>
    <t>2018800670</t>
  </si>
  <si>
    <t>82-88</t>
  </si>
  <si>
    <t>W201 БАМПЕР ПЕРЕДН В СБОРЕ ЛИТОЙ (Италия) СЕР</t>
  </si>
  <si>
    <t>2018801670</t>
  </si>
  <si>
    <t>W201 БАМПЕР ПЕРЕДН В СБОРЕ ЛИТОЙ СЕР</t>
  </si>
  <si>
    <t>2018801140+2018851421</t>
  </si>
  <si>
    <t>W201 БАМПЕР ПЕРЕДН В СБОРЕ С МОЛДИНГ</t>
  </si>
  <si>
    <t>2018851421</t>
  </si>
  <si>
    <t>W201 МОЛДИНГ БАМПЕРА ПЕРЕДН (Тайвань) ЧЕРН</t>
  </si>
  <si>
    <t>2018810101</t>
  </si>
  <si>
    <t>W201 КРЫЛО ПЕРЕДН ЛЕВ БЕЗ ОТВ П/ПОВТОРИТЕЛЬ</t>
  </si>
  <si>
    <t>2018810201</t>
  </si>
  <si>
    <t>W201 КРЫЛО ПЕРЕДН ПРАВ БЕЗ ОТВ П/ПОВТОРИТЕЛЬ</t>
  </si>
  <si>
    <t>2018800657</t>
  </si>
  <si>
    <t>82-85</t>
  </si>
  <si>
    <t>W201 КАПОТ С 1 ОТВ П/ОМЫВАТ</t>
  </si>
  <si>
    <t>2018802757</t>
  </si>
  <si>
    <t>86-92</t>
  </si>
  <si>
    <t>W201 КАПОТ С 2 ОТВ П/ОМЫВАТ</t>
  </si>
  <si>
    <t>2016261846</t>
  </si>
  <si>
    <t>W201 КРЕПЛЕНИЕ ФАРЫ ЛЕВ</t>
  </si>
  <si>
    <t>2016260946</t>
  </si>
  <si>
    <t>W201 КРЕПЛЕНИЕ ФАРЫ ПРАВ</t>
  </si>
  <si>
    <t>2016204386</t>
  </si>
  <si>
    <t>W201 БАЛКА СУППОРТА РАДИАТ НИЖН</t>
  </si>
  <si>
    <t>2016370135</t>
  </si>
  <si>
    <t>W201 ПОРОГ ЛЕВ НИЖН (KLOKKERHOLM)</t>
  </si>
  <si>
    <t>2016370235</t>
  </si>
  <si>
    <t>W201 ПОРОГ ПРАВ НИЖН (KLOKKERHOLM)</t>
  </si>
  <si>
    <t>W201 АРКА РЕМ.КРЫЛА ЗАДН ЛЕВ (KLOKKERHOLM)</t>
  </si>
  <si>
    <t>W201 АРКА РЕМ.КРЫЛА ЗАДН ПРАВ (KLOKKERHOLM)</t>
  </si>
  <si>
    <t>W201 {8 шт. без зад} МОЛДИНГ КУЗОВА Л+П (КОМПЛЕКТ) ШИРОК ЧЕРН</t>
  </si>
  <si>
    <t>2016370109</t>
  </si>
  <si>
    <t>W201 КРЫЛО ЗАДН ЛЕВ НИЖН (KLOKKERHOLM)</t>
  </si>
  <si>
    <t>2016300221</t>
  </si>
  <si>
    <t>W201 КРЫЛО ЗАДН ПРАВ НИЖН (KLOKKERHOLM)</t>
  </si>
  <si>
    <t>2018851625</t>
  </si>
  <si>
    <t>W201 БАМПЕР ЗАДН БЕЗ МОЛДИНГ (Тайвань) ГРУНТ</t>
  </si>
  <si>
    <t>2018850721</t>
  </si>
  <si>
    <t>W201 МОЛДИНГ БАМПЕРА ЗАДН (Тайвань) ЧЕРН</t>
  </si>
  <si>
    <t>2018200164</t>
  </si>
  <si>
    <t>W201 ФОНАРЬ ЗАДН ВНЕШН ЛЕВ (DEPO)</t>
  </si>
  <si>
    <t>2018200264</t>
  </si>
  <si>
    <t>W201 ФОНАРЬ ЗАДН ВНЕШН ПРАВ (DEPO)</t>
  </si>
  <si>
    <t>2018200164+2018200264</t>
  </si>
  <si>
    <t>W201 ФОНАРЬ ЗАДН ВНЕШН Л+П (КОМПЛЕКТ) ТЮНИНГ ХРУСТАЛ КРАСН-ТОНИР</t>
  </si>
  <si>
    <t>W201 ФОНАРЬ ЗАДН ВНЕШН ЛЕВ КРАСН-БЕЛ</t>
  </si>
  <si>
    <t>W201 ФОНАРЬ ЗАДН ВНЕШН ПРАВ КРАСН-БЕЛ</t>
  </si>
  <si>
    <t>W201 ФОНАРЬ ЗАДН ВНЕШН ЛЕВ ТОНИР-КРАСН</t>
  </si>
  <si>
    <t>W201 ФОНАРЬ ЗАДН ВНЕШН ПРАВ ТОНИР-КРАСН</t>
  </si>
  <si>
    <t>1243303807</t>
  </si>
  <si>
    <t>W201 РЫЧАГ ПЕРЕДН ПОДВЕСКИ ЛЕВ НИЖН</t>
  </si>
  <si>
    <t>1243303907</t>
  </si>
  <si>
    <t>W201 РЫЧАГ ПЕРЕДН ПОДВЕСКИ ПРАВ НИЖН</t>
  </si>
  <si>
    <t>0003386310</t>
  </si>
  <si>
    <t>W201 НАКОНЕЧНИК РУЛЕВОЙ ТЯГИ ЛЕВ ВНЕШН (правая резьба)</t>
  </si>
  <si>
    <t>0003386110</t>
  </si>
  <si>
    <t>W201 НАКОНЕЧНИК РУЛЕВОЙ ТЯГИ ПРАВ ВНЕШН (правая резьба)</t>
  </si>
  <si>
    <t>0028355401</t>
  </si>
  <si>
    <t>W201 РАДИАТОР ОТОПИТЕЛЯ</t>
  </si>
  <si>
    <t>0005007993</t>
  </si>
  <si>
    <t>W201 МОТОР+ВЕНТИЛЯТОР КОНДЕНС КОНД (Тайвань)</t>
  </si>
  <si>
    <t>MERCEDES W202 (6/93-6/00)</t>
  </si>
  <si>
    <t>2028200161+2028200261</t>
  </si>
  <si>
    <t>W202 ФАРА Л+П (КОМПЛЕКТ) ТЮНИНГ ХРУСТАЛ ПРОЗРАЧ БЕЗ КОРРЕКТОР (EAGLE EYES) ВНУТРИ ХРОМ</t>
  </si>
  <si>
    <t>2028200161</t>
  </si>
  <si>
    <t>W202 ФАРА ЛЕВ (DEPO)</t>
  </si>
  <si>
    <t>2028202361</t>
  </si>
  <si>
    <t>2028200261</t>
  </si>
  <si>
    <t>W202 ФАРА ПРАВ (DEPO)</t>
  </si>
  <si>
    <t>2028202461</t>
  </si>
  <si>
    <t>W202 ФАРА Л+П (КОМПЛЕКТ) ТЮНИНГ ЛИНЗОВАН ХРУСТАЛ ПРОЗРАЧ ВНУТРИ ХРОМ</t>
  </si>
  <si>
    <t>W202 ФАРА ЛЕВ ТЮНИНГ ХРУСТАЛ ПРОЗРАЧ ВНУТРИ ХРОМ</t>
  </si>
  <si>
    <t>W202 ФАРА ПРАВ ТЮНИНГ ХРУСТАЛ ПРОЗРАЧ ВНУТРИ ХРОМ</t>
  </si>
  <si>
    <t>W202 ФАРА Л+П (КОМПЛЕКТ) ТЮНИНГ ДИЗАЙН W220 ЛИНЗОВАН ХРУСТАЛ ПРОЗРАЧ БЕЗ КОРРЕКТОР (EAGLE EYES) ВНУТРИ ЧЕРН</t>
  </si>
  <si>
    <t>W202 ФАРА Л+П (КОМПЛЕКТ) ТЮНИНГ ЛИНЗОВАН (SONAR) ВНУТРИ ЧЕРН</t>
  </si>
  <si>
    <t>W202 ФАРА Л+П (КОМПЛЕКТ) ТЮНИНГ ДИЗАЙН W220 ЛИНЗОВАН ХРУСТАЛ ПРОЗРАЧ БЕЗ КОРРЕКТОР (EAGLE EYES) ВНУТРИ ХРОМ</t>
  </si>
  <si>
    <t>2028200966</t>
  </si>
  <si>
    <t>W202 СТЕКЛО ФАРЫ ЛЕВ С РАМК (DEPO)</t>
  </si>
  <si>
    <t>2028260790</t>
  </si>
  <si>
    <t>2028201066</t>
  </si>
  <si>
    <t>W202 СТЕКЛО ФАРЫ ПРАВ С РАМК (DEPO)</t>
  </si>
  <si>
    <t>2028260890</t>
  </si>
  <si>
    <t>W202 СТЕКЛО ФАРЫ ЛЕВ (РОССИЯ)</t>
  </si>
  <si>
    <t>W202 СТЕКЛО ФАРЫ ПРАВ (РОССИЯ)</t>
  </si>
  <si>
    <t>2028260743</t>
  </si>
  <si>
    <t>W202 УКАЗ.ПОВОРОТА УГЛОВОЙ ЛЕВ (DEPO) БЕЛЫЙ</t>
  </si>
  <si>
    <t>2028260543</t>
  </si>
  <si>
    <t>W202 УКАЗ.ПОВОРОТА УГЛОВОЙ ЛЕВ (DEPO) ЖЕЛТ</t>
  </si>
  <si>
    <t>W202 УКАЗ.ПОВОРОТА УГЛОВОЙ ЛЕВ (DEPO) ТОНИР</t>
  </si>
  <si>
    <t>2028260843</t>
  </si>
  <si>
    <t>W202 УКАЗ.ПОВОРОТА УГЛОВОЙ ПРАВ (DEPO) БЕЛЫЙ</t>
  </si>
  <si>
    <t>2028260643</t>
  </si>
  <si>
    <t>W202 УКАЗ.ПОВОРОТА УГЛОВОЙ ПРАВ (DEPO) ЖЕЛТ</t>
  </si>
  <si>
    <t>W202 УКАЗ.ПОВОРОТА УГЛОВОЙ ПРАВ (DEPO) ТОНИР</t>
  </si>
  <si>
    <t>2028260743+2028260843</t>
  </si>
  <si>
    <t>W202 УКАЗ.ПОВОРОТА УГЛОВОЙ Л+П (КОМПЛЕКТ) ТЮНИНГ ПРОЗРАЧ ХРУСТАЛ</t>
  </si>
  <si>
    <t>W202 УКАЗ.ПОВОРОТА УГЛОВОЙ ЛЕВ ТЮНИНГ ПРОЗРАЧ ХРУСТАЛ</t>
  </si>
  <si>
    <t>W202 УКАЗ.ПОВОРОТА УГЛОВОЙ ПРАВ ТЮНИНГ ПРОЗРАЧ ХРУСТАЛ</t>
  </si>
  <si>
    <t>W202 УКАЗ.ПОВОРОТА УГЛОВОЙ Л+П (КОМПЛЕКТ) ТЮНИНГ ПРОЗРАЧ (EAGLE EYES) ВНУТРИ ЧЕРН</t>
  </si>
  <si>
    <t>2028800083</t>
  </si>
  <si>
    <t>W202 РЕШЕТКА РАДИАТОРА ХРОМ-ЧЕРН</t>
  </si>
  <si>
    <t>W202 РЕШЕТКА РАДИАТОРА (AVANTGARD) ХРОМ-ЧЕРН</t>
  </si>
  <si>
    <t>W202 РЕШЕТКА РАДИАТОРА (AVANTGARD) С БОЛЬШ ЭМБЛЕМ (Тайвань) ХРОМ-ЧЕРН</t>
  </si>
  <si>
    <t>2028260577</t>
  </si>
  <si>
    <t>W202 МОЛДИНГ ПОД ФАРУ ЛЕВ (Тайвань) ГРУНТ</t>
  </si>
  <si>
    <t>2028260177</t>
  </si>
  <si>
    <t>W202 МОЛДИНГ ПОД ФАРУ ЛЕВ ГРУНТ</t>
  </si>
  <si>
    <t>2028260677</t>
  </si>
  <si>
    <t>W202 МОЛДИНГ ПОД ФАРУ ПРАВ (Тайвань) ГРУНТ</t>
  </si>
  <si>
    <t>2028260277</t>
  </si>
  <si>
    <t>W202 МОЛДИНГ ПОД ФАРУ ПРАВ ГРУНТ</t>
  </si>
  <si>
    <t>2028802970</t>
  </si>
  <si>
    <t>W202 БАМПЕР ПЕРЕДН (classic) (espirit) БЕЗ МОЛДИНГ (Тайвань) ГРУНТ</t>
  </si>
  <si>
    <t>2028802670</t>
  </si>
  <si>
    <t>W202 БАМПЕР ПЕРЕДН (elegance) БЕЗ МОЛДИНГ (Тайвань) ГРУНТ</t>
  </si>
  <si>
    <t>W202 БАМПЕР ПЕРЕДН (classic) (espirit) В СБОРЕ ЛИТОЙ (Италия) ГРУНТ</t>
  </si>
  <si>
    <t>2028802570</t>
  </si>
  <si>
    <t>W202 БАМПЕР ПЕРЕДН (sport) В СБОРЕ ЛИТОЙ (Италия) ГРУНТ</t>
  </si>
  <si>
    <t>W202 БАМПЕР ПЕРЕДН (elegance) В СБОРЕ ЛИТОЙ (Италия) ГРУНТ</t>
  </si>
  <si>
    <t>2028850421</t>
  </si>
  <si>
    <t>W202 МОЛДИНГ БАМПЕРА ПЕРЕДН ВЕРХН (Тайвань) ГРУНТ</t>
  </si>
  <si>
    <t>2028850174</t>
  </si>
  <si>
    <t>W202 МОЛДИНГ БАМПЕРА ПЕРЕДН ЛЕВ (elegance) (Тайвань) ХРОМ</t>
  </si>
  <si>
    <t>2028850274</t>
  </si>
  <si>
    <t>W202 МОЛДИНГ БАМПЕРА ПЕРЕДН ПРАВ (elegance) (Тайвань) ХРОМ</t>
  </si>
  <si>
    <t>2028850221</t>
  </si>
  <si>
    <t>W202 МОЛДИНГ БАМПЕРА ПЕРЕДН ЦЕНТРАЛ (Тайвань) ГРУНТ</t>
  </si>
  <si>
    <t>2028851025</t>
  </si>
  <si>
    <t>W202 СПОЙЛЕР БАМПЕРА ПЕРЕДН (Тайвань) ГРУНТ</t>
  </si>
  <si>
    <t>2026201886</t>
  </si>
  <si>
    <t>W202 УСИЛИТЕЛЬ БАМПЕРА ПЕРЕДН (Тайвань)</t>
  </si>
  <si>
    <t>2028810301</t>
  </si>
  <si>
    <t>W202 КРЫЛО ПЕРЕДН ЛЕВ С ОТВ П/ПОВТОРИТЕЛЬ</t>
  </si>
  <si>
    <t>2028810401</t>
  </si>
  <si>
    <t>W202 КРЫЛО ПЕРЕДН ПРАВ С ОТВ П/ПОВТОРИТЕЛЬ</t>
  </si>
  <si>
    <t>2028810101</t>
  </si>
  <si>
    <t>W202 КРЫЛО ПЕРЕДН ЛЕВ БЕЗ ОТВ П/ПОВТОРИТЕЛЬ</t>
  </si>
  <si>
    <t>2028810201</t>
  </si>
  <si>
    <t>W202 КРЫЛО ПЕРЕДН ПРАВ БЕЗ ОТВ П/ПОВТОРИТЕЛЬ</t>
  </si>
  <si>
    <t>2026901330</t>
  </si>
  <si>
    <t>W202 ПОДКРЫЛОК ПЕРЕДН КРЫЛА ЛЕВ (Тайвань)</t>
  </si>
  <si>
    <t>2026900230</t>
  </si>
  <si>
    <t>W202 ПОДКРЫЛОК ПЕРЕДН КРЫЛА ПРАВ (Тайвань)</t>
  </si>
  <si>
    <t>2028800157</t>
  </si>
  <si>
    <t>W202 КАПОТ (Тайвань)</t>
  </si>
  <si>
    <t>2028800029</t>
  </si>
  <si>
    <t>W202 АМОРТИЗАТОР КАПОТА Л=П (Тайвань)</t>
  </si>
  <si>
    <t>2026200734</t>
  </si>
  <si>
    <t>W202 СУППОРТ РАДИАТОРА (Тайвань)</t>
  </si>
  <si>
    <t>2028800105</t>
  </si>
  <si>
    <t>W202 ЗАГЛУШКА БУКСИРОВ КРЮКА БАМПЕРА ЛЕВ ПЕРЕД (Тайвань)</t>
  </si>
  <si>
    <t>2028800405</t>
  </si>
  <si>
    <t>W202 ЗАГЛУШКА БУКСИРОВ КРЮКА БАМПЕРА ПРАВ ПЕРЕД (Тайвань)</t>
  </si>
  <si>
    <t>2026370135/202637013564</t>
  </si>
  <si>
    <t>W202 ПОРОГ ЛЕВ (KLOKKERHOLM)</t>
  </si>
  <si>
    <t>2026370235/202637023564</t>
  </si>
  <si>
    <t>W202 ПОРОГ ПРАВ (KLOKKERHOLM)</t>
  </si>
  <si>
    <t>W202 АРКА РЕМ.КРЫЛА ЗАДН ЛЕВ (KLOKKERHOLM)</t>
  </si>
  <si>
    <t>W202 АРКА РЕМ.КРЫЛА ЗАДН ПРАВ (KLOKKERHOLM)</t>
  </si>
  <si>
    <t>DG5070</t>
  </si>
  <si>
    <t>W202 СПОЙЛЕР НА КРЫШКУ БАГАЖНИКА С ДИОД СТОП СИГНАЛ (Тайвань)</t>
  </si>
  <si>
    <t>2026400071</t>
  </si>
  <si>
    <t>W202 ПАНЕЛЬ БАГАЖНИКА ЦЕНТРАЛ (Тайвань)</t>
  </si>
  <si>
    <t>2028807167</t>
  </si>
  <si>
    <t>W202 БАМПЕР ЗАДН (elegance) (Тайвань) ГРУНТ</t>
  </si>
  <si>
    <t>2028801171</t>
  </si>
  <si>
    <t>W202 БАМПЕР ЗАДН (classic) (espirit) (Тайвань) ГРУНТ</t>
  </si>
  <si>
    <t>2028850374</t>
  </si>
  <si>
    <t>W202 МОЛДИНГ БАМПЕРА ЗАДН ЛЕВ (elegance) (Тайвань) ХРОМ</t>
  </si>
  <si>
    <t>2028850474</t>
  </si>
  <si>
    <t>W202 МОЛДИНГ БАМПЕРА ЗАДН ПРАВ (elegance) (Тайвань) ХРОМ</t>
  </si>
  <si>
    <t>2028850074</t>
  </si>
  <si>
    <t>W202 МОЛДИНГ БАМПЕРА ЗАДН ЦЕНТРАЛ (elegance) (Тайвань) ХРОМ</t>
  </si>
  <si>
    <t>2028850121</t>
  </si>
  <si>
    <t>W202 МОЛДИНГ БАМПЕРА ЗАДН ЦЕНТРАЛ НИЖН (Тайвань) ТЕМНО-СЕР</t>
  </si>
  <si>
    <t>2028205166</t>
  </si>
  <si>
    <t>96-97</t>
  </si>
  <si>
    <t>W202 ФОНАРЬ ЗАДН ВНЕШН ЛЕВ ЗАДН ХОД (DEPO) БЕЛЫЙ</t>
  </si>
  <si>
    <t>2028205366</t>
  </si>
  <si>
    <t>W202 ФОНАРЬ ЗАДН ВНЕШН ЛЕВ УК.ПОВОР , ЗАДН ХОД (DEPO) ТОНИР</t>
  </si>
  <si>
    <t>2028205266</t>
  </si>
  <si>
    <t>W202 ФОНАРЬ ЗАДН ВНЕШН ПРАВ ЗАДН ХОД (DEPO) БЕЛЫЙ</t>
  </si>
  <si>
    <t>2028205466</t>
  </si>
  <si>
    <t>W202 ФОНАРЬ ЗАДН ВНЕШН ПРАВ УК.ПОВОР , ЗАДН ХОД (DEPO) ТОНИР</t>
  </si>
  <si>
    <t>2028201966+2028202266</t>
  </si>
  <si>
    <t>W202 ФОНАРЬ ЗАДН ВНЕШН Л+П (КОМПЛЕКТ) ТЮНИНГ ПРОЗРАЧ ХРУСТАЛ КРАСН-БЕЛ</t>
  </si>
  <si>
    <t>W202 ФОНАРЬ ЗАДН ВНЕШН Л+П (КОМПЛЕКТ) ТЮНИНГ ПРОЗРАЧ ХРУСТАЛ С ДИОД ГАБАРИТ , СТОП СИГНАЛ (EAGLE EYES) ВНУТРИ КРАСН-БЕЛ</t>
  </si>
  <si>
    <t>W202 ФОНАРЬ ЗАДН ВНЕШН Л+П (КОМПЛЕКТ) ТЮНИНГ ПРОЗРАЧ ХРУСТАЛ ТОНИР КРАСН-БЕЛ</t>
  </si>
  <si>
    <t>W202 ФОНАРЬ ЗАДН ВНЕШН Л+П (КОМПЛЕКТ) ТЮНИНГ (СЕДАН) ПРОЗРАЧ С ДИОД (SONAR) ТОНИР ВНУТРИ ХРОМ</t>
  </si>
  <si>
    <t>W202 ФОНАРЬ ЗАДН ВНЕШН Л+П (КОМПЛЕКТ) ТЮНИНГ (СЕДАН) С ДИОД (EAGLE EYES) КРАСН-ТОНИР</t>
  </si>
  <si>
    <t>W202 ФОНАРЬ ЗАДН ВНЕШН Л+П (КОМПЛЕКТ) ТЮНИНГ (СЕДАН) ПРОЗРАЧ С ДИОД (SONAR) ВНУТРИ ХРОМ</t>
  </si>
  <si>
    <t>2103302607</t>
  </si>
  <si>
    <t>W210 {W202} РЫЧАГ ПЕРЕДН ПОДВЕСКИ ЛЕВ ВЕРХН (Тайвань)</t>
  </si>
  <si>
    <t>2103302507</t>
  </si>
  <si>
    <t>W210 {W202} РЫЧАГ ПЕРЕДН ПОДВЕСКИ ПРАВ ВЕРХН (Тайвань)</t>
  </si>
  <si>
    <t>0013307735</t>
  </si>
  <si>
    <t>W202 НАКОНЕЧНИК РУЛЕВОЙ ТЯГИ Л=П</t>
  </si>
  <si>
    <t>2025006903/2025007903</t>
  </si>
  <si>
    <t>W202 {ОХЛАЖДЕНИЕ ТОПЛИВА} РАДИАТОР ОХЛАЖДЕН (NISSENS) (см.каталог)</t>
  </si>
  <si>
    <t>0005401588/2025053555</t>
  </si>
  <si>
    <t>W202 {C230} МОТОР+ВЕНТИЛЯТОР  РАДИАТ ОХЛАЖДЕН С КОРПУС (Bosch тип) (Тайвань)</t>
  </si>
  <si>
    <t>0015001293</t>
  </si>
  <si>
    <t>W202 МОТОР+ВЕНТИЛЯТОР  РАДИАТ ОХЛАЖДЕН ЛЕВ (Тайвань)</t>
  </si>
  <si>
    <t>0015001393</t>
  </si>
  <si>
    <t>W202 МОТОР+ВЕНТИЛЯТОР  РАДИАТ ОХЛАЖДЕН ПРАВ (Тайвань)</t>
  </si>
  <si>
    <t>0005401688/2025051755</t>
  </si>
  <si>
    <t>W210 {W202 C280} МОТОР+ВЕНТИЛЯТОР  РАДИАТ ОХЛАЖДЕН С КОРПУС (Temic-тип) (Тайвань)</t>
  </si>
  <si>
    <t>0002301311/8FK351175021</t>
  </si>
  <si>
    <t>W202 КОМПРЕССОР КОНДИЦ (см.каталог) (AVA)</t>
  </si>
  <si>
    <t>MERCEDES W203 (7/00-)</t>
  </si>
  <si>
    <t>031166201390/2038200161</t>
  </si>
  <si>
    <t>W203 ФАРА ЛЕВ (DEPO)</t>
  </si>
  <si>
    <t>2038203161</t>
  </si>
  <si>
    <t>2038203761</t>
  </si>
  <si>
    <t>W203 ФАРА ЛЕВ П/КОРРЕКТОР ЛИНЗОВАН (КСЕНОН) (DEPO)</t>
  </si>
  <si>
    <t>2038203261</t>
  </si>
  <si>
    <t>W203 ФАРА ПРАВ (DEPO)</t>
  </si>
  <si>
    <t>031166201391/2038200261</t>
  </si>
  <si>
    <t>2038203861</t>
  </si>
  <si>
    <t>W203 ФАРА ПРАВ П/КОРРЕКТОР ЛИНЗОВАН (КСЕНОН) (DEPO)</t>
  </si>
  <si>
    <t>2038200161+2038200261</t>
  </si>
  <si>
    <t>W203 ФАРА Л+П (КОМПЛЕКТ) ТЮНИНГ ДИЗАЙН (Е КЛАСС 2003) ЛИНЗОВАН ВНУТРИ (DEPO) ХРОМ</t>
  </si>
  <si>
    <t>W203 ФАРА Л+П (КОМПЛЕКТ) ТЮНИНГ ДИЗАЙН (Е КЛАСС 2003) ЛИНЗОВАН ВНУТРИ (DEPO) ЧЕРН</t>
  </si>
  <si>
    <t>2038201159</t>
  </si>
  <si>
    <t>W203 ФАРА ЛЕВ П/КОРРЕКТОР (ориг.)</t>
  </si>
  <si>
    <t>2038201259</t>
  </si>
  <si>
    <t>W203 ФАРА ПРАВ П/КОРРЕКТОР (ориг.)</t>
  </si>
  <si>
    <t>2038201161</t>
  </si>
  <si>
    <t>W203 ФАРА ЛЕВ (КСЕНОН) -D2S- (DEPO)</t>
  </si>
  <si>
    <t>2038201261</t>
  </si>
  <si>
    <t>W203 ФАРА ПРАВ (КСЕНОН) -D2S- (DEPO)</t>
  </si>
  <si>
    <t>W203 ФАРА Л+П (КОМПЛЕКТ) ТЮНИНГ ЛИНЗОВАН ДИЗАЙН (Е КЛАСС 2003) С РЕГ.МОТОР (SONAR) ВНУТРИ ЧЕРН</t>
  </si>
  <si>
    <t>W203 ФАРА Л+П (КОМПЛЕКТ) ТЮНИНГ ЛИНЗОВАН П/КОРРЕКТОР (EAGLE EYES) ВНУТРИ ХРОМ</t>
  </si>
  <si>
    <t>W203 ФАРА Л+П (КОМПЛЕКТ) ТЮНИНГ ЛИНЗОВАН П/КОРРЕКТОР (EAGLE EYES) ВНУТРИ ЧЕРН</t>
  </si>
  <si>
    <t>W203 ФАРА Л+П (КОМПЛЕКТ) (2 дв) (КУПЕ) П/КОРРЕКТОР ПРОЗРАЧ ХРУСТАЛ (DLAA) (Китай)</t>
  </si>
  <si>
    <t>1NA007976231/2038201756</t>
  </si>
  <si>
    <t>W203 {W171/W209/W215/W230} ФАРА ПРОТИВОТУМ ЛЕВ С МЕХАН КОРРЕКТОР (DEPO)</t>
  </si>
  <si>
    <t>1NA007976241/2038201856</t>
  </si>
  <si>
    <t>W203 {W171/W209/W215/W230} ФАРА ПРОТИВОТУМ ПРАВ С МЕХАН КОРРЕКТОР (DEPO)</t>
  </si>
  <si>
    <t>2308200356</t>
  </si>
  <si>
    <t>W203 {W209 (03-08) / W211 (02-05)} ФАРА ПРОТИВОТУМ ЛЕВ AMG (DEPO)</t>
  </si>
  <si>
    <t>2308200456</t>
  </si>
  <si>
    <t>W203 {W209 (03-08) / W211 (02-05)} ФАРА ПРОТИВОТУМ ПРАВ AMG (DEPO)</t>
  </si>
  <si>
    <t>1NA007976111/2038201156</t>
  </si>
  <si>
    <t>W203 {W171/W209/W215/W230} ФАРА ПРОТИВОТУМ ЛЕВ (DEPO)</t>
  </si>
  <si>
    <t>1NA007976121/2038201256</t>
  </si>
  <si>
    <t>W203 {W171/W209/W215/W230} ФАРА ПРОТИВОТУМ ПРАВ (DEPO)</t>
  </si>
  <si>
    <t>2158200556</t>
  </si>
  <si>
    <t>W203 ФАРА ПРОТИВОТУМ ЛЕВ (DEPO)</t>
  </si>
  <si>
    <t>2158200656</t>
  </si>
  <si>
    <t>W203 ФАРА ПРОТИВОТУМ ПРАВ (DEPO)</t>
  </si>
  <si>
    <t>2038201156+2038201256</t>
  </si>
  <si>
    <t>W203 ФАРА ПРОТИВОТУМ Л+П (КОМПЛЕКТ) (Китай)</t>
  </si>
  <si>
    <t>W203 {W171/W209/W215/W230} СТЕКЛО ФАРЫ ПРОТИВОТУМ ЛЕВ (РОССИЯ)</t>
  </si>
  <si>
    <t>W203 {W171/W209/W215/W230} СТЕКЛО ФАРЫ ПРОТИВОТУМ ПРАВ (РОССИЯ)</t>
  </si>
  <si>
    <t>20388002239064</t>
  </si>
  <si>
    <t>03-07</t>
  </si>
  <si>
    <t>W203 РЕШЕТКА РАДИАТОРА В СБОРЕ (Тайвань) ХРОМ-ЧЕРН</t>
  </si>
  <si>
    <t>20388001839040</t>
  </si>
  <si>
    <t>2038853025</t>
  </si>
  <si>
    <t>W203 БАМПЕР ПЕРЕДН (ориг.) ГРУНТ</t>
  </si>
  <si>
    <t>2038850025</t>
  </si>
  <si>
    <t>W203 БАМПЕР ПЕРЕДН (classic) (elegance) БЕЗ ОТВ П/ОМЫВАТ ФАР БЕЗ УПЛОТНИТ (Тайвань) ГРУНТ</t>
  </si>
  <si>
    <t>2038853125</t>
  </si>
  <si>
    <t>W203 БАМПЕР ПЕРЕДН П/ОМЫВАТ (ориг.) ГРУНТ</t>
  </si>
  <si>
    <t>2038851325</t>
  </si>
  <si>
    <t>W203 БАМПЕР ПЕРЕДН (classic) (elegance) С ОТВ П/ОМЫВАТ ФАР БЕЗ УПЛОТНИТ (Тайвань) ГРУНТ</t>
  </si>
  <si>
    <t>W203 БАМПЕР ПЕРЕДН (Тайвань) ГРУНТ</t>
  </si>
  <si>
    <t>2038856321</t>
  </si>
  <si>
    <t>W203 МОЛДИНГ БАМПЕРА ПЕРЕДН ЛЕВ С ОТВ П/ДАТЧ (Тайвань) ГРУНТ</t>
  </si>
  <si>
    <t>2038856421</t>
  </si>
  <si>
    <t>W203 МОЛДИНГ БАМПЕРА ПЕРЕДН ПРАВ С ОТВ П/ДАТЧ (Тайвань) ГРУНТ</t>
  </si>
  <si>
    <t>2038801005</t>
  </si>
  <si>
    <t>W203 РЕШЕТКА БАМПЕРА ПЕРЕДН (Тайвань)</t>
  </si>
  <si>
    <t>2036201034</t>
  </si>
  <si>
    <t>W203 УСИЛИТЕЛЬ БАМПЕРА ПЕРЕДН (Тайвань)</t>
  </si>
  <si>
    <t>2038800118/2038800718</t>
  </si>
  <si>
    <t>W203 КРЫЛО ПЕРЕДН ЛЕВ (Тайвань)</t>
  </si>
  <si>
    <t>2038800218/2038800818</t>
  </si>
  <si>
    <t>W203 КРЫЛО ПЕРЕДН ПРАВ (Тайвань)</t>
  </si>
  <si>
    <t>2038810323</t>
  </si>
  <si>
    <t>W203 ПОДКРЫЛОК ПЕРЕДН КРЫЛА ЛЕВ ПЕРЕД НИЖН (Тайвань)</t>
  </si>
  <si>
    <t>2038810423</t>
  </si>
  <si>
    <t>W203 ПОДКРЫЛОК ПЕРЕДН КРЫЛА ПРАВ ПЕРЕД НИЖН (Тайвань)</t>
  </si>
  <si>
    <t>2038800157</t>
  </si>
  <si>
    <t>W203 КАПОТ (Тайвань)</t>
  </si>
  <si>
    <t>2036202172</t>
  </si>
  <si>
    <t>W203 БАЛКА СУППОРТА РАДИАТ ВЕРХН (Тайвань)</t>
  </si>
  <si>
    <t>2036200372</t>
  </si>
  <si>
    <t>W203 КРЕПЛЕНИЕ ФАРЫ ЛЕВ (Тайвань)</t>
  </si>
  <si>
    <t>2036203072</t>
  </si>
  <si>
    <t>W203 КРЕПЛЕНИЕ ФАРЫ ПРАВ (Тайвань)</t>
  </si>
  <si>
    <t>2038106576</t>
  </si>
  <si>
    <t>W203 ЗЕРКАЛО ЛЕВ ЭЛЕКТР С ПОДОГРЕВ , АВТОСКЛАДЫВ , 9 КОНТ БЕЗ КРЫШК (aspherical) (Тайвань)</t>
  </si>
  <si>
    <t>2038109376</t>
  </si>
  <si>
    <t>W203 ЗЕРКАЛО ЛЕВ ЭЛЕКТР С ПОДОГРЕВ , АВТОСКЛАДЫВ , ПАМЯТЬЮ БЕЗ КРЫШК (aspherical) (Тайвань)</t>
  </si>
  <si>
    <t>2038106876</t>
  </si>
  <si>
    <t>W203 ЗЕРКАЛО ПРАВ ЭЛЕКТР С ПОДОГРЕВ , АВТОСКЛАДЫВ , 9 КОНТ БЕЗ КРЫШК (aspherical) (Тайвань)</t>
  </si>
  <si>
    <t>2038109476</t>
  </si>
  <si>
    <t>W203 ЗЕРКАЛО ПРАВ ЭЛЕКТР С ПОДОГРЕВ , АВТОСКЛАДЫВ , ПАМЯТЬЮ БЕЗ КРЫШК (aspherical) (Тайвань)</t>
  </si>
  <si>
    <t>2038100121</t>
  </si>
  <si>
    <t>W203 СТЕКЛО ЗЕРКАЛА ЛЕВ ЭЛЕКТР С ПОДОГРЕВ (aspherical) (Тайвань)</t>
  </si>
  <si>
    <t>2038100221</t>
  </si>
  <si>
    <t>W203 СТЕКЛО ЗЕРКАЛА ПРАВ ЭЛЕКТР С ПОДОГРЕВ (aspherical) (Тайвань)</t>
  </si>
  <si>
    <t>2038104576</t>
  </si>
  <si>
    <t>W203 КРЫШКА ЗЕРКАЛА ЛЕВ С ДИОД УК.ПОВОР (Тайвань)</t>
  </si>
  <si>
    <t>2038106476</t>
  </si>
  <si>
    <t>W203 КРЫШКА ЗЕРКАЛА ПРАВ С ДИОД УК.ПОВОР (Тайвань)</t>
  </si>
  <si>
    <t>2036370735</t>
  </si>
  <si>
    <t>W203 ПОРОГ ЛЕВ (KLOKKERHOLM)</t>
  </si>
  <si>
    <t>2036370835</t>
  </si>
  <si>
    <t>W203 ПОРОГ ПРАВ (KLOKKERHOLM)</t>
  </si>
  <si>
    <t>W203 АРКА РЕМ.КРЫЛА ЗАДН ЛЕВ (KLOKKERHOLM)</t>
  </si>
  <si>
    <t>W203 АРКА РЕМ.КРЫЛА ЗАДН ПРАВ (KLOKKERHOLM)</t>
  </si>
  <si>
    <t>2036981530</t>
  </si>
  <si>
    <t>W203 ПОДКРЫЛОК ЗАДН КРЫЛА ЛЕВ (Тайвань)</t>
  </si>
  <si>
    <t>2036981630</t>
  </si>
  <si>
    <t>W203 ПОДКРЫЛОК ЗАДН КРЫЛА ПРАВ (Тайвань)</t>
  </si>
  <si>
    <t>2038850825</t>
  </si>
  <si>
    <t>W203 БАМПЕР ЗАДН (СЕДАН) (Италия) ГРУНТ</t>
  </si>
  <si>
    <t>2036100914</t>
  </si>
  <si>
    <t>W203 УСИЛИТЕЛЬ БАМПЕРА ЗАДН (Тайвань) СТАЛЬН</t>
  </si>
  <si>
    <t>2038201964+2038201864</t>
  </si>
  <si>
    <t>W203 ФОНАРЬ ЗАДН ВНЕШН Л+П (КОМПЛЕКТ) ТЮНИНГ С ДИОД СТОП СИГНАЛ ХРУСТАЛ (DEPO) КРАСН-БЕЛ</t>
  </si>
  <si>
    <t>2038200164</t>
  </si>
  <si>
    <t>W203 ФОНАРЬ ЗАДН ВНЕШН ЛЕВ (DEPO)</t>
  </si>
  <si>
    <t>2038201964</t>
  </si>
  <si>
    <t>2038200264</t>
  </si>
  <si>
    <t>W203 ФОНАРЬ ЗАДН ВНЕШН ПРАВ (DEPO)</t>
  </si>
  <si>
    <t>2038201864</t>
  </si>
  <si>
    <t>W203 ФОНАРЬ ЗАДН ВНЕШН Л+П (КОМПЛЕКТ) ТЮНИНГ С ДИОД СТОП СИГНАЛ (EAGLE EYES) КРАСН-БЕЛ</t>
  </si>
  <si>
    <t>W203 ФОНАРЬ ЗАДН ВНЕШН Л+П (КОМПЛЕКТ) ТЮНИНГ С ДИОД СТОП СИГНАЛ (EAGLE EYES) КРАСН-ТОНИР</t>
  </si>
  <si>
    <t>2038200164+2038200264</t>
  </si>
  <si>
    <t>W203 ФОНАРЬ ЗАДН ВНЕШН Л+П (КОМПЛЕКТ) ТЮНИНГ С ДИОД ТОНИР (SONAR) ВНУТРИ ХРОМ</t>
  </si>
  <si>
    <t>W203 ФОНАРЬ ЗАДН ВНЕШН Л+П (КОМПЛЕКТ) ТЮНИНГ С ДИОД (SONAR) ВНУТРИ ЧЕРН</t>
  </si>
  <si>
    <t>2038202364/A2038202364</t>
  </si>
  <si>
    <t>W203 ФОНАРЬ ЗАДН ВНЕШН ЛЕВ (УНИВЕРСАЛ) (DEPO)</t>
  </si>
  <si>
    <t>2038202464/A2038202464</t>
  </si>
  <si>
    <t>W203 ФОНАРЬ ЗАДН ВНЕШН ПРАВ (УНИВЕРСАЛ) (DEPO)</t>
  </si>
  <si>
    <t>W203 ФОНАРЬ ЗАДН ВНЕШН Л+П (КОМПЛЕКТ) ТЮНИНГ С ДИОД СТОП СИГНАЛ (SONAR) КРАСН-БЕЛ</t>
  </si>
  <si>
    <t>W203 ФОНАРЬ ЗАДН ВНЕШН Л+П (КОМПЛЕКТ) ТЮНИНГ С ДИОД СТОП СИГНАЛ (SONAR) ПРОЗРАЧ ТОНИР</t>
  </si>
  <si>
    <t>2043304311</t>
  </si>
  <si>
    <t>W203 {W204 07-/W209 02-} РЫЧАГ ПЕРЕДН ПОДВЕСКИ ЛЕВ ВЕРХН (Тайвань)</t>
  </si>
  <si>
    <t>2043304411</t>
  </si>
  <si>
    <t>W203 {W204 07-/W209 02-} РЫЧАГ ПЕРЕДН ПОДВЕСКИ ПРАВ ВЕРХН (Тайвань)</t>
  </si>
  <si>
    <t>2043301911</t>
  </si>
  <si>
    <t>W203 {W204 07-/W209 02-} РЫЧАГ ПЕРЕДН ПОДВЕСКИ ЛЕВ НИЖН (Тайвань)</t>
  </si>
  <si>
    <t>2043302011</t>
  </si>
  <si>
    <t>W203 {W204 07-/W209 02-} РЫЧАГ ПЕРЕДН ПОДВЕСКИ ПРАВ НИЖН (Тайвань)</t>
  </si>
  <si>
    <t>2033300307</t>
  </si>
  <si>
    <t>W203 {4-matic} РЫЧАГ ПЕРЕДН ПОДВЕСКИ ЛЕВ НИЖН (Тайвань)</t>
  </si>
  <si>
    <t>2033300407</t>
  </si>
  <si>
    <t>W203 {4-matic} РЫЧАГ ПЕРЕДН ПОДВЕСКИ ПРАВ НИЖН (Тайвань)</t>
  </si>
  <si>
    <t>2035000054/2035000554/2035000954/2035001254</t>
  </si>
  <si>
    <t>W203 {+W209 02-} КОНДЕНСАТОР КОНДИЦ (NISSENS) (AVA) (см.каталог)</t>
  </si>
  <si>
    <t>1698601147/2038600547</t>
  </si>
  <si>
    <t>W245/B {W203 99-07} ФОРСУНКА ОМЫВАТЕЛЯ ФАРЫ ЛЕВ (Китай)</t>
  </si>
  <si>
    <t>1698601247/2038600647</t>
  </si>
  <si>
    <t>W245/B {W203 99-07} ФОРСУНКА ОМЫВАТЕЛЯ ФАРЫ ПРАВ (Китай)</t>
  </si>
  <si>
    <t>0002306211/0002309711/0012304511</t>
  </si>
  <si>
    <t>W203 {C209 CLK 02-} КОМПРЕССОР КОНДИЦ (см.каталог) (AVA)</t>
  </si>
  <si>
    <t>0012305611</t>
  </si>
  <si>
    <t>W203 КОМПРЕССОР КОНДИЦ (см.каталог) (AVA) (турбодизель)</t>
  </si>
  <si>
    <t>0012301411/8FK351322391</t>
  </si>
  <si>
    <t>W211 {W203 00-/ C219 CLS 05-} КОМПРЕССОР КОНДИЦ (см.каталог) (AVA)</t>
  </si>
  <si>
    <t>MERCEDES W204 (07-)</t>
  </si>
  <si>
    <t>2048209659+2048209559</t>
  </si>
  <si>
    <t>W204 ФАРА Л+П (КОМПЛЕКТ) ТЮНИНГ С ДИОД СВЕТЯЩ.СЕКЦИЯМИ РЕГ.МОТОР ВНУТРИ (DEPO) ЧЕРН</t>
  </si>
  <si>
    <t>2048200161</t>
  </si>
  <si>
    <t>W204 ФАРА ЛЕВ (ориг.)</t>
  </si>
  <si>
    <t>2048200261</t>
  </si>
  <si>
    <t>W204 ФАРА ПРАВ (ориг.)</t>
  </si>
  <si>
    <t>10-13</t>
  </si>
  <si>
    <t>W204 ФАРА Л+П (КОМПЛЕКТ) ТЮНИНГ (БИКСЕНОН) ЛИНЗОВАН С ДИОД СВЕТЯЩ.СЕКЦИЯМИ В СБОРЕ С БЛОК УПР.КСЕНОНОМ И лампой -D1S- (Китай) ВНУТРИ ЧЕРН</t>
  </si>
  <si>
    <t>W204 ФАРА ЛЕВ С РЕГ.МОТОР (DEPO)</t>
  </si>
  <si>
    <t>W204 ФАРА ПРАВ С РЕГ.МОТОР (DEPO)</t>
  </si>
  <si>
    <t>2048200161+2048200261</t>
  </si>
  <si>
    <t>W204 ФАРА Л+П (КОМПЛЕКТ) ТЮНИНГ С ДИОД С РЕГ.МОТОР СВЕТЯЩ ОБОДК (EAGLE EYES) ВНУТРИ ХРОМ</t>
  </si>
  <si>
    <t>W204 ФАРА Л+П (КОМПЛЕКТ) ТЮНИНГ (DEVIL EYES) С РЕГ.МОТОР СВЕТЯЩ ОБОДК (SONAR) ВНУТРИ ХРОМ</t>
  </si>
  <si>
    <t>2048202961</t>
  </si>
  <si>
    <t>W204 ФАРА ЛЕВ (КСЕНОН) С РЕГ.МОТОР (DEPO)</t>
  </si>
  <si>
    <t>2048203061</t>
  </si>
  <si>
    <t>W204 ФАРА ПРАВ (КСЕНОН) С РЕГ.МОТОР (DEPO)</t>
  </si>
  <si>
    <t>2048202961+2048203061</t>
  </si>
  <si>
    <t>W204 ФАРА Л+П (КОМПЛЕКТ) ТЮНИНГ (КСЕНОН) (DEVIL EYES) С РЕГ.МОТОР ВНУТРИ (DEPO) ЧЕРН</t>
  </si>
  <si>
    <t>W204 ФАРА Л+П (КОМПЛЕКТ) ТЮНИНГ (DEVIL EYES) С СВЕТЯЩ.СЕКЦИЯМИ , РЕГ.МОТОР (EAGLE EYES) ВНУТРИ ХРОМ</t>
  </si>
  <si>
    <t>20488003237246/20488014837246</t>
  </si>
  <si>
    <t>W204 РЕШЕТКА РАДИАТОРА "ELEGANCE" (ориг.)</t>
  </si>
  <si>
    <t>20488000837D11</t>
  </si>
  <si>
    <t>W204 РЕШЕТКА РАДИАТОРА (classic) (ориг.)</t>
  </si>
  <si>
    <t>20488000239776</t>
  </si>
  <si>
    <t>W204 РЕШЕТКА РАДИАТОРА (AVANTGARD) (ориг.)</t>
  </si>
  <si>
    <t>2048800323</t>
  </si>
  <si>
    <t>W204 РЕШЕТКА РАДИАТОРА "ELEGANCE" (Тайвань)</t>
  </si>
  <si>
    <t>W204 РЕШЕТКА РАДИАТОРА (AVANTGARD) (Тайвань)</t>
  </si>
  <si>
    <t>2048851174</t>
  </si>
  <si>
    <t>W204 МОЛДИНГ РЕШЕТКИ БАМПЕРА ЛЕВ ХРОМ (Тайвань)</t>
  </si>
  <si>
    <t>2048851274</t>
  </si>
  <si>
    <t>W204 МОЛДИНГ РЕШЕТКИ БАМПЕРА ПРАВ ХРОМ (Тайвань)</t>
  </si>
  <si>
    <t>2048850025</t>
  </si>
  <si>
    <t>W204 БАМПЕР ПЕРЕДН (ориг.)</t>
  </si>
  <si>
    <t>2048805540</t>
  </si>
  <si>
    <t>W204 БАМПЕР ПЕРЕДН С ОТВ П/ДАТЧ , П/ОМЫВАТ ФАР , ГРУНТ (Тайвань)</t>
  </si>
  <si>
    <t>20488005409999</t>
  </si>
  <si>
    <t>W204 БАМПЕР ПЕРЕДН П/ОМЫВАТ (ориг.)</t>
  </si>
  <si>
    <t>2048800640/20488006409999</t>
  </si>
  <si>
    <t>W204 БАМПЕР ПЕРЕДН П/ДАТЧ (ориг.)</t>
  </si>
  <si>
    <t>2048800740</t>
  </si>
  <si>
    <t>W204 БАМПЕР ПЕРЕДН П/ДАТЧ П/ОМЫВАТ (ориг.)</t>
  </si>
  <si>
    <t>2048800940</t>
  </si>
  <si>
    <t>2048801040/20488041409999</t>
  </si>
  <si>
    <t>2048850825</t>
  </si>
  <si>
    <t>W204 БАМПЕР ПЕРЕДН С ОТВ П/ДАТЧ БЕЗ ОТВ П/ОМЫВАТ (Тайвань)</t>
  </si>
  <si>
    <t>2048801040</t>
  </si>
  <si>
    <t>W204 БАМПЕР ПЕРЕДН С ОТВ П/ДАТЧ П/ОМЫВАТ ГРУНТ (Тайвань)</t>
  </si>
  <si>
    <t>2048170378</t>
  </si>
  <si>
    <t>W204 КРЕПЛЕНИЕ НОМЕРА БАМПЕРА ПЕРЕДН (Тайвань)</t>
  </si>
  <si>
    <t>2048803224</t>
  </si>
  <si>
    <t>W204 РЕШЕТКА БАМПЕРА ПЕРЕДН ЛЕВ (DEPO)</t>
  </si>
  <si>
    <t>2048850123</t>
  </si>
  <si>
    <t>W204 РЕШЕТКА БАМПЕРА ПЕРЕДН ЛЕВ С П/ПРОТИВОТУМ (DEPO)</t>
  </si>
  <si>
    <t>2048803324</t>
  </si>
  <si>
    <t>W204 РЕШЕТКА БАМПЕРА ПЕРЕДН ПРАВ (DEPO)</t>
  </si>
  <si>
    <t>2048850223</t>
  </si>
  <si>
    <t>W204 РЕШЕТКА БАМПЕРА ПЕРЕДН ПРАВ С П/ПРОТИВОТУМ (DEPO)</t>
  </si>
  <si>
    <t>2048851324</t>
  </si>
  <si>
    <t>W204 РЕШЕТКА БАМПЕРА ПЕРЕДН (Тайвань)</t>
  </si>
  <si>
    <t>2046203534</t>
  </si>
  <si>
    <t>W204 УСИЛИТЕЛЬ БАМПЕРА ПЕРЕДН НИЖН (Тайвань)</t>
  </si>
  <si>
    <t>2046205834</t>
  </si>
  <si>
    <t>W204 {GLK 10 -(см.ФОТО и Ориг. №} УСИЛИТЕЛЬ БАМПЕРА ПЕРЕДН (Китай)</t>
  </si>
  <si>
    <t>2048800118</t>
  </si>
  <si>
    <t>W204 КРЫЛО ПЕРЕДН ЛЕВ (ориг.)</t>
  </si>
  <si>
    <t>2048800218</t>
  </si>
  <si>
    <t>W204 КРЫЛО ПЕРЕДН ПРАВ (ориг.)</t>
  </si>
  <si>
    <t>W204 КРЫЛО ПЕРЕДН ЛЕВ (Тайвань) СТАЛЬН</t>
  </si>
  <si>
    <t>W204 КРЫЛО ПЕРЕДН ПРАВ (Тайвань) СТАЛЬН</t>
  </si>
  <si>
    <t>2048800118/2048801318</t>
  </si>
  <si>
    <t>W204 КРЫЛО ПЕРЕДН ЛЕВ (Тайвань) АЛЮМИН</t>
  </si>
  <si>
    <t>2048800218/2048801418</t>
  </si>
  <si>
    <t>W204 КРЫЛО ПЕРЕДН ПРАВ (Тайвань) АЛЮМИН</t>
  </si>
  <si>
    <t>2046906030</t>
  </si>
  <si>
    <t>W204 ПОДКРЫЛОК ПЕРЕДН КРЫЛА ЛЕВ (Тайвань)</t>
  </si>
  <si>
    <t>2046900130</t>
  </si>
  <si>
    <t>W204 ПОДКРЫЛОК ПЕРЕДН КРЫЛА ЛЕВ ПЕРЕД ЧАСТЬ (Тайвань)</t>
  </si>
  <si>
    <t>2046905930</t>
  </si>
  <si>
    <t>W204 ПОДКРЫЛОК ПЕРЕДН КРЫЛА ПРАВ (Тайвань)</t>
  </si>
  <si>
    <t>2046900230</t>
  </si>
  <si>
    <t>W204 ПОДКРЫЛОК ПЕРЕДН КРЫЛА ПРАВ ПЕРЕД ЧАСТЬ (Тайвань)</t>
  </si>
  <si>
    <t>2046902730</t>
  </si>
  <si>
    <t>W204 ПОДКРЫЛОК ПЕРЕДН КРЫЛА ЛЕВ ЗАДН ЧАСТЬ (Тайвань)</t>
  </si>
  <si>
    <t>2046902830</t>
  </si>
  <si>
    <t>W204 ПОДКРЫЛОК ПЕРЕДН КРЫЛА ПРАВ ЗАДН ЧАСТЬ (Тайвань)</t>
  </si>
  <si>
    <t>2048800657</t>
  </si>
  <si>
    <t>W204 КАПОТ (ориг.)</t>
  </si>
  <si>
    <t>2048800957</t>
  </si>
  <si>
    <t>W204 КАПОТ (Тайвань) СТАЛЬН</t>
  </si>
  <si>
    <t>W204 КАПОТ (Тайвань) АЛЮМИН</t>
  </si>
  <si>
    <t>2046200991</t>
  </si>
  <si>
    <t>W204 КРЕПЛЕНИЕ ФАРЫ ЛЕВ (Тайвань)</t>
  </si>
  <si>
    <t>2046201091</t>
  </si>
  <si>
    <t>W204 КРЕПЛЕНИЕ ФАРЫ ПРАВ (Тайвань)</t>
  </si>
  <si>
    <t>2048802124</t>
  </si>
  <si>
    <t>W204 КРЫШКА ФОРСУНКИ ОМЫВАТЕЛЯ ФАРЫ ЛЕВ (Тайвань)</t>
  </si>
  <si>
    <t>2048802224</t>
  </si>
  <si>
    <t>W204 КРЫШКА ФОРСУНКИ ОМЫВАТЕЛЯ ФАРЫ ПРАВ (Тайвань)</t>
  </si>
  <si>
    <t>W204 КРЫШКА ФОРСУНКИ ОМЫВАТЕЛЯ ФАРЫ ЛЕВ (Китай)</t>
  </si>
  <si>
    <t>W204 КРЫШКА ФОРСУНКИ ОМЫВАТЕЛЯ ФАРЫ ПРАВ (Китай)</t>
  </si>
  <si>
    <t>2048101976</t>
  </si>
  <si>
    <t>W204 ЗЕРКАЛО ЛЕВ ЭЛЕКТР С ПОДОГРЕВ АВТОСКЛАДЫВ ПАМЯТЬЮ БЕЗ КРЫШК УК.ПОВОР 13 КОНТ (aspherical) (Тайвань)</t>
  </si>
  <si>
    <t>2048102476</t>
  </si>
  <si>
    <t>W204 ЗЕРКАЛО ПРАВ ЭЛЕКТР С ПОДОГРЕВ АВТОСКЛАДЫВ ПАМЯТЬЮ БЕЗ КРЫШК УК.ПОВОР 13 КОНТ (aspherical) (Тайвань)</t>
  </si>
  <si>
    <t>2128101721</t>
  </si>
  <si>
    <t>W204 СТЕКЛО ЗЕРКАЛА ЛЕВ С ПОДОГРЕВ (aspherical) (Тайвань)</t>
  </si>
  <si>
    <t>2128102521</t>
  </si>
  <si>
    <t>W204 СТЕКЛО ЗЕРКАЛА ПРАВ С ПОДОГРЕВ (aspherical) (Тайвань)</t>
  </si>
  <si>
    <t>2048850426</t>
  </si>
  <si>
    <t>W204 ЗАГЛУШКА БУКСИРОВ КРЮКА БАМПЕРА ПЕРЕД (Тайвань)</t>
  </si>
  <si>
    <t>2048850124</t>
  </si>
  <si>
    <t>2128100164</t>
  </si>
  <si>
    <t>W204 КРЫШКА ЗЕРКАЛА ЛЕВ БЕЗ УК.ПОВОР (Тайвань) ГРУНТ</t>
  </si>
  <si>
    <t>2128100264</t>
  </si>
  <si>
    <t>W204 КРЫШКА ЗЕРКАЛА ПРАВ БЕЗ УК.ПОВОР (Тайвань) ГРУНТ</t>
  </si>
  <si>
    <t>2046373735</t>
  </si>
  <si>
    <t>W204 ПОРОГ ЛЕВ (KLOKKERHOLM)</t>
  </si>
  <si>
    <t>2046373835</t>
  </si>
  <si>
    <t>W204 ПОРОГ ПРАВ (KLOKKERHOLM)</t>
  </si>
  <si>
    <t>20488093479999</t>
  </si>
  <si>
    <t>W204 БАМПЕР ЗАДН С ОТВ П/ДАТЧ , ГРУНТ (Тайвань)</t>
  </si>
  <si>
    <t>2048801340</t>
  </si>
  <si>
    <t>W204 БАМПЕР ЗАДН С ОТВ П/МОЛДИНГ , П/ДАТЧ ГРУНТ (Тайвань)</t>
  </si>
  <si>
    <t>20488012409999</t>
  </si>
  <si>
    <t>W204 БАМПЕР ЗАДН БЕЗ ОТВ П/МОЛДИНГ , П/ДАТЧ ГРУНТ (Тайвань)</t>
  </si>
  <si>
    <t>2048853738</t>
  </si>
  <si>
    <t>W204 СПОЙЛЕР БАМПЕРА ЗАДН (Тайвань)</t>
  </si>
  <si>
    <t>2046101114</t>
  </si>
  <si>
    <t>X204 УСИЛИТЕЛЬ БАМПЕРА ЗАДН (Китай)</t>
  </si>
  <si>
    <t>2048200164</t>
  </si>
  <si>
    <t>W204 ФОНАРЬ ЗАДН ВНЕШН ЛЕВ (DEPO)</t>
  </si>
  <si>
    <t>2048202964/2049068502</t>
  </si>
  <si>
    <t>W204 ФОНАРЬ ЗАДН ВНЕШН ЛЕВ (DEPO) ТОНИР</t>
  </si>
  <si>
    <t>2048201864</t>
  </si>
  <si>
    <t>W204 ФОНАРЬ ЗАДН ВНЕШН ЛЕВ ДИОД (DEPO)</t>
  </si>
  <si>
    <t>2048200264</t>
  </si>
  <si>
    <t>W204 ФОНАРЬ ЗАДН ВНЕШН ПРАВ (DEPO)</t>
  </si>
  <si>
    <t>2048203064/2049068602</t>
  </si>
  <si>
    <t>W204 ФОНАРЬ ЗАДН ВНЕШН ПРАВ (DEPO) ТОНИР</t>
  </si>
  <si>
    <t>2048205864</t>
  </si>
  <si>
    <t>W204 ФОНАРЬ ЗАДН ВНЕШН ПРАВ ДИОД (DEPO)</t>
  </si>
  <si>
    <t>2048201964+2048202064</t>
  </si>
  <si>
    <t>W204 ФОНАРЬ ЗАДН ВНЕШН Л+П (КОМПЛЕКТ) ТЮНИНГ ПОЛНОСТЬЮ С ДИОД ТОНИР (EAGLE EYES) ВНУТРИ ХРОМ</t>
  </si>
  <si>
    <t>W204 ФОНАРЬ ЗАДН ВНЕШН Л+П (КОМПЛЕКТ) ТЮНИНГ ПОЛНОСТЬЮ С ДИОД (EAGLE EYES) ВНУТРИ КРАСН-ТОНИР</t>
  </si>
  <si>
    <t>2048201964</t>
  </si>
  <si>
    <t>W204 ФОНАРЬ ЗАДН ВНЕШН ЛЕВ С ДИОД (DEPO)</t>
  </si>
  <si>
    <t>2048202064</t>
  </si>
  <si>
    <t>W204 ФОНАРЬ ЗАДН ВНЕШН ПРАВ С ДИОД (DEPO)</t>
  </si>
  <si>
    <t>W204 ФОНАРЬ ЗАДН ВНЕШН Л+П (КОМПЛЕКТ) ТЮНИНГ С ДИОД (DEPO) КРАСН-ТОНИР</t>
  </si>
  <si>
    <t>2049064802/2049068900</t>
  </si>
  <si>
    <t>W212 {W204 10-/W204 Sport Coupe 10-/ C207 Coupe 09-} ФОНАРЬ ГАБАРИТНЫЙ ЛЕВ ПЕРЕД , ДИОД (AVANTGARD) (DEPO)</t>
  </si>
  <si>
    <t>2049064902/2049069000</t>
  </si>
  <si>
    <t>W212 {W204 10-/W204 Sport Coupe 10-/ C207 Coupe 09-} ФОНАРЬ ГАБАРИТНЫЙ ПРАВ ПЕРЕД , ДИОД (AVANTGARD) (DEPO)</t>
  </si>
  <si>
    <t>2043303111</t>
  </si>
  <si>
    <t>W204 РЫЧАГ ПЕРЕДН ПОДВЕСКИ ЛЕВ НИЖН (Тайвань)</t>
  </si>
  <si>
    <t>2043303211</t>
  </si>
  <si>
    <t>W204 РЫЧАГ ПЕРЕДН ПОДВЕСКИ ПРАВ НИЖН (Тайвань)</t>
  </si>
  <si>
    <t>2045000203/2045001503/2045002203/2045002803</t>
  </si>
  <si>
    <t>W204 РАДИАТОР ОХЛАЖДЕН (см.каталог)</t>
  </si>
  <si>
    <t>2048602747</t>
  </si>
  <si>
    <t>W204 ФОРСУНКА ОМЫВАТЕЛЯ ФАРЫ ЛЕВ (Китай)</t>
  </si>
  <si>
    <t>2048602847</t>
  </si>
  <si>
    <t>W204 ФОРСУНКА ОМЫВАТЕЛЯ ФАРЫ ПРАВ (Китай)</t>
  </si>
  <si>
    <t>2045000254/2045000654</t>
  </si>
  <si>
    <t>W204 КОНДЕНСАТОР КОНДИЦ (см.каталог)</t>
  </si>
  <si>
    <t>0022304911</t>
  </si>
  <si>
    <t>W204 КОМПРЕССОР КОНДИЦ (см.каталог) (AVA)</t>
  </si>
  <si>
    <t>0022305011</t>
  </si>
  <si>
    <t>W204 КОМПРЕССОР КОНДИЦ (дизель) (см.каталог) (AVA)</t>
  </si>
  <si>
    <t>MERCEDES W205 (14-)</t>
  </si>
  <si>
    <t>2058200161</t>
  </si>
  <si>
    <t>W205 ФАРА ЛЕВ С РЕГ.МОТОР , ДИОД , ВНУТРИ ЧЕРН (DEPO)</t>
  </si>
  <si>
    <t>2058200261</t>
  </si>
  <si>
    <t>W205 ФАРА ПРАВ С РЕГ.МОТОР , ДИОД , ВНУТРИ ЧЕРН (DEPO)</t>
  </si>
  <si>
    <t>2058802040</t>
  </si>
  <si>
    <t>W205 БАМПЕР ПЕРЕДН С ОТВ П/ДАТЧ , П/КАМЕРУ , ГРУНТ (Тайвань)</t>
  </si>
  <si>
    <t>2058850423</t>
  </si>
  <si>
    <t>W205 РЕШЕТКА БАМПЕРА ПЕРЕДН (Тайвань)</t>
  </si>
  <si>
    <t>2058800118</t>
  </si>
  <si>
    <t>W205 КРЫЛО ПЕРЕДН ЛЕВ СТАЛЬН (Тайвань)</t>
  </si>
  <si>
    <t>2058800218</t>
  </si>
  <si>
    <t>W205 КРЫЛО ПЕРЕДН ПРАВ СТАЛЬН (Тайвань)</t>
  </si>
  <si>
    <t>W205 КРЫЛО ПЕРЕДН ЛЕВ АЛЮМИН (Тайвань)</t>
  </si>
  <si>
    <t>W205 КРЫЛО ПЕРЕДН ПРАВ АЛЮМИН (Тайвань)</t>
  </si>
  <si>
    <t>W205 КРЫЛО ПЕРЕДН ЛЕВ СТАЛЬН (Китай)</t>
  </si>
  <si>
    <t>W205 КРЫЛО ПЕРЕДН ПРАВ СТАЛЬН (Китай)</t>
  </si>
  <si>
    <t>W205 КРЫЛО ПЕРЕДН ЛЕВ АЛЮМИН (Китай)</t>
  </si>
  <si>
    <t>W205 КРЫЛО ПЕРЕДН ПРАВ АЛЮМИН (Китай)</t>
  </si>
  <si>
    <t>2058800357</t>
  </si>
  <si>
    <t>W205 КАПОТ СТАЛЬН (Тайвань)</t>
  </si>
  <si>
    <t>2058102302+998114900+0998100116</t>
  </si>
  <si>
    <t>W205 ЗЕРКАЛО ЛЕВ ЭЛЕКТР С ПОДОГРЕВ АВТОСКЛАДЫВ УК.ПОВОР ПОДСВЕТ ПАМЯТЬЮ (aspherical) (Китай)</t>
  </si>
  <si>
    <t>2058101002+998115000+998100016</t>
  </si>
  <si>
    <t>W205 ЗЕРКАЛО ПРАВ ЭЛЕКТР С ПОДОГРЕВ АВТОСКЛАДЫВ УК.ПОВОР ПОДСВЕТ ПАМЯТЬЮ (aspherical) (Китай)</t>
  </si>
  <si>
    <t>0998100516</t>
  </si>
  <si>
    <t>W205 {W213 16-/W253-15-/W222 13-} СТЕКЛО ЗЕРКАЛА ЛЕВ С ПОДОГРЕВ , СИГНАЛ СЛЕПЫХ ЗОН , 3 КОНТ (aspherical) (Тайвань)</t>
  </si>
  <si>
    <t>0998100616</t>
  </si>
  <si>
    <t>W205 {W213 16-/W253-15-/W222 13-} СТЕКЛО ЗЕРКАЛА ПРАВ С ПОДОГРЕВ , СИГНАЛ СЛЕПЫХ ЗОН , 3 КОНТ (aspherical) (Тайвань)</t>
  </si>
  <si>
    <t>2058200164</t>
  </si>
  <si>
    <t>W205 {PY21W/W16W/LED} ФОНАРЬ ЗАДН ВНЕШН ЛЕВ ДИОД (DEPO)</t>
  </si>
  <si>
    <t>2058200264</t>
  </si>
  <si>
    <t>W205 {PY21W/W16W/LED} ФОНАРЬ ЗАДН ВНЕШН ПРАВ ДИОД (DEPO)</t>
  </si>
  <si>
    <t>2059060357</t>
  </si>
  <si>
    <t>W205 ФОНАРЬ ЗАДН ВНЕШН ЛЕВ ДИОД (DEPO)</t>
  </si>
  <si>
    <t>2059060457</t>
  </si>
  <si>
    <t>W205 ФОНАРЬ ЗАДН ВНЕШН ПРАВ ДИОД (DEPO)</t>
  </si>
  <si>
    <t>MERCEDES W208 (98-02)</t>
  </si>
  <si>
    <t>2088200961+2088200861</t>
  </si>
  <si>
    <t>W208 ФАРА Л+П (КОМПЛЕКТ) ТЮНИНГ ЛИНЗОВАН (КСЕНОН) ВНУТРИ (DEPO) ХРОМ</t>
  </si>
  <si>
    <t>2088200961</t>
  </si>
  <si>
    <t>W208 ФАРА ЛЕВ С РЕГ.МОТОР (КСЕНОН) (DEPO)</t>
  </si>
  <si>
    <t>2088200861</t>
  </si>
  <si>
    <t>W208 ФАРА ПРАВ С РЕГ.МОТОР (КСЕНОН) (DEPO)</t>
  </si>
  <si>
    <t>2088200164</t>
  </si>
  <si>
    <t>W208 ФОНАРЬ ЗАДН ВНЕШН ЛЕВ (DEPO)</t>
  </si>
  <si>
    <t>2088200264</t>
  </si>
  <si>
    <t>W208 ФОНАРЬ ЗАДН ВНЕШН ПРАВ (DEPO)</t>
  </si>
  <si>
    <t>2088200564</t>
  </si>
  <si>
    <t>W208 ФОНАРЬ ЗАДН ВНУТРЕН ЛЕВ (DEPO)</t>
  </si>
  <si>
    <t>2088200864</t>
  </si>
  <si>
    <t>W208 ФОНАРЬ ЗАДН ВНУТРЕН ПРАВ (DEPO)</t>
  </si>
  <si>
    <t>MERCEDES W209  CLK (03-)</t>
  </si>
  <si>
    <t>2098203761</t>
  </si>
  <si>
    <t>W209 ФАРА ЛЕВ (КСЕНОН) ЛИНЗОВАН С РЕГ.МОТОР (DEPO)</t>
  </si>
  <si>
    <t>2098203861</t>
  </si>
  <si>
    <t>W209 ФАРА ПРАВ (КСЕНОН) ЛИНЗОВАН С РЕГ.МОТОР (DEPO)</t>
  </si>
  <si>
    <t>2098201564</t>
  </si>
  <si>
    <t>W209 ФОНАРЬ ЗАДН ВНЕШН ЛЕВ (DEPO) КРАСН-ТОНИР</t>
  </si>
  <si>
    <t>2098201664</t>
  </si>
  <si>
    <t>W209 ФОНАРЬ ЗАДН ВНЕШН ПРАВ (DEPO) КРАСН-ТОНИР</t>
  </si>
  <si>
    <t>MERCEDES W210 (8/95-8/99) (9/99-6/02)</t>
  </si>
  <si>
    <t>2108202761+2108203061</t>
  </si>
  <si>
    <t>W210 ФАРА Л+П (КОМПЛЕКТ) П/КОРРЕКТОР ТЮНИНГ ДИЗАЙН (Е КЛАСС 2003) ЛИНЗОВАН (DEPO)</t>
  </si>
  <si>
    <t>2108200361+2108200461</t>
  </si>
  <si>
    <t>2108202761</t>
  </si>
  <si>
    <t>W210 ФАРА ЛЕВ П/КОРРЕКТОР (DEPO)</t>
  </si>
  <si>
    <t>2108203061</t>
  </si>
  <si>
    <t>W210 ФАРА ПРАВ П/КОРРЕКТОР (DEPO)</t>
  </si>
  <si>
    <t>1D9007095091/2108200361</t>
  </si>
  <si>
    <t>1D9007095101/2108200461</t>
  </si>
  <si>
    <t>W210 ФАРА Л+П (КОМПЛЕКТ) П/КОРРЕКТОР ТЮНИНГ ДИЗАЙН (Е КЛАСС 2003) ЛИНЗОВАН ВНУТРИ (DEPO) ЧЕРН</t>
  </si>
  <si>
    <t>W210 ФАРА Л+П (КОМПЛЕКТ) ТЮНИНГ ДИЗАЙН (Е КЛАСС 2003) ЛИНЗОВАН (SONAR) ВНУТРИ ХРОМ</t>
  </si>
  <si>
    <t>W210 ФАРА Л+П (КОМПЛЕКТ) П/КОРРЕКТОР ТЮНИНГ ДИЗАЙН (Е КЛАСС 2003) ЛИНЗОВАН (DLAA) (Китай)</t>
  </si>
  <si>
    <t>W210 ФАРА Л+П (КОМПЛЕКТ) ТЮНИНГ ДИЗАЙН (Е КЛАСС 2003) ЛИНЗОВАН (SONAR) ВНУТРИ ЧЕРН</t>
  </si>
  <si>
    <t>2108200461</t>
  </si>
  <si>
    <t>W210 ФАРА ПРАВ П/КОРРЕКТОР ТЮНИНГ ДИЗАЙН (Е КЛАСС 2003) ЛИНЗОВАН</t>
  </si>
  <si>
    <t>1D9007970071/2108203961</t>
  </si>
  <si>
    <t>W210 ФАРА ЛЕВ (КСЕНОН) С РЕГ.МОТОР (DEPO)</t>
  </si>
  <si>
    <t>1D9007970081/2108204061</t>
  </si>
  <si>
    <t>W210 ФАРА ПРАВ (КСЕНОН) С РЕГ.МОТОР (DEPO)</t>
  </si>
  <si>
    <t>1708200156+1708200256</t>
  </si>
  <si>
    <t>W210 ФАРА ПРОТИВОТУМ Л+П (КОМПЛЕКТ) ТЮНИНГ ПРОЗРАЧ ХРУСТАЛ (DEPO)</t>
  </si>
  <si>
    <t>2108200156</t>
  </si>
  <si>
    <t>W210 ФАРА ПРОТИВОТУМ ЛЕВ (DEPO)</t>
  </si>
  <si>
    <t>2108200256</t>
  </si>
  <si>
    <t>W210 ФАРА ПРОТИВОТУМ ПРАВ (DEPO)</t>
  </si>
  <si>
    <t>2108200156+2108200256</t>
  </si>
  <si>
    <t>1708200156</t>
  </si>
  <si>
    <t>W210 ФАРА ПРОТИВОТУМ ЛЕВ</t>
  </si>
  <si>
    <t>1708200256</t>
  </si>
  <si>
    <t>W210 ФАРА ПРОТИВОТУМ ПРАВ</t>
  </si>
  <si>
    <t>W210 ФАРА ПРОТИВОТУМ ЛЕВ ХРУСТАЛ</t>
  </si>
  <si>
    <t>W210 ФАРА ПРОТИВОТУМ ПРАВ ХРУСТАЛ</t>
  </si>
  <si>
    <t>W210 ФАРА ПРОТИВОТУМ Л+П (КОМПЛЕКТ)</t>
  </si>
  <si>
    <t>W210 СТЕКЛО ФАРЫ ПРОТИВОТУМ ЛЕВ (РОССИЯ)</t>
  </si>
  <si>
    <t>W210 СТЕКЛО ФАРЫ ПРОТИВОТУМ ПРАВ (РОССИЯ)</t>
  </si>
  <si>
    <t>2108800083</t>
  </si>
  <si>
    <t>W210 РЕШЕТКА РАДИАТОРА (Тайвань) ХРОМ-СЕР</t>
  </si>
  <si>
    <t>2108800683</t>
  </si>
  <si>
    <t>W210 РЕШЕТКА РАДИАТОРА (Тайвань) ХРОМ-ЧЕРН</t>
  </si>
  <si>
    <t>2108800483</t>
  </si>
  <si>
    <t>W210 РЕШЕТКА РАДИАТОРА (AVANTGARD) ХРОМ-ЧЕРН</t>
  </si>
  <si>
    <t>2108200112</t>
  </si>
  <si>
    <t>W210 МОЛДИНГ ПОД ФАРУ ЛЕВ БЕЗ ОТВ П/ОМЫВАТ ФАР ГРУНТ</t>
  </si>
  <si>
    <t>2108200212</t>
  </si>
  <si>
    <t>W210 МОЛДИНГ ПОД ФАРУ ПРАВ БЕЗ ОТВ П/ОМЫВАТ ФАР ГРУНТ</t>
  </si>
  <si>
    <t>2108803370</t>
  </si>
  <si>
    <t>W210 БАМПЕР ПЕРЕДН (classic) (Тайвань) ГРУНТ</t>
  </si>
  <si>
    <t>2108851825</t>
  </si>
  <si>
    <t>W210 БАМПЕР ПЕРЕДН БЕЗ ОТВ П/ОМЫВАТ ФАР (Тайвань) ГРУНТ</t>
  </si>
  <si>
    <t>2108805870</t>
  </si>
  <si>
    <t>W210 БАМПЕР ПЕРЕДН (elegance) (AVANTGARD) (Тайвань) ГРУНТ</t>
  </si>
  <si>
    <t>2108852325</t>
  </si>
  <si>
    <t>W210 БАМПЕР ПЕРЕДН С ОТВ П/ОМЫВАТ ФАР (Тайвань) ГРУНТ</t>
  </si>
  <si>
    <t>2108850774</t>
  </si>
  <si>
    <t>W210 МОЛДИНГ БАМПЕРА ПЕРЕДН ЛЕВ (Тайвань) ХРОМ</t>
  </si>
  <si>
    <t>2108800536</t>
  </si>
  <si>
    <t>W210 МОЛДИНГ БАМПЕРА ПЕРЕДН ЛЕВ ВЕРХН (elegance) (Тайвань) ХРОМ</t>
  </si>
  <si>
    <t>2108850874</t>
  </si>
  <si>
    <t>W210 МОЛДИНГ БАМПЕРА ПЕРЕДН ПРАВ (Тайвань) ХРОМ</t>
  </si>
  <si>
    <t>2108800636</t>
  </si>
  <si>
    <t>W210 МОЛДИНГ БАМПЕРА ПЕРЕДН ПРАВ ВЕРХН (elegance) (Тайвань) ХРОМ</t>
  </si>
  <si>
    <t>2108850121</t>
  </si>
  <si>
    <t>W210 МОЛДИНГ БАМПЕРА ПЕРЕДН ЦЕНТРАЛ (Тайвань) ГРУНТ</t>
  </si>
  <si>
    <t>2108852321</t>
  </si>
  <si>
    <t>W210 МОЛДИНГ БАМПЕРА ПЕРЕДН ЛЕВ С ОТВ П/ДАТЧ (Тайвань)</t>
  </si>
  <si>
    <t>2108852421</t>
  </si>
  <si>
    <t>W210 МОЛДИНГ БАМПЕРА ПЕРЕДН ПРАВ С ОТВ П/ДАТЧ (Тайвань)</t>
  </si>
  <si>
    <t>2108850621</t>
  </si>
  <si>
    <t>W210 МОЛДИНГ БАМПЕРА ПЕРЕДН ЦЕНТРАЛ С ОТВ П/ДАТЧ (Тайвань) ЧЕРН</t>
  </si>
  <si>
    <t>2108850153</t>
  </si>
  <si>
    <t>W210 РЕШЕТКА БАМПЕРА ПЕРЕДН ЛЕВ</t>
  </si>
  <si>
    <t>2108850253</t>
  </si>
  <si>
    <t>W210 РЕШЕТКА БАМПЕРА ПЕРЕДН ПРАВ</t>
  </si>
  <si>
    <t>2108850053</t>
  </si>
  <si>
    <t>W210 РЕШЕТКА БАМПЕРА ПЕРЕДН ЦЕНТРАЛ</t>
  </si>
  <si>
    <t>2108850725</t>
  </si>
  <si>
    <t>W210 СПОЙЛЕР БАМПЕРА ПЕРЕДН (Тайвань) ГРУНТ</t>
  </si>
  <si>
    <t>2106204886/2106204986</t>
  </si>
  <si>
    <t>W210 УСИЛИТЕЛЬ БАМПЕРА ПЕРЕДН (Тайвань)</t>
  </si>
  <si>
    <t>2108801518</t>
  </si>
  <si>
    <t>00-01</t>
  </si>
  <si>
    <t>W210 КРЫЛО ПЕРЕДН ЛЕВ БЕЗ ОТВ П/ПОВТОРИТЕЛЬ (Тайвань)</t>
  </si>
  <si>
    <t>2108800118</t>
  </si>
  <si>
    <t>W210 КРЫЛО ПЕРЕДН ЛЕВ С ОТВ П/ПОВТОРИТЕЛЬ (Тайвань)</t>
  </si>
  <si>
    <t>2108801618</t>
  </si>
  <si>
    <t>W210 КРЫЛО ПЕРЕДН ПРАВ БЕЗ ОТВ П/ПОВТОРИТЕЛЬ (Тайвань)</t>
  </si>
  <si>
    <t>2108800218</t>
  </si>
  <si>
    <t>W210 КРЫЛО ПЕРЕДН ПРАВ С ОТВ П/ПОВТОРИТЕЛЬ (Тайвань)</t>
  </si>
  <si>
    <t>2108800318</t>
  </si>
  <si>
    <t>2108800418</t>
  </si>
  <si>
    <t>2106989530</t>
  </si>
  <si>
    <t>W210 ПОДКРЫЛОК ПЕРЕДН КРЫЛА ЛЕВ (Тайвань)</t>
  </si>
  <si>
    <t>2106989630</t>
  </si>
  <si>
    <t>W210 ПОДКРЫЛОК ПЕРЕДН КРЫЛА ПРАВ (Тайвань)</t>
  </si>
  <si>
    <t>2108800357</t>
  </si>
  <si>
    <t>W210 КАПОТ (Тайвань)</t>
  </si>
  <si>
    <t>2108800957</t>
  </si>
  <si>
    <t>2106200172</t>
  </si>
  <si>
    <t>W210 БАЛКА СУППОРТА РАДИАТ ВЕРХН (Тайвань)</t>
  </si>
  <si>
    <t>2106202486</t>
  </si>
  <si>
    <t>W210 БАЛКА СУППОРТА РАДИАТ НИЖН (Тайвань)</t>
  </si>
  <si>
    <t>2108850726</t>
  </si>
  <si>
    <t>W210 КРЫШКА ФОРСУНКИ ОМЫВАТЕЛЯ ФАРЫ ЛЕВ (Тайвань)</t>
  </si>
  <si>
    <t>2108850826</t>
  </si>
  <si>
    <t>W210 КРЫШКА ФОРСУНКИ ОМЫВАТЕЛЯ ФАРЫ ПРАВ (Тайвань)</t>
  </si>
  <si>
    <t>2108100176</t>
  </si>
  <si>
    <t>W210 ЗЕРКАЛО ЛЕВ ЭЛЕКТР С ПОДОГРЕВ БЕЗ КРЫШК 7 КОНТ (aspherical) (Тайвань)</t>
  </si>
  <si>
    <t>2108100276</t>
  </si>
  <si>
    <t>W210 ЗЕРКАЛО ПРАВ ЭЛЕКТР С ПОДОГРЕВ БЕЗ КРЫШК 7 КОНТ (aspherical) (Тайвань)</t>
  </si>
  <si>
    <t>2108850026</t>
  </si>
  <si>
    <t>W210 ЗАГЛУШКА БУКСИРОВ КРЮКА БАМПЕРА ПЕРЕД (Тайвань)</t>
  </si>
  <si>
    <t>2106370335</t>
  </si>
  <si>
    <t>W210 ПОРОГ ЛЕВ (KLOKKERHOLM)</t>
  </si>
  <si>
    <t>2106370435</t>
  </si>
  <si>
    <t>W210 ПОРОГ ПРАВ (KLOKKERHOLM)</t>
  </si>
  <si>
    <t>W210 АРКА РЕМ.КРЫЛА ЗАДН ЛЕВ (KLOKKERHOLM)</t>
  </si>
  <si>
    <t>W210 АРКА РЕМ.КРЫЛА ЗАДН ПРАВ (KLOKKERHOLM)</t>
  </si>
  <si>
    <t>2106901562</t>
  </si>
  <si>
    <t>W210 МОЛДИНГ КУЗОВА ЛЕВ НА ПЕРЕД КРЫЛО кроме (classic) (Тайвань)</t>
  </si>
  <si>
    <t>2106901662</t>
  </si>
  <si>
    <t>W210 МОЛДИНГ КУЗОВА ПРАВ НА ПЕРЕД КРЫЛО кроме (classic) (Тайвань)</t>
  </si>
  <si>
    <t>2106900362</t>
  </si>
  <si>
    <t>W210 МОЛДИНГ КУЗОВА ЛЕВ НА ПЕРЕД ДВЕРЬ кроме (classic) (Тайвань)</t>
  </si>
  <si>
    <t>2106900462</t>
  </si>
  <si>
    <t>W210 МОЛДИНГ КУЗОВА ПРАВ НА ПЕРЕД ДВЕРЬ кроме (classic) (Тайвань)</t>
  </si>
  <si>
    <t>2106900962</t>
  </si>
  <si>
    <t>W210 МОЛДИНГ КУЗОВА ЛЕВ НА ЗАДН ДВЕРЬ кроме (classic) (Тайвань)</t>
  </si>
  <si>
    <t>2106901062</t>
  </si>
  <si>
    <t>W210 МОЛДИНГ КУЗОВА ПРАВ НА ЗАДН ДВЕРЬ кроме (classic) (Тайвань)</t>
  </si>
  <si>
    <t>W210 МОЛДИНГ КУЗОВА Л+П (КОМПЛЕКТ) (classic) (6 шт) (Тайвань)</t>
  </si>
  <si>
    <t>2106988730</t>
  </si>
  <si>
    <t>W210 ПОДКРЫЛОК ЗАДН КРЫЛА ЛЕВ (Тайвань)</t>
  </si>
  <si>
    <t>2106988830</t>
  </si>
  <si>
    <t>W210 ПОДКРЫЛОК ЗАДН КРЫЛА ПРАВ (Тайвань)</t>
  </si>
  <si>
    <t>2108801471</t>
  </si>
  <si>
    <t>W210 БАМПЕР ЗАДН (elegance) (СЕДАН) (Тайвань) ГРУНТ</t>
  </si>
  <si>
    <t>2108801371</t>
  </si>
  <si>
    <t>W210 БАМПЕР ЗАДН (classic) (СЕДАН) (Тайвань) ГРУНТ</t>
  </si>
  <si>
    <t>2108850221</t>
  </si>
  <si>
    <t>W210 МОЛДИНГ БАМПЕРА ЗАДН ЦЕНТРАЛ БЕЗ ОТВ П/ДАТЧ (Тайвань) ГРУНТ</t>
  </si>
  <si>
    <t>2108850721</t>
  </si>
  <si>
    <t>W210 МОЛДИНГ БАМПЕРА ЗАДН ЦЕНТРАЛ С ОТВ П/ДАТЧ (Тайвань) ГРУНТ</t>
  </si>
  <si>
    <t>2108800136</t>
  </si>
  <si>
    <t>W210 МОЛДИНГ БАМПЕРА ЗАДН ЛЕВ ВЕРХН (elegance) (Тайвань) ХРОМ</t>
  </si>
  <si>
    <t>2108800236</t>
  </si>
  <si>
    <t>W210 МОЛДИНГ БАМПЕРА ЗАДН ПРАВ ВЕРХН (elegance) (Тайвань) ХРОМ</t>
  </si>
  <si>
    <t>2108800336</t>
  </si>
  <si>
    <t>W210 МОЛДИНГ БАМПЕРА ЗАДН ЦЕНТРАЛ ВЕРХН (elegance) (Тайвань) ХРОМ</t>
  </si>
  <si>
    <t>W210 СПОЙЛЕР БАМПЕРА ЗАДН (СЕДАН) (Тайвань)</t>
  </si>
  <si>
    <t>2108204363</t>
  </si>
  <si>
    <t>W210 ФОНАРЬ ЗАДН ВНЕШН ЛЕВ (DEPO)</t>
  </si>
  <si>
    <t>2108208364</t>
  </si>
  <si>
    <t>W210 ФОНАРЬ ЗАДН ВНЕШН ЛЕВ (DEPO) ТОНИР-КРАСН</t>
  </si>
  <si>
    <t>2108204464</t>
  </si>
  <si>
    <t>W210 ФОНАРЬ ЗАДН ВНЕШН ПРАВ (DEPO)</t>
  </si>
  <si>
    <t>2108208464</t>
  </si>
  <si>
    <t>W210 ФОНАРЬ ЗАДН ВНЕШН ПРАВ (DEPO) ТОНИР-КРАСН</t>
  </si>
  <si>
    <t>2108203564</t>
  </si>
  <si>
    <t>W210 ФОНАРЬ ЗАДН ВНЕШН ЛЕВ (DEPO) КРАСН-БЕЛ</t>
  </si>
  <si>
    <t>2108203664</t>
  </si>
  <si>
    <t>W210 ФОНАРЬ ЗАДН ВНЕШН ПРАВ (DEPO) КРАСН-БЕЛ</t>
  </si>
  <si>
    <t>W210 ФОНАРЬ ЗАДН ВНЕШН ЛЕВ (EAGLE EYES) КРАСН-БЕЛ</t>
  </si>
  <si>
    <t>W210 ФОНАРЬ ЗАДН ВНЕШН ПРАВ (EAGLE EYES) КРАСН-БЕЛ</t>
  </si>
  <si>
    <t>2108208964</t>
  </si>
  <si>
    <t>W210 ФОНАРЬ ЗАДН ВНУТРЕН ЛЕВ (DEPO) ТОНИР-КРАСН</t>
  </si>
  <si>
    <t>2108208864</t>
  </si>
  <si>
    <t>W210 ФОНАРЬ ЗАДН ВНУТРЕН ПРАВ (DEPO) ТОНИР-КРАСН</t>
  </si>
  <si>
    <t>2108204164</t>
  </si>
  <si>
    <t>W210 ФОНАРЬ ЗАДН ВНУТРЕН ЛЕВ (DEPO) КРАСН-БЕЛ</t>
  </si>
  <si>
    <t>2108204064</t>
  </si>
  <si>
    <t>W210 ФОНАРЬ ЗАДН ВНУТРЕН ПРАВ (DEPO) КРАСН-БЕЛ</t>
  </si>
  <si>
    <t>2108204363+2108204464+2108202664+2108202364</t>
  </si>
  <si>
    <t>W210 ФОНАРЬ ЗАДН ВНЕШН+ВНУТР Л+П (КОМПЛЕКТ) ТЮНИНГ ПРОЗРАЧ (DEPO) ТОНИР</t>
  </si>
  <si>
    <t>W210 ФОНАРЬ ЗАДН ВНЕШН+ВНУТР Л+П (КОМПЛЕКТ) ТЮНИНГ (СЕДАН) ПРОЗРАЧ С ДИОД ГАБАРИТ , СТОП СИГНАЛ (DEPO) ТОНИР-КРАСН</t>
  </si>
  <si>
    <t>W210 ФОНАРЬ ЗАДН ВНЕШН+ВНУТР Л+П (КОМПЛЕКТ) ТЮНИНГ (СЕДАН) ПРОЗРАЧ С ДИОД ГАБАРИТ , СТОП СИГНАЛ (EAGLE EYES)</t>
  </si>
  <si>
    <t>2103380415</t>
  </si>
  <si>
    <t>W210 ТЯГА РУЛЕВАЯ Л=П</t>
  </si>
  <si>
    <t>2103202189</t>
  </si>
  <si>
    <t>W210 СТОЙКА СТАБИЛИЗАТОРА ЛЕВ ПЕРЕД</t>
  </si>
  <si>
    <t>2103202289</t>
  </si>
  <si>
    <t>W210 СТОЙКА СТАБИЛИЗАТОРА ПРАВ ПЕРЕД</t>
  </si>
  <si>
    <t>2103380515</t>
  </si>
  <si>
    <t>W210 НАКОНЕЧНИК РУЛЕВОЙ ТЯГИ ЛЕВ</t>
  </si>
  <si>
    <t>2103380615</t>
  </si>
  <si>
    <t>W210 НАКОНЕЧНИК РУЛЕВОЙ ТЯГИ ПРАВ</t>
  </si>
  <si>
    <t>2105006203</t>
  </si>
  <si>
    <t>W210 РАДИАТОР ОХЛАЖДЕН (см.каталог)</t>
  </si>
  <si>
    <t>2105000103</t>
  </si>
  <si>
    <t>0005401588/0015002293/0015003593/2025052355/2105052355</t>
  </si>
  <si>
    <t>W210 МОТОР+ВЕНТИЛЯТОР  РАДИАТ ОХЛАЖДЕН С КОРПУС (Bosch тип) (Тайвань)</t>
  </si>
  <si>
    <t>0015001693/0015003893</t>
  </si>
  <si>
    <t>W210 МОТОР+ВЕНТИЛЯТОР КОНДЕНС КОНД ДВУХВЕНТИЛЯТ С КОРПУС (Тайвань)</t>
  </si>
  <si>
    <t>2108870527</t>
  </si>
  <si>
    <t>W210 {РУЧКА ОКОНЧАТЕЛ. ОТКР ЗАМКА КАПОТА}  (AVANTGARD) (Тайвань) ПЛАСТИК</t>
  </si>
  <si>
    <t>W210 {РАМКА ВОКРУГ ЗАДН ФОНАРЕЙ}  Л+П (КОМПЛЕКТ) (4 шт) ТЮНИНГ (Тайвань) ХРОМ</t>
  </si>
  <si>
    <t>MERCEDES W211 (7/02-)</t>
  </si>
  <si>
    <t>2118204761</t>
  </si>
  <si>
    <t>W211 ФАРА ЛЕВ BIXENON (ориг.)</t>
  </si>
  <si>
    <t>1EL008369071/2118200361</t>
  </si>
  <si>
    <t>W211 ФАРА ЛЕВ С РЕГ.МОТОР ЛИНЗОВАН (DEPO)</t>
  </si>
  <si>
    <t>2118204861</t>
  </si>
  <si>
    <t>W211 ФАРА ПРАВ BIXENON (ориг.)</t>
  </si>
  <si>
    <t>1EL008369081/2118200461</t>
  </si>
  <si>
    <t>W211 ФАРА ПРАВ С РЕГ.МОТОР ЛИНЗОВАН (DEPO)</t>
  </si>
  <si>
    <t>2118202961</t>
  </si>
  <si>
    <t>W211 ФАРА ЛЕВ (ориг.)</t>
  </si>
  <si>
    <t>1EL008369091/2118201361</t>
  </si>
  <si>
    <t>W211 ФАРА ЛЕВ ЛИНЗОВАН (КСЕНОН) (DEPO)</t>
  </si>
  <si>
    <t>2118203061</t>
  </si>
  <si>
    <t>W211 ФАРА ПРАВ (ориг.)</t>
  </si>
  <si>
    <t>1EL008369101/2118201461</t>
  </si>
  <si>
    <t>W211 ФАРА ПРАВ ЛИНЗОВАН (КСЕНОН) (DEPO)</t>
  </si>
  <si>
    <t>2118200361+2118200461</t>
  </si>
  <si>
    <t>W211 {дизайн 06-} ФАРА Л+П (КОМПЛЕКТ) ТЮНИНГ С РЕГ.МОТОР ЛИНЗОВАН (DEPO)</t>
  </si>
  <si>
    <t>W211 ФАРА ЛЕВ П/КОРРЕКТОР (DEPO)</t>
  </si>
  <si>
    <t>W211 ФАРА ПРАВ П/КОРРЕКТОР (DEPO)</t>
  </si>
  <si>
    <t>W211 ФАРА Л+П (КОМПЛЕКТ) ТЮНИНГ ЛИНЗОВАН (DEVIL EYES) (SONAR) ВНУТРИ ЧЕРН</t>
  </si>
  <si>
    <t>2118203561</t>
  </si>
  <si>
    <t>W211 ФАРА ЛЕВ (КСЕНОН) С РЕГ.МОТОР БЕЗ AFS (EAGLE EYES)</t>
  </si>
  <si>
    <t>2118203661</t>
  </si>
  <si>
    <t>W211 ФАРА ПРАВ (КСЕНОН) С РЕГ.МОТОР БЕЗ AFS (EAGLE EYES)</t>
  </si>
  <si>
    <t>2118201361+2118201461</t>
  </si>
  <si>
    <t>W211 {дизайн 06-} ФАРА Л+П (КОМПЛЕКТ) ТЮНИНГ (КСЕНОН) С РЕГ.МОТОР ЛИНЗОВАН (DEPO)</t>
  </si>
  <si>
    <t>2118203561+2118203661</t>
  </si>
  <si>
    <t>W211 ФАРА Л+П (КОМПЛЕКТ) ТЮНИНГ С РЕГ.МОТОР ДИОД (SONAR) ВНУТРИ ХРОМ</t>
  </si>
  <si>
    <t>W211 ФАРА Л+П (КОМПЛЕКТ) ТЮНИНГ ЛИНЗОВАН (КСЕНОН) (DEVIL EYES) С РЕГ.МОТОР (SONAR) ВНУТРИ ХРОМ</t>
  </si>
  <si>
    <t>W211 {SPRINTER 06-} ФАРА ПРОТИВОТУМ ЛЕВ (TYC)</t>
  </si>
  <si>
    <t>W211 {SPRINTER 06-} ФАРА ПРОТИВОТУМ ПРАВ (TYC)</t>
  </si>
  <si>
    <t>2118800583</t>
  </si>
  <si>
    <t>W211 РЕШЕТКА РАДИАТОРА (AVANTGARD) 5 ПОЛОСК (Тайвань) ХРОМ-ЧЕРН</t>
  </si>
  <si>
    <t>21188003837246</t>
  </si>
  <si>
    <t>W211 РЕШЕТКА РАДИАТОРА (elegance) 4 ПОЛОСК (Тайвань) ХРОМ-СЕР</t>
  </si>
  <si>
    <t>W211 РЕШЕТКА РАДИАТОРА "ELEGANCE" (ориг.)</t>
  </si>
  <si>
    <t>2118851174</t>
  </si>
  <si>
    <t>W211 МОЛДИНГ РЕШЕТКИ БАМПЕРА ЛЕВ ХРОМ (Тайвань)</t>
  </si>
  <si>
    <t>2118851274</t>
  </si>
  <si>
    <t>W211 МОЛДИНГ РЕШЕТКИ БАМПЕРА ПРАВ ХРОМ (Тайвань)</t>
  </si>
  <si>
    <t>2118800240</t>
  </si>
  <si>
    <t>W211 БАМПЕР ПЕРЕДН (AVANTGARD) С ОТВ П/ОМЫВАТ ФАР (Тайвань) ГРУНТ</t>
  </si>
  <si>
    <t>2118801740</t>
  </si>
  <si>
    <t>W211 БАМПЕР ПЕРЕДН П/ДАТЧ (AVANTGARD) (ориг.)</t>
  </si>
  <si>
    <t>2118801840</t>
  </si>
  <si>
    <t>W211 БАМПЕР ПЕРЕДН С ОТВ П/ОМЫВАТ ФАР , П/ДАТЧ (Тайвань)</t>
  </si>
  <si>
    <t>2118800140</t>
  </si>
  <si>
    <t>W211 БАМПЕР ПЕРЕДН (elegance) С ОТВ П/ОМЫВАТ ФАР (Тайвань) ГРУНТ</t>
  </si>
  <si>
    <t>2118801540</t>
  </si>
  <si>
    <t>W211 БАМПЕР ПЕРЕДН БЕЗ ОТВ П/ОМЫВАТ ФАР , БЕЗ ОТВ П/ДАТЧ (Тайвань)</t>
  </si>
  <si>
    <t>W211 БАМПЕР ПЕРЕДН П/ДАТЧ , П/ОМЫВАТ "ELEGANCE" (ориг.)</t>
  </si>
  <si>
    <t>2118852321</t>
  </si>
  <si>
    <t>W211 МОЛДИНГ БАМПЕРА ПЕРЕДН ЛЕВ (Тайвань) ХРОМ</t>
  </si>
  <si>
    <t>2118800912</t>
  </si>
  <si>
    <t>W211 МОЛДИНГ БАМПЕРА ПЕРЕДН ЛЕВ П/ДАТЧ С ХРОМ (Тайвань)</t>
  </si>
  <si>
    <t>2118852421</t>
  </si>
  <si>
    <t>W211 МОЛДИНГ БАМПЕРА ПЕРЕДН ПРАВ (Тайвань) ХРОМ</t>
  </si>
  <si>
    <t>2118801012</t>
  </si>
  <si>
    <t>W211 МОЛДИНГ БАМПЕРА ПЕРЕДН ПРАВ П/ДАТЧ С ХРОМ (Тайвань)</t>
  </si>
  <si>
    <t>2118170178</t>
  </si>
  <si>
    <t>W211 КРЕПЛЕНИЕ НОМЕРА БАМПЕРА ПЕРЕДН (Тайвань)</t>
  </si>
  <si>
    <t>2118850122</t>
  </si>
  <si>
    <t>W211 РЕШЕТКА БАМПЕРА ПЕРЕДН (Тайвань)</t>
  </si>
  <si>
    <t>2118850353</t>
  </si>
  <si>
    <t>W211 РЕШЕТКА БАМПЕРА ПЕРЕДН ЛЕВ (Тайвань)</t>
  </si>
  <si>
    <t>2118850253</t>
  </si>
  <si>
    <t>W211 РЕШЕТКА БАМПЕРА ПЕРЕДН ПРАВ (Тайвань)</t>
  </si>
  <si>
    <t>2118850053</t>
  </si>
  <si>
    <t>W211 РЕШЕТКА БАМПЕРА ПЕРЕДН ЦЕНТРАЛ (Тайвань)</t>
  </si>
  <si>
    <t>2116202834</t>
  </si>
  <si>
    <t>W211 УСИЛИТЕЛЬ БАМПЕРА ПЕРЕДН (Тайвань)</t>
  </si>
  <si>
    <t>2118800717</t>
  </si>
  <si>
    <t>W211 КРЫЛО ПЕРЕДН ЛЕВ С ОТВ П/МОЛДИНГ СТАЛЬН (Тайвань)</t>
  </si>
  <si>
    <t>2118800817</t>
  </si>
  <si>
    <t>W211 КРЫЛО ПЕРЕДН ПРАВ С ОТВ П/МОЛДИНГ СТАЛЬН (Тайвань)</t>
  </si>
  <si>
    <t>2118801318</t>
  </si>
  <si>
    <t>W211 КРЫЛО ПЕРЕДН ЛЕВ (Тайвань) АЛЮМИН</t>
  </si>
  <si>
    <t>2118801418</t>
  </si>
  <si>
    <t>W211 КРЫЛО ПЕРЕДН ПРАВ (Тайвань) АЛЮМИН</t>
  </si>
  <si>
    <t>2116980130</t>
  </si>
  <si>
    <t>W211 ПОДКРЫЛОК ПЕРЕДН КРЫЛА ЛЕВ ПЕРЕД ЧАСТЬ (Тайвань)</t>
  </si>
  <si>
    <t>2116980230</t>
  </si>
  <si>
    <t>W211 ПОДКРЫЛОК ПЕРЕДН КРЫЛА ПРАВ ПЕРЕД ЧАСТЬ (Тайвань)</t>
  </si>
  <si>
    <t>2116901330</t>
  </si>
  <si>
    <t>W211 ПОДКРЫЛОК ПЕРЕДН КРЫЛА ЛЕВ ЗАДН ЧАСТЬ (Тайвань)</t>
  </si>
  <si>
    <t>2116901430</t>
  </si>
  <si>
    <t>W211 ПОДКРЫЛОК ПЕРЕДН КРЫЛА ПРАВ ЗАДН ЧАСТЬ (Тайвань)</t>
  </si>
  <si>
    <t>2118800157</t>
  </si>
  <si>
    <t>W211 КАПОТ (Тайвань) СТАЛЬН</t>
  </si>
  <si>
    <t>2118800457</t>
  </si>
  <si>
    <t>W211 КАПОТ АЛЮМИН</t>
  </si>
  <si>
    <t>2118801705</t>
  </si>
  <si>
    <t>W211 КРЫШКА ФОРСУНКИ ОМЫВАТЕЛЯ ФАРЫ ЛЕВ (Тайвань)</t>
  </si>
  <si>
    <t>2118801805</t>
  </si>
  <si>
    <t>W211 КРЫШКА ФОРСУНКИ ОМЫВАТЕЛЯ ФАРЫ ПРАВ (Тайвань)</t>
  </si>
  <si>
    <t>2038105776</t>
  </si>
  <si>
    <t>W211 ЗЕРКАЛО ЛЕВ ЭЛЕКТР С ПОДОГРЕВ , АВТОСКЛАДЫВ , ПАМЯТЬЮ БЕЗ КРЫШК (aspherical) (Тайвань)</t>
  </si>
  <si>
    <t>2038105876</t>
  </si>
  <si>
    <t>W211 ЗЕРКАЛО ПРАВ ЭЛЕКТР С ПОДОГРЕВ , АВТОСКЛАДЫВ , ПАМЯТЬЮ БЕЗ КРЫШК (aspherical) (Тайвань)</t>
  </si>
  <si>
    <t>2118851022</t>
  </si>
  <si>
    <t>W211 ЗАГЛУШКА БУКСИРОВ КРЮКА БАМПЕРА ПЕРЕД (Тайвань)</t>
  </si>
  <si>
    <t>2038100564</t>
  </si>
  <si>
    <t>W211 КРЫШКА ЗЕРКАЛА ЛЕВ С УК.ПОВОР , НИЖН ПОДСВЕТ (Тайвань)</t>
  </si>
  <si>
    <t>2038100664</t>
  </si>
  <si>
    <t>W211 КРЫШКА ЗЕРКАЛА ПРАВ С УК.ПОВОР , НИЖН ПОДСВЕТ (Тайвань)</t>
  </si>
  <si>
    <t>21188002059999</t>
  </si>
  <si>
    <t>W211 ЗАГЛУШКА БУКСИРОВ КРЮКА БАМПЕРА ЗАДН (Тайвань)</t>
  </si>
  <si>
    <t>2116370935</t>
  </si>
  <si>
    <t>W211 ПОРОГ ЛЕВ (4 дв) (KLOKKERHOLM)</t>
  </si>
  <si>
    <t>2116371035</t>
  </si>
  <si>
    <t>W211 ПОРОГ ПРАВ (4 дв) (KLOKKERHOLM)</t>
  </si>
  <si>
    <t>2116901730</t>
  </si>
  <si>
    <t>W211 ПОДКРЫЛОК ЗАДН КРЫЛА ЛЕВ (Тайвань)</t>
  </si>
  <si>
    <t>2116901830</t>
  </si>
  <si>
    <t>W211 ПОДКРЫЛОК ЗАДН КРЫЛА ПРАВ (Тайвань)</t>
  </si>
  <si>
    <t>2118800540</t>
  </si>
  <si>
    <t>W211 БАМПЕР ЗАДН БЕЗ МОЛДИНГ , ОТВ П/ДАТЧ (Тайвань)</t>
  </si>
  <si>
    <t>2118800883</t>
  </si>
  <si>
    <t>W211 БАМПЕР ЗАДН С ОТВ П/МОЛДИНГ , П/КРЮК (Тайвань) ГРУНТ</t>
  </si>
  <si>
    <t>2118803140</t>
  </si>
  <si>
    <t>W211 БАМПЕР ЗАДН БЕЗ МОЛДИНГ , С ОТВ П/ДАТЧ (Тайвань)</t>
  </si>
  <si>
    <t>2118800740</t>
  </si>
  <si>
    <t>W211 БАМПЕР ЗАДН С МОЛДИНГ , БЕЗ ОТВ П/ДАТЧ (Тайвань)</t>
  </si>
  <si>
    <t>2118803340</t>
  </si>
  <si>
    <t>W211 БАМПЕР ЗАДН С МОЛДИНГ , ОТВ П/ДАТЧ (Тайвань)</t>
  </si>
  <si>
    <t>2118800312</t>
  </si>
  <si>
    <t>W211 МОЛДИНГ БАМПЕРА ЗАДН ЛЕВ (Тайвань) ХРОМ-СЕР</t>
  </si>
  <si>
    <t>2118800412</t>
  </si>
  <si>
    <t>W211 МОЛДИНГ БАМПЕРА ЗАДН ПРАВ (Тайвань) ХРОМ-СЕР</t>
  </si>
  <si>
    <t>2118800112</t>
  </si>
  <si>
    <t>W211 МОЛДИНГ БАМПЕРА ЗАДН ЦЕНТРАЛ (Тайвань) ХРОМ-СЕР</t>
  </si>
  <si>
    <t>2116100214</t>
  </si>
  <si>
    <t>W211 УСИЛИТЕЛЬ БАМПЕРА ЗАДН (Китай)</t>
  </si>
  <si>
    <t>2118200364</t>
  </si>
  <si>
    <t>W211 ФОНАРЬ ЗАДН ВНЕШН ЛЕВ (DEPO)</t>
  </si>
  <si>
    <t>2118202664</t>
  </si>
  <si>
    <t>W211 ФОНАРЬ ЗАДН ВНЕШН ЛЕВ (СЕДАН) (AVANTGARD) ДИОД СТОП СИГНАЛ (DEPO)</t>
  </si>
  <si>
    <t>2118200264</t>
  </si>
  <si>
    <t>W211 ФОНАРЬ ЗАДН ВНЕШН ПРАВ (DEPO)</t>
  </si>
  <si>
    <t>2118202564</t>
  </si>
  <si>
    <t>W211 ФОНАРЬ ЗАДН ВНЕШН ПРАВ (СЕДАН) (AVANTGARD) ДИОД СТОП СИГНАЛ (DEPO)</t>
  </si>
  <si>
    <t>2118200364+2118200264</t>
  </si>
  <si>
    <t>W211 ФОНАРЬ ЗАДН ВНЕШН Л+П (КОМПЛЕКТ) ТЮНИНГ С ДИОД ТОНИР ВНУТРИ (DEPO) КРАСН</t>
  </si>
  <si>
    <t>W211 ФОНАРЬ ЗАДН ВНЕШН ЛЕВ (СЕДАН) (AVANTGARD) ДИОД СТОП СИГНАЛ (EAGLE EYES)</t>
  </si>
  <si>
    <t>W211 ФОНАРЬ ЗАДН ВНЕШН ПРАВ (СЕДАН) (AVANTGARD) ДИОД СТОП СИГНАЛ (EAGLE EYES)</t>
  </si>
  <si>
    <t>2118200564</t>
  </si>
  <si>
    <t>W211 ФОНАРЬ ЗАДН ВНЕШН ЛЕВ (AVANTGARD) С ДИОД (DEPO)</t>
  </si>
  <si>
    <t>2118202364</t>
  </si>
  <si>
    <t>W211 ФОНАРЬ ЗАДН ВНЕШН ЛЕВ (СЕДАН) "ELEGANCE" (classic) (EAGLE EYES)</t>
  </si>
  <si>
    <t>2118200664</t>
  </si>
  <si>
    <t>W211 ФОНАРЬ ЗАДН ВНЕШН ПРАВ (AVANTGARD) С ДИОД (DEPO)</t>
  </si>
  <si>
    <t>2118202464</t>
  </si>
  <si>
    <t>W211 ФОНАРЬ ЗАДН ВНЕШН ПРАВ (СЕДАН) "ELEGANCE" (classic) (EAGLE EYES)</t>
  </si>
  <si>
    <t>W211 ФОНАРЬ ЗАДН ВНЕШН Л+П (КОМПЛЕКТ) ТЮНИНГ С ДИОД (EAGLE EYES) КРАСН-ТОНИР</t>
  </si>
  <si>
    <t>W211 ФОНАРЬ ЗАДН ВНЕШН ЛЕВ (AVANTGARD) С ДИОД (EAGLE EYES)</t>
  </si>
  <si>
    <t>W211 ФОНАРЬ ЗАДН ВНЕШН ЛЕВ (СЕДАН) "ELEGANCE" (classic) (DEPO)</t>
  </si>
  <si>
    <t>W211 ФОНАРЬ ЗАДН ВНЕШН ПРАВ (AVANTGARD) С ДИОД (EAGLE EYES)</t>
  </si>
  <si>
    <t>W211 ФОНАРЬ ЗАДН ВНЕШН ПРАВ (СЕДАН) "ELEGANCE" (classic) (DEPO)</t>
  </si>
  <si>
    <t>2113301111</t>
  </si>
  <si>
    <t>W211 РЫЧАГ ПЕРЕДН ПОДВЕСКИ ЛЕВ НИЖН ПЕРЕД (Тайвань)</t>
  </si>
  <si>
    <t>2113301211</t>
  </si>
  <si>
    <t>W211 РЫЧАГ ПЕРЕДН ПОДВЕСКИ ПРАВ НИЖН ПЕРЕД (Тайвань)</t>
  </si>
  <si>
    <t>2113308907</t>
  </si>
  <si>
    <t>W211 РЫЧАГ ПЕРЕДН ПОДВЕСКИ ЛЕВ ВЕРХН (Тайвань)</t>
  </si>
  <si>
    <t>2113309007</t>
  </si>
  <si>
    <t>W211 РЫЧАГ ПЕРЕДН ПОДВЕСКИ ПРАВ ВЕРХН (Тайвань)</t>
  </si>
  <si>
    <t>2113308107/2113309107</t>
  </si>
  <si>
    <t>W211 РЫЧАГ ПЕРЕДН ПОДВЕСКИ ЛЕВ НИЖН ЗАДН С ШАРОВ ОПОР (Тайвань)</t>
  </si>
  <si>
    <t>2113308207/2113309207</t>
  </si>
  <si>
    <t>W211 РЫЧАГ ПЕРЕДН ПОДВЕСКИ ПРАВ НИЖН ЗАДН С ШАРОВ ОПОР (Тайвань)</t>
  </si>
  <si>
    <t>2115001302</t>
  </si>
  <si>
    <t>W211 РАДИАТОР ОХЛАЖДЕН (NISSENS) (NRF) (GERI) (см.каталог)</t>
  </si>
  <si>
    <t>2115000102/2115001302</t>
  </si>
  <si>
    <t>W211 РАДИАТОР ОХЛАЖДЕН AT</t>
  </si>
  <si>
    <t>2115000154/2115000254/2115000654/2115001154/2115001854</t>
  </si>
  <si>
    <t>W211 {+W219 05-} КОНДЕНСАТОР КОНДИЦ (NISSENS) (AVA) (см.каталог)</t>
  </si>
  <si>
    <t>2118602147</t>
  </si>
  <si>
    <t>W211 ФОРСУНКА ОМЫВАТЕЛЯ ФАРЫ ЛЕВ (Китай)</t>
  </si>
  <si>
    <t>2118600547</t>
  </si>
  <si>
    <t>2118600647</t>
  </si>
  <si>
    <t>W211 ФОРСУНКА ОМЫВАТЕЛЯ ФАРЫ ПРАВ (Китай)</t>
  </si>
  <si>
    <t>2118602247</t>
  </si>
  <si>
    <t>2115000154/2115000254/2115000654</t>
  </si>
  <si>
    <t>W211 {+W219 05-} КОНДЕНСАТОР КОНДИЦ (см.каталог)</t>
  </si>
  <si>
    <t>0012308711/DCP17055</t>
  </si>
  <si>
    <t>W211 {W251 R-class 05-} КОМПРЕССОР КОНДИЦ (см.каталог) (AVA)</t>
  </si>
  <si>
    <t>0022301211/DCP17060</t>
  </si>
  <si>
    <t>W211 {S500} КОМПРЕССОР КОНДИЦ (см.каталог) (AVA)</t>
  </si>
  <si>
    <t>MERCEDES W212 (09-)</t>
  </si>
  <si>
    <t>2128200161</t>
  </si>
  <si>
    <t>W212 ФАРА ЛЕВ С РЕГ.МОТОР (DEPO)</t>
  </si>
  <si>
    <t>2128200261</t>
  </si>
  <si>
    <t>W212 ФАРА ПРАВ С РЕГ.МОТОР (DEPO)</t>
  </si>
  <si>
    <t>2128200356</t>
  </si>
  <si>
    <t>W212 ФАРА ПРОТИВОТУМ ЛЕВ (classic) (elegance) (DEPO)</t>
  </si>
  <si>
    <t>2128200456</t>
  </si>
  <si>
    <t>W212 ФАРА ПРОТИВОТУМ ПРАВ (classic) (elegance) (DEPO)</t>
  </si>
  <si>
    <t>21288005839040</t>
  </si>
  <si>
    <t>W212 РЕШЕТКА РАДИАТОРА (AVANTGARD) (Тайвань)</t>
  </si>
  <si>
    <t>2128850822</t>
  </si>
  <si>
    <t>W212 РЕШЕТКА РАДИАТОРА БЕЗ ОТВ П/КАМЕРУ (Тайвань)</t>
  </si>
  <si>
    <t>2128850622</t>
  </si>
  <si>
    <t>W212 МОЛДИНГ РЕШЕТКИ РАДИАТОРА БЕЗ ОТВ П/КАМЕРУ СЕРЕБРИСТ (Тайвань)</t>
  </si>
  <si>
    <t>2128851422</t>
  </si>
  <si>
    <t>W212 МОЛДИНГ РЕШЕТКИ РАДИАТОРА С ОТВ П/КАМЕРУ СЕРЕБРИСТ (Тайвань)</t>
  </si>
  <si>
    <t>2128852574</t>
  </si>
  <si>
    <t>W212 МОЛДИНГ РЕШЕТКИ РАДИАТОРА ХРОМ (Тайвань)</t>
  </si>
  <si>
    <t>21288514389999</t>
  </si>
  <si>
    <t>W212 БАМПЕР ПЕРЕДН БЕЗ ОТВ П/ДАТЧ , ГРУНТ (Тайвань)</t>
  </si>
  <si>
    <t>2128801840</t>
  </si>
  <si>
    <t>W212 БАМПЕР ПЕРЕДН С ОТВ П/ПРОТИВОТУМ , БЕЗ ОТВ П/МОЛДИНГ , П/ДАТЧ (Тайвань)</t>
  </si>
  <si>
    <t>21288025479999</t>
  </si>
  <si>
    <t>W212 БАМПЕР ПЕРЕДН С ОТВ П/ДАТЧ , ГРУНТ (Тайвань)</t>
  </si>
  <si>
    <t>2128801140</t>
  </si>
  <si>
    <t>W212 БАМПЕР ПЕРЕДН С ОТВ П/ПРОТИВОТУМ , П/ДАТЧ , П/ОМЫВАТ ФАР , ГРУНТ (classic) (Тайвань)</t>
  </si>
  <si>
    <t>2128802647</t>
  </si>
  <si>
    <t>W212 БАМПЕР ПЕРЕДН С ОТВ П/ДАТЧ , ГРУНТ (AVANTGARD) (Тайвань)</t>
  </si>
  <si>
    <t>21288015409999</t>
  </si>
  <si>
    <t>W212 БАМПЕР ПЕРЕДН С ОТВ П/ПРОТИВОТУМ , П/ДАТЧ , П/ОМЫВАТ ФАР , ГРУНТ (elegance) (Тайвань)</t>
  </si>
  <si>
    <t>21288019409999</t>
  </si>
  <si>
    <t>W212 БАМПЕР ПЕРЕДН С ОТВ П/ПРОТИВОТУМ , П/ДАТЧ , П/ОМЫВАТ ФАР , ГРУНТ (AVANTGARD) (Тайвань)</t>
  </si>
  <si>
    <t>2128850722</t>
  </si>
  <si>
    <t>W212 РЕШЕТКА БАМПЕРА ПЕРЕДН (Тайвань)</t>
  </si>
  <si>
    <t>2128851723</t>
  </si>
  <si>
    <t>W212 РЕШЕТКА БАМПЕРА ПЕРЕДН ЛЕВ С ОТВ П/ПРОТИВОТУМ (Тайвань)</t>
  </si>
  <si>
    <t>2128851823</t>
  </si>
  <si>
    <t>W212 РЕШЕТКА БАМПЕРА ПЕРЕДН ПРАВ С ОТВ П/ПРОТИВОТУМ (Тайвань)</t>
  </si>
  <si>
    <t>2128850523</t>
  </si>
  <si>
    <t>W212 РЕШЕТКА БАМПЕРА ПЕРЕДН ЦЕНТРАЛ (Тайвань)</t>
  </si>
  <si>
    <t>2126202334</t>
  </si>
  <si>
    <t>W212 {СМ. ФОТО !} УСИЛИТЕЛЬ БАМПЕРА ПЕРЕДН (Тайвань)</t>
  </si>
  <si>
    <t>W212 УСИЛИТЕЛЬ БАМПЕРА ПЕРЕДН (СЕДАН) (Тайвань) АЛЮМИН</t>
  </si>
  <si>
    <t>2126201500</t>
  </si>
  <si>
    <t>W212 УСИЛИТЕЛЬ БАМПЕРА ПЕРЕДН (Китай)</t>
  </si>
  <si>
    <t>2128800218</t>
  </si>
  <si>
    <t>W212 {E350/E550} КРЫЛО ПЕРЕДН ЛЕВ БЕЗ ОТВ П/ПОВТОРИТЕЛЬ (Тайвань) СТАЛЬН</t>
  </si>
  <si>
    <t>2128800118</t>
  </si>
  <si>
    <t>W212 {E350/E550} КРЫЛО ПЕРЕДН ЛЕВ БЕЗ ОТВ П/ПОВТОРИТЕЛЬ , (Тайвань) АЛЮМИН</t>
  </si>
  <si>
    <t>W212 {E350/E550} КРЫЛО ПЕРЕДН ПРАВ БЕЗ ОТВ П/ПОВТОРИТЕЛЬ (Тайвань) СТАЛЬН</t>
  </si>
  <si>
    <t>W212 {E350/E550} КРЫЛО ПЕРЕДН ПРАВ БЕЗ ОТВ П/ПОВТОРИТЕЛЬ , (Тайвань) АЛЮМИН</t>
  </si>
  <si>
    <t>2126904330</t>
  </si>
  <si>
    <t>W212 ПОДКРЫЛОК ПЕРЕДН КРЫЛА ЛЕВ ПЕРЕД ЧАСТЬ (Тайвань)</t>
  </si>
  <si>
    <t>2126900230</t>
  </si>
  <si>
    <t>W212 ПОДКРЫЛОК ПЕРЕДН КРЫЛА ПРАВ ПЕРЕД ЧАСТЬ (Тайвань)</t>
  </si>
  <si>
    <t>2126903030</t>
  </si>
  <si>
    <t>W212 ПОДКРЫЛОК ПЕРЕДН КРЫЛА ЛЕВ ЗАДН ЧАСТЬ (Тайвань)</t>
  </si>
  <si>
    <t>2126903130</t>
  </si>
  <si>
    <t>W212 ПОДКРЫЛОК ПЕРЕДН КРЫЛА ПРАВ ЗАДН ЧАСТЬ (Тайвань)</t>
  </si>
  <si>
    <t>W212 ПОДКРЫЛОК ПЕРЕДН КРЫЛА ЛЕВ ЗАДН ЧАСТЬ (Китай)</t>
  </si>
  <si>
    <t>W212 ПОДКРЫЛОК ПЕРЕДН КРЫЛА ПРАВ ЗАДН ЧАСТЬ (Китай)</t>
  </si>
  <si>
    <t>W212 ПОДКРЫЛОК ПЕРЕДН КРЫЛА ЛЕВ ПЕРЕД ЧАСТЬ (Китай)</t>
  </si>
  <si>
    <t>W212 ПОДКРЫЛОК ПЕРЕДН КРЫЛА ПРАВ ПЕРЕД ЧАСТЬ (Китай)</t>
  </si>
  <si>
    <t>2128800157</t>
  </si>
  <si>
    <t>W212 КАПОТ (Тайвань) АЛЮМИН</t>
  </si>
  <si>
    <t>W212 КАПОТ (Тайвань) СТАЛЬН</t>
  </si>
  <si>
    <t>2128800357</t>
  </si>
  <si>
    <t>W212 КАПОТ СТАЛЬН (Тайвань)</t>
  </si>
  <si>
    <t>2126200191</t>
  </si>
  <si>
    <t>W212 КРЕПЛЕНИЕ ФАРЫ ЛЕВ (Тайвань) СТАЛЬН</t>
  </si>
  <si>
    <t>2126200291</t>
  </si>
  <si>
    <t>W212 КРЕПЛЕНИЕ ФАРЫ ПРАВ (Тайвань) СТАЛЬН</t>
  </si>
  <si>
    <t>2128100576</t>
  </si>
  <si>
    <t>W212 ЗЕРКАЛО ЛЕВ ЭЛЕКТР С ПОДОГРЕВ УК.ПОВОР ПОДСВЕТ АВТОСКЛАДЫВ ПАМЯТЬЮ КАМЕРОЙ (aspherical) (Китай)</t>
  </si>
  <si>
    <t>2128100676</t>
  </si>
  <si>
    <t>W212 ЗЕРКАЛО ПРАВ ЭЛЕКТР С ПОДОГРЕВ УК.ПОВОР ПОДСВЕТ АВТОСКЛАДЫВ ПАМЯТЬЮ КАМЕРОЙ (aspherical) (Китай)</t>
  </si>
  <si>
    <t>2128850526</t>
  </si>
  <si>
    <t>W212 ЗАГЛУШКА БУКСИРОВ КРЮКА БАМПЕРА ПЕРЕД (Тайвань)</t>
  </si>
  <si>
    <t>2128850326</t>
  </si>
  <si>
    <t>2128851774</t>
  </si>
  <si>
    <t>W212 {на передн. ходовой огонь} МОЛДИНГ КУЗОВА ЛЕВ (AVANTGARD) AMG (DEPO)</t>
  </si>
  <si>
    <t>2128851874</t>
  </si>
  <si>
    <t>W212 {на передн. ходовой огонь} МОЛДИНГ КУЗОВА ПРАВ (AVANTGARD) AMG (DEPO)</t>
  </si>
  <si>
    <t>2127900388</t>
  </si>
  <si>
    <t>W212 СПОЙЛЕР НА КРЫШКУ БАГАЖНИКА (Тайвань)</t>
  </si>
  <si>
    <t>2128201164</t>
  </si>
  <si>
    <t>W212 ФОНАРЬ ЗАДН ВНЕШН ЛЕВ ДИОД (AVANTGARD) (DEPO)</t>
  </si>
  <si>
    <t>2129068702</t>
  </si>
  <si>
    <t>W212 ФОНАРЬ ЗАДН ВНЕШН ЛЕВ ДИОД (DEPO)</t>
  </si>
  <si>
    <t>2128201264</t>
  </si>
  <si>
    <t>W212 ФОНАРЬ ЗАДН ВНЕШН ПРАВ ДИОД (AVANTGARD) (DEPO)</t>
  </si>
  <si>
    <t>2129068802</t>
  </si>
  <si>
    <t>W212 ФОНАРЬ ЗАДН ВНЕШН ПРАВ ДИОД (DEPO)</t>
  </si>
  <si>
    <t>2128200164</t>
  </si>
  <si>
    <t>W212 ФОНАРЬ ЗАДН ВНЕШН ЛЕВ ДИОД (elegance) (DEPO)</t>
  </si>
  <si>
    <t>2128200264</t>
  </si>
  <si>
    <t>W212 ФОНАРЬ ЗАДН ВНЕШН ПРАВ ДИОД (elegance) (DEPO)</t>
  </si>
  <si>
    <t>2129062757</t>
  </si>
  <si>
    <t>W212 ФОНАРЬ ЗАДН ВНУТРЕН ЛЕВ ДИОД (DEPO)</t>
  </si>
  <si>
    <t>2128200764/2129060158</t>
  </si>
  <si>
    <t>2129060158/2129060258</t>
  </si>
  <si>
    <t>W212 ФОНАРЬ ЗАДН ВНУТРЕН ПРАВ ДИОД (DEPO)</t>
  </si>
  <si>
    <t>2129063057</t>
  </si>
  <si>
    <t>2128200756</t>
  </si>
  <si>
    <t>W212 {W208 CLK 09-} ФОНАРЬ ГАБАРИТНЫЙ ЛЕВ ПЕРЕД , ДИОД (AVANTGARD) AMG (DEPO)</t>
  </si>
  <si>
    <t>2128200856</t>
  </si>
  <si>
    <t>W212 {W208 CLK 09-} ФОНАРЬ ГАБАРИТНЫЙ ПРАВ ПЕРЕД , ДИОД (AVANTGARD) AMG (DEPO)</t>
  </si>
  <si>
    <t>2123302711</t>
  </si>
  <si>
    <t>W212 РЫЧАГ ПЕРЕДН ПОДВЕСКИ ЛЕВ ВЕРХН (Тайвань)</t>
  </si>
  <si>
    <t>2123302811</t>
  </si>
  <si>
    <t>W212 РЫЧАГ ПЕРЕДН ПОДВЕСКИ ПРАВ ВЕРХН (Тайвань)</t>
  </si>
  <si>
    <t>2123302911</t>
  </si>
  <si>
    <t>W212 РЫЧАГ ПЕРЕДН ПОДВЕСКИ ЛЕВ НИЖН (Тайвань)</t>
  </si>
  <si>
    <t>2123303011</t>
  </si>
  <si>
    <t>W212 РЫЧАГ ПЕРЕДН ПОДВЕСКИ ПРАВ НИЖН (Тайвань)</t>
  </si>
  <si>
    <t>2123303111</t>
  </si>
  <si>
    <t>W212 {4-matic} РЫЧАГ ПЕРЕДН ПОДВЕСКИ ЛЕВ ВЕРХН С САЛЕЙНТ-БЛОК (Тайвань)</t>
  </si>
  <si>
    <t>2123303211</t>
  </si>
  <si>
    <t>W212 {4-matic} РЫЧАГ ПЕРЕДН ПОДВЕСКИ ПРАВ ВЕРХН С САЛЕЙНТ-БЛОК (Тайвань)</t>
  </si>
  <si>
    <t>2128853765</t>
  </si>
  <si>
    <t>W212 КРЕПЛЕНИЕ БАМПЕРА ПЕРЕДН ЛЕВ (Тайвань)</t>
  </si>
  <si>
    <t>2128853865</t>
  </si>
  <si>
    <t>W212 КРЕПЛЕНИЕ БАМПЕРА ПЕРЕДН ПРАВ (Тайвань)</t>
  </si>
  <si>
    <t>2128600147</t>
  </si>
  <si>
    <t>W212 ФОРСУНКА ОМЫВАТЕЛЯ ФАРЫ ЛЕВ (Китай)</t>
  </si>
  <si>
    <t>2128600047</t>
  </si>
  <si>
    <t>W212 ФОРСУНКА ОМЫВАТЕЛЯ ФАРЫ ПРАВ (Китай)</t>
  </si>
  <si>
    <t>2125202323</t>
  </si>
  <si>
    <t>W212 ЗАЩИТА ПОДДОНА (Тайвань) ПЛАСТИК</t>
  </si>
  <si>
    <t>MERCEDES W213 (16-)</t>
  </si>
  <si>
    <t>2138850200</t>
  </si>
  <si>
    <t>W213 МОЛДИНГ РЕШЕТКИ РАДИАТОРА ХРОМ (Тайвань)</t>
  </si>
  <si>
    <t>21388526009999</t>
  </si>
  <si>
    <t>W213 БАМПЕР ПЕРЕДН ГРУНТ (Тайвань)</t>
  </si>
  <si>
    <t>21388527009999</t>
  </si>
  <si>
    <t>W213 БАМПЕР ПЕРЕДН С ОТВ П/ДАТЧ ГРУНТ (Тайвань)</t>
  </si>
  <si>
    <t>2138850338</t>
  </si>
  <si>
    <t>W213 БАМПЕР ПЕРЕДН С ОТВ П/ДАТЧ ГРУНТ (AVANTGARD) (Тайвань)</t>
  </si>
  <si>
    <t>2138856900</t>
  </si>
  <si>
    <t>W213 РЕШЕТКА БАМПЕРА ПЕРЕДН (Тайвань)</t>
  </si>
  <si>
    <t>2138800118</t>
  </si>
  <si>
    <t>W213 КРЫЛО ПЕРЕДН ЛЕВ АЛЮМИН (Тайвань)</t>
  </si>
  <si>
    <t>2138800018</t>
  </si>
  <si>
    <t>W213 КРЫЛО ПЕРЕДН ПРАВ АЛЮМИН (Тайвань)</t>
  </si>
  <si>
    <t>W213 КРЫЛО ПЕРЕДН ЛЕВ СТАЛЬН (Тайвань)</t>
  </si>
  <si>
    <t>W213 КРЫЛО ПЕРЕДН ПРАВ СТАЛЬН (Тайвань)</t>
  </si>
  <si>
    <t>W213 КРЫЛО ПЕРЕДН ПРАВ СТАЛЬН (Китай)</t>
  </si>
  <si>
    <t>2138800357</t>
  </si>
  <si>
    <t>W213 КАПОТ СТАЛЬН (Тайвань)</t>
  </si>
  <si>
    <t>2136206300</t>
  </si>
  <si>
    <t>W213 СУППОРТ РАДИАТОРА (Тайвань)</t>
  </si>
  <si>
    <t>2138856601</t>
  </si>
  <si>
    <t>W213 МОЛДИНГ БАМПЕРА ЗАДН ХРОМ (Тайвань)</t>
  </si>
  <si>
    <t>2139067700</t>
  </si>
  <si>
    <t>W213 ФОНАРЬ ЗАДН ВНЕШН ЛЕВ ДИОД (DEPO)</t>
  </si>
  <si>
    <t>2139067800</t>
  </si>
  <si>
    <t>W213 ФОНАРЬ ЗАДН ВНЕШН ПРАВ ДИОД (DEPO)</t>
  </si>
  <si>
    <t>MERCEDES W218 CLS (10-)</t>
  </si>
  <si>
    <t>MERCEDES W220 (10/98-)</t>
  </si>
  <si>
    <t>2208203761</t>
  </si>
  <si>
    <t>W220 {H7/H7} ФАРА ЛЕВ П/КОРРЕКТОР (DEPO)</t>
  </si>
  <si>
    <t>2208203861</t>
  </si>
  <si>
    <t>W220 {H7/H7} ФАРА ПРАВ П/КОРРЕКТОР (DEPO)</t>
  </si>
  <si>
    <t>W220 ФАРА ЛЕВ П/КОРРЕКТОР (ориг.)</t>
  </si>
  <si>
    <t>W220 ФАРА ПРАВ П/КОРРЕКТОР (ориг.)</t>
  </si>
  <si>
    <t>2208200161+2208200861</t>
  </si>
  <si>
    <t>W220 {H7/H7} ФАРА Л+П (КОМПЛЕКТ) С РЕГ.МОТОР ТЮНИНГ ЛИНЗОВАН ВНУТРИ (DEPO) ЧЕРН</t>
  </si>
  <si>
    <t>2208202461+2208202361</t>
  </si>
  <si>
    <t>W220 ФАРА Л+П (КОМПЛЕКТ) ТЮНИНГ (КСЕНОН) (DEVIL EYES) ЛИНЗОВАН С 2 СВЕТЯЩ ОБОДК РЕГ.МОТОР (SONAR) ВНУТРИ ХРОМ</t>
  </si>
  <si>
    <t>W220 {H7/H7} ФАРА Л+П (КОМПЛЕКТ) ТЮНИНГ ЛИНЗОВАН (DEVIL EYES) С 2 СВЕТЯЩ ОБОДК (SONAR) ВНУТРИ ЧЕРН</t>
  </si>
  <si>
    <t>W220 ФАРА Л+П (КОМПЛЕКТ) ТЮНИНГ ЛИНЗОВАН (DEVIL EYES) С 2 СВЕТЯЩ ОБОДК БЕЗ КОРРЕКТОР (EAGLE EYES) ВНУТРИ ХРОМ</t>
  </si>
  <si>
    <t>W220 ФАРА Л+П (КОМПЛЕКТ) ТЮНИНГ ЛИНЗОВАН (DEVIL EYES) С 2 СВЕТЯЩ ОБОДК БЕЗ КОРРЕКТОР (EAGLE EYES) ВНУТРИ ЧЕРН</t>
  </si>
  <si>
    <t>2208800583</t>
  </si>
  <si>
    <t>W220 РЕШЕТКА РАДИАТОРА (Тайвань)</t>
  </si>
  <si>
    <t>22088003839040</t>
  </si>
  <si>
    <t>W220 РЕШЕТКА РАДИАТОРА (Тайвань) ХРОМ-ЧЕРН</t>
  </si>
  <si>
    <t>W220 РЕШЕТКА РАДИАТОРА С БОЛЬШ ЭМБЛЕМ</t>
  </si>
  <si>
    <t>22088005839040</t>
  </si>
  <si>
    <t>W220 РЕШЕТКА РАДИАТОРА (ориг.) ХРОМ-СЕР</t>
  </si>
  <si>
    <t>2208800383</t>
  </si>
  <si>
    <t>2208800340</t>
  </si>
  <si>
    <t>W220 БАМПЕР ПЕРЕДН БЕЗ ОТВ П/ОМЫВАТ ФАР (Тайвань) ГРУНТ</t>
  </si>
  <si>
    <t>2208800640</t>
  </si>
  <si>
    <t>W220 БАМПЕР ПЕРЕДН С ОТВ П/ОМЫВАТ ФАР (ориг.) ГРУНТ</t>
  </si>
  <si>
    <t>2208800240</t>
  </si>
  <si>
    <t>W220 БАМПЕР ПЕРЕДН С ОТВ П/ОМЫВАТ ФАР ГРУНТ</t>
  </si>
  <si>
    <t>W220 БАМПЕР ПЕРЕДН С ОТВ П/ОМЫВАТ ФАР (Тайвань) ГРУНТ</t>
  </si>
  <si>
    <t>2208850174</t>
  </si>
  <si>
    <t>W220 МОЛДИНГ БАМПЕРА ПЕРЕДН ЛЕВ (Тайвань) ХРОМ</t>
  </si>
  <si>
    <t>2208850274</t>
  </si>
  <si>
    <t>W220 МОЛДИНГ БАМПЕРА ПЕРЕДН ПРАВ (Тайвань) ХРОМ</t>
  </si>
  <si>
    <t>2208850081</t>
  </si>
  <si>
    <t>W220 КРЕПЛЕНИЕ НОМЕРА БАМПЕРА ПЕРЕДН (Тайвань)</t>
  </si>
  <si>
    <t>2208850123</t>
  </si>
  <si>
    <t>W220 РЕШЕТКА БАМПЕРА ПЕРЕДН ЛЕВ (Тайвань)</t>
  </si>
  <si>
    <t>2208850223</t>
  </si>
  <si>
    <t>W220 РЕШЕТКА БАМПЕРА ПЕРЕДН ПРАВ (Тайвань)</t>
  </si>
  <si>
    <t>2208851537</t>
  </si>
  <si>
    <t>W220 УПЛОТНИТЕЛЬ БАМПЕРА ПЕРЕДН (Тайвань)</t>
  </si>
  <si>
    <t>2206201086</t>
  </si>
  <si>
    <t>W220 УСИЛИТЕЛЬ БАМПЕРА ПЕРЕДН (Тайвань)</t>
  </si>
  <si>
    <t>2208800318</t>
  </si>
  <si>
    <t>W220 КРЫЛО ПЕРЕДН ЛЕВ (Тайвань)</t>
  </si>
  <si>
    <t>2208800418</t>
  </si>
  <si>
    <t>W220 КРЫЛО ПЕРЕДН ПРАВ (Тайвань)</t>
  </si>
  <si>
    <t>W220 КРЫЛО ПЕРЕДН ЛЕВ (ориг.)</t>
  </si>
  <si>
    <t>W220 КРЫЛО ПЕРЕДН ПРАВ (ориг.)</t>
  </si>
  <si>
    <t>2208800157</t>
  </si>
  <si>
    <t>W220 КАПОТ СТАЛЬН</t>
  </si>
  <si>
    <t>2208800357</t>
  </si>
  <si>
    <t>W220 КАПОТ (ориг.)</t>
  </si>
  <si>
    <t>2208100116</t>
  </si>
  <si>
    <t>W220 ЗЕРКАЛО ЛЕВ ЭЛЕКТР С ПОДОГРЕВ , АВТОСКЛАДЫВ , ПАМЯТЬЮ 13 КОНТ БЕЗ КРЫШК (aspherical) (Тайвань)</t>
  </si>
  <si>
    <t>2208100776</t>
  </si>
  <si>
    <t>W220 ЗЕРКАЛО ЛЕВ ЭЛЕКТР С ПОДОГРЕВ , АВТОСКЛАДЫВ , ПАМЯТЬЮ БЕЗ КРЫШК (aspherical) (Тайвань)</t>
  </si>
  <si>
    <t>2208100416</t>
  </si>
  <si>
    <t>W220 ЗЕРКАЛО ПРАВ ЭЛЕКТР С ПОДОГРЕВ , АВТОСКЛАДЫВ , ПАМЯТЬЮ 13 КОНТ БЕЗ КРЫШК (aspherical) (Тайвань)</t>
  </si>
  <si>
    <t>2208100876</t>
  </si>
  <si>
    <t>W220 ЗЕРКАЛО ПРАВ ЭЛЕКТР С ПОДОГРЕВ , АВТОСКЛАДЫВ , ПАМЯТЬЮ БЕЗ КРЫШК (aspherical) (Тайвань)</t>
  </si>
  <si>
    <t>22081001649744</t>
  </si>
  <si>
    <t>W220 КРЫШКА ЗЕРКАЛА ЛЕВ С УК.ПОВОР (Тайвань)</t>
  </si>
  <si>
    <t>2208100964</t>
  </si>
  <si>
    <t>W220 КРЫШКА ЗЕРКАЛА ЛЕВ С УК.ПОВОР , НИЖН ПОДСВЕТ (Тайвань)</t>
  </si>
  <si>
    <t>22081002649744</t>
  </si>
  <si>
    <t>W220 КРЫШКА ЗЕРКАЛА ПРАВ С УК.ПОВОР (Тайвань)</t>
  </si>
  <si>
    <t>2208101064</t>
  </si>
  <si>
    <t>W220 КРЫШКА ЗЕРКАЛА ПРАВ С УК.ПОВОР , НИЖН ПОДСВЕТ (Тайвань)</t>
  </si>
  <si>
    <t>2208200764</t>
  </si>
  <si>
    <t>W220 ФОНАРЬ ЗАДН ВНЕШН ЛЕВ П/ ДИОД (DEPO)</t>
  </si>
  <si>
    <t>2208200864</t>
  </si>
  <si>
    <t>W220 ФОНАРЬ ЗАДН ВНЕШН ПРАВ П/ ДИОД (DEPO)</t>
  </si>
  <si>
    <t>2208200164+2208200264</t>
  </si>
  <si>
    <t>W220 ФОНАРЬ ЗАДН ВНЕШН Л+П (КОМПЛЕКТ) ДИЗАЙН W221 ПОЛНОСТЬЮ С ДИОД С ЧЕРН МОЛДИНГ КРАСН-БЕЛ</t>
  </si>
  <si>
    <t>W220 ФОНАРЬ ЗАДН ВНЕШН Л+П (КОМПЛЕКТ) ДИЗАЙН W221 ПОЛНОСТЬЮ С ДИОД С ЧЕРН МОЛДИНГ КРАСН-ТОНИР</t>
  </si>
  <si>
    <t>W220 ФОНАРЬ ЗАДН ВНЕШН Л+П (КОМПЛЕКТ) С ДИОД СТОП СИГНАЛ КРАСН-XРОМ</t>
  </si>
  <si>
    <t>2208200164</t>
  </si>
  <si>
    <t>W220 ФОНАРЬ ЗАДН ВНЕШН ЛЕВ С ДИОД СТОП СИГНАЛ (DEPO)</t>
  </si>
  <si>
    <t>2208200264</t>
  </si>
  <si>
    <t>W220 ФОНАРЬ ЗАДН ВНЕШН ПРАВ С ДИОД СТОП СИГНАЛ (DEPO)</t>
  </si>
  <si>
    <t>2203304311</t>
  </si>
  <si>
    <t>W220 РЫЧАГ ПЕРЕДН ПОДВЕСКИ ЛЕВ НИЖН ПЕРЕД (Тайвань)</t>
  </si>
  <si>
    <t>2203304411</t>
  </si>
  <si>
    <t>W220 РЫЧАГ ПЕРЕДН ПОДВЕСКИ ПРАВ НИЖН ПЕРЕД (Тайвань)</t>
  </si>
  <si>
    <t>2203308907</t>
  </si>
  <si>
    <t>W220 РЫЧАГ ПЕРЕДН ПОДВЕСКИ ЛЕВ НИЖН ЗАДН (Тайвань)</t>
  </si>
  <si>
    <t>2203309007</t>
  </si>
  <si>
    <t>W220 РЫЧАГ ПЕРЕДН ПОДВЕСКИ ПРАВ НИЖН ЗАДН (Тайвань)</t>
  </si>
  <si>
    <t>2203301407</t>
  </si>
  <si>
    <t>W220 РЫЧАГ ПЕРЕДН ПОДВЕСКИ ЛЕВ ВЕРХН (Тайвань)</t>
  </si>
  <si>
    <t>2203301507</t>
  </si>
  <si>
    <t>W220 РЫЧАГ ПЕРЕДН ПОДВЕСКИ ПРАВ ВЕРХН (Тайвань)</t>
  </si>
  <si>
    <t>MERCEDES W221 (10/05-)</t>
  </si>
  <si>
    <t>2218201961</t>
  </si>
  <si>
    <t>W221 ФАРА ЛЕВ (ориг.)</t>
  </si>
  <si>
    <t>2218202061</t>
  </si>
  <si>
    <t>W221 ФАРА ПРАВ (ориг.)</t>
  </si>
  <si>
    <t>2218200156</t>
  </si>
  <si>
    <t>W221 ФАРА ПРОТИВОТУМ ЛЕВ (ориг.)</t>
  </si>
  <si>
    <t>2218200256</t>
  </si>
  <si>
    <t>W221 ФАРА ПРОТИВОТУМ ПРАВ (ориг.)</t>
  </si>
  <si>
    <t>W221 ФАРА ПРОТИВОТУМ ЛЕВ (DEPO)</t>
  </si>
  <si>
    <t>W221 ФАРА ПРОТИВОТУМ ПРАВ (DEPO)</t>
  </si>
  <si>
    <t>22188000839040</t>
  </si>
  <si>
    <t>W221 РЕШЕТКА РАДИАТОРА (ориг.) ХРОМ-СЕР</t>
  </si>
  <si>
    <t>22188013409999</t>
  </si>
  <si>
    <t>W221 БАМПЕР ПЕРЕДН П/ДАТЧ (ориг.)</t>
  </si>
  <si>
    <t>22188014409999</t>
  </si>
  <si>
    <t>W221 БАМПЕР ПЕРЕДН (ориг.)</t>
  </si>
  <si>
    <t>2218800118</t>
  </si>
  <si>
    <t>W221 КРЫЛО ПЕРЕДН ЛЕВ (ориг.)</t>
  </si>
  <si>
    <t>2218800218</t>
  </si>
  <si>
    <t>W221 КРЫЛО ПЕРЕДН ПРАВ (ориг.)</t>
  </si>
  <si>
    <t>2218800157</t>
  </si>
  <si>
    <t>W221 КАПОТ (ориг.)</t>
  </si>
  <si>
    <t>2218200166</t>
  </si>
  <si>
    <t>W221 ФОНАРЬ ЗАДН ВНЕШН ЛЕВ (DEPO)</t>
  </si>
  <si>
    <t>2218200564/2218201364</t>
  </si>
  <si>
    <t>W221 ФОНАРЬ ЗАДН ВНЕШН ЛЕВ С ДИОД (DEPO)</t>
  </si>
  <si>
    <t>2218200266</t>
  </si>
  <si>
    <t>W221 ФОНАРЬ ЗАДН ВНЕШН ПРАВ (DEPO)</t>
  </si>
  <si>
    <t>2218200664/2218201464</t>
  </si>
  <si>
    <t>W221 ФОНАРЬ ЗАДН ВНЕШН ПРАВ С ДИОД (DEPO)</t>
  </si>
  <si>
    <t>2218200166+2218200266</t>
  </si>
  <si>
    <t>W221 ФОНАРЬ ЗАДН ВНЕШН Л+П (КОМПЛЕКТ) ТЮНИНГ ДИОД С ЧЕРН ПОЛОСК (EAGLE EYES) КРАСН-ТОНИР</t>
  </si>
  <si>
    <t>2218201364+2218201464</t>
  </si>
  <si>
    <t>W221 ФОНАРЬ ЗАДН ВНЕШН Л+П (КОМПЛЕКТ) ТЮНИНГ С ДИОД (DEPO) КРАСН-ТОНИР</t>
  </si>
  <si>
    <t>W221 ФОНАРЬ ЗАДН ВНЕШН Л+П (КОМПЛЕКТ) ТЮНИНГ ДИОД С ЧЕРН ПОЛОСК (EAGLE EYES) КРАСН-БЕЛ</t>
  </si>
  <si>
    <t>2213308707</t>
  </si>
  <si>
    <t>W221 РЫЧАГ ПЕРЕДН ПОДВЕСКИ ЛЕВ НИЖН ПЕРЕД С КОНТР.  КЛИРЕНС (Тайвань)</t>
  </si>
  <si>
    <t>2213308807</t>
  </si>
  <si>
    <t>W221 РЫЧАГ ПЕРЕДН ПОДВЕСКИ ПРАВ НИЖН ПЕРЕД С КОНТР.  КЛИРЕНС (Тайвань)</t>
  </si>
  <si>
    <t>2213302311</t>
  </si>
  <si>
    <t>W221 РЫЧАГ ПЕРЕДН ПОДВЕСКИ ЛЕВ НИЖН ЗАДН (Тайвань)</t>
  </si>
  <si>
    <t>2213302411</t>
  </si>
  <si>
    <t>W221 РЫЧАГ ПЕРЕДН ПОДВЕСКИ ПРАВ НИЖН ЗАДН (Тайвань)</t>
  </si>
  <si>
    <t>2213306707/2213308107</t>
  </si>
  <si>
    <t>W221 РЫЧАГ ПЕРЕДН ПОДВЕСКИ ЛЕВ НИЖН ПЕРЕД БЕЗ КОНТР.  КЛИРЕНС (Тайвань)</t>
  </si>
  <si>
    <t>2213306807/2213308207</t>
  </si>
  <si>
    <t>W221 РЫЧАГ ПЕРЕДН ПОДВЕСКИ ПРАВ НИЖН ПЕРЕД БЕЗ КОНТР.  КЛИРЕНС (Тайвань)</t>
  </si>
  <si>
    <t>2215000154/2215000254/2215000554</t>
  </si>
  <si>
    <t>W221 КОНДЕНСАТОР КОНДИЦ (NISSENS) (см.каталог)</t>
  </si>
  <si>
    <t>2215000554/2215000754</t>
  </si>
  <si>
    <t>W221 КОНДЕНСАТОР КОНДИЦ (см.каталог)</t>
  </si>
  <si>
    <t>2218601347</t>
  </si>
  <si>
    <t>W221 ФОРСУНКА ОМЫВАТЕЛЯ ФАРЫ ЛЕВ (Китай)</t>
  </si>
  <si>
    <t>2218601447</t>
  </si>
  <si>
    <t>W221 ФОРСУНКА ОМЫВАТЕЛЯ ФАРЫ ПРАВ (Китай)</t>
  </si>
  <si>
    <t>MERCEDES W222 (13-)</t>
  </si>
  <si>
    <t>2229065401</t>
  </si>
  <si>
    <t>W222 ФОНАРЬ ЗАДН ВНЕШН ЛЕВ ДИОД (DEPO)</t>
  </si>
  <si>
    <t>2229065501</t>
  </si>
  <si>
    <t>W222 ФОНАРЬ ЗАДН ВНЕШН ПРАВ ДИОД (DEPO)</t>
  </si>
  <si>
    <t>MERCEDES W245 B-CLASS (05-)</t>
  </si>
  <si>
    <t>1698201761</t>
  </si>
  <si>
    <t>W245/B ФАРА ЛЕВ П/КОРРЕКТОР (DEPO)</t>
  </si>
  <si>
    <t>1698201861</t>
  </si>
  <si>
    <t>W245/B ФАРА ПРАВ П/КОРРЕКТОР (DEPO)</t>
  </si>
  <si>
    <t>1698852525</t>
  </si>
  <si>
    <t>W245/B БАМПЕР ПЕРЕДН (Тайвань) ГРУНТ</t>
  </si>
  <si>
    <t>1698202164/A1698202164</t>
  </si>
  <si>
    <t>05-11</t>
  </si>
  <si>
    <t>W245/B ФОНАРЬ ЗАДН ВНЕШН ЛЕВ (DEPO) КРАСН-XРОМ</t>
  </si>
  <si>
    <t>1698202264/A1698202264</t>
  </si>
  <si>
    <t>W245/B ФОНАРЬ ЗАДН ВНЕШН ПРАВ (DEPO) КРАСН-XРОМ</t>
  </si>
  <si>
    <t>1698202564/A1698202564</t>
  </si>
  <si>
    <t>W245/B ФОНАРЬ ЗАДН ВНЕШН ЛЕВ ТОНИР (DEPO) КРАСН-XРОМ</t>
  </si>
  <si>
    <t>1698202664/A1698202664</t>
  </si>
  <si>
    <t>W245/B ФОНАРЬ ЗАДН ВНЕШН ПРАВ ТОНИР (DEPO) КРАСН-XРОМ</t>
  </si>
  <si>
    <t>MERCEDES W251 (R-CLASS) (05-)</t>
  </si>
  <si>
    <t>2518200161</t>
  </si>
  <si>
    <t>05-09</t>
  </si>
  <si>
    <t>W251/R ФАРА ЛЕВ С РЕГ.МОТОР (DEPO)</t>
  </si>
  <si>
    <t>2518200261</t>
  </si>
  <si>
    <t>W251/R ФАРА ПРАВ С РЕГ.МОТОР (DEPO)</t>
  </si>
  <si>
    <t>MERCEDES W463 (92-) GELENDEWAGEN</t>
  </si>
  <si>
    <t>4638200759</t>
  </si>
  <si>
    <t>W463 {1 шт } ФАРА Л=П ЛИНЗОВАН С РЕГ.МОТОР , (КСЕНОН) (DEPO)</t>
  </si>
  <si>
    <t>92-</t>
  </si>
  <si>
    <t>W463 ФАРА Л+П (КОМПЛЕКТ) П/КОРРЕКТОР ТЮНИНГ ЛИНЗОВАН ВНУТРИ (DEPO) ЧЕРН</t>
  </si>
  <si>
    <t>W463 ФАРА Л+П (КОМПЛЕКТ) П/КОРРЕКТОР ТЮНИНГ ЛИНЗОВАН ВНУТРИ (DEPO) ХРОМ</t>
  </si>
  <si>
    <t>92-09</t>
  </si>
  <si>
    <t>W463 {FULL LED} ФАРА Л+П (КОМПЛЕКТ) ТЮНИНГ С СВЕТОДИОДН. МОДУЛЕМ БЛИЖН СВЕТА И ДАЛЬН СВЕТА ВНУТРИ ЧЕРН (SONAR)</t>
  </si>
  <si>
    <t>4638805306</t>
  </si>
  <si>
    <t>W463 МОЛДИНГ АРКИ КРЫЛА ЛЕВ ПЕРЕД (Тайвань)</t>
  </si>
  <si>
    <t>4638805406</t>
  </si>
  <si>
    <t>W463 МОЛДИНГ АРКИ КРЫЛА ПРАВ ПЕРЕД (Тайвань)</t>
  </si>
  <si>
    <t>4638109316</t>
  </si>
  <si>
    <t>W463 ЗЕРКАЛО ЛЕВ ЭЛЕКТР С ПОДОГРЕВ УК.ПОВОР ПОДСВЕТ АВТОСКЛАДЫВ Side assist (aspherical) (Китай)</t>
  </si>
  <si>
    <t>4638109416</t>
  </si>
  <si>
    <t>W463 ЗЕРКАЛО ПРАВ ЭЛЕКТР С ПОДОГРЕВ УК.ПОВОР ПОДСВЕТ АВТОСКЛАДЫВ Side assist (aspherical) (Китай)</t>
  </si>
  <si>
    <t>4638851533</t>
  </si>
  <si>
    <t>W463 БОКОВИНА БАМПЕРА ЗАДН ЛЕВ (Тайвань) ГРУНТ</t>
  </si>
  <si>
    <t>4638851633</t>
  </si>
  <si>
    <t>W463 БОКОВИНА БАМПЕРА ЗАДН ПРАВ (Тайвань) ГРУНТ</t>
  </si>
  <si>
    <t>4638201964</t>
  </si>
  <si>
    <t>W463 ФОНАРЬ ЗАДН ВНЕШН ЛЕВ (DEPO)</t>
  </si>
  <si>
    <t>4638202064</t>
  </si>
  <si>
    <t>W463 ФОНАРЬ ЗАДН ВНЕШН ПРАВ (DEPO)</t>
  </si>
  <si>
    <t>MERCEDES X117  CLA (13-)</t>
  </si>
  <si>
    <t>1178810101</t>
  </si>
  <si>
    <t>X117 КРЫЛО ПЕРЕДН ЛЕВ (Китай)</t>
  </si>
  <si>
    <t>1178810201</t>
  </si>
  <si>
    <t>X117 КРЫЛО ПЕРЕДН ПРАВ (Китай)</t>
  </si>
  <si>
    <t>MERCEDES X156  GLA (14-)</t>
  </si>
  <si>
    <t>1569067500</t>
  </si>
  <si>
    <t>X156 ФАРА ЛЕВ ДИОД (DEPO)</t>
  </si>
  <si>
    <t>1569063100</t>
  </si>
  <si>
    <t>X156 ФАРА ЛЕВ ЛИНЗОВАН С РЕГ.МОТОР (КСЕНОН) ДИОД (DEPO)</t>
  </si>
  <si>
    <t>1569067600</t>
  </si>
  <si>
    <t>X156 ФАРА ПРАВ ДИОД (DEPO)</t>
  </si>
  <si>
    <t>1569063200</t>
  </si>
  <si>
    <t>X156 ФАРА ПРАВ ЛИНЗОВАН С РЕГ.МОТОР (КСЕНОН) ДИОД (DEPO)</t>
  </si>
  <si>
    <t>1568800540</t>
  </si>
  <si>
    <t>X156 БАМПЕР ПЕРЕДН С ОТВ П/ОМЫВАТ ФАР , П/ДАТЧ , П/МОЛДИНГ , ГРУНТ (Тайвань)</t>
  </si>
  <si>
    <t>1568800118</t>
  </si>
  <si>
    <t>X156 КРЫЛО ПЕРЕДН ЛЕВ (Китай)</t>
  </si>
  <si>
    <t>1568800218</t>
  </si>
  <si>
    <t>X156 КРЫЛО ПЕРЕДН ПРАВ (Китай)</t>
  </si>
  <si>
    <t>W213 КРЫЛО ПЕРЕДН ЛЕВ СТАЛЬН (Китай)</t>
  </si>
  <si>
    <t>1568852322</t>
  </si>
  <si>
    <t>X156 МОЛДИНГ АРКИ КРЫЛА ЛЕВ ПЕРЕД (Тайвань)</t>
  </si>
  <si>
    <t>1568852422</t>
  </si>
  <si>
    <t>X156 МОЛДИНГ АРКИ КРЫЛА ПРАВ ПЕРЕД (Тайвань)</t>
  </si>
  <si>
    <t>1568851300</t>
  </si>
  <si>
    <t>X156 МОЛДИНГ АРКИ КРЫЛА ЛЕВ ЗАДН (Тайвань)</t>
  </si>
  <si>
    <t>1568851200</t>
  </si>
  <si>
    <t>X156 МОЛДИНГ АРКИ КРЫЛА ПРАВ ЗАДН (Тайвань)</t>
  </si>
  <si>
    <t>1568100376+2468100121</t>
  </si>
  <si>
    <t>X156 {17 конт.} ЗЕРКАЛО ЛЕВ ЭЛЕКТР С ПОДОГРЕВ , АВТОСКЛАДЫВ , ПАМЯТЬЮ , ПОДСВЕТ , БЕЗ КРЫШК , УК.ПОВОР (aspherical) (Тайвань)</t>
  </si>
  <si>
    <t>1568100476+2468100221</t>
  </si>
  <si>
    <t>X156 {17 конт.} ЗЕРКАЛО ПРАВ ЭЛЕКТР С ПОДОГРЕВ , АВТОСКЛАДЫВ , ПАМЯТЬЮ , ПОДСВЕТ , БЕЗ КРЫШК , УК.ПОВОР (aspherical) (Тайвань)</t>
  </si>
  <si>
    <t>1568850722</t>
  </si>
  <si>
    <t>X156 ЗАГЛУШКА БУКСИРОВ КРЮКА БАМПЕРА ПЕРЕД (Тайвань)</t>
  </si>
  <si>
    <t>1569061958</t>
  </si>
  <si>
    <t>X156 ФОНАРЬ ЗАДН ВНЕШН ЛЕВ ДИОД (DEPO)</t>
  </si>
  <si>
    <t>1569062058</t>
  </si>
  <si>
    <t>X156 ФОНАРЬ ЗАДН ВНЕШН ПРАВ ДИОД (DEPO)</t>
  </si>
  <si>
    <t>1569061358</t>
  </si>
  <si>
    <t>X156 ФОНАРЬ ЗАДН ВНУТРЕН ЛЕВ ДИОД (DEPO)</t>
  </si>
  <si>
    <t>1569061458</t>
  </si>
  <si>
    <t>X156 ФОНАРЬ ЗАДН ВНУТРЕН ПРАВ ДИОД (DEPO)</t>
  </si>
  <si>
    <t>MERCEDES X164 GL-CLASS (06-)</t>
  </si>
  <si>
    <t>1648204359</t>
  </si>
  <si>
    <t>X164 ФАРА ЛЕВ ЛИНЗОВАН +/- КОРРЕКТОР (DEPO)</t>
  </si>
  <si>
    <t>1648204459</t>
  </si>
  <si>
    <t>X164 ФАРА ПРАВ ЛИНЗОВАН +/- КОРРЕКТОР (DEPO)</t>
  </si>
  <si>
    <t>1648800106</t>
  </si>
  <si>
    <t>X164 КРЫЛО ПЕРЕДН ЛЕВ (Тайвань)</t>
  </si>
  <si>
    <t>1648800206</t>
  </si>
  <si>
    <t>X164 КРЫЛО ПЕРЕДН ПРАВ (Тайвань)</t>
  </si>
  <si>
    <t>X164 КРЫЛО ПЕРЕДН ЛЕВ (Китай)</t>
  </si>
  <si>
    <t>X164 КРЫЛО ПЕРЕДН ПРАВ (Китай)</t>
  </si>
  <si>
    <t>1648802905</t>
  </si>
  <si>
    <t>X164 ПОДКРЫЛОК ПЕРЕДН КРЫЛА ЛЕВ ПЕРЕД ЧАСТЬ (Тайвань)</t>
  </si>
  <si>
    <t>1648803005</t>
  </si>
  <si>
    <t>X164 ПОДКРЫЛОК ПЕРЕДН КРЫЛА ПРАВ ПЕРЕД ЧАСТЬ (Тайвань)</t>
  </si>
  <si>
    <t>1648842522</t>
  </si>
  <si>
    <t>X164 ПОДКРЫЛОК ПЕРЕДН КРЫЛА ЛЕВ ЗАДН ЧАСТЬ (Тайвань)</t>
  </si>
  <si>
    <t>1648842622</t>
  </si>
  <si>
    <t>X164 ПОДКРЫЛОК ПЕРЕДН КРЫЛА ПРАВ ЗАДН ЧАСТЬ (Тайвань)</t>
  </si>
  <si>
    <t>1648800257/1648800657</t>
  </si>
  <si>
    <t>X164 КАПОТ (Китай)</t>
  </si>
  <si>
    <t>1646201134</t>
  </si>
  <si>
    <t>X164 БАЛКА СУППОРТА РАДИАТ НИЖН (Китай)</t>
  </si>
  <si>
    <t>X164 ПОРОГ-ПОДНОЖКА Л+П (КОМПЛЕКТ) OEM STYLE</t>
  </si>
  <si>
    <t>1648850126</t>
  </si>
  <si>
    <t>X164 КРЫШКА ФОРСУНКИ ОМЫВАТЕЛЯ ФАРЫ ЛЕВ (Китай)</t>
  </si>
  <si>
    <t>1648850226</t>
  </si>
  <si>
    <t>X164 КРЫШКА ФОРСУНКИ ОМЫВАТЕЛЯ ФАРЫ ПРАВ (Китай)</t>
  </si>
  <si>
    <t>1648600747</t>
  </si>
  <si>
    <t>X164 ФОРСУНКА ОМЫВАТЕЛЯ ФАРЫ ЛЕВ (Китай)</t>
  </si>
  <si>
    <t>1648600847</t>
  </si>
  <si>
    <t>X164 ФОРСУНКА ОМЫВАТЕЛЯ ФАРЫ ПРАВ (Китай)</t>
  </si>
  <si>
    <t>MERCEDES X204 GLK-CLASS ( 08- )</t>
  </si>
  <si>
    <t>2048206859+2048206959</t>
  </si>
  <si>
    <t>X204 ФАРА Л+П (КОМПЛЕКТ) ТЮНИНГ С СВЕТЯЩ.СЕКЦИЯМИ , ДИОД УК.ПОВОР 4 ЛИНЗОВАН БЕЗ КОРРЕКТОР (EAGLE EYES) ВНУТРИ ЧЕРН</t>
  </si>
  <si>
    <t>2048204761</t>
  </si>
  <si>
    <t>X204 ФАРА ЛЕВ ЛИНЗОВАН С РЕГ.МОТОР (DEPO)</t>
  </si>
  <si>
    <t>A2048200939</t>
  </si>
  <si>
    <t>X204 ФАРА ЛЕВ С РЕГ.МОТОР (DEPO)</t>
  </si>
  <si>
    <t>2048204861</t>
  </si>
  <si>
    <t>X204 ФАРА ПРАВ ЛИНЗОВАН С РЕГ.МОТОР (DEPO)</t>
  </si>
  <si>
    <t>A2048201039</t>
  </si>
  <si>
    <t>X204 ФАРА ПРАВ С РЕГ.МОТОР (DEPO)</t>
  </si>
  <si>
    <t>20488015839776</t>
  </si>
  <si>
    <t>X204 РЕШЕТКА РАДИАТОРА (Тайвань) ХРОМ-ЧЕРН</t>
  </si>
  <si>
    <t>2048851974</t>
  </si>
  <si>
    <t>X204 МОЛДИНГ РЕШЕТКИ БАМПЕРА ЛЕВ ВЕРХН ХРОМ (Тайвань)</t>
  </si>
  <si>
    <t>2048853374</t>
  </si>
  <si>
    <t>X204 МОЛДИНГ РЕШЕТКИ БАМПЕРА ЛЕВ П/ DRL( ХОД. ОГНИ) ХРОМ (Тайвань)</t>
  </si>
  <si>
    <t>2048852074</t>
  </si>
  <si>
    <t>X204 МОЛДИНГ РЕШЕТКИ БАМПЕРА ПРАВ ВЕРХН ХРОМ (Тайвань)</t>
  </si>
  <si>
    <t>2048853474</t>
  </si>
  <si>
    <t>X204 МОЛДИНГ РЕШЕТКИ БАМПЕРА ПРАВ П/ DRL( ХОД. ОГНИ) ХРОМ (Тайвань)</t>
  </si>
  <si>
    <t>2048851822</t>
  </si>
  <si>
    <t>X204 МОЛДИНГ РЕШЕТКИ БАМПЕРА ХРОМ (Тайвань)</t>
  </si>
  <si>
    <t>2048852574</t>
  </si>
  <si>
    <t>X204 МОЛДИНГ РЕШЕТКИ БАМПЕРА ЛЕВ НИЖН ХРОМ (Тайвань)</t>
  </si>
  <si>
    <t>2048852674</t>
  </si>
  <si>
    <t>X204 МОЛДИНГ РЕШЕТКИ БАМПЕРА ПРАВ НИЖН ХРОМ (Тайвань)</t>
  </si>
  <si>
    <t>2048850974</t>
  </si>
  <si>
    <t>X204 МОЛДИНГ РЕШЕТКИ БАМПЕРА ЛЕВ ХРОМ (Тайвань)</t>
  </si>
  <si>
    <t>2048851074</t>
  </si>
  <si>
    <t>X204 МОЛДИНГ РЕШЕТКИ БАМПЕРА ПРАВ ХРОМ (Тайвань)</t>
  </si>
  <si>
    <t>20488045409999</t>
  </si>
  <si>
    <t>X204 БАМПЕР ПЕРЕДН С ОТВ П/ОМЫВАТ , П/ДАТЧ , БЕЗ ОТВ П/МОЛДИНГ , ГРУНТ (Тайвань)</t>
  </si>
  <si>
    <t>2048802249</t>
  </si>
  <si>
    <t>X204 БАМПЕР ПЕРЕДН С ОТВ П/ОМЫВАТ , П/ДАТЧ , ГРУНТ (Тайвань)</t>
  </si>
  <si>
    <t>20488048409999</t>
  </si>
  <si>
    <t>X204 БАМПЕР ПЕРЕДН С ОТВ П/ОМЫВАТ , П/ДАТЧ , П/МОЛДИНГ , ГРУНТ (Тайвань)</t>
  </si>
  <si>
    <t>2048804340</t>
  </si>
  <si>
    <t>X204 БАМПЕР ПЕРЕДН С ОТВ П/ДАТЧ , ГРУНТ (Тайвань)</t>
  </si>
  <si>
    <t>2048850281</t>
  </si>
  <si>
    <t>X204 КРЕПЛЕНИЕ НОМЕРА БАМПЕРА ПЕРЕДН (Тайвань)</t>
  </si>
  <si>
    <t>2048857123</t>
  </si>
  <si>
    <t>X204 РЕШЕТКА БАМПЕРА ПЕРЕДН ЛЕВ С ОТВ П/ DRL( ХОД. ОГНИ) (Тайвань)</t>
  </si>
  <si>
    <t>2048853323</t>
  </si>
  <si>
    <t>X204 РЕШЕТКА БАМПЕРА ПЕРЕДН ЛЕВ С ОТВ П/ПРОТИВОТУМ (Тайвань)</t>
  </si>
  <si>
    <t>2048857223</t>
  </si>
  <si>
    <t>X204 РЕШЕТКА БАМПЕРА ПЕРЕДН ПРАВ С ОТВ П/ DRL( ХОД. ОГНИ) (Тайвань)</t>
  </si>
  <si>
    <t>2048853423</t>
  </si>
  <si>
    <t>X204 РЕШЕТКА БАМПЕРА ПЕРЕДН ПРАВ С ОТВ П/ПРОТИВОТУМ (Тайвань)</t>
  </si>
  <si>
    <t>2048856823</t>
  </si>
  <si>
    <t>X204 РЕШЕТКА БАМПЕРА ПЕРЕДН (Тайвань)</t>
  </si>
  <si>
    <t>2048800918</t>
  </si>
  <si>
    <t>X204 КРЫЛО ПЕРЕДН ЛЕВ (Тайвань)</t>
  </si>
  <si>
    <t>2048801018</t>
  </si>
  <si>
    <t>X204 КРЫЛО ПЕРЕДН ПРАВ (Тайвань)</t>
  </si>
  <si>
    <t>2046901730</t>
  </si>
  <si>
    <t>X204 ПОДКРЫЛОК ПЕРЕДН КРЫЛА ЛЕВ ПЕРЕД (Тайвань)</t>
  </si>
  <si>
    <t>2046901830</t>
  </si>
  <si>
    <t>X204 ПОДКРЫЛОК ПЕРЕДН КРЫЛА ПРАВ ПЕРЕД (Тайвань)</t>
  </si>
  <si>
    <t>2046901130</t>
  </si>
  <si>
    <t>X204 ПОДКРЫЛОК ПЕРЕДН КРЫЛА ЛЕВ ЗАДН (Тайвань)</t>
  </si>
  <si>
    <t>2046901230</t>
  </si>
  <si>
    <t>X204 ПОДКРЫЛОК ПЕРЕДН КРЫЛА ПРАВ ЗАДН (Тайвань)</t>
  </si>
  <si>
    <t>X204 ПОДКРЫЛОК ПЕРЕДН КРЫЛА ЛЕВ ПЕРЕД ЧАСТЬ (Китай)</t>
  </si>
  <si>
    <t>X204 ПОДКРЫЛОК ПЕРЕДН КРЫЛА ПРАВ ПЕРЕД ЧАСТЬ (Китай)</t>
  </si>
  <si>
    <t>2048800557</t>
  </si>
  <si>
    <t>X204 КАПОТ СТАЛЬН (Тайвань)</t>
  </si>
  <si>
    <t>X204 ПОРОГ-ПОДНОЖКА Л+П (КОМПЛЕКТ) OEM STYLE</t>
  </si>
  <si>
    <t>2048600108</t>
  </si>
  <si>
    <t>X204 КРЫШКА ФОРСУНКИ ОМЫВАТЕЛЯ ФАРЫ ЛЕВ (Китай)</t>
  </si>
  <si>
    <t>2048691708</t>
  </si>
  <si>
    <t>X204 КРЫШКА ФОРСУНКИ ОМЫВАТЕЛЯ ФАРЫ ЛЕВ (Тайвань)</t>
  </si>
  <si>
    <t>2048600208</t>
  </si>
  <si>
    <t>X204 КРЫШКА ФОРСУНКИ ОМЫВАТЕЛЯ ФАРЫ ПРАВ (Китай)</t>
  </si>
  <si>
    <t>2048691808</t>
  </si>
  <si>
    <t>X204 КРЫШКА ФОРСУНКИ ОМЫВАТЕЛЯ ФАРЫ ПРАВ (Тайвань)</t>
  </si>
  <si>
    <t>X204 ЗЕРКАЛО ЛЕВ ЭЛЕКТР ПОДОГРЕВ УК.ПОВОР ПОДСВЕТ АВТОСКЛАДЫВ ПАМЯТЬЮ (aspherical) (Китай)</t>
  </si>
  <si>
    <t>X204 ЗЕРКАЛО ПРАВ ЭЛЕКТР ПОДОГРЕВ УК.ПОВОР ПОДСВЕТ АВТОСКЛАДЫВ ПАМЯТЬЮ (aspherical) (Китай)</t>
  </si>
  <si>
    <t>2048850224</t>
  </si>
  <si>
    <t>X204 ЗАГЛУШКА БУКСИРОВ КРЮКА БАМПЕРА ПЕРЕД (Тайвань)</t>
  </si>
  <si>
    <t>2048851124</t>
  </si>
  <si>
    <t>2048855623</t>
  </si>
  <si>
    <t>W204 ЗАГЛУШКА БУКСИРОВ КРЮКА БАМПЕРА ЗАДН (Тайвань)</t>
  </si>
  <si>
    <t>2048201364</t>
  </si>
  <si>
    <t>X204 ФОНАРЬ ЗАДН ВНЕШН ЛЕВ (DEPO)</t>
  </si>
  <si>
    <t>2049060157</t>
  </si>
  <si>
    <t>X204 ФОНАРЬ ЗАДН ВНЕШН ЛЕВ ДИОД (DEPO)</t>
  </si>
  <si>
    <t>2048201464</t>
  </si>
  <si>
    <t>X204 ФОНАРЬ ЗАДН ВНЕШН ПРАВ (DEPO)</t>
  </si>
  <si>
    <t>2049060257</t>
  </si>
  <si>
    <t>X204 ФОНАРЬ ЗАДН ВНЕШН ПРАВ ДИОД (DEPO)</t>
  </si>
  <si>
    <t>2043308011</t>
  </si>
  <si>
    <t>X204 РЫЧАГ ПЕРЕДН ПОДВЕСКИ Л=П (Тайвань)</t>
  </si>
  <si>
    <t>2043308111</t>
  </si>
  <si>
    <t>X204 РЫЧАГ ПЕРЕДН ПОДВЕСКИ ЛЕВ С САЛЕЙНТ-БЛОК (Тайвань)</t>
  </si>
  <si>
    <t>2043308211</t>
  </si>
  <si>
    <t>X204 РЫЧАГ ПЕРЕДН ПОДВЕСКИ ПРАВ С САЛЕЙНТ-БЛОК (Тайвань)</t>
  </si>
  <si>
    <t>2048601347</t>
  </si>
  <si>
    <t>X204 ФОРСУНКА ОМЫВАТЕЛЯ ФАРЫ ЛЕВ (Китай)</t>
  </si>
  <si>
    <t>2048602347</t>
  </si>
  <si>
    <t>2048602447</t>
  </si>
  <si>
    <t>X204 ФОРСУНКА ОМЫВАТЕЛЯ ФАРЫ ПРАВ (Китай)</t>
  </si>
  <si>
    <t>2048601447</t>
  </si>
  <si>
    <t>MERCEDES X253 GLC-CLASS (16- )</t>
  </si>
  <si>
    <t>2538882000</t>
  </si>
  <si>
    <t>X253 РЕШЕТКА РАДИАТОРА ВНУТРЕН , БЕЗ ОТВ П/КАМЕРУ , ЧЕРН (Тайвань)</t>
  </si>
  <si>
    <t>2538882100</t>
  </si>
  <si>
    <t>X253 РЕШЕТКА РАДИАТОРА ВНУТРЕН , С ОТВ П/КАМЕРУ , ЧЕРН (Тайвань)</t>
  </si>
  <si>
    <t>25388823009982</t>
  </si>
  <si>
    <t>X253 РЕШЕТКА РАДИАТОРА ВНЕШН , БЕЗ ОТВ П/КАМЕРУ , СЕРЕБРИСТ (Тайвань)</t>
  </si>
  <si>
    <t>25388822009982</t>
  </si>
  <si>
    <t>X253 РЕШЕТКА РАДИАТОРА ВНЕШН С ОТВ П/КАМЕРУ , СЕРЕБРИСТ (Тайвань)</t>
  </si>
  <si>
    <t>2538880185</t>
  </si>
  <si>
    <t>X253 МОЛДИНГ РЕШЕТКИ РАДИАТОРА ЛЕВ ВЕРХН ХРОМ (Тайвань)</t>
  </si>
  <si>
    <t>2538880285</t>
  </si>
  <si>
    <t>X253 МОЛДИНГ РЕШЕТКИ РАДИАТОРА ПРАВ ВЕРХН ХРОМ (Тайвань)</t>
  </si>
  <si>
    <t>2538880385</t>
  </si>
  <si>
    <t>X253 МОЛДИНГ РЕШЕТКИ РАДИАТОРА ЛЕВ НИЖН ХРОМ (Тайвань)</t>
  </si>
  <si>
    <t>2538880485</t>
  </si>
  <si>
    <t>X253 МОЛДИНГ РЕШЕТКИ РАДИАТОРА ПРАВ НИЖН ХРОМ (Тайвань)</t>
  </si>
  <si>
    <t>25388504259999</t>
  </si>
  <si>
    <t>X253 БАМПЕР ПЕРЕДН ВЕРХН ЧАСТЬ С ОТВ П/ДАТЧ ГРУНТ (Тайвань)</t>
  </si>
  <si>
    <t>2538850565</t>
  </si>
  <si>
    <t>X253 БАМПЕР ПЕРЕДН НИЖН ЧАСТЬ (Тайвань)</t>
  </si>
  <si>
    <t>2538851625</t>
  </si>
  <si>
    <t>X253 МОЛДИНГ БАМПЕРА ПЕРЕДН ХРОМ (Тайвань)</t>
  </si>
  <si>
    <t>2538800118</t>
  </si>
  <si>
    <t>X253 КРЫЛО ПЕРЕДН ЛЕВ АЛЮМИН (Тайвань)</t>
  </si>
  <si>
    <t>2538800218</t>
  </si>
  <si>
    <t>X253 КРЫЛО ПЕРЕДН ПРАВ АЛЮМИН (Тайвань)</t>
  </si>
  <si>
    <t>X253 КРЫЛО ПЕРЕДН ЛЕВ СТАЛЬН (Тайвань)</t>
  </si>
  <si>
    <t>X253 КРЫЛО ПЕРЕДН ПРАВ СТАЛЬН (Тайвань)</t>
  </si>
  <si>
    <t>2538800157</t>
  </si>
  <si>
    <t>X253 КАПОТ СТАЛЬН (Тайвань)</t>
  </si>
  <si>
    <t>25388061019999</t>
  </si>
  <si>
    <t>X253 БАМПЕР ЗАДН ВЕРХН ГРУНТ (Тайвань)</t>
  </si>
  <si>
    <t>2538851825</t>
  </si>
  <si>
    <t>X253 БАМПЕР ЗАДН НИЖН С ОТВ П/ДАТЧ ГРУНТ (Тайвань)</t>
  </si>
  <si>
    <t>2539067300</t>
  </si>
  <si>
    <t>X253 ФОНАРЬ ЗАДН ВНЕШН ЛЕВ ДИОД (DEPO)</t>
  </si>
  <si>
    <t>2539067400</t>
  </si>
  <si>
    <t>X253 ФОНАРЬ ЗАДН ВНЕШН ПРАВ ДИОД (DEPO)</t>
  </si>
  <si>
    <t>MINI</t>
  </si>
  <si>
    <t>MINI COOPER (01-)</t>
  </si>
  <si>
    <t>63122751871</t>
  </si>
  <si>
    <t>COOPER {ONE / CLUBMAN} ФАРА ЛЕВ С РЕГ.МОТОР УК.ПОВОР (DEPO) ПРОЗРАЧН</t>
  </si>
  <si>
    <t>63122751872</t>
  </si>
  <si>
    <t>COOPER {ONE / CLUBMAN} ФАРА ПРАВ С РЕГ.МОТОР УК.ПОВОР (DEPO) ПРОЗРАЧН</t>
  </si>
  <si>
    <t>63126911703+63126911704</t>
  </si>
  <si>
    <t>COOPER ФАРА Л+П (КОМПЛЕКТ) ТЮНИНГ ЛИНЗОВАН (SONAR) ВНУТРИ ЧЕРН</t>
  </si>
  <si>
    <t>COOPER ФАРА Л+П (КОМПЛЕКТ) ТЮНИНГ ЛИНЗОВАН С СВЕТЯЩ ОБОДК (JUNYAN) ВНУТРИ ЧЕРН</t>
  </si>
  <si>
    <t>63176925049</t>
  </si>
  <si>
    <t>COOPER ФАРА ПРОТИВОТУМ ЛЕВ (DEPO)</t>
  </si>
  <si>
    <t>63176925050</t>
  </si>
  <si>
    <t>COOPER ФАРА ПРОТИВОТУМ ПРАВ (DEPO)</t>
  </si>
  <si>
    <t>51116800140</t>
  </si>
  <si>
    <t>COOPER БАМПЕР ПЕРЕДН (Тайвань) ГРУНТ</t>
  </si>
  <si>
    <t>51116800143</t>
  </si>
  <si>
    <t>COOPER МОЛДИНГ БАМПЕРА ПЕРЕДН ЛЕВ (Тайвань) ХРОМ</t>
  </si>
  <si>
    <t>51116800142</t>
  </si>
  <si>
    <t>COOPER МОЛДИНГ БАМПЕРА ПЕРЕДН ПРАВ (Тайвань) ХРОМ</t>
  </si>
  <si>
    <t>41217037438</t>
  </si>
  <si>
    <t>COOPER КРЫЛО ПЕРЕДН ЛЕВ (Тайвань) СТАЛЬН</t>
  </si>
  <si>
    <t>41217037437</t>
  </si>
  <si>
    <t>COOPER КРЫЛО ПЕРЕДН ПРАВ (Тайвань) СТАЛЬН</t>
  </si>
  <si>
    <t>51717136165/51717207577</t>
  </si>
  <si>
    <t>COOPER ПОДКРЫЛОК ПЕРЕДН КРЫЛА ЛЕВ (Тайвань)</t>
  </si>
  <si>
    <t>51717140857</t>
  </si>
  <si>
    <t>51717140858</t>
  </si>
  <si>
    <t>COOPER ПОДКРЫЛОК ПЕРЕДН КРЫЛА ПРАВ (Тайвань)</t>
  </si>
  <si>
    <t>51717136166/51717207578</t>
  </si>
  <si>
    <t>41617067753</t>
  </si>
  <si>
    <t>COOPER КАПОТ (Тайвань) СТАЛЬН</t>
  </si>
  <si>
    <t>51717147912</t>
  </si>
  <si>
    <t>COOPER СУППОРТ РАДИАТОРА ПЛАСТИК (Тайвань)</t>
  </si>
  <si>
    <t>51647200799</t>
  </si>
  <si>
    <t>51167192469</t>
  </si>
  <si>
    <t>COOPER ЗЕРКАЛО ЛЕВ ЭЛЕКТР С ПОДОГРЕВ (aspherical) (Тайвань) ГРУНТ</t>
  </si>
  <si>
    <t>51167192470</t>
  </si>
  <si>
    <t>COOPER ЗЕРКАЛО ПРАВ ЭЛЕКТР С ПОДОГРЕВ (convex) (Тайвань) ГРУНТ</t>
  </si>
  <si>
    <t>63216935783+63216935784</t>
  </si>
  <si>
    <t>COOPER ФОНАРЬ ЗАДН ВНЕШН Л+П (КОМПЛЕКТ) ТЮНИНГ ХРУСТАЛ (EAGLE EYES) ВНУТРИ ХРОМ</t>
  </si>
  <si>
    <t>COOPER ФОНАРЬ ЗАДН ВНЕШН Л+П (КОМПЛЕКТ) ТЮНИНГ ДИОД (JUNYAN) ВНУТРИ ЧЕРН</t>
  </si>
  <si>
    <t>MINI COOPER COUNTRYMAN (10-)</t>
  </si>
  <si>
    <t>63129801027</t>
  </si>
  <si>
    <t>COOPER {COUNTRYMAN} ФАРА ЛЕВ С РЕГ.МОТОР УК.ПОВОР (DEPO) ПРОЗРАЧН</t>
  </si>
  <si>
    <t>63129801028</t>
  </si>
  <si>
    <t>COOPER {COUNTRYMAN} ФАРА ПРАВ С РЕГ.МОТОР УК.ПОВОР (DEPO) ПРОЗРАЧН</t>
  </si>
  <si>
    <t>COOPER {COUNTRYMAN} ФАРА Л+П (КОМПЛЕКТ) ТЮНИНГ С РЕГ.МОТОР , УК.ПОВОР , СВЕТЯЩ.СЕКЦИЯМИ (БИКСЕНОН) (SONAR) ВНУТРИ ХРОМ</t>
  </si>
  <si>
    <t>51117317264</t>
  </si>
  <si>
    <t>COOPER {CLUBMAN/CABRIO/COUNTRYMAN} РЕШЕТКА РАДИАТОРА С ХРОМ МОЛДИНГ (Тайвань)</t>
  </si>
  <si>
    <t>51112751624</t>
  </si>
  <si>
    <t>COOPER {CLUBMAN/CABRIO} МОЛДИНГ РЕШЕТКИ РАДИАТОРА НИЖН ХРОМ (Тайвань)</t>
  </si>
  <si>
    <t>51117250789</t>
  </si>
  <si>
    <t>COOPER {CLUBMAN/CABRIO} МОЛДИНГ РЕШЕТКИ БАМПЕРА ЦЕНТР ХРОМ (Тайвань)</t>
  </si>
  <si>
    <t>51117268746</t>
  </si>
  <si>
    <t>COOPER {CLUBMAN/CABRIO} БАМПЕР ПЕРЕДН ГРУНТ (Тайвань)</t>
  </si>
  <si>
    <t>51119807196</t>
  </si>
  <si>
    <t>10-16</t>
  </si>
  <si>
    <t>COOPER {COUNTRYMAN} БАМПЕР ПЕРЕДН ГРУНТ (Тайвань)</t>
  </si>
  <si>
    <t>51117248788</t>
  </si>
  <si>
    <t>COOPER {CLUBMAN/CABRIO} СПОЙЛЕР БАМПЕРА ПЕРЕДН (Тайвань)</t>
  </si>
  <si>
    <t>41612754742</t>
  </si>
  <si>
    <t>COOPER {CLUBMAN/CABRIO} КАПОТ (Тайвань)</t>
  </si>
  <si>
    <t>51169805007+51169803189+51162754915</t>
  </si>
  <si>
    <t>COOPER {COUNTRYMAN} ЗЕРКАЛО ЛЕВ ЭЛЕКТР С ПОДОГРЕВ , АВТОСКЛАДЫВ , ГРУНТ (aspherical) (Тайвань)</t>
  </si>
  <si>
    <t>51169805008+51169803190+51162754916</t>
  </si>
  <si>
    <t>COOPER {COUNTRYMAN} ЗЕРКАЛО ПРАВ ЭЛЕКТР С ПОДОГРЕВ , АВТОСКЛАДЫВ , ГРУНТ (aspherical) (Тайвань)</t>
  </si>
  <si>
    <t>63219807807/63219808149</t>
  </si>
  <si>
    <t>COOPER {COUNTRYMAN} ФОНАРЬ ЗАДН ВНЕШН ЛЕВ (DEPO)</t>
  </si>
  <si>
    <t>63219807808/63219808150</t>
  </si>
  <si>
    <t>COOPER {COUNTRYMAN} ФОНАРЬ ЗАДН ВНЕШН ПРАВ (DEPO)</t>
  </si>
  <si>
    <t>OPEL</t>
  </si>
  <si>
    <t>OPEL ANTARA (06-)</t>
  </si>
  <si>
    <t>4808169</t>
  </si>
  <si>
    <t>ANTARA ФАРА ЛЕВ С РЕГ.МОТОР ВНУТРИ (DEPO) ХРОМ</t>
  </si>
  <si>
    <t>4808170</t>
  </si>
  <si>
    <t>ANTARA ФАРА ПРАВ С РЕГ.МОТОР ВНУТРИ (DEPO) ХРОМ</t>
  </si>
  <si>
    <t>4806037</t>
  </si>
  <si>
    <t>ANTARA ФАРА ПРОТИВОТУМ ЛЕВ (DEPO)</t>
  </si>
  <si>
    <t>4806038</t>
  </si>
  <si>
    <t>ANTARA ФАРА ПРОТИВОТУМ ПРАВ (DEPO)</t>
  </si>
  <si>
    <t>ANTARA ПОРОГ-ПОДНОЖКА Л+П (КОМПЛЕКТ)</t>
  </si>
  <si>
    <t>20777042/96800739</t>
  </si>
  <si>
    <t>CAPTIVA {ANTARA 06-} РАДИАТОР ОХЛАЖДЕН AT</t>
  </si>
  <si>
    <t>4803979</t>
  </si>
  <si>
    <t>CAPTIVA {ANTARA 06-} КОНДЕНСАТОР КОНДИЦ (KOYO)</t>
  </si>
  <si>
    <t>111.01002.2</t>
  </si>
  <si>
    <t>07-12</t>
  </si>
  <si>
    <t>ANTARA {CAPTIVA} ЗАЩИТА ПОДДОНА ДВИГАТЕЛЯ , С КРЕПЛЕН , 2.4 , 3.2 , СТАЛЬН</t>
  </si>
  <si>
    <t>111.04208.1</t>
  </si>
  <si>
    <t>ANTARA {CAPTIVA} ЗАЩИТА ПОДДОНА ДВИГАТЕЛЯ + КПП , С КРЕПЛЕН , 2.2 , 2.4 , 3 , СТАЛЬН</t>
  </si>
  <si>
    <t>OPEL ASTRA (10/91-2/98)</t>
  </si>
  <si>
    <t>1216003/1216459</t>
  </si>
  <si>
    <t>ASTRA ФАРА ЛЕВ +/- КОРРЕКТОР (DEPO)</t>
  </si>
  <si>
    <t>90511090</t>
  </si>
  <si>
    <t>1216004/1216456</t>
  </si>
  <si>
    <t>ASTRA ФАРА ПРАВ +/- КОРРЕКТОР (DEPO)</t>
  </si>
  <si>
    <t>90511089</t>
  </si>
  <si>
    <t>ASTRA ФАРА ЛЕВ +/- КОРРЕКТОР ХРУСТАЛ</t>
  </si>
  <si>
    <t>ASTRA ФАРА ПРАВ +/- КОРРЕКТОР ХРУСТАЛ</t>
  </si>
  <si>
    <t>90511089+905110920+90381935+90381934</t>
  </si>
  <si>
    <t>ASTRA ФАРА +УКАЗ.ПОВОРОТА Л+П (КОМПЛЕКТ) ТЮНИНГ ХРУСТАЛ ЛИНЗОВАН С СВЕТЯЩ ОБОДК ВНУТРИ (DEPO) ЧЕРН</t>
  </si>
  <si>
    <t>ASTRA СТЕКЛО ФАРЫ ЛЕВ</t>
  </si>
  <si>
    <t>ASTRA СТЕКЛО ФАРЫ ПРАВ</t>
  </si>
  <si>
    <t>1226007</t>
  </si>
  <si>
    <t>ASTRA УКАЗ.ПОВОРОТА УГЛОВОЙ ЛЕВ (DEPO) БЕЛЫЙ</t>
  </si>
  <si>
    <t>1226059/90421895</t>
  </si>
  <si>
    <t>ASTRA УКАЗ.ПОВОРОТА УГЛОВОЙ ЛЕВ (DEPO) ЖЕЛТ</t>
  </si>
  <si>
    <t>90381934</t>
  </si>
  <si>
    <t>ASTRA УКАЗ.ПОВОРОТА УГЛОВОЙ ЛЕВ ХРУСТАЛ</t>
  </si>
  <si>
    <t>1226008</t>
  </si>
  <si>
    <t>ASTRA УКАЗ.ПОВОРОТА УГЛОВОЙ ПРАВ (DEPO) БЕЛЫЙ</t>
  </si>
  <si>
    <t>1226008/90421896</t>
  </si>
  <si>
    <t>ASTRA УКАЗ.ПОВОРОТА УГЛОВОЙ ПРАВ (DEPO) ЖЕЛТ</t>
  </si>
  <si>
    <t>90381935</t>
  </si>
  <si>
    <t>ASTRA УКАЗ.ПОВОРОТА УГЛОВОЙ ПРАВ ХРУСТАЛ</t>
  </si>
  <si>
    <t>90442266</t>
  </si>
  <si>
    <t>ASTRA ФАРА ПРОТИВОТУМ ЛЕВ (DEPO)</t>
  </si>
  <si>
    <t>085750/90512190</t>
  </si>
  <si>
    <t>90442267</t>
  </si>
  <si>
    <t>ASTRA ФАРА ПРОТИВОТУМ ПРАВ (DEPO)</t>
  </si>
  <si>
    <t>085751/90512191</t>
  </si>
  <si>
    <t>90512190</t>
  </si>
  <si>
    <t>ASTRA ФАРА ПРОТИВОТУМ ЛЕВ (Китай)</t>
  </si>
  <si>
    <t>ASTRA СТЕКЛО ФАРЫ ПРОТИВОТУМ ЛЕВ</t>
  </si>
  <si>
    <t>ASTRA СТЕКЛО ФАРЫ ПРОТИВОТУМ ПРАВ</t>
  </si>
  <si>
    <t>ASTRA РЕШЕТКА РАДИАТОРА В СБОРЕ</t>
  </si>
  <si>
    <t>1320050</t>
  </si>
  <si>
    <t>1400119</t>
  </si>
  <si>
    <t>ASTRA БАМПЕР ПЕРЕДН БЕЗ ОТВ П/КОНДИЦ ЧЕРН</t>
  </si>
  <si>
    <t>1400153</t>
  </si>
  <si>
    <t>ASTRA БАМПЕР ПЕРЕДН С ОТВ П/ПРОТИВОТУМ , П/КОНДИЦ ГРУНТ</t>
  </si>
  <si>
    <t>1400121</t>
  </si>
  <si>
    <t>ASTRA БАМПЕР ПЕРЕДН С ОТВ П/КОНДИЦ ЧЕРН</t>
  </si>
  <si>
    <t>90380353</t>
  </si>
  <si>
    <t>92-97</t>
  </si>
  <si>
    <t>ASTRA УСИЛИТЕЛЬ БАМПЕРА ПЕРЕДН (Тайвань)</t>
  </si>
  <si>
    <t>1406140</t>
  </si>
  <si>
    <t>ASTRA КРОНШТЕЙН УСИЛИТЕЛЯ БАМПЕРА ПЕРЕДН ЛЕВ (Тайвань)</t>
  </si>
  <si>
    <t>1406139</t>
  </si>
  <si>
    <t>ASTRA КРОНШТЕЙН УСИЛИТЕЛЯ БАМПЕРА ПЕРЕДН ПРАВ (Тайвань)</t>
  </si>
  <si>
    <t>1101000</t>
  </si>
  <si>
    <t>ASTRA КРЫЛО ПЕРЕДН ЛЕВ БЕЗ ОТВ П/ПОВТОРИТЕЛЬ</t>
  </si>
  <si>
    <t>1102000</t>
  </si>
  <si>
    <t>ASTRA КРЫЛО ПЕРЕДН ПРАВ БЕЗ ОТВ П/ПОВТОРИТЕЛЬ</t>
  </si>
  <si>
    <t>90487599</t>
  </si>
  <si>
    <t>ASTRA {CORSA 93-00} ПОВТОРИТЕЛЬ ПОВОРОТА В КРЫЛО Л=П (DEPO) ЖЕЛТ</t>
  </si>
  <si>
    <t>1101310</t>
  </si>
  <si>
    <t>ASTRA ПОДКРЫЛОК ПЕРЕДН КРЫЛА ЛЕВ (Тайвань)</t>
  </si>
  <si>
    <t>1102310</t>
  </si>
  <si>
    <t>ASTRA ПОДКРЫЛОК ПЕРЕДН КРЫЛА ПРАВ (Тайвань)</t>
  </si>
  <si>
    <t>ASTRA ЗАМОК КАПОТА (Тайвань)</t>
  </si>
  <si>
    <t>1160206/90451535</t>
  </si>
  <si>
    <t>ASTRA КАПОТ (Тайвань)</t>
  </si>
  <si>
    <t>1312067</t>
  </si>
  <si>
    <t>ASTRA БАЛКА СУППОРТА РАДИАТ ВЕРХН</t>
  </si>
  <si>
    <t>222116</t>
  </si>
  <si>
    <t>ASTRA БАЛКА СУППОРТА РАДИАТ НИЖН ЦЕНТРАЛ (Италия)</t>
  </si>
  <si>
    <t>1426395+1428793</t>
  </si>
  <si>
    <t>ASTRA ЗЕРКАЛО ЛЕВ МЕХАН (aspherical) (Тайвань)</t>
  </si>
  <si>
    <t>1426388+1428760</t>
  </si>
  <si>
    <t>ASTRA ЗЕРКАЛО ПРАВ МЕХАН (convex) (Тайвань)</t>
  </si>
  <si>
    <t>1426397+1428793</t>
  </si>
  <si>
    <t>ASTRA ЗЕРКАЛО ЛЕВ ЭЛЕКТР С ПОДОГРЕВ (aspherical) (Тайвань)</t>
  </si>
  <si>
    <t>1426392+1428794</t>
  </si>
  <si>
    <t>ASTRA ЗЕРКАЛО ПРАВ ЭЛЕКТР С ПОДОГРЕВ (convex) (Тайвань)</t>
  </si>
  <si>
    <t>1428071+1428771</t>
  </si>
  <si>
    <t>ASTRA ЗЕРКАЛО ЛЕВ МЕХАН (flat) (Тайвань)</t>
  </si>
  <si>
    <t>1428074+1428778</t>
  </si>
  <si>
    <t>1426511</t>
  </si>
  <si>
    <t>ASTRA СТЕКЛО ЗЕРКАЛА ЛЕВ С ПОДОГРЕВ (aspherical) (Тайвань)</t>
  </si>
  <si>
    <t>1426516</t>
  </si>
  <si>
    <t>ASTRA СТЕКЛО ЗЕРКАЛА ПРАВ С ПОДОГРЕВ (convex) (Тайвань)</t>
  </si>
  <si>
    <t>164775/5164559</t>
  </si>
  <si>
    <t>ASTRA ПОРОГ ЛЕВ (2 дв) (KLOKKERHOLM)</t>
  </si>
  <si>
    <t>164776/5164560</t>
  </si>
  <si>
    <t>ASTRA ПОРОГ ПРАВ (2 дв) (KLOKKERHOLM)</t>
  </si>
  <si>
    <t>164773/5164519/5164557</t>
  </si>
  <si>
    <t>ASTRA ПОРОГ ЛЕВ (4 дв) (5 дв) (KLOKKERHOLM)</t>
  </si>
  <si>
    <t>164774/5164518/5164558</t>
  </si>
  <si>
    <t>ASTRA ПОРОГ ПРАВ (4 дв) (5 дв) (KLOKKERHOLM)</t>
  </si>
  <si>
    <t>ASTRA АРКА РЕМ.КРЫЛА ЗАДН ЛЕВ (5 дв) (ХЭТЧБЭК) (KLOKKERHOLM)</t>
  </si>
  <si>
    <t>ASTRA АРКА РЕМ.КРЫЛА ЗАДН ПРАВ (5 дв) (ХЭТЧБЭК) (KLOKKERHOLM)</t>
  </si>
  <si>
    <t>ASTRA АРКА РЕМ.КРЫЛА ЗАДН ЛЕВ (5 дв) (УНИВЕРСАЛ) (KLOKKERHOLM)</t>
  </si>
  <si>
    <t>ASTRA АРКА РЕМ.КРЫЛА ЗАДН ПРАВ (5 дв) (УНИВЕРСАЛ) (KLOKKERHOLM)</t>
  </si>
  <si>
    <t>ASTRA АРКА РЕМ.КРЫЛА ЗАДН ЛЕВ (СЕДАН) (KLOKKERHOLM)</t>
  </si>
  <si>
    <t>ASTRA АРКА РЕМ.КРЫЛА ЗАДН ПРАВ (СЕДАН) (KLOKKERHOLM)</t>
  </si>
  <si>
    <t>ASTRA АРКА РЕМ.КРЫЛА ЗАДН ЛЕВ (2 дв) (3 дв) (KLOKKERHOLM)</t>
  </si>
  <si>
    <t>ASTRA АРКА РЕМ.КРЫЛА ЗАДН ПРАВ (2 дв) (3 дв) (KLOKKERHOLM)</t>
  </si>
  <si>
    <t>1404444</t>
  </si>
  <si>
    <t>ASTRA БАМПЕР ЗАДН (ХЭТЧБЭК) ЧЕРН</t>
  </si>
  <si>
    <t>1222003</t>
  </si>
  <si>
    <t>ASTRA ФОНАРЬ ЗАДН ВНЕШН ЛЕВ (4 дв) (DEPO) КРАСН-ЖЕЛТ</t>
  </si>
  <si>
    <t>1223981</t>
  </si>
  <si>
    <t>ASTRA ФОНАРЬ ЗАДН ВНЕШН ЛЕВ (4 дв) (DEPO) КРАСН-ТОНИР</t>
  </si>
  <si>
    <t>1222006</t>
  </si>
  <si>
    <t>ASTRA ФОНАРЬ ЗАДН ВНЕШН ПРАВ (4 дв) (DEPO) КРАСН-ЖЕЛТ</t>
  </si>
  <si>
    <t>1223978</t>
  </si>
  <si>
    <t>ASTRA ФОНАРЬ ЗАДН ВНЕШН ПРАВ (4 дв) (DEPO) КРАСН-ТОНИР</t>
  </si>
  <si>
    <t>90421969</t>
  </si>
  <si>
    <t>ASTRA ФОНАРЬ ЗАДН ВНЕШН ЛЕВ (ХЭТЧБЭК) (DEPO) КРАСН-ЖЕЛТ</t>
  </si>
  <si>
    <t>90421970</t>
  </si>
  <si>
    <t>ASTRA ФОНАРЬ ЗАДН ВНЕШН ПРАВ (ХЭТЧБЭК) (DEPO) КРАСН-ЖЕЛТ</t>
  </si>
  <si>
    <t>90421969+90421970</t>
  </si>
  <si>
    <t>ASTRA ФОНАРЬ ЗАДН ВНЕШН Л+П (КОМПЛЕКТ) (ХЭТЧБЭК) ТЮНИНГ ХРУСТАЛ (DEPO) КРАСН-БЕЛ</t>
  </si>
  <si>
    <t>0098290341/1223145</t>
  </si>
  <si>
    <t>ASTRA ФОНАРЬ ЗАДН ВНЕШН ЛЕВ (ХЭТЧБЭК) (DEPO)</t>
  </si>
  <si>
    <t>0098290342/12223148</t>
  </si>
  <si>
    <t>ASTRA ФОНАРЬ ЗАДН ВНЕШН ПРАВ (ХЭТЧБЭК) (DEPO)</t>
  </si>
  <si>
    <t>1222001/714098299259</t>
  </si>
  <si>
    <t>ASTRA ФОНАРЬ ЗАДН ВНЕШН ЛЕВ (УНИВЕРСАЛ) (DEPO) КРАСН-ЖЕЛТ</t>
  </si>
  <si>
    <t>1223979/714098299325</t>
  </si>
  <si>
    <t>ASTRA ФОНАРЬ ЗАДН ВНЕШН ЛЕВ (УНИВЕРСАЛ) (DEPO) КРАСН-ТОНИР</t>
  </si>
  <si>
    <t>1222002/714098299258</t>
  </si>
  <si>
    <t>ASTRA ФОНАРЬ ЗАДН ВНЕШН ПРАВ (УНИВЕРСАЛ) (DEPO) КРАСН-ЖЕЛТ</t>
  </si>
  <si>
    <t>1223980/714098299330</t>
  </si>
  <si>
    <t>ASTRA ФОНАРЬ ЗАДН ВНЕШН ПРАВ (УНИВЕРСАЛ) (DEPO) КРАСН-ТОНИР</t>
  </si>
  <si>
    <t>ASTRA ФОНАРЬ ЗАДН ВНЕШН Л+П (КОМПЛЕКТ) (ХЭТЧБЭК) ТЮНИНГ С ДИОД СТОП СИГНАЛ ХРУСТАЛ (DEPO) КРАСН-БЕЛ</t>
  </si>
  <si>
    <t>ASTRA ФОНАРЬ ЗАДН ВНЕШН Л+П (КОМПЛЕКТ) (ХЭТЧБЭК) ТЮНИНГ ТОНИР С ДИОД СТОП СИГНАЛ ХРУСТАЛ ВНУТРИ (DEPO) ХРОМ</t>
  </si>
  <si>
    <t>350261</t>
  </si>
  <si>
    <t>ASTRA СТОЙКА СТАБИЛИЗАТОРА Л=П ПЕРЕД (Тайвань)</t>
  </si>
  <si>
    <t>1300108/1300134/90443465</t>
  </si>
  <si>
    <t>ASTRA РАДИАТОР ОХЛАЖДЕН (NISSENS) (NRF) (GERI) (см.каталог)</t>
  </si>
  <si>
    <t>1300114</t>
  </si>
  <si>
    <t>1300112/1300113/1300140/1300154/469375/90325151</t>
  </si>
  <si>
    <t>ASTRA РАДИАТОР ОХЛАЖДЕН (см.каталог)</t>
  </si>
  <si>
    <t>1300116</t>
  </si>
  <si>
    <t>OPEL ASTRA (3/98-03)</t>
  </si>
  <si>
    <t>1216915/9117303</t>
  </si>
  <si>
    <t>ASTRA ФАРА ЛЕВ П/КОРРЕКТОР (DEPO)</t>
  </si>
  <si>
    <t>1216916/9117304</t>
  </si>
  <si>
    <t>ASTRA ФАРА ПРАВ П/КОРРЕКТОР (DEPO)</t>
  </si>
  <si>
    <t>1216915+1216916/9117303+9117304</t>
  </si>
  <si>
    <t>ASTRA ФАРА Л+П (КОМПЛЕКТ) П/КОРРЕКТОР ТЮНИНГ ЛИНЗОВАН С СВЕТЯЩ ОБОДК ВНУТРИ ЧЕРН (DEPO)</t>
  </si>
  <si>
    <t>1216543</t>
  </si>
  <si>
    <t>ASTRA ФАРА ЛЕВ +/- КОРРЕКТОР (КСЕНОН) (DEPO)</t>
  </si>
  <si>
    <t>93175723</t>
  </si>
  <si>
    <t>ASTRA ФАРА ЛЕВ П/КОРРЕКТОР ВНУТРИ (DEPO) ЧЕРН</t>
  </si>
  <si>
    <t>1216544</t>
  </si>
  <si>
    <t>ASTRA ФАРА ПРАВ +/- КОРРЕКТОР (КСЕНОН) (DEPO)</t>
  </si>
  <si>
    <t>1216289/9201951</t>
  </si>
  <si>
    <t>ASTRA ФАРА ПРАВ П/КОРРЕКТОР ВНУТРИ (DEPO) ЧЕРН</t>
  </si>
  <si>
    <t>1216915+1216916</t>
  </si>
  <si>
    <t>ASTRA ФАРА Л+П (КОМПЛЕКТ) ТЮНИНГ (DEVIL EYES) ЛИНЗОВАН ХРУСТАЛ ВНУТРИ (DEPO) ЧЕРН</t>
  </si>
  <si>
    <t>ASTRA ФАРА Л+П (КОМПЛЕКТ) ТЮНИНГ ЛИНЗОВАН (DEVIL EYES) (SONAR) ВНУТРИ ЧЕРН</t>
  </si>
  <si>
    <t>ASTRA ФАРА Л+П (КОМПЛЕКТ) ТЮНИНГ ЛИНЗОВАН (DEVIL EYES) +/- П/КОРРЕКТОР (EAGLE EYES) ВНУТРИ ХРОМ</t>
  </si>
  <si>
    <t>ASTRA ФАРА Л+П (КОМПЛЕКТ) ТЮНИНГ ЛИНЗОВАН С 2 СВЕТЯЩ ОБОДК (JUNYAN) ВНУТРИ ХРОМ</t>
  </si>
  <si>
    <t>ASTRA ФАРА Л+П (КОМПЛЕКТ) ТЮНИНГ ЛИНЗОВАН (DEVIL EYES) (JUNYAN) ВНУТРИ ЧЕРН</t>
  </si>
  <si>
    <t>ASTRA ФАРА ЛЕВ П/КОРРЕКТОР (Китай)</t>
  </si>
  <si>
    <t>9117322</t>
  </si>
  <si>
    <t>9117323</t>
  </si>
  <si>
    <t>6320066</t>
  </si>
  <si>
    <t>ASTRA РЕШЕТКА РАДИАТОРА (стандарт) БЕЗ ЭМБЛЕМ (Тайвань) ЧЕРН</t>
  </si>
  <si>
    <t>6320065</t>
  </si>
  <si>
    <t>ASTRA РЕШЕТКА РАДИАТОРА (Тайвань) ХРОМ-ЧЕРН</t>
  </si>
  <si>
    <t>ASTRA РЕШЕТКА РАДИАТОРА (стандарт) БЕЗ ЭМБЛЕМ ЧЕРН</t>
  </si>
  <si>
    <t>1400196</t>
  </si>
  <si>
    <t>ASTRA БАМПЕР ПЕРЕДН БЕЗ ОТВ П/ПРОТИВОТУМ (Тайвань) ГРУНТ</t>
  </si>
  <si>
    <t>1400195</t>
  </si>
  <si>
    <t>ASTRA БАМПЕР ПЕРЕДН БЕЗ ОТВ П/ПРОТИВОТУМ (Италия) ЧЕРН</t>
  </si>
  <si>
    <t>ASTRA БАМПЕР ПЕРЕДН С ОТВ П/ПРОТИВОТУМ (Италия) ГРУНТ</t>
  </si>
  <si>
    <t>1400531</t>
  </si>
  <si>
    <t>ASTRA СПОЙЛЕР БАМПЕРА ПЕРЕДН ЛЕВ (Италия) ЧЕРН</t>
  </si>
  <si>
    <t>1400530</t>
  </si>
  <si>
    <t>ASTRA СПОЙЛЕР БАМПЕРА ПЕРЕДН ПРАВ (Италия) ЧЕРН</t>
  </si>
  <si>
    <t>90559494</t>
  </si>
  <si>
    <t>6101303</t>
  </si>
  <si>
    <t>ASTRA КРЫЛО ПЕРЕДН ЛЕВ (Тайвань)</t>
  </si>
  <si>
    <t>6102303</t>
  </si>
  <si>
    <t>ASTRA КРЫЛО ПЕРЕДН ПРАВ (Тайвань)</t>
  </si>
  <si>
    <t>1713400</t>
  </si>
  <si>
    <t>ASTRA {+ZAFIRA 99-04} ПОВТОРИТЕЛЬ ПОВОРОТА В КРЫЛО Л=П (DEPO) ТОНИР</t>
  </si>
  <si>
    <t>90562897</t>
  </si>
  <si>
    <t>90562898</t>
  </si>
  <si>
    <t>1101370</t>
  </si>
  <si>
    <t>ASTRA ПОДКРЫЛОК ПЕРЕДН КРЫЛА ЛЕВ (Италия)</t>
  </si>
  <si>
    <t>1102359</t>
  </si>
  <si>
    <t>ASTRA ПОДКРЫЛОК ПЕРЕДН КРЫЛА ПРАВ (Италия)</t>
  </si>
  <si>
    <t>24424503/90562897</t>
  </si>
  <si>
    <t>ASTRA ПОДКРЫЛОК ПЕРЕДН КРЫЛА ЛЕВ (Китай)</t>
  </si>
  <si>
    <t>24424504/90562898</t>
  </si>
  <si>
    <t>ASTRA ПОДКРЫЛОК ПЕРЕДН КРЫЛА ПРАВ (Китай)</t>
  </si>
  <si>
    <t>1160446</t>
  </si>
  <si>
    <t>90521688</t>
  </si>
  <si>
    <t>ASTRA БАЛКА СУППОРТА РАДИАТ ВЕРХН (Италия) (Тайвань)</t>
  </si>
  <si>
    <t>6428076</t>
  </si>
  <si>
    <t>ASTRA ЗЕРКАЛО ЛЕВ МЕХАН С ТРОСИК (aspherical) (Тайвань)</t>
  </si>
  <si>
    <t>6428733+6428733+6428741</t>
  </si>
  <si>
    <t>ASTRA ЗЕРКАЛО ЛЕВ МЕХАН С ТРОСИК (aspherical) (Тайвань) ГРУНТ</t>
  </si>
  <si>
    <t>6428077</t>
  </si>
  <si>
    <t>ASTRA ЗЕРКАЛО ПРАВ МЕХАН С ТРОСИК (convex) (Тайвань)</t>
  </si>
  <si>
    <t>6428740+6428740+6428742</t>
  </si>
  <si>
    <t>ASTRA ЗЕРКАЛО ПРАВ МЕХАН С ТРОСИК (convex) (Тайвань) ГРУНТ</t>
  </si>
  <si>
    <t>6428736+6428736+6428741</t>
  </si>
  <si>
    <t>ASTRA ЗЕРКАЛО ЛЕВ ЭЛЕКТР С ПОДОГРЕВ (aspherical) (Тайвань) ГРУНТ</t>
  </si>
  <si>
    <t>6428080+6428739+6428742</t>
  </si>
  <si>
    <t>ASTRA ЗЕРКАЛО ПРАВ ЭЛЕКТР С ПОДОГРЕВ (convex) (Тайвань) ГРУНТ</t>
  </si>
  <si>
    <t>6428736</t>
  </si>
  <si>
    <t>ASTRA СТЕКЛО ЗЕРКАЛА ЛЕВ ЭЛЕКТР С ПОДОГРЕВ (aspherical) (Тайвань)</t>
  </si>
  <si>
    <t>6428739</t>
  </si>
  <si>
    <t>ASTRA СТЕКЛО ЗЕРКАЛА ПРАВ ЭЛЕКТР С ПОДОГРЕВ (convex) (Тайвань)</t>
  </si>
  <si>
    <t>ASTRA АРКА РЕМ.КРЫЛА ЗАДН ЛЕВ (4 дв) (СЕДАН) (KLOKKERHOLM)</t>
  </si>
  <si>
    <t>ASTRA АРКА РЕМ.КРЫЛА ЗАДН ПРАВ (4 дв) (СЕДАН) (KLOKKERHOLM)</t>
  </si>
  <si>
    <t>ASTRA АРКА РЕМ.КРЫЛА ЗАДН ЛЕВ (3 дв) (ХЭТЧБЭК) (KLOKKERHOLM)</t>
  </si>
  <si>
    <t>ASTRA АРКА РЕМ.КРЫЛА ЗАДН ПРАВ (3 дв) (ХЭТЧБЭК) (KLOKKERHOLM)</t>
  </si>
  <si>
    <t>1404145</t>
  </si>
  <si>
    <t>ASTRA БАМПЕР ЗАДН (УНИВЕРСАЛ) (Тайвань) ГРУНТ</t>
  </si>
  <si>
    <t>6223021/9117402</t>
  </si>
  <si>
    <t>6223020/9117403</t>
  </si>
  <si>
    <t>6223020+6223021</t>
  </si>
  <si>
    <t>ASTRA ФОНАРЬ ЗАДН ВНЕШН Л+П (КОМПЛЕКТ) ТЮНИНГ ПРОЗРАЧ (ХЭТЧБЭК) (DEPO) ТОНИР</t>
  </si>
  <si>
    <t>ASTRA ФОНАРЬ ЗАДН ВНЕШН Л+П (КОМПЛЕКТ) (ХЭТЧБЭК) ТЮНИНГ ПРОЗРАЧ (JUNYAN) ВНУТРИ ЧЕРН</t>
  </si>
  <si>
    <t>1222073</t>
  </si>
  <si>
    <t>ASTRA ФОНАРЬ ЗАДН ВНЕШН ЛЕВ (ХЭТЧБЭК) (DEPO) КРАСН-ТОНИР</t>
  </si>
  <si>
    <t>1222076</t>
  </si>
  <si>
    <t>ASTRA ФОНАРЬ ЗАДН ВНЕШН ПРАВ (ХЭТЧБЭК) (DEPO) КРАСН-ТОНИР</t>
  </si>
  <si>
    <t>09117210</t>
  </si>
  <si>
    <t>ASTRA ФОНАРЬ ЗАДН ВНЕШН ЛЕВ (УНИВЕРСАЛ) (DEPO)</t>
  </si>
  <si>
    <t>09117265/9117265</t>
  </si>
  <si>
    <t>ASTRA ФОНАРЬ ЗАДН ВНЕШН ПРАВ (УНИВЕРСАЛ) (DEPO)</t>
  </si>
  <si>
    <t>ASTRA ФОНАРЬ ЗАДН ВНЕШН Л+П (КОМПЛЕКТ) (ХЭТЧБЭК) ТЮНИНГ С ДИОД ХРУСТАЛ (SONAR) ВНУТРИ ЧЕРН-ХРОМ</t>
  </si>
  <si>
    <t>ASTRA ФОНАРЬ ЗАДН ВНЕШН Л+П (КОМПЛЕКТ) (ХЭТЧБЭК) ТЮНИНГ С ДИОД ТОНИР (EAGLE EYES) ВНУТРИ ХРОМ</t>
  </si>
  <si>
    <t>6223023/714028771701</t>
  </si>
  <si>
    <t>ASTRA ФОНАРЬ ЗАДН ВНЕШН ЛЕВ (СЕДАН) КРАСН БЕЛ (DEPO)</t>
  </si>
  <si>
    <t>6223024/714028771801</t>
  </si>
  <si>
    <t>ASTRA ФОНАРЬ ЗАДН ВНЕШН ПРАВ (СЕДАН) КРАСН БЕЛ (DEPO)</t>
  </si>
  <si>
    <t>1300186/90570725/9202496</t>
  </si>
  <si>
    <t>1300196/1300213/1300257/9119482/9193265</t>
  </si>
  <si>
    <t>1300187/90570726</t>
  </si>
  <si>
    <t>ASTRA {+ZAFIRA} РАДИАТОР ОХЛАЖДЕН (NISSENS) (см.каталог)</t>
  </si>
  <si>
    <t>1300196/90570728/93277988</t>
  </si>
  <si>
    <t>ASTRA {+ZAFIRA} РАДИАТОР ОХЛАЖДЕН (см.каталог)</t>
  </si>
  <si>
    <t>1300197/90570731</t>
  </si>
  <si>
    <t>1300196/1300257/9119482/9193265</t>
  </si>
  <si>
    <t>ASTRA РАДИАТОР ОХЛАЖДЕН (см.каталог) AT</t>
  </si>
  <si>
    <t>1341347+1341176</t>
  </si>
  <si>
    <t>ASTRA МОТОР+ВЕНТИЛЯТОР КОНДЕНС КОНД С КОРПУС (Тайвань)</t>
  </si>
  <si>
    <t>1854092/1854102/9174396</t>
  </si>
  <si>
    <t>ASTRA {Zafira 99-} КОМПРЕССОР КОНДИЦ (GERI) (см.каталог)</t>
  </si>
  <si>
    <t>1854111/9165714</t>
  </si>
  <si>
    <t>ASTRA {Zafira 99-/Corsa C 00-/Meriva 03-} КОМПРЕССОР КОНДИЦ (см.каталог) (AVA)</t>
  </si>
  <si>
    <t>1854120/24430230/6854000/8FK351126941</t>
  </si>
  <si>
    <t>ASTRA {Zafira 99-} КОМПРЕССОР КОНДИЦ (см.каталог) (AVA)</t>
  </si>
  <si>
    <t>OPEL ASTRA H (6/04-)</t>
  </si>
  <si>
    <t>1216561</t>
  </si>
  <si>
    <t>04-14</t>
  </si>
  <si>
    <t>ASTRA ФАРА ЛЕВ С РЕГ.МОТОР ВНУТРИ (DEPO) ЧЕРН</t>
  </si>
  <si>
    <t>1216562</t>
  </si>
  <si>
    <t>ASTRA ФАРА ПРАВ С РЕГ.МОТОР ВНУТРИ (DEPO) ЧЕРН</t>
  </si>
  <si>
    <t>1216561+1216562</t>
  </si>
  <si>
    <t>ASTRA ФАРА Л+П (КОМПЛЕКТ) ТЮНИНГ С 2 СВЕТЯЩ ОБОДК С РЕГ.МОТОР ВНУТРИ (DEPO) ЧЕРН</t>
  </si>
  <si>
    <t>1216663/1EL008700311/93178639</t>
  </si>
  <si>
    <t>ASTRA {GTC} ФАРА ЛЕВ (КСЕНОН) С РЕГ.МОТОР ВНУТРИ (DEPO) ЧЕРН</t>
  </si>
  <si>
    <t>1216664/1EL008700321/93178644</t>
  </si>
  <si>
    <t>ASTRA {GTC} ФАРА ПРАВ (КСЕНОН) С РЕГ.МОТОР ВНУТРИ (DEPO) ЧЕРН</t>
  </si>
  <si>
    <t>1216659+1216660</t>
  </si>
  <si>
    <t>ASTRA ФАРА Л+П (КОМПЛЕКТ) ТЮНИНГ (DEVIL EYES) ЛИНЗОВАН (SONAR) ВНУТРИ ХРОМ</t>
  </si>
  <si>
    <t>ASTRA ФАРА Л+П (КОМПЛЕКТ) ТЮНИНГ (DEVIL EYES) (SONAR) ЛИНЗОВАН С РЕГ.МОТОР ВНУТРИ ЧЕРН</t>
  </si>
  <si>
    <t>1216659</t>
  </si>
  <si>
    <t>ASTRA ФАРА ЛЕВ С РЕГ.МОТОР ВНУТРИ (DEPO) ХРОМ</t>
  </si>
  <si>
    <t>1216660</t>
  </si>
  <si>
    <t>ASTRA ФАРА ПРАВ С РЕГ.МОТОР ВНУТРИ (DEPO) ХРОМ</t>
  </si>
  <si>
    <t>ASTRA {GTC} ФАРА Л+П (КОМПЛЕКТ) ТЮНИНГ (КСЕНОН) С СВЕТЯЩ ОБОДК С РЕГ.МОТОР (EAGLE EYES) ВНУТРИ ЧЕРН</t>
  </si>
  <si>
    <t>ASTRA ФАРА Л+П (КОМПЛЕКТ) ТЮНИНГ С СВЕТЯЩ ОБОДК С РЕГ.МОТОР (EAGLE EYES) ВНУТРИ ХРОМ</t>
  </si>
  <si>
    <t>1EL008700311/93178639</t>
  </si>
  <si>
    <t>ASTRA {(GTC)} ФАРА ЛЕВ (КСЕНОН) С РЕГ.МОТОР (EAGLE EYES) ВНУТРИ ЧЕРН</t>
  </si>
  <si>
    <t>1EL008700321/93178644</t>
  </si>
  <si>
    <t>ASTRA {(GTC)} ФАРА ПРАВ (КСЕНОН) С РЕГ.МОТОР (EAGLE EYES) ВНУТРИ ЧЕРН</t>
  </si>
  <si>
    <t>ASTRA ФАРА Л+П (КОМПЛЕКТ) ТЮНИНГ (DEVIL EYES) ЛИНЗОВАН С РЕГ.МОТОР (JUNYAN) ВНУТРИ ХРОМ</t>
  </si>
  <si>
    <t>ASTRA ФАРА Л+П (КОМПЛЕКТ) ТЮНИНГ (DEVIL EYES) ЛИНЗОВАН С РЕГ.МОТОР (JUNYAN) ВНУТРИ ЧЕРН</t>
  </si>
  <si>
    <t>ASTRA ФАРА Л+П (КОМПЛЕКТ) ТЮНИНГ ЛИНЗОВАН С РЕГ.МОТОР , ДИОД УК.ПОВОР (JUNYAN) ВНУТРИ ЧЕРН</t>
  </si>
  <si>
    <t>1710366/24462133</t>
  </si>
  <si>
    <t>ASTRA {+ ZAFIRA 04-} ФАРА ПРОТИВОТУМ ЛЕВ (DEPO)</t>
  </si>
  <si>
    <t>1710367/24462132</t>
  </si>
  <si>
    <t>ASTRA {+ ZAFIRA 04-} ФАРА ПРОТИВОТУМ ПРАВ (DEPO)</t>
  </si>
  <si>
    <t>1710368</t>
  </si>
  <si>
    <t>07-14</t>
  </si>
  <si>
    <t>ASTRA {+ ZAFIRA 07-} ФАРА ПРОТИВОТУМ ЛЕВ (DEPO)</t>
  </si>
  <si>
    <t>1710369</t>
  </si>
  <si>
    <t>ASTRA {+ ZAFIRA 07-} ФАРА ПРОТИВОТУМ ПРАВ (DEPO)</t>
  </si>
  <si>
    <t>1710366</t>
  </si>
  <si>
    <t>ASTRA {+ ZAFIRA 04-} ФАРА ПРОТИВОТУМ ЛЕВ (Китай)</t>
  </si>
  <si>
    <t>1710367</t>
  </si>
  <si>
    <t>ASTRA {+ ZAFIRA 04-} ФАРА ПРОТИВОТУМ ПРАВ (Китай)</t>
  </si>
  <si>
    <t>6320114</t>
  </si>
  <si>
    <t>ASTRA РЕШЕТКА РАДИАТОРА (5 дв) (Тайвань) ЧЕРН</t>
  </si>
  <si>
    <t>1400746</t>
  </si>
  <si>
    <t>ASTRA МОЛДИНГ РЕШЕТКИ РАДИАТОРА (5 дв) (Тайвань) ХРОМ</t>
  </si>
  <si>
    <t>1400334</t>
  </si>
  <si>
    <t>ASTRA {GTC} БАМПЕР ПЕРЕДН (Италия)</t>
  </si>
  <si>
    <t>1400575</t>
  </si>
  <si>
    <t>ASTRA БАМПЕР ПЕРЕДН (Тайвань) ГРУНТ</t>
  </si>
  <si>
    <t>1400303</t>
  </si>
  <si>
    <t>ASTRA БАМПЕР ПЕРЕДН С ОТВ П/ОМЫВАТ ФАР (5 дв) ГРУНТ</t>
  </si>
  <si>
    <t>ASTRA БАМПЕР ПЕРЕДН ЧЕРН (Италия)</t>
  </si>
  <si>
    <t>1400767</t>
  </si>
  <si>
    <t>ASTRA МОЛДИНГ БАМПЕРА ПЕРЕДН ЛЕВ (5 дв) (Тайвань) ГРУНТ</t>
  </si>
  <si>
    <t>1400768</t>
  </si>
  <si>
    <t>ASTRA МОЛДИНГ БАМПЕРА ПЕРЕДН ПРАВ (5 дв) (Тайвань) ГРУНТ</t>
  </si>
  <si>
    <t>1400307+1400308</t>
  </si>
  <si>
    <t>ASTRA РЕШЕТКА БАМПЕРА ПЕРЕДН Л+П (КОМПЛЕКТ) БЕЗ ОТВ П/ПРОТИВОТУМ (5 дв) (Италия)</t>
  </si>
  <si>
    <t>1400410</t>
  </si>
  <si>
    <t>ASTRA РЕШЕТКА БАМПЕРА ПЕРЕДН ЛЕВ С ОТВ П/ПРОТИВОТУМ (DEPO) ЧЕРН</t>
  </si>
  <si>
    <t>1400409</t>
  </si>
  <si>
    <t>ASTRA РЕШЕТКА БАМПЕРА ПЕРЕДН ПРАВ С ОТВ П/ПРОТИВОТУМ (DEPO) ЧЕРН</t>
  </si>
  <si>
    <t>1400304</t>
  </si>
  <si>
    <t>ASTRA РЕШЕТКА БАМПЕРА ПЕРЕДН ЦЕНТРАЛ (5 дв) (Тайвань)</t>
  </si>
  <si>
    <t>13247248</t>
  </si>
  <si>
    <t>ASTRA РЕШЕТКА БАМПЕРА ПЕРЕДН (Китай)</t>
  </si>
  <si>
    <t>1400305+1400306</t>
  </si>
  <si>
    <t>ASTRA РЕШЕТКА БАМПЕРА ПЕРЕДН Л+П (КОМПЛЕКТ) С ОТВ П/ПРОТИВОТУМ (5 дв) (Италия)</t>
  </si>
  <si>
    <t>1400305</t>
  </si>
  <si>
    <t>ASTRA РЕШЕТКА БАМПЕРА ПЕРЕДН ЛЕВ С ОТВ П/ПРОТИВОТУМ (5 дв) (Тайвань)</t>
  </si>
  <si>
    <t>1400306</t>
  </si>
  <si>
    <t>ASTRA РЕШЕТКА БАМПЕРА ПЕРЕДН ПРАВ С ОТВ П/ПРОТИВОТУМ (5 дв) (Тайвань)</t>
  </si>
  <si>
    <t>1400307</t>
  </si>
  <si>
    <t>ASTRA РЕШЕТКА БАМПЕРА ПЕРЕДН ЛЕВ БЕЗ ОТВ П/ПРОТИВОТУМ (5 дв) (Тайвань)</t>
  </si>
  <si>
    <t>1400308</t>
  </si>
  <si>
    <t>ASTRA РЕШЕТКА БАМПЕРА ПЕРЕДН ПРАВ БЕЗ ОТВ П/ПРОТИВОТУМ (5 дв) (Тайвань)</t>
  </si>
  <si>
    <t>ASTRA РЕШЕТКА БАМПЕРА ПЕРЕДН ЦЕНТРАЛ (5 дв) (Италия)</t>
  </si>
  <si>
    <t>1400560</t>
  </si>
  <si>
    <t>ASTRA СПОЙЛЕР БАМПЕРА ПЕРЕДН ЛЕВ (5 дв)</t>
  </si>
  <si>
    <t>1400561</t>
  </si>
  <si>
    <t>ASTRA СПОЙЛЕР БАМПЕРА ПЕРЕДН ПРАВ (5 дв)</t>
  </si>
  <si>
    <t>1405046</t>
  </si>
  <si>
    <t>ASTRA {+ ZAFIRA '05-} УСИЛИТЕЛЬ БАМПЕРА ПЕРЕДН (Тайвань)</t>
  </si>
  <si>
    <t>6101339</t>
  </si>
  <si>
    <t>ASTRA КРЫЛО ПЕРЕДН ЛЕВ С ОТВ П/ПОВТОРИТЕЛЬ (Тайвань)</t>
  </si>
  <si>
    <t>6102349</t>
  </si>
  <si>
    <t>ASTRA КРЫЛО ПЕРЕДН ПРАВ С ОТВ П/ПОВТОРИТЕЛЬ (Тайвань)</t>
  </si>
  <si>
    <t>1713417/1713423</t>
  </si>
  <si>
    <t>ASTRA {INSIGNIA 08-/ CORSA 06- / MERIVA 10- / ZAFIRA 04- /CRUZE 08-} ПОВТОРИТЕЛЬ ПОВОРОТА В КРЫЛО ЛЕВ (DEPO)</t>
  </si>
  <si>
    <t>1713418/1713424</t>
  </si>
  <si>
    <t>ASTRA {INSIGNIA 08-/ CORSA 06- / MERIVA 10- / ZAFIRA 04- /CRUZE 08-} ПОВТОРИТЕЛЬ ПОВОРОТА В КРЫЛО ПРАВ (DEPO)</t>
  </si>
  <si>
    <t>CRUZE {ASTRA 04- / INSIGNIA 08-/ CORSA 06- / MERIVA 10- /ZAFIRA 04-} ПОВТОРИТЕЛЬ ПОВОРОТА В КРЫЛО ЛЕВ (Китай)</t>
  </si>
  <si>
    <t>CRUZE {ASTRA 04- / INSIGNIA 08-/ CORSA 06- / MERIVA 10- /ZAFIRA 04-} ПОВТОРИТЕЛЬ ПОВОРОТА В КРЫЛО ПРАВ (Китай)</t>
  </si>
  <si>
    <t>13125602</t>
  </si>
  <si>
    <t>ASTRA ПОДКРЫЛОК ПЕРЕДН КРЫЛА ЛЕВ ПЕРЕД ЧАСТЬ (Тайвань)</t>
  </si>
  <si>
    <t>13125603</t>
  </si>
  <si>
    <t>ASTRA ПОДКРЫЛОК ПЕРЕДН КРЫЛА ПРАВ ПЕРЕД ЧАСТЬ (Тайвань)</t>
  </si>
  <si>
    <t>13125604</t>
  </si>
  <si>
    <t>ASTRA ПОДКРЫЛОК ПЕРЕДН КРЫЛА ЛЕВ ЗАДН ЧАСТЬ (Тайвань)</t>
  </si>
  <si>
    <t>13125605</t>
  </si>
  <si>
    <t>ASTRA ПОДКРЫЛОК ПЕРЕДН КРЫЛА ПРАВ ЗАДН ЧАСТЬ (Тайвань)</t>
  </si>
  <si>
    <t>ASTRA ПОДКРЫЛОК ПЕРЕДН КРЫЛА ЛЕВ ПЕРЕД ЧАСТЬ (Италия)</t>
  </si>
  <si>
    <t>ASTRA ПОДКРЫЛОК ПЕРЕДН КРЫЛА ПРАВ ПЕРЕД ЧАСТЬ (Италия)</t>
  </si>
  <si>
    <t>1160254</t>
  </si>
  <si>
    <t>1180405</t>
  </si>
  <si>
    <t>ASTRA АМОРТИЗАТОР КАПОТА (Китай)</t>
  </si>
  <si>
    <t>1312118</t>
  </si>
  <si>
    <t>ASTRA БАЛКА СУППОРТА РАДИАТ ВЕРХН (Тайвань)</t>
  </si>
  <si>
    <t>1312119</t>
  </si>
  <si>
    <t>ASTRA КРЕПЛЕНИЕ ФАРЫ ЛЕВ (Тайвань)</t>
  </si>
  <si>
    <t>1312120</t>
  </si>
  <si>
    <t>ASTRA КРЕПЛЕНИЕ ФАРЫ ПРАВ (Тайвань)</t>
  </si>
  <si>
    <t>90597330</t>
  </si>
  <si>
    <t>ASTRA КРЫШКА ФОРСУНКИ ОМЫВАТЕЛЯ ФАРЫ ЛЕВ (Тайвань)</t>
  </si>
  <si>
    <t>90597329</t>
  </si>
  <si>
    <t>ASTRA КРЫШКА ФОРСУНКИ ОМЫВАТЕЛЯ ФАРЫ ПРАВ (Тайвань)</t>
  </si>
  <si>
    <t>6428185</t>
  </si>
  <si>
    <t>ASTRA ЗЕРКАЛО ЛЕВ (4 дв) (5 дв) ЭЛЕКТР С ПОДОГРЕВ (aspherical) (Тайвань) ГРУНТ</t>
  </si>
  <si>
    <t>6428184</t>
  </si>
  <si>
    <t>ASTRA ЗЕРКАЛО ПРАВ (4 дв) (5 дв) ЭЛЕКТР С ПОДОГРЕВ (convex) (Тайвань) ГРУНТ</t>
  </si>
  <si>
    <t>6427827</t>
  </si>
  <si>
    <t>ASTRA ЗЕРКАЛО ЛЕВ (3 дв) ЭЛЕКТР С ПОДОГРЕВ (aspherical) (Тайвань) ГРУНТ</t>
  </si>
  <si>
    <t>6428278</t>
  </si>
  <si>
    <t>ASTRA ЗЕРКАЛО ПРАВ (3 дв) ЭЛЕКТР С ПОДОГРЕВ (convex) (Тайвань) ГРУНТ</t>
  </si>
  <si>
    <t>6428925</t>
  </si>
  <si>
    <t>ASTRA ЗЕРКАЛО ЛЕВ (4 дв) (5 дв) МЕХАН С ТРОСИК (aspherical) (Тайвань)</t>
  </si>
  <si>
    <t>6428926</t>
  </si>
  <si>
    <t>ASTRA ЗЕРКАЛО ПРАВ (4 дв) (5 дв) МЕХАН С ТРОСИК (convex) (Тайвань)</t>
  </si>
  <si>
    <t>6428786</t>
  </si>
  <si>
    <t>6428785</t>
  </si>
  <si>
    <t>90559482</t>
  </si>
  <si>
    <t>ASTRA ЗАГЛУШКА БУКСИРОВ КРЮКА БАМПЕРА ПЕРЕД (Тайвань)</t>
  </si>
  <si>
    <t>5164012</t>
  </si>
  <si>
    <t>ASTRA ПОРОГ ЛЕВ (KLOKKERHOLM)</t>
  </si>
  <si>
    <t>5164013</t>
  </si>
  <si>
    <t>ASTRA ПОРОГ ПРАВ (KLOKKERHOLM)</t>
  </si>
  <si>
    <t>1404175</t>
  </si>
  <si>
    <t>ASTRA БАМПЕР ЗАДН (5 дв) (ХЭТЧБЭК) (Италия) ГРУНТ</t>
  </si>
  <si>
    <t>1404182</t>
  </si>
  <si>
    <t>ASTRA БАМПЕР ЗАДН (УНИВЕРСАЛ) (Италия) ГРУНТ</t>
  </si>
  <si>
    <t>ASTRA БАМПЕР ЗАДН (5 дв) (ХЭТЧБЭК) (Тайвань) ГРУНТ</t>
  </si>
  <si>
    <t>1404197</t>
  </si>
  <si>
    <t>ASTRA МОЛДИНГ БАМПЕРА ЗАДН ЛЕВ (УНИВЕРСАЛ) (Тайвань) ГРУНТ</t>
  </si>
  <si>
    <t>1404196</t>
  </si>
  <si>
    <t>ASTRA МОЛДИНГ БАМПЕРА ЗАДН ПРАВ (УНИВЕРСАЛ) (Тайвань) ГРУНТ</t>
  </si>
  <si>
    <t>1405231</t>
  </si>
  <si>
    <t>ASTRA УСИЛИТЕЛЬ БАМПЕРА ЗАДН (Тайвань)</t>
  </si>
  <si>
    <t>1222353+1222354</t>
  </si>
  <si>
    <t>ASTRA ФОНАРЬ ЗАДН ВНЕШН Л+П (КОМПЛЕКТ) (5 дв) ТЮНИНГ ПРОЗРАЧ ХРУСТАЛ С ДИОД ВНУТРИ ХРОМ</t>
  </si>
  <si>
    <t>1222654/1222779/432409929</t>
  </si>
  <si>
    <t>ASTRA ФОНАРЬ ЗАДН ВНЕШН ЛЕВ (СЕДАН) (DEPO) КРАСН-БЕЛ</t>
  </si>
  <si>
    <t>1222653/1222780/432509929</t>
  </si>
  <si>
    <t>ASTRA ФОНАРЬ ЗАДН ВНЕШН ПРАВ (СЕДАН) (DEPO) КРАСН-БЕЛ</t>
  </si>
  <si>
    <t>00865301/1222353</t>
  </si>
  <si>
    <t>ASTRA ФОНАРЬ ЗАДН ВНЕШН ЛЕВ (5 дв) (DEPO) КРАСН-БЕЛ</t>
  </si>
  <si>
    <t>1222652</t>
  </si>
  <si>
    <t>00865302/1222354</t>
  </si>
  <si>
    <t>ASTRA ФОНАРЬ ЗАДН ВНЕШН ПРАВ (5 дв) (DEPO) КРАСН-БЕЛ</t>
  </si>
  <si>
    <t>1222651</t>
  </si>
  <si>
    <t>1222117/93183055/93190790</t>
  </si>
  <si>
    <t>ASTRA ФОНАРЬ ЗАДН ВНЕШН ЛЕВ (3 дв) (DEPO) ТОНИР-КРАСН</t>
  </si>
  <si>
    <t>1222355</t>
  </si>
  <si>
    <t>1222118/93183056</t>
  </si>
  <si>
    <t>ASTRA ФОНАРЬ ЗАДН ВНЕШН ПРАВ (3 дв) (DEPO) ТОНИР-КРАСН</t>
  </si>
  <si>
    <t>1222356/392585</t>
  </si>
  <si>
    <t>ASTRA ФОНАРЬ ЗАДН ВНЕШН Л+П (КОМПЛЕКТ) (5 дв) ТЮНИНГ С ДИОД (DEPO) ТОНИР</t>
  </si>
  <si>
    <t>ASTRA ФОНАРЬ ЗАДН ВНЕШН Л+П (КОМПЛЕКТ) (5 дв) ТЮНИНГ ХРУСТАЛ С ДИОД (SONAR) ВНУТРИ ХРОМ</t>
  </si>
  <si>
    <t>ASTRA ФОНАРЬ ЗАДН ВНЕШН Л+П (КОМПЛЕКТ) ТЮНИНГ ХРУСТАЛ С ДИОД (SONAR) ВНУТРИ ЧЕРН</t>
  </si>
  <si>
    <t>ASTRA ФОНАРЬ ЗАДН ВНЕШН Л+П (КОМПЛЕКТ) (5 дв) ТЮНИНГ ПРОЗРАЧ С ДИОД (JUNYAN) ВНУТРИ ЧЕРН</t>
  </si>
  <si>
    <t>1300265</t>
  </si>
  <si>
    <t>1300266</t>
  </si>
  <si>
    <t>ASTRA {+ ZAFIRA B 05-} РАДИАТОР ОХЛАЖДЕН (см.каталог)</t>
  </si>
  <si>
    <t>1850096/93178958</t>
  </si>
  <si>
    <t>ASTRA {+ ZAFIRA 05-} КОНДЕНСАТОР КОНДИЦ (см.каталог)</t>
  </si>
  <si>
    <t>1850097/93178959</t>
  </si>
  <si>
    <t>13192886</t>
  </si>
  <si>
    <t>ASTRA ПОДРАМНИК П/ДВИГАТЕЛЬ (Китай)</t>
  </si>
  <si>
    <t>111.04201.2</t>
  </si>
  <si>
    <t>ASTRA {ZAFIRA 06-} ЗАЩИТА ПОДДОНА ДВИГАТЕЛЯ , С КРЕПЛЕН , 1.4 , 1.6 , 1.8 , СТАЛЬН</t>
  </si>
  <si>
    <t>13124749/6854058/8FK351135291</t>
  </si>
  <si>
    <t>ASTRA {Zafira 05-} КОМПРЕССОР КОНДИЦ (см.каталог) (AVA)</t>
  </si>
  <si>
    <t>OPEL ASTRA J (09-)</t>
  </si>
  <si>
    <t>1216181+1216182</t>
  </si>
  <si>
    <t>ASTRA ФАРА Л+П (КОМПЛЕКТ) ТЮНИНГ ЛИНЗОВАН С СВЕТЯЩ.СЕКЦИЯМИ , РЕГ.МОТОР (JUNYAN) ВНУТРИ ХРОМ</t>
  </si>
  <si>
    <t>1216219+1216220</t>
  </si>
  <si>
    <t>ASTRA ФАРА Л+П (КОМПЛЕКТ) ТЮНИНГ ЛИНЗОВАН С СВЕТЯЩ.СЕКЦИЯМИ , РЕГ.МОТОР (JUNYAN) ВНУТРИ ЧЕРН</t>
  </si>
  <si>
    <t>1216728</t>
  </si>
  <si>
    <t>ASTRA ФАРА ЛЕВ С РЕГ.МОТОР ВНУТРИ ЧЕРН (DEPO)</t>
  </si>
  <si>
    <t>1216729</t>
  </si>
  <si>
    <t>ASTRA ФАРА ПРАВ С РЕГ.МОТОР ВНУТРИ ЧЕРН (DEPO)</t>
  </si>
  <si>
    <t>1216181</t>
  </si>
  <si>
    <t>1216674</t>
  </si>
  <si>
    <t>ASTRA ФАРА ЛЕВ С РЕГ.МОТОР ДИОД (TYC)</t>
  </si>
  <si>
    <t>1216182</t>
  </si>
  <si>
    <t>1216692</t>
  </si>
  <si>
    <t>ASTRA ФАРА ПРАВ С РЕГ.МОТОР ДИОД (TYC)</t>
  </si>
  <si>
    <t>ASTRA ФАРА ЛЕВ ВНУТРИ ЧЕРН (Китай)</t>
  </si>
  <si>
    <t>1216219</t>
  </si>
  <si>
    <t>ASTRA ФАРА ПРАВ ВНУТРИ ЧЕРН (Китай)</t>
  </si>
  <si>
    <t>1216220</t>
  </si>
  <si>
    <t>1226046</t>
  </si>
  <si>
    <t>ASTRA УКАЗ.ПОВОРОТА УГЛОВОЙ ЛЕВ ВНУТРИ (DEPO) ЧЕРН</t>
  </si>
  <si>
    <t>1226095</t>
  </si>
  <si>
    <t>ASTRA УКАЗ.ПОВОРОТА УГЛОВОЙ ПРАВ ВНУТРИ (DEPO) ЧЕРН</t>
  </si>
  <si>
    <t>1226160</t>
  </si>
  <si>
    <t>ASTRA УКАЗ.ПОВОРОТА НИЖН ЛЕВ В ПЕРЕД БАМПЕР (DEPO)</t>
  </si>
  <si>
    <t>1226161</t>
  </si>
  <si>
    <t>ASTRA УКАЗ.ПОВОРОТА НИЖН ПРАВ В ПЕРЕД БАМПЕР (DEPO)</t>
  </si>
  <si>
    <t>1710209</t>
  </si>
  <si>
    <t>1226096</t>
  </si>
  <si>
    <t>ASTRA ФАРА ПРОТИВОТУМ ЛЕВ С УК.ПОВОР ВНУТРИ (DEPO) ХРОМ</t>
  </si>
  <si>
    <t>1710210</t>
  </si>
  <si>
    <t>1226106</t>
  </si>
  <si>
    <t>ASTRA ФАРА ПРОТИВОТУМ ПРАВ С УК.ПОВОР ВНУТРИ (DEPO) ХРОМ</t>
  </si>
  <si>
    <t>1710213</t>
  </si>
  <si>
    <t>ASTRA {GTC/ INSIGNIA 13-} ФАРА ПРОТИВОТУМ ЛЕВ (DEPO)</t>
  </si>
  <si>
    <t>1710214</t>
  </si>
  <si>
    <t>ASTRA {GTC/ INSIGNIA 13-} ФАРА ПРОТИВОТУМ ПРАВ (DEPO)</t>
  </si>
  <si>
    <t>1226118</t>
  </si>
  <si>
    <t>ASTRA ФАРА ПРОТИВОТУМ ЛЕВ С УК.ПОВОР ВНУТРИ (DEPO) ЧЕРН</t>
  </si>
  <si>
    <t>1226119</t>
  </si>
  <si>
    <t>ASTRA ФАРА ПРОТИВОТУМ ПРАВ С УК.ПОВОР ВНУТРИ (DEPO) ЧЕРН</t>
  </si>
  <si>
    <t>1320210</t>
  </si>
  <si>
    <t>ASTRA РЕШЕТКА РАДИАТОРА (Италия)</t>
  </si>
  <si>
    <t>1320167</t>
  </si>
  <si>
    <t>ASTRA РЕШЕТКА РАДИАТОРА БЕЗ ХРОМ МОЛДИНГ (Тайвань)</t>
  </si>
  <si>
    <t>ASTRA РЕШЕТКА РАДИАТОРА БЕЗ ХРОМ МОЛДИНГ (Италия)</t>
  </si>
  <si>
    <t>1400428</t>
  </si>
  <si>
    <t>ASTRA МОЛДИНГ РЕШЕТКИ РАДИАТОРА ХРОМ (Италия)</t>
  </si>
  <si>
    <t>1322022</t>
  </si>
  <si>
    <t>ASTRA МОЛДИНГ РЕШЕТКИ БАМПЕРА ХРОМ (Тайвань)</t>
  </si>
  <si>
    <t>ASTRA МОЛДИНГ РЕШЕТКИ БАМПЕРА ХРОМ (Италия)</t>
  </si>
  <si>
    <t>1400838</t>
  </si>
  <si>
    <t>ASTRA БАМПЕР ПЕРЕДН БЕЗ ОТВ П/ДАТЧ ГРУНТ (Тайвань)</t>
  </si>
  <si>
    <t>1401039</t>
  </si>
  <si>
    <t>ASTRA БАМПЕР ПЕРЕДН С ОТВ П/ДАТЧ , ОМЫВАТ ФАР , ГРУНТ (Тайвань)</t>
  </si>
  <si>
    <t>1401032</t>
  </si>
  <si>
    <t>ASTRA БАМПЕР ПЕРЕДН БЕЗ ОТВ П/ДАТЧ , ОМЫВАТ ФАР , ГРУНТ (Тайвань)</t>
  </si>
  <si>
    <t>ASTRA БАМПЕР ПЕРЕДН С ОТВ П/ДАТЧ , ОМЫВАТ ФАР , ГРУНТ (Италия)</t>
  </si>
  <si>
    <t>1401032/1401037/1401039/1401080</t>
  </si>
  <si>
    <t>ASTRA БАМПЕР ПЕРЕДН +/- ОТВ П/ОМЫВАТ ФАР , +/- ОТВ П/ДАТЧ ЧЕРН (Италия)</t>
  </si>
  <si>
    <t>1401037</t>
  </si>
  <si>
    <t>ASTRA БАМПЕР ПЕРЕДН С ОТВ П/ДАТЧ , ГРУНТ (Италия)</t>
  </si>
  <si>
    <t>13387317/1401036</t>
  </si>
  <si>
    <t>ASTRA МОЛДИНГ БАМПЕРА ПЕРЕДН (Италия)</t>
  </si>
  <si>
    <t>1320211</t>
  </si>
  <si>
    <t>ASTRA РЕШЕТКА БАМПЕРА ПЕРЕДН (Италия)</t>
  </si>
  <si>
    <t>1401021</t>
  </si>
  <si>
    <t>ASTRA РЕШЕТКА БАМПЕРА ПЕРЕДН ЛЕВ С ОТВ П/ПРОТИВОТУМ , УК.ПОВОР (DEPO)</t>
  </si>
  <si>
    <t>1401022</t>
  </si>
  <si>
    <t>ASTRA РЕШЕТКА БАМПЕРА ПЕРЕДН ПРАВ С ОТВ П/ПРОТИВОТУМ , УК.ПОВОР (DEPO)</t>
  </si>
  <si>
    <t>1400466</t>
  </si>
  <si>
    <t>ASTRA РЕШЕТКА БАМПЕРА ПЕРЕДН ЦЕНТРАЛ (Тайвань)</t>
  </si>
  <si>
    <t>ASTRA РЕШЕТКА БАМПЕРА ПЕРЕДН ЦЕНТРАЛ (Италия)</t>
  </si>
  <si>
    <t>13285258</t>
  </si>
  <si>
    <t>ASTRA УСИЛИТЕЛЬ БАМПЕРА ПЕРЕДН (Тайвань) АЛЮМИН</t>
  </si>
  <si>
    <t>1100000</t>
  </si>
  <si>
    <t>1100001</t>
  </si>
  <si>
    <t>1713004</t>
  </si>
  <si>
    <t>ASTRA ПОВТОРИТЕЛЬ ПОВОРОТА В КРЫЛО ЛЕВ (DEPO)</t>
  </si>
  <si>
    <t>1713005</t>
  </si>
  <si>
    <t>ASTRA ПОВТОРИТЕЛЬ ПОВОРОТА В КРЫЛО ПРАВ (DEPO)</t>
  </si>
  <si>
    <t>1101048</t>
  </si>
  <si>
    <t>1101049</t>
  </si>
  <si>
    <t>1160014</t>
  </si>
  <si>
    <t>1312040</t>
  </si>
  <si>
    <t>13308359/1428455</t>
  </si>
  <si>
    <t>13308360/1428456</t>
  </si>
  <si>
    <t>1428459</t>
  </si>
  <si>
    <t>ASTRA ЗЕРКАЛО ЛЕВ ЭЛЕКТР С ПОДОГРЕВ , АВТОСКЛАДЫВ 7 КОНТ (aspherical) (Тайвань) ГРУНТ</t>
  </si>
  <si>
    <t>1428460</t>
  </si>
  <si>
    <t>ASTRA ЗЕРКАЛО ПРАВ ЭЛЕКТР С ПОДОГРЕВ , АВТОСКЛАДЫВ 7 КОНТ (convex) (Тайвань) ГРУНТ</t>
  </si>
  <si>
    <t>1428451</t>
  </si>
  <si>
    <t>1428452</t>
  </si>
  <si>
    <t>ASTRA СТЕКЛО ЗЕРКАЛА ЛЕВ С ПОДОГРЕВ (Китай)</t>
  </si>
  <si>
    <t>ASTRA СТЕКЛО ЗЕРКАЛА ПРАВ С ПОДОГРЕВ (Китай)</t>
  </si>
  <si>
    <t>13330765</t>
  </si>
  <si>
    <t>ASTRA ДВЕРЬ ПЕРЕДН ЛЕВ (СЕДАН) (ХЭТЧБЭК) (Китай)</t>
  </si>
  <si>
    <t>13330766</t>
  </si>
  <si>
    <t>ASTRA ДВЕРЬ ПЕРЕДН ПРАВ (СЕДАН) (ХЭТЧБЭК) (Китай)</t>
  </si>
  <si>
    <t>13285610</t>
  </si>
  <si>
    <t>ASTRA ДВЕРЬ ЗАДН ЛЕВ (СЕДАН) (ХЭТЧБЭК) (Китай)</t>
  </si>
  <si>
    <t>13285611</t>
  </si>
  <si>
    <t>ASTRA ДВЕРЬ ЗАДН ПРАВ (СЕДАН) (ХЭТЧБЭК) (Китай)</t>
  </si>
  <si>
    <t>13442638</t>
  </si>
  <si>
    <t>ASTRA КРЫЛО ЗАДН ЛЕВ (ХЭТЧБЭК) (Китай)</t>
  </si>
  <si>
    <t>13442627</t>
  </si>
  <si>
    <t>ASTRA КРЫЛО ЗАДН ПРАВ (ХЭТЧБЭК) (Китай)</t>
  </si>
  <si>
    <t>13442122</t>
  </si>
  <si>
    <t>ASTRA КРЫЛО ЗАДН ЛЕВ (СЕДАН) (Китай)</t>
  </si>
  <si>
    <t>13442123</t>
  </si>
  <si>
    <t>ASTRA КРЫЛО ЗАДН ПРАВ (СЕДАН) (Китай)</t>
  </si>
  <si>
    <t>13372624</t>
  </si>
  <si>
    <t>ASTRA КРЫШКА БАГАЖНИКА (ХЭТЧБЭК) (Китай)</t>
  </si>
  <si>
    <t>ASTRA {на  BUICK EXCELLE 09-!!!!} КРЫШКА БАГАЖНИКА (СЕДАН) (Китай)</t>
  </si>
  <si>
    <t>1404279</t>
  </si>
  <si>
    <t>ASTRA БАМПЕР ЗАДН БЕЗ ОТВ П/ДАТЧ ГРУНТ (Тайвань)</t>
  </si>
  <si>
    <t>1404565</t>
  </si>
  <si>
    <t>ASTRA БАМПЕР ЗАДН С ОТВ П/ДАТЧ , ГРУНТ (ХЭТЧБЭК) (Тайвань)</t>
  </si>
  <si>
    <t>1404230</t>
  </si>
  <si>
    <t>ASTRA БАМПЕР ЗАДН С ОТВ П/ДАТЧ ГРУНТ (Тайвань)</t>
  </si>
  <si>
    <t>1222087</t>
  </si>
  <si>
    <t>ASTRA ФОНАРЬ ЗАДН ВНЕШН ЛЕВ (5 дв) (DEPO)</t>
  </si>
  <si>
    <t>1222339</t>
  </si>
  <si>
    <t>ASTRA ФОНАРЬ ЗАДН ВНЕШН ЛЕВ (СЕДАН) (DEPO)</t>
  </si>
  <si>
    <t>1222250</t>
  </si>
  <si>
    <t>ASTRA ФОНАРЬ ЗАДН ВНЕШН ЛЕВ (УНИВЕРСАЛ) (DEPO) ТОНИР</t>
  </si>
  <si>
    <t>1222088</t>
  </si>
  <si>
    <t>ASTRA ФОНАРЬ ЗАДН ВНЕШН ПРАВ (5 дв) (DEPO)</t>
  </si>
  <si>
    <t>1222340</t>
  </si>
  <si>
    <t>ASTRA ФОНАРЬ ЗАДН ВНЕШН ПРАВ (СЕДАН) (DEPO)</t>
  </si>
  <si>
    <t>1222251</t>
  </si>
  <si>
    <t>ASTRA ФОНАРЬ ЗАДН ВНЕШН ПРАВ (УНИВЕРСАЛ) (DEPO) ТОНИР</t>
  </si>
  <si>
    <t>1222209</t>
  </si>
  <si>
    <t>ASTRA ФОНАРЬ ЗАДН ВНЕШН ЛЕВ (5 дв) (DEPO) ТОНИР</t>
  </si>
  <si>
    <t>1222217</t>
  </si>
  <si>
    <t>1222208</t>
  </si>
  <si>
    <t>ASTRA ФОНАРЬ ЗАДН ВНЕШН ПРАВ (5 дв) (DEPO) ТОНИР</t>
  </si>
  <si>
    <t>1222218</t>
  </si>
  <si>
    <t>1222108</t>
  </si>
  <si>
    <t>ASTRA ФОНАРЬ ЗАДН ВНУТРЕН ЛЕВ (DEPO)</t>
  </si>
  <si>
    <t>1222253</t>
  </si>
  <si>
    <t>ASTRA ФОНАРЬ ЗАДН ВНУТРЕН ЛЕВ (УНИВЕРСАЛ) (DEPO) ТОНИР</t>
  </si>
  <si>
    <t>1222165</t>
  </si>
  <si>
    <t>ASTRA ФОНАРЬ ЗАДН ВНУТРЕН ПРАВ (DEPO)</t>
  </si>
  <si>
    <t>1222254</t>
  </si>
  <si>
    <t>ASTRA ФОНАРЬ ЗАДН ВНУТРЕН ПРАВ (УНИВЕРСАЛ) (DEPO) ТОНИР</t>
  </si>
  <si>
    <t>1222211</t>
  </si>
  <si>
    <t>ASTRA ФОНАРЬ ЗАДН ВНУТРЕН ЛЕВ ТОНИР (DEPO)</t>
  </si>
  <si>
    <t>1222210</t>
  </si>
  <si>
    <t>ASTRA ФОНАРЬ ЗАДН ВНУТРЕН ПРАВ ТОНИР (DEPO)</t>
  </si>
  <si>
    <t>1222209+1222208+1222211+1222210</t>
  </si>
  <si>
    <t>ASTRA ФОНАРЬ ЗАДН ВНЕШН+ВНУТР Л+П (КОМПЛЕКТ) (5 дв) ТЮНИНГ С ДИОД (DEPO) КРАСН-ТОНИР</t>
  </si>
  <si>
    <t>ASTRA ФОНАРЬ ЗАДН ВНЕШН+ВНУТР Л+П (КОМПЛЕКТ) (5 дв) ТЮНИНГ С ДИОД ТОНИР ВНУТРИ (DEPO) ХРОМ</t>
  </si>
  <si>
    <t>13276230</t>
  </si>
  <si>
    <t>ASTRA ВЕНТИЛЯТОР  ОТОПИТЕЛЯ (Китай)</t>
  </si>
  <si>
    <t>1300300/13267652</t>
  </si>
  <si>
    <t>CRUZE {(1.6  113л.с./1,8 / ASTRA 09- 1.6 AT без конд.} РАДИАТОР ОХЛАЖДЕН AT (KOYO)</t>
  </si>
  <si>
    <t>CRUZE {(1.6  113л.с./1,8 / ASTRA 09- 1.6 AT без конд.} РАДИАТОР ОХЛАЖДЕН AT MT</t>
  </si>
  <si>
    <t>13311079</t>
  </si>
  <si>
    <t>CRUZE {(1.6  113л.с./1,8 / ASTRA 09- 1.6 AT с конд.} РАДИАТОР ОХЛАЖДЕН AT</t>
  </si>
  <si>
    <t>13267648/1850136</t>
  </si>
  <si>
    <t>CRUZE {ORLANDO 10-/ASTRA 09- } КОНДЕНСАТОР КОНДИЦ (KOYO)</t>
  </si>
  <si>
    <t>13267649/13377763/1850135/22869501</t>
  </si>
  <si>
    <t>CRUZE {ORLANDO 10-/ASTRA 09- /ZAFIRA 11-/INSIGNIA 08-} КОНДЕНСАТОР КОНДИЦ</t>
  </si>
  <si>
    <t>111.01010.2</t>
  </si>
  <si>
    <t>CRUZE {ASTRA J 2010-2011} ЗАЩИТА ПОДДОНА ДВИГАТЕЛЯ , С КРЕПЛЕН , СТАЛЬН</t>
  </si>
  <si>
    <t>OPEL CALIBRA (90-)</t>
  </si>
  <si>
    <t>1216428+1216429</t>
  </si>
  <si>
    <t>CALIBRA ФАРА Л+П (КОМПЛЕКТ) ТЮНИНГ ЛИНЗОВАН С 2 СВЕТЯЩ ОБОДК , ЛИТОЙ УК.ПОВОР (SONAR) ВНУТРИ ЧЕРН</t>
  </si>
  <si>
    <t>OPEL CORSA (06-)</t>
  </si>
  <si>
    <t>1216189</t>
  </si>
  <si>
    <t>CORSA ФАРА ЛЕВ П/КОРРЕКТОР ВНУТРИ (DEPO) ХРОМ</t>
  </si>
  <si>
    <t>1216188</t>
  </si>
  <si>
    <t>CORSA ФАРА ПРАВ П/КОРРЕКТОР ВНУТРИ (DEPO) ХРОМ</t>
  </si>
  <si>
    <t>1216194</t>
  </si>
  <si>
    <t>CORSA ФАРА ЛЕВ П/КОРРЕКТОР ВНУТРИ (DEPO) ЧЕРН</t>
  </si>
  <si>
    <t>1216200</t>
  </si>
  <si>
    <t>CORSA ФАРА ПРАВ П/КОРРЕКТОР ВНУТРИ (DEPO) ЧЕРН</t>
  </si>
  <si>
    <t>1216189+1216188</t>
  </si>
  <si>
    <t>CORSA ФАРА Л+П (КОМПЛЕКТ) ТЮНИНГ ЛИНЗОВАН С СВЕТЯЩ ОБОДК ВНУТРИ (DEPO) ХРОМ</t>
  </si>
  <si>
    <t>1216194+1216200</t>
  </si>
  <si>
    <t>CORSA ФАРА Л+П (КОМПЛЕКТ) ТЮНИНГ ЛИНЗОВАН С СВЕТЯЩ ОБОДК ВНУТРИ (DEPO) ЧЕРН</t>
  </si>
  <si>
    <t>CORSA ФАРА Л+П (КОМПЛЕКТ) ТЮНИНГ ЛИНЗОВАН (DEVIL EYES) (SONAR) ВНУТРИ ХРОМ</t>
  </si>
  <si>
    <t>CORSA ФАРА Л+П (КОМПЛЕКТ) ТЮНИНГ ЛИНЗОВАН (DEVIL EYES) (SONAR) ВНУТРИ ЧЕРН</t>
  </si>
  <si>
    <t>CORSA ФАРА Л+П (КОМПЛЕКТ) ТЮНИНГ ЛИНЗОВАН С СВЕТЯЩ ОБОДК (JUNYAN) ВНУТРИ ЧЕРН</t>
  </si>
  <si>
    <t>CORSA ФАРА Л+П (КОМПЛЕКТ) ТЮНИНГ ЛИНЗОВАН (DEVIL EYES) (JUNYAN) ВНУТРИ ХРОМ</t>
  </si>
  <si>
    <t>CORSA ФАРА Л+П (КОМПЛЕКТ) ТЮНИНГ ЛИНЗОВАН (DEVIL EYES) (JUNYAN) ВНУТРИ ЧЕРН</t>
  </si>
  <si>
    <t>1710377</t>
  </si>
  <si>
    <t>CORSA ФАРА ПРОТИВОТУМ ЛЕВ (DEPO)</t>
  </si>
  <si>
    <t>1710358/6710049</t>
  </si>
  <si>
    <t>1710376</t>
  </si>
  <si>
    <t>CORSA ФАРА ПРОТИВОТУМ ПРАВ (DEPO)</t>
  </si>
  <si>
    <t>1710359/6710050</t>
  </si>
  <si>
    <t>6400629</t>
  </si>
  <si>
    <t>CORSA БАМПЕР ПЕРЕДН ГРУНТ</t>
  </si>
  <si>
    <t>6400636</t>
  </si>
  <si>
    <t>CORSA МОЛДИНГ БАМПЕРА ПЕРЕДН ЛЕВ (Италия)</t>
  </si>
  <si>
    <t>6400637</t>
  </si>
  <si>
    <t>CORSA МОЛДИНГ БАМПЕРА ПЕРЕДН ПРАВ (Италия)</t>
  </si>
  <si>
    <t>13231589</t>
  </si>
  <si>
    <t>CORSA РЕШЕТКА БАМПЕРА ПЕРЕДН ЦЕНТРАЛ (Тайвань)</t>
  </si>
  <si>
    <t>13229482</t>
  </si>
  <si>
    <t>CORSA РЕШЕТКА БАМПЕРА ПЕРЕДН ЛЕВ БЕЗ ОТВ П/ПРОТИВОТУМ (Тайвань)</t>
  </si>
  <si>
    <t>13229483</t>
  </si>
  <si>
    <t>CORSA РЕШЕТКА БАМПЕРА ПЕРЕДН ПРАВ БЕЗ ОТВ П/ПРОТИВОТУМ (Тайвань)</t>
  </si>
  <si>
    <t>6400634</t>
  </si>
  <si>
    <t>CORSA РЕШЕТКА БАМПЕРА ПЕРЕДН ЛЕВ С ОТВ П/ПРОТИВОТУМ (DEPO)</t>
  </si>
  <si>
    <t>6400635</t>
  </si>
  <si>
    <t>CORSA РЕШЕТКА БАМПЕРА ПЕРЕДН ПРАВ С ОТВ П/ПРОТИВОТУМ (DEPO)</t>
  </si>
  <si>
    <t>CORSA РЕШЕТКА БАМПЕРА ПЕРЕДН ЦЕНТРАЛ (Италия)</t>
  </si>
  <si>
    <t>13229486</t>
  </si>
  <si>
    <t>CORSA СПОЙЛЕР БАМПЕРА ПЕРЕДН ЛЕВ (Тайвань)</t>
  </si>
  <si>
    <t>13229487</t>
  </si>
  <si>
    <t>CORSA СПОЙЛЕР БАМПЕРА ПЕРЕДН ПРАВ (Тайвань)</t>
  </si>
  <si>
    <t>13223751/1405237</t>
  </si>
  <si>
    <t>CORSA УСИЛИТЕЛЬ БАМПЕРА ПЕРЕДН ВЕРХН (Тайвань) ПЛАСТИК</t>
  </si>
  <si>
    <t>13191879</t>
  </si>
  <si>
    <t>CORSA УСИЛИТЕЛЬ БАМПЕРА ПЕРЕДН (Тайвань) АЛЮМИН</t>
  </si>
  <si>
    <t>6102363/93189645</t>
  </si>
  <si>
    <t>CORSA КРЫЛО ПЕРЕДН ЛЕВ С ОТВ П/ПОВТОРИТЕЛЬ (Тайвань)</t>
  </si>
  <si>
    <t>6102362/93189644</t>
  </si>
  <si>
    <t>CORSA КРЫЛО ПЕРЕДН ПРАВ С ОТВ П/ПОВТОРИТЕЛЬ (Тайвань)</t>
  </si>
  <si>
    <t>13187354</t>
  </si>
  <si>
    <t>CORSA ПОДКРЫЛОК ПЕРЕДН КРЫЛА ЛЕВ ПЕРЕД + ЗАДН ЧАСТЬ (Тайвань)</t>
  </si>
  <si>
    <t>13187355</t>
  </si>
  <si>
    <t>CORSA ПОДКРЫЛОК ПЕРЕДН КРЫЛА ПРАВ ПЕРЕД ЧАСТЬ (Тайвань)</t>
  </si>
  <si>
    <t>13187354/6101353</t>
  </si>
  <si>
    <t>CORSA ПОДКРЫЛОК ПЕРЕДН КРЫЛА ЛЕВ (Китай)</t>
  </si>
  <si>
    <t>13187355/6101354</t>
  </si>
  <si>
    <t>CORSA ПОДКРЫЛОК ПЕРЕДН КРЫЛА ПРАВ (Китай)</t>
  </si>
  <si>
    <t>1160267/93189647</t>
  </si>
  <si>
    <t>CORSA КАПОТ (Тайвань)</t>
  </si>
  <si>
    <t>13191106</t>
  </si>
  <si>
    <t>CORSA СУППОРТ РАДИАТОРА (Тайвань)</t>
  </si>
  <si>
    <t>6428253</t>
  </si>
  <si>
    <t>CORSA ЗЕРКАЛО ЛЕВ ЭЛЕКТР С ПОДОГРЕВ КРАШЕН В БЕЛ (aspherical) (Тайвань)</t>
  </si>
  <si>
    <t>6428256</t>
  </si>
  <si>
    <t>CORSA ЗЕРКАЛО ПРАВ ЭЛЕКТР С ПОДОГРЕВ КРАШЕН В БЕЛ (aspherical) (Тайвань)</t>
  </si>
  <si>
    <t>1426551</t>
  </si>
  <si>
    <t>CORSA СТЕКЛО ЗЕРКАЛА ЛЕВ ЭЛЕКТР С ПОДОГРЕВ (aspherical) (Тайвань)</t>
  </si>
  <si>
    <t>1426554</t>
  </si>
  <si>
    <t>CORSA СТЕКЛО ЗЕРКАЛА ПРАВ ЭЛЕКТР С ПОДОГРЕВ (convex) (Тайвань)</t>
  </si>
  <si>
    <t>13179944</t>
  </si>
  <si>
    <t>CORSA ЗАГЛУШКА БУКСИРОВ КРЮКА БАМПЕРА ПЕРЕД (Тайвань)</t>
  </si>
  <si>
    <t>13237322</t>
  </si>
  <si>
    <t>CORSA ПОРОГ ЛЕВ (5 дв) (KLOKKERHOLM)</t>
  </si>
  <si>
    <t>13237323</t>
  </si>
  <si>
    <t>CORSA ПОРОГ ПРАВ (5 дв) (KLOKKERHOLM)</t>
  </si>
  <si>
    <t>1404557</t>
  </si>
  <si>
    <t>CORSA БАМПЕР ЗАДН (3 дв) (Тайвань) ГРУНТ</t>
  </si>
  <si>
    <t>1404558</t>
  </si>
  <si>
    <t>CORSA БАМПЕР ЗАДН (5 дв) (Тайвань) ГРУНТ</t>
  </si>
  <si>
    <t>CORSA БАМПЕР ЗАДН (5 дв) (Италия)</t>
  </si>
  <si>
    <t>13188290</t>
  </si>
  <si>
    <t>CORSA УСИЛИТЕЛЬ БАМПЕРА ЗАДН (Тайвань)</t>
  </si>
  <si>
    <t>1222131/89316575A</t>
  </si>
  <si>
    <t>CORSA ФОНАРЬ ЗАДН ВНЕШН ЛЕВ (3 дв) (DEPO)</t>
  </si>
  <si>
    <t>1222132</t>
  </si>
  <si>
    <t>CORSA ФОНАРЬ ЗАДН ВНЕШН ПРАВ (3 дв) (DEPO)</t>
  </si>
  <si>
    <t>1222138/1222534/93189098/93190950</t>
  </si>
  <si>
    <t>CORSA ФОНАРЬ ЗАДН ВНЕШН ЛЕВ (5 дв) (DEPO)</t>
  </si>
  <si>
    <t>1222137/1222535/93189097/93190951</t>
  </si>
  <si>
    <t>CORSA ФОНАРЬ ЗАДН ВНЕШН ПРАВ (5 дв) (DEPO)</t>
  </si>
  <si>
    <t>1222534+1222535</t>
  </si>
  <si>
    <t>CORSA ФОНАРЬ ЗАДН ВНЕШН Л+П (КОМПЛЕКТ) (5 дв) ТЮНИНГ С ДИОД (SONAR) ВНУТРИ ХРОМ-ЧЕРН</t>
  </si>
  <si>
    <t>1222535+1222534</t>
  </si>
  <si>
    <t>CORSA ФОНАРЬ ЗАДН ВНЕШН Л+П (КОМПЛЕКТ) (5 дв) ТЮНИНГ С ДИОД УК.ПОВОР ТОНИР (SONAR) ВНУТРИ ХРОМ</t>
  </si>
  <si>
    <t>1222131+1222132</t>
  </si>
  <si>
    <t>CORSA ФОНАРЬ ЗАДН ВНЕШН Л+П (КОМПЛЕКТ) (3 дв) ТЮНИНГ С ДИОД УК.ПОВОР СВЕТЯЩ.СЕКЦИЯМИ ТОНИР (SONAR) ВНУТРИ ХРОМ</t>
  </si>
  <si>
    <t>CORSA ФОНАРЬ ЗАДН ВНЕШН Л+П (КОМПЛЕКТ) (3 дв) ТЮНИНГ ПРОЗРАЧ ДИОД (JUNYAN) ВНУТРИ ХРОМ</t>
  </si>
  <si>
    <t>CORSA ФОНАРЬ ЗАДН ВНЕШН Л+П (КОМПЛЕКТ) (3 дв) ТЮНИНГ ДИОД ТОНИР (JUNYAN) ВНУТРИ ХРОМ</t>
  </si>
  <si>
    <t>1300279/55701408</t>
  </si>
  <si>
    <t>CORSA РАДИАТОР ОХЛАЖДЕН (см.каталог)</t>
  </si>
  <si>
    <t>1850119/55700406</t>
  </si>
  <si>
    <t>CORSA КОНДЕНСАТОР КОНДИЦ (см.каталог)</t>
  </si>
  <si>
    <t>55701200/6854091/DCP20021</t>
  </si>
  <si>
    <t>CORSA КОМПРЕССОР КОНДИЦ 1 , 1.2 , 1.4 (см.каталог) (AVA)</t>
  </si>
  <si>
    <t>OPEL CORSA (10/00-)</t>
  </si>
  <si>
    <t>13100535</t>
  </si>
  <si>
    <t>CORSA ФАРА ЛЕВ П/КОРРЕКТОР (DEPO)</t>
  </si>
  <si>
    <t>89302135</t>
  </si>
  <si>
    <t>01-02</t>
  </si>
  <si>
    <t>CORSA ФАРА ЛЕВ П/КОРРЕКТОР (Valeo тип) (DEPO)</t>
  </si>
  <si>
    <t>13100536</t>
  </si>
  <si>
    <t>CORSA ФАРА ПРАВ П/КОРРЕКТОР (DEPO)</t>
  </si>
  <si>
    <t>89302145/93185150</t>
  </si>
  <si>
    <t>CORSA ФАРА ПРАВ П/КОРРЕКТОР (Valeo тип) (DEPO)</t>
  </si>
  <si>
    <t>1216137+1216138</t>
  </si>
  <si>
    <t>CORSA ФАРА Л+П (КОМПЛЕКТ) ТЮНИНГ ЛИНЗОВАН С 2 СВЕТЯЩ ОБОДК (SONAR) ВНУТРИ ЧЕРН</t>
  </si>
  <si>
    <t>1216297</t>
  </si>
  <si>
    <t>CORSA ФАРА ЛЕВ П/КОРРЕКТОР (КСЕНОН) (DEPO)</t>
  </si>
  <si>
    <t>1216296</t>
  </si>
  <si>
    <t>CORSA ФАРА ПРАВ П/КОРРЕКТОР (КСЕНОН) (DEPO)</t>
  </si>
  <si>
    <t>CORSA ФАРА Л+П (КОМПЛЕКТ) ТЮНИНГ ЛИНЗОВАН С 2 СВЕТЯЩ ОБОДК (EAGLE EYES) ВНУТРИ ХРОМ</t>
  </si>
  <si>
    <t>1216161/93185145</t>
  </si>
  <si>
    <t>93185147</t>
  </si>
  <si>
    <t>CORSA ФАРА Л+П (КОМПЛЕКТ) ТЮНИНГ С 2 СВЕТЯЩ ОБОДК ВНУТРИ (DEPO) ЧЕРН</t>
  </si>
  <si>
    <t>1216137</t>
  </si>
  <si>
    <t>CORSA {А-тип} ФАРА ЛЕВ С РЕГ.МОТОР (DEPO)</t>
  </si>
  <si>
    <t>1216138</t>
  </si>
  <si>
    <t>CORSA {А-тип} ФАРА ПРАВ С РЕГ.МОТОР (DEPO)</t>
  </si>
  <si>
    <t>1216000/9196231</t>
  </si>
  <si>
    <t>CORSA {V-тип} ФАРА ЛЕВ С РЕГ.МОТОР (DEPO)</t>
  </si>
  <si>
    <t>9196283</t>
  </si>
  <si>
    <t>CORSA {V-тип} ФАРА ПРАВ С РЕГ.МОТОР (DEPO)</t>
  </si>
  <si>
    <t>6710031/93321058</t>
  </si>
  <si>
    <t>03-05</t>
  </si>
  <si>
    <t>MERIVA {CORSA 04-05} ФАРА ПРОТИВОТУМ ЛЕВ (DEPO)</t>
  </si>
  <si>
    <t>6710032/93321059</t>
  </si>
  <si>
    <t>MERIVA {CORSA 04-05} ФАРА ПРОТИВОТУМ ПРАВ (DEPO)</t>
  </si>
  <si>
    <t>1400232</t>
  </si>
  <si>
    <t>CORSA БАМПЕР ПЕРЕДН БЕЗ ОТВ П/МОЛДИНГ (Тайвань) ТЕМНО-СЕР</t>
  </si>
  <si>
    <t>1400287</t>
  </si>
  <si>
    <t>CORSA БАМПЕР ПЕРЕДН С ОТВ П/ ХРОМ МОЛДИНГ (Тайвань) ГРУНТ</t>
  </si>
  <si>
    <t>1400297</t>
  </si>
  <si>
    <t>CORSA БАМПЕР ПЕРЕДН С ОТВ П/ПРОТИВОТУМ , П/МОЛДИНГ (Тайвань) ГРУНТ</t>
  </si>
  <si>
    <t>1400725</t>
  </si>
  <si>
    <t>CORSA МОЛДИНГ БАМПЕРА ПЕРЕДН ЛЕВ</t>
  </si>
  <si>
    <t>1400724</t>
  </si>
  <si>
    <t>CORSA МОЛДИНГ БАМПЕРА ПЕРЕДН ПРАВ</t>
  </si>
  <si>
    <t>1400727</t>
  </si>
  <si>
    <t>CORSA РЕШЕТКА БАМПЕРА ПЕРЕДН ЛЕВ (Тайвань)</t>
  </si>
  <si>
    <t>1400729</t>
  </si>
  <si>
    <t>CORSA РЕШЕТКА БАМПЕРА ПЕРЕДН ЛЕВ П/ПРОТИВОТУМ (Тайвань)</t>
  </si>
  <si>
    <t>1400726</t>
  </si>
  <si>
    <t>CORSA РЕШЕТКА БАМПЕРА ПЕРЕДН ПРАВ (Тайвань)</t>
  </si>
  <si>
    <t>1400728</t>
  </si>
  <si>
    <t>CORSA РЕШЕТКА БАМПЕРА ПЕРЕДН ПРАВ П/ПРОТИВОТУМ (Тайвань)</t>
  </si>
  <si>
    <t>1400298</t>
  </si>
  <si>
    <t>1405044</t>
  </si>
  <si>
    <t>1405043</t>
  </si>
  <si>
    <t>1101031</t>
  </si>
  <si>
    <t>CORSA КРЫЛО ПЕРЕДН ЛЕВ (Тайвань)</t>
  </si>
  <si>
    <t>1102030</t>
  </si>
  <si>
    <t>CORSA КРЫЛО ПЕРЕДН ПРАВ (Тайвань)</t>
  </si>
  <si>
    <t>0172438</t>
  </si>
  <si>
    <t>CORSA МОЛДИНГ АРКИ КРЫЛА ЛЕВ ПЕРЕД (Тайвань)</t>
  </si>
  <si>
    <t>0172444</t>
  </si>
  <si>
    <t>CORSA МОЛДИНГ АРКИ КРЫЛА ПРАВ ПЕРЕД (Тайвань)</t>
  </si>
  <si>
    <t>0172903</t>
  </si>
  <si>
    <t>CORSA МОЛДИНГ АРКИ КРЫЛА ЛЕВ ЗАДН (Тайвань)</t>
  </si>
  <si>
    <t>0172902</t>
  </si>
  <si>
    <t>CORSA МОЛДИНГ АРКИ КРЫЛА ПРАВ ЗАДН (Тайвань)</t>
  </si>
  <si>
    <t>13109022</t>
  </si>
  <si>
    <t>CORSA ПОДКРЫЛОК ПЕРЕДН КРЫЛА ЛЕВ (Тайвань)</t>
  </si>
  <si>
    <t>13109023</t>
  </si>
  <si>
    <t>CORSA ПОДКРЫЛОК ПЕРЕДН КРЫЛА ПРАВ (Тайвань)</t>
  </si>
  <si>
    <t>CORSA ПОДКРЫЛОК ПЕРЕДН КРЫЛА ЛЕВ (Италия)</t>
  </si>
  <si>
    <t>CORSA ПОДКРЫЛОК ПЕРЕДН КРЫЛА ПРАВ (Италия)</t>
  </si>
  <si>
    <t>9196450</t>
  </si>
  <si>
    <t>1428280</t>
  </si>
  <si>
    <t>CORSA ЗЕРКАЛО ЛЕВ МЕХАН (aspherical) (Тайвань)</t>
  </si>
  <si>
    <t>1428303</t>
  </si>
  <si>
    <t>CORSA ЗЕРКАЛО ПРАВ МЕХАН (convex) (Тайвань)</t>
  </si>
  <si>
    <t>1428304+1428856</t>
  </si>
  <si>
    <t>CORSA ЗЕРКАЛО ЛЕВ ЭЛЕКТР С ПОДОГРЕВ (aspherical) (Тайвань) ГРУНТ</t>
  </si>
  <si>
    <t>1428308+1428857</t>
  </si>
  <si>
    <t>CORSA ЗЕРКАЛО ПРАВ ЭЛЕКТР С ПОДОГРЕВ (aspherical) (Тайвань) ГРУНТ</t>
  </si>
  <si>
    <t>CORSA ПОРОГ ЛЕВ (3 дв) (KLOKKERHOLM)</t>
  </si>
  <si>
    <t>CORSA ПОРОГ ПРАВ (3 дв) (KLOKKERHOLM)</t>
  </si>
  <si>
    <t>CORSA АРКА РЕМ.КРЫЛА ЗАДН ЛЕВ (5 дв) (KLOKKERHOLM)</t>
  </si>
  <si>
    <t>CORSA АРКА РЕМ.КРЫЛА ЗАДН ПРАВ (5 дв) (KLOKKERHOLM)</t>
  </si>
  <si>
    <t>1400723</t>
  </si>
  <si>
    <t>CORSA МОЛДИНГ КУЗОВА ЛЕВ (Тайвань)</t>
  </si>
  <si>
    <t>1400722</t>
  </si>
  <si>
    <t>CORSA МОЛДИНГ КУЗОВА ПРАВ (Тайвань)</t>
  </si>
  <si>
    <t>1404093</t>
  </si>
  <si>
    <t>CORSA БАМПЕР ЗАДН (Тайвань)</t>
  </si>
  <si>
    <t>1404172</t>
  </si>
  <si>
    <t>CORSA БАМПЕР ЗАДН (Тайвань) ГРУНТ</t>
  </si>
  <si>
    <t>013118662</t>
  </si>
  <si>
    <t>CORSA ФОНАРЬ ЗАДН В БАМПЕР ЛЕВ (DEPO)</t>
  </si>
  <si>
    <t>24409338</t>
  </si>
  <si>
    <t>24409337</t>
  </si>
  <si>
    <t>CORSA ФОНАРЬ ЗАДН В БАМПЕР ПРАВ (DEPO)</t>
  </si>
  <si>
    <t>013118663</t>
  </si>
  <si>
    <t>1222065+1222064</t>
  </si>
  <si>
    <t>CORSA ФОНАРЬ ЗАДН ВНЕШН Л+П (КОМПЛЕКТ) ТЮНИНГ (ХЭТЧБЭК) ХРУСТАЛ (SONAR) ВНУТРИ ЧЕРН</t>
  </si>
  <si>
    <t>OPEL CORSA (11-)</t>
  </si>
  <si>
    <t>1226125</t>
  </si>
  <si>
    <t>CORSA ФАРА ЛЕВ С РЕГ.МОТОР ВНУТРИ (DEPO) ХРОМ</t>
  </si>
  <si>
    <t>1226124</t>
  </si>
  <si>
    <t>CORSA ФАРА ПРАВ С РЕГ.МОТОР ВНУТРИ (DEPO) ХРОМ</t>
  </si>
  <si>
    <t>1226125+1226124</t>
  </si>
  <si>
    <t>CORSA ФАРА Л+П (КОМПЛЕКТ) ТЮНИНГ ЛИНЗОВАН С СВЕТЯЩ.СЕКЦИЯМИ (DEVIL EYES) С РЕГ.МОТОР ВНУТРИ ХРОМ</t>
  </si>
  <si>
    <t>1216645+1216646</t>
  </si>
  <si>
    <t>CORSA ФАРА Л+П (КОМПЛЕКТ) ТЮНИНГ ЛИНЗОВАН С СВЕТЯЩ.СЕКЦИЯМИ (DEVIL EYES) С РЕГ.МОТОР ВНУТРИ ЧЕРН</t>
  </si>
  <si>
    <t>1216646</t>
  </si>
  <si>
    <t>CORSA ФАРА ЛЕВ С РЕГ.МОТОР ВНУТРИ (DEPO) ЧЕРН</t>
  </si>
  <si>
    <t>1216645</t>
  </si>
  <si>
    <t>CORSA ФАРА ПРАВ С РЕГ.МОТОР ВНУТРИ (DEPO) ЧЕРН</t>
  </si>
  <si>
    <t>1710034</t>
  </si>
  <si>
    <t>MERIVA {CORSA 11-} ФАРА ПРОТИВОТУМ ЛЕВ (DEPO)</t>
  </si>
  <si>
    <t>1710044</t>
  </si>
  <si>
    <t>MERIVA {CORSA 11-} ФАРА ПРОТИВОТУМ ПРАВ (DEPO)</t>
  </si>
  <si>
    <t>1320180</t>
  </si>
  <si>
    <t>CORSA РЕШЕТКА РАДИАТОРА (Тайвань)</t>
  </si>
  <si>
    <t>CORSA РЕШЕТКА РАДИАТОРА (Италия)</t>
  </si>
  <si>
    <t>1400869</t>
  </si>
  <si>
    <t>CORSA БАМПЕР ПЕРЕДН (Тайвань) ГРУНТ</t>
  </si>
  <si>
    <t>CORSA БАМПЕР ПЕРЕДН ГРУНТ (Италия)</t>
  </si>
  <si>
    <t>CORSA БАМПЕР ПЕРЕДН ЧЕРН (Италия)</t>
  </si>
  <si>
    <t>1400872</t>
  </si>
  <si>
    <t>CORSA МОЛДИНГ БАМПЕРА ПЕРЕДН ЦЕНТР (Тайвань) ТЕМНО-СЕР</t>
  </si>
  <si>
    <t>1400873</t>
  </si>
  <si>
    <t>CORSA РЕШЕТКА БАМПЕРА ПЕРЕДН ЛЕВ С ХРОМ МОЛДИНГ (DEPO) ТЕМНО-СЕР</t>
  </si>
  <si>
    <t>1400867</t>
  </si>
  <si>
    <t>CORSA РЕШЕТКА БАМПЕРА ПЕРЕДН ПРАВ С ХРОМ МОЛДИНГ (DEPO) ТЕМНО-СЕР</t>
  </si>
  <si>
    <t>1400871</t>
  </si>
  <si>
    <t>CORSA РЕШЕТКА БАМПЕРА ПЕРЕДН ЦЕНТР (Тайвань) ТЕМНО-СЕР</t>
  </si>
  <si>
    <t>CORSA РЕШЕТКА БАМПЕРА ПЕРЕДН ЦЕНТР (Италия)</t>
  </si>
  <si>
    <t>1222199/93196753</t>
  </si>
  <si>
    <t>CORSA ФОНАРЬ ЗАДН ВНЕШН ЛЕВ (5 дв) (DEPO) ТОНИР</t>
  </si>
  <si>
    <t>1222200/93196754</t>
  </si>
  <si>
    <t>CORSA ФОНАРЬ ЗАДН ВНЕШН ПРАВ (5 дв) (DEPO) ТОНИР</t>
  </si>
  <si>
    <t>OPEL CORSA (4/93-9/00)</t>
  </si>
  <si>
    <t>1216486</t>
  </si>
  <si>
    <t>CORSA ФАРА ЛЕВ (DEPO)</t>
  </si>
  <si>
    <t>1216487</t>
  </si>
  <si>
    <t>CORSA ФАРА ПРАВ (DEPO)</t>
  </si>
  <si>
    <t>085135/1216486</t>
  </si>
  <si>
    <t>085134/1216487</t>
  </si>
  <si>
    <t>90547389</t>
  </si>
  <si>
    <t>CORSA РЕШЕТКА РАДИАТОРА (Тайвань) ЧЕРН</t>
  </si>
  <si>
    <t>1400136/93430288</t>
  </si>
  <si>
    <t>CORSA БАМПЕР ПЕРЕДН (Тайвань) ЧЕРН</t>
  </si>
  <si>
    <t>1405214</t>
  </si>
  <si>
    <t>CORSA УСИЛИТЕЛЬ БАМПЕРА ПЕРЕДН</t>
  </si>
  <si>
    <t>90360211</t>
  </si>
  <si>
    <t>CORSA КРЫЛО ПЕРЕДН ЛЕВ БЕЗ ОТВ П/ПОВТОРИТЕЛЬ</t>
  </si>
  <si>
    <t>1102137</t>
  </si>
  <si>
    <t>CORSA КРЫЛО ПЕРЕДН ПРАВ БЕЗ ОТВ П/ПОВТОРИТЕЛЬ</t>
  </si>
  <si>
    <t>CORSA КРЫЛО ПЕРЕДН ЛЕВ С ОТВ П/ПОВТОРИТЕЛЬ</t>
  </si>
  <si>
    <t>90360212</t>
  </si>
  <si>
    <t>CORSA КРЫЛО ПЕРЕДН ПРАВ С ОТВ П/ПОВТОРИТЕЛЬ</t>
  </si>
  <si>
    <t>1160218</t>
  </si>
  <si>
    <t>CORSA КАПОТ</t>
  </si>
  <si>
    <t>90482179</t>
  </si>
  <si>
    <t>CORSA БАЛКА СУППОРТА РАДИАТ ВЕРХН</t>
  </si>
  <si>
    <t>90428152</t>
  </si>
  <si>
    <t>CORSA БАМПЕР ЗАДН (Тайвань) ЧЕРН</t>
  </si>
  <si>
    <t>90444141</t>
  </si>
  <si>
    <t>90444143</t>
  </si>
  <si>
    <t>1135323/1854032/1854094/1854105</t>
  </si>
  <si>
    <t>CORSA {Tigra 94-99} КОМПРЕССОР КОНДИЦ (см.каталог) (AVA)</t>
  </si>
  <si>
    <t>OPEL FRONTERA (91-97)</t>
  </si>
  <si>
    <t>8944345861</t>
  </si>
  <si>
    <t>RODEO {FRONTERA 92-98} БАМПЕР ПЕРЕДН ЦЕНТРАЛ (Тайвань) ЧЕРН</t>
  </si>
  <si>
    <t>8971283720</t>
  </si>
  <si>
    <t>88-96</t>
  </si>
  <si>
    <t>RODEO {FRONTERA 92-98} БОКОВИНА БАМПЕРА ПЕРЕДН ЛЕВ (Тайвань) ЧЕРН</t>
  </si>
  <si>
    <t>8971283700</t>
  </si>
  <si>
    <t>RODEO {FRONTERA 92-98} БОКОВИНА БАМПЕРА ПЕРЕДН ПРАВ (Тайвань) ЧЕРН</t>
  </si>
  <si>
    <t>8944496697</t>
  </si>
  <si>
    <t>RODEO {FRONTERA 92-98} КРЫЛО ПЕРЕДН ЛЕВ (5 дв) БЕЗ ОТВ П/ПОВТОРИТЕЛЬ , П/АНТЕННУ (Тайвань)</t>
  </si>
  <si>
    <t>8944496687</t>
  </si>
  <si>
    <t>RODEO {FRONTERA 92-98} КРЫЛО ПЕРЕДН ПРАВ (5 дв) БЕЗ ОТВ П/ПОВТОРИТЕЛЬ С ОТВ П/АНТЕННУ (Тайвань)</t>
  </si>
  <si>
    <t>8944496695</t>
  </si>
  <si>
    <t>RODEO {FRONTERA 92-98} КРЫЛО ПЕРЕДН ЛЕВ (5 дв) БЕЗ ОТВ П/ПОВТОРИТЕЛЬ С ОТВ П/АНТЕННУ (Тайвань)</t>
  </si>
  <si>
    <t>8944496685</t>
  </si>
  <si>
    <t>RODEO {FRONTERA 92-98} КРЫЛО ПЕРЕДН ПРАВ (5 дв) БЕЗ ОТВ П/ПОВТОРИТЕЛЬ , П/АНТЕННУ (Тайвань)</t>
  </si>
  <si>
    <t>8971294150</t>
  </si>
  <si>
    <t>RODEO {FRONTERA 92-98} ПОДКРЫЛОК ПЕРЕДН КРЫЛА ЛЕВ (Тайвань)</t>
  </si>
  <si>
    <t>8971294140</t>
  </si>
  <si>
    <t>RODEO {FRONTERA 92-98} ПОДКРЫЛОК ПЕРЕДН КРЫЛА ПРАВ (Тайвань)</t>
  </si>
  <si>
    <t>8944508391</t>
  </si>
  <si>
    <t>RODEO {FRONTERA 92-98} КАПОТ (Тайвань)</t>
  </si>
  <si>
    <t>8943882354</t>
  </si>
  <si>
    <t>RODEO {FRONTERA 92-98} ПЕТЛЯ КАПОТА ЛЕВ (Тайвань)</t>
  </si>
  <si>
    <t>8943882344</t>
  </si>
  <si>
    <t>RODEO {FRONTERA 92-98} ПЕТЛЯ КАПОТА ПРАВ (Тайвань)</t>
  </si>
  <si>
    <t>8970842460</t>
  </si>
  <si>
    <t>RODEO {FRONTERA 92-98} БАМПЕР ЗАДН ЦЕНТРАЛ (Тайвань) ЧЕРН</t>
  </si>
  <si>
    <t>8970842431</t>
  </si>
  <si>
    <t>RODEO {FRONTERA 92-98} БОКОВИНА БАМПЕРА ЗАДН ЛЕВ (Тайвань) ЧЕРН</t>
  </si>
  <si>
    <t>8970842421</t>
  </si>
  <si>
    <t>RODEO {FRONTERA 92-98} БОКОВИНА БАМПЕРА ЗАДН ПРАВ (Тайвань) ЧЕРН</t>
  </si>
  <si>
    <t>OPEL INSIGNIA (08-)</t>
  </si>
  <si>
    <t>1216688+1216687</t>
  </si>
  <si>
    <t>INSIGNIA ФАРА Л+П (КОМПЛЕКТ) ТЮНИНГ ЛИНЗОВАН С ДИОД ВНУТРИ (DEPO) ХРОМ</t>
  </si>
  <si>
    <t>1216810</t>
  </si>
  <si>
    <t>INSIGNIA ФАРА ЛЕВ С РЕГ.МОТОР , ДИОД (DEPO)</t>
  </si>
  <si>
    <t>1216811</t>
  </si>
  <si>
    <t>INSIGNIA ФАРА ПРАВ С РЕГ.МОТОР , ДИОД (DEPO)</t>
  </si>
  <si>
    <t>1216687/1216740</t>
  </si>
  <si>
    <t>INSIGNIA ФАРА ЛЕВ С РЕГ.МОТОР ВНУТРИ (DEPO) ХРОМ</t>
  </si>
  <si>
    <t>1216688</t>
  </si>
  <si>
    <t>INSIGNIA ФАРА ПРАВ С РЕГ.МОТОР ВНУТРИ (DEPO) ХРОМ</t>
  </si>
  <si>
    <t>1710378</t>
  </si>
  <si>
    <t>INSIGNIA ФАРА ПРОТИВОТУМ ЛЕВ (DEPO)</t>
  </si>
  <si>
    <t>1710379</t>
  </si>
  <si>
    <t>INSIGNIA ФАРА ПРОТИВОТУМ ПРАВ (DEPO)</t>
  </si>
  <si>
    <t>1320377</t>
  </si>
  <si>
    <t>INSIGNIA РЕШЕТКА РАДИАТОРА (Тайвань) ХРОМ-ЧЕРН</t>
  </si>
  <si>
    <t>1400479</t>
  </si>
  <si>
    <t>INSIGNIA БАМПЕР ПЕРЕДН БЕЗ ОТВ П/ДАТЧ , ОМЫВАТ (Тайвань) ГРУНТ</t>
  </si>
  <si>
    <t>1401112</t>
  </si>
  <si>
    <t>INSIGNIA БАМПЕР ПЕРЕДН С ОТВ П/ОМЫВАТ ФАР , ГРУНТ (Тайвань)</t>
  </si>
  <si>
    <t>1400472</t>
  </si>
  <si>
    <t>INSIGNIA БАМПЕР ПЕРЕДН С ОТВ П/ДАТЧ , С ОТВ П/ОМЫВАТ ФАР , ГРУНТ (Тайвань)</t>
  </si>
  <si>
    <t>13265552</t>
  </si>
  <si>
    <t>INSIGNIA УСИЛИТЕЛЬ БАМПЕРА ПЕРЕДН (Тайвань)</t>
  </si>
  <si>
    <t>INSIGNIA УСИЛИТЕЛЬ БАМПЕРА ПЕРЕДН (Китай)</t>
  </si>
  <si>
    <t>13277520</t>
  </si>
  <si>
    <t>INSIGNIA КРЫЛО ПЕРЕДН ЛЕВ (Тайвань)</t>
  </si>
  <si>
    <t>13277521</t>
  </si>
  <si>
    <t>INSIGNIA КРЫЛО ПЕРЕДН ПРАВ (Тайвань)</t>
  </si>
  <si>
    <t>13276949</t>
  </si>
  <si>
    <t>INSIGNIA КАПОТ (Тайвань) СТАЛЬН</t>
  </si>
  <si>
    <t>13248744</t>
  </si>
  <si>
    <t>INSIGNIA КАПОТ АЛЮМИН (Тайвань)</t>
  </si>
  <si>
    <t>6428286</t>
  </si>
  <si>
    <t>INSIGNIA ЗЕРКАЛО ЛЕВ ЭЛЕКТР С ПОДОГРЕВ 5 КОНТ (aspherical) (Тайвань) ГРУНТ</t>
  </si>
  <si>
    <t>2628287</t>
  </si>
  <si>
    <t>INSIGNIA ЗЕРКАЛО ПРАВ ЭЛЕКТР С ПОДОГРЕВ 5 КОНТ (convex) (Тайвань) ГРУНТ</t>
  </si>
  <si>
    <t>6428290</t>
  </si>
  <si>
    <t>INSIGNIA ЗЕРКАЛО ЛЕВ ЭЛЕКТР С ПОДОГРЕВ , АВТОСКЛАДЫВ 7 КОНТ (aspherical) (Тайвань) ГРУНТ</t>
  </si>
  <si>
    <t>6428291</t>
  </si>
  <si>
    <t>INSIGNIA ЗЕРКАЛО ПРАВ ЭЛЕКТР С ПОДОГРЕВ , АВТОСКЛАДЫВ 7 КОНТ (convex) (Тайвань) ГРУНТ</t>
  </si>
  <si>
    <t>1426563</t>
  </si>
  <si>
    <t>INSIGNIA СТЕКЛО ЗЕРКАЛА ЛЕВ С ПОДОГРЕВ (aspherical) (Тайвань) ГРУНТ</t>
  </si>
  <si>
    <t>1426564</t>
  </si>
  <si>
    <t>INSIGNIA СТЕКЛО ЗЕРКАЛА ПРАВ С ПОДОГРЕВ (convex) (Тайвань) ГРУНТ</t>
  </si>
  <si>
    <t>22863713</t>
  </si>
  <si>
    <t>INSIGNIA ДВЕРЬ ПЕРЕДН ЛЕВ (Китай)</t>
  </si>
  <si>
    <t>22863714</t>
  </si>
  <si>
    <t>INSIGNIA ДВЕРЬ ПЕРЕДН ПРАВ (Китай)</t>
  </si>
  <si>
    <t>13229062/22805992</t>
  </si>
  <si>
    <t>INSIGNIA ДВЕРЬ ЗАДН ЛЕВ (СЕДАН) (лифтбэк) (Китай)</t>
  </si>
  <si>
    <t>13229063/22805993</t>
  </si>
  <si>
    <t>INSIGNIA ДВЕРЬ ЗАДН ПРАВ (СЕДАН) (лифтбэк) (Китай)</t>
  </si>
  <si>
    <t>13268650/5183328</t>
  </si>
  <si>
    <t>INSIGNIA КРЫЛО ЗАДН ЛЕВ (СЕДАН) (Китай)</t>
  </si>
  <si>
    <t>13268651/5183329</t>
  </si>
  <si>
    <t>INSIGNIA КРЫЛО ЗАДН ПРАВ (СЕДАН) (Китай)</t>
  </si>
  <si>
    <t>13278284/22779369</t>
  </si>
  <si>
    <t>INSIGNIA КРЫШКА БАГАЖНИКА (Китай)</t>
  </si>
  <si>
    <t>13238744/1400860/1404648</t>
  </si>
  <si>
    <t>INSIGNIA БАМПЕР ЗАДН БЕЗ ОТВ П/ДАТЧ (Тайвань)</t>
  </si>
  <si>
    <t>1404289/20972948</t>
  </si>
  <si>
    <t>INSIGNIA БАМПЕР ЗАДН С ОТВ П/ДАТЧ , ГРУНТ (Тайвань)</t>
  </si>
  <si>
    <t>1222191/1222193</t>
  </si>
  <si>
    <t>INSIGNIA ФОНАРЬ ЗАДН ВНЕШН ЛЕВ (СЕДАН) (DEPO)</t>
  </si>
  <si>
    <t>1222192/1222194</t>
  </si>
  <si>
    <t>INSIGNIA ФОНАРЬ ЗАДН ВНЕШН ПРАВ (СЕДАН) (DEPO)</t>
  </si>
  <si>
    <t>1222187</t>
  </si>
  <si>
    <t>INSIGNIA ФОНАРЬ ЗАДН ВНЕШН ЛЕВ (ХЭТЧБЭК) (DEPO)</t>
  </si>
  <si>
    <t>1222188</t>
  </si>
  <si>
    <t>INSIGNIA ФОНАРЬ ЗАДН ВНЕШН ПРАВ (ХЭТЧБЭК) (DEPO)</t>
  </si>
  <si>
    <t>1222191+1222192/1222193+1222194</t>
  </si>
  <si>
    <t>INSIGNIA ФОНАРЬ ЗАДН ВНЕШН Л+П (КОМПЛЕКТ) (СЕДАН) ТЮНИНГ С ДИОД ВНУТРИ ХРОМ КРАСН (DEPO) ТОНИР</t>
  </si>
  <si>
    <t>13263279</t>
  </si>
  <si>
    <t>CRUZE {INSIGNIA 09-} ВЕНТИЛЯТОР  ОТОПИТЕЛЯ (Китай)</t>
  </si>
  <si>
    <t>1300292</t>
  </si>
  <si>
    <t>INSIGNIA РАДИАТОР ОХЛАЖДЕН AT 1.6 1.8</t>
  </si>
  <si>
    <t>1300294</t>
  </si>
  <si>
    <t>INSIGNIA РАДИАТОР ОХЛАЖДЕН AT 2 (turbo) (бензин) (KOYO)</t>
  </si>
  <si>
    <t>1300294/13241729</t>
  </si>
  <si>
    <t>INSIGNIA РАДИАТОР ОХЛАЖДЕН AT 2 (turbo) (бензин)</t>
  </si>
  <si>
    <t>1300292/13241726</t>
  </si>
  <si>
    <t>INSIGNIA РАДИАТОР ОХЛАЖДЕН 1.6 1.8 AT (KOYO)</t>
  </si>
  <si>
    <t>13241737/1850134/1850377</t>
  </si>
  <si>
    <t>INSIGNIA КОНДЕНСАТОР КОНДИЦ В СБОРЕ С РАМК</t>
  </si>
  <si>
    <t>22897840</t>
  </si>
  <si>
    <t>INSIGNIA ПОДРАМНИК П/ДВИГАТЕЛЬ (Китай)</t>
  </si>
  <si>
    <t>13271264/8FK351340271</t>
  </si>
  <si>
    <t>INSIGNIA {до VIN -13250604} КОМПРЕССОР КОНДИЦ 1.6 , 1.8 (см.каталог) (AVA)</t>
  </si>
  <si>
    <t>OPEL KADETT (9/84-9/91)</t>
  </si>
  <si>
    <t>90181005</t>
  </si>
  <si>
    <t>KADETT ФАРА ЛЕВ (DEPO)</t>
  </si>
  <si>
    <t>90181004</t>
  </si>
  <si>
    <t>KADETT ФАРА ПРАВ (DEPO)</t>
  </si>
  <si>
    <t>KADETT СТЕКЛО ФАРЫ ЛЕВ</t>
  </si>
  <si>
    <t>KADETT СТЕКЛО ФАРЫ ПРАВ</t>
  </si>
  <si>
    <t>90008397</t>
  </si>
  <si>
    <t>KADETT УКАЗ.ПОВОРОТА УГЛОВОЙ ЛЕВ (DEPO) ЖЕЛТ</t>
  </si>
  <si>
    <t>90008398</t>
  </si>
  <si>
    <t>KADETT УКАЗ.ПОВОРОТА УГЛОВОЙ ПРАВ (DEPO) ЖЕЛТ</t>
  </si>
  <si>
    <t>1226040</t>
  </si>
  <si>
    <t>KADETT УКАЗ.ПОВОРОТА УГЛОВОЙ ЛЕВ ЖЕЛТ</t>
  </si>
  <si>
    <t>1226041</t>
  </si>
  <si>
    <t>KADETT УКАЗ.ПОВОРОТА УГЛОВОЙ ПРАВ ЖЕЛТ</t>
  </si>
  <si>
    <t>1226038</t>
  </si>
  <si>
    <t>KADETT УКАЗ.ПОВОРОТА УГЛОВОЙ ЛЕВ БЕЛ</t>
  </si>
  <si>
    <t>1226039</t>
  </si>
  <si>
    <t>KADETT УКАЗ.ПОВОРОТА УГЛОВОЙ ПРАВ БЕЛ</t>
  </si>
  <si>
    <t>1320007</t>
  </si>
  <si>
    <t>KADETT РЕШЕТКА РАДИАТОРА (Тайвань) СЕРЕБРИСТО-СЕР</t>
  </si>
  <si>
    <t>1320006</t>
  </si>
  <si>
    <t>KADETT РЕШЕТКА РАДИАТОРА СЕР</t>
  </si>
  <si>
    <t>1400069</t>
  </si>
  <si>
    <t>KADETT БАМПЕР ПЕРЕДН</t>
  </si>
  <si>
    <t>1101120</t>
  </si>
  <si>
    <t>KADETT КРЫЛО ПЕРЕДН ЛЕВ</t>
  </si>
  <si>
    <t>1102120</t>
  </si>
  <si>
    <t>KADETT КРЫЛО ПЕРЕДН ПРАВ</t>
  </si>
  <si>
    <t>1312035</t>
  </si>
  <si>
    <t>KADETT БАЛКА СУППОРТА РАДИАТ ВЕРХН</t>
  </si>
  <si>
    <t>1428051</t>
  </si>
  <si>
    <t>KADETT ЗЕРКАЛО ЛЕВ МЕХАН (flat) (Тайвань)</t>
  </si>
  <si>
    <t>1428054</t>
  </si>
  <si>
    <t>KADETT ЗЕРКАЛО ПРАВ МЕХАН (convex) (Тайвань)</t>
  </si>
  <si>
    <t>164500</t>
  </si>
  <si>
    <t>KADETT ПОРОГ ЛЕВ (2 дв) (KLOKKERHOLM)</t>
  </si>
  <si>
    <t>164501</t>
  </si>
  <si>
    <t>KADETT ПОРОГ ПРАВ (2 дв) (KLOKKERHOLM)</t>
  </si>
  <si>
    <t>164502/90295613</t>
  </si>
  <si>
    <t>KADETT {NEXIA 95-} ПОРОГ ЛЕВ (4 дв) (5 дв)</t>
  </si>
  <si>
    <t>164503/90295614</t>
  </si>
  <si>
    <t>KADETT {NEXIA 95-} ПОРОГ ПРАВ (4 дв) (5 дв)</t>
  </si>
  <si>
    <t>KADETT АРКА РЕМ.КРЫЛА ЗАДН ЛЕВ (2 дв) (3 дв) (KLOKKERHOLM)</t>
  </si>
  <si>
    <t>KADETT АРКА РЕМ.КРЫЛА ЗАДН ПРАВ (2 дв) (3 дв) (KLOKKERHOLM)</t>
  </si>
  <si>
    <t>KADETT {NEXIA 95-} АРКА РЕМ.КРЫЛА ЗАДН ЛЕВ (4 дв) (5 дв) (KLOKKERHOLM)</t>
  </si>
  <si>
    <t>KADETT {NEXIA 95-} АРКА РЕМ.КРЫЛА ЗАДН ПРАВ (4 дв) (5 дв) (KLOKKERHOLM)</t>
  </si>
  <si>
    <t>1223061</t>
  </si>
  <si>
    <t>KADETT ФОНАРЬ ЗАДН ВНЕШН ЛЕВ (5 дв) кроме (УНИВЕРСАЛ) (DEPO)</t>
  </si>
  <si>
    <t>1223065</t>
  </si>
  <si>
    <t>KADETT ФОНАРЬ ЗАДН ВНЕШН ПРАВ (5 дв) кроме (УНИВЕРСАЛ) (DEPO)</t>
  </si>
  <si>
    <t>1223081</t>
  </si>
  <si>
    <t>KADETT ФОНАРЬ ЗАДН ВНЕШН ЛЕВ (СЕДАН) (DEPO)</t>
  </si>
  <si>
    <t>1223083</t>
  </si>
  <si>
    <t>KADETT ФОНАРЬ ЗАДН ВНЕШН ПРАВ (СЕДАН) (DEPO)</t>
  </si>
  <si>
    <t>324039</t>
  </si>
  <si>
    <t>KADETT НАКОНЕЧНИК РУЛЕВОЙ ТЯГИ ЛЕВ ВНЕШН</t>
  </si>
  <si>
    <t>322152</t>
  </si>
  <si>
    <t>KADETT НАКОНЕЧНИК РУЛЕВОЙ ТЯГИ ПРАВ ВНЕШН</t>
  </si>
  <si>
    <t>130207490180560</t>
  </si>
  <si>
    <t>84-89</t>
  </si>
  <si>
    <t>KADETT РАДИАТОР ОХЛАЖДЕН (см.каталог)</t>
  </si>
  <si>
    <t>1302027/1302029</t>
  </si>
  <si>
    <t>84-</t>
  </si>
  <si>
    <t>OPEL MERIVA (03-09)</t>
  </si>
  <si>
    <t>1216153/93175364</t>
  </si>
  <si>
    <t>MERIVA ФАРА ЛЕВ +/- П/КОРРЕКТОР (DEPO)</t>
  </si>
  <si>
    <t>1216152/93175665</t>
  </si>
  <si>
    <t>MERIVA ФАРА ПРАВ +/- П/КОРРЕКТОР (DEPO)</t>
  </si>
  <si>
    <t>6320109</t>
  </si>
  <si>
    <t>MERIVA РЕШЕТКА РАДИАТОРА (Тайвань) ЧЕРН</t>
  </si>
  <si>
    <t>1400289</t>
  </si>
  <si>
    <t>MERIVA БАМПЕР ПЕРЕДН БЕЗ ОТВ П/ПРОТИВОТУМ (Тайвань) ГРУНТ СЕР</t>
  </si>
  <si>
    <t>1400290</t>
  </si>
  <si>
    <t>MERIVA БАМПЕР ПЕРЕДН С ОТВ П/ПРОТИВОТУМ (Тайвань) ГРУНТ СЕР</t>
  </si>
  <si>
    <t>1400761</t>
  </si>
  <si>
    <t>MERIVA РЕШЕТКА БАМПЕРА ПЕРЕДН (Тайвань)</t>
  </si>
  <si>
    <t>MERIVA РЕШЕТКА БАМПЕРА ПЕРЕДН</t>
  </si>
  <si>
    <t>1400698</t>
  </si>
  <si>
    <t>MERIVA УСИЛИТЕЛЬ БАМПЕРА ПЕРЕДН (Тайвань)</t>
  </si>
  <si>
    <t>93174466</t>
  </si>
  <si>
    <t>MERIVA КРЫЛО ПЕРЕДН ЛЕВ (Тайвань)</t>
  </si>
  <si>
    <t>93174467</t>
  </si>
  <si>
    <t>MERIVA КРЫЛО ПЕРЕДН ПРАВ (Тайвань)</t>
  </si>
  <si>
    <t>13212761</t>
  </si>
  <si>
    <t>MERIVA ПОДКРЫЛОК ПЕРЕДН КРЫЛА ЛЕВ (Тайвань)</t>
  </si>
  <si>
    <t>13212762</t>
  </si>
  <si>
    <t>MERIVA ПОДКРЫЛОК ПЕРЕДН КРЫЛА ПРАВ (Тайвань)</t>
  </si>
  <si>
    <t>1160006/1160011</t>
  </si>
  <si>
    <t>MERIVA КАПОТ (Тайвань)</t>
  </si>
  <si>
    <t>6428171</t>
  </si>
  <si>
    <t>MERIVA ЗЕРКАЛО ЛЕВ ЭЛЕКТР С ПОДОГРЕВ (aspherical) (Тайвань) ГРУНТ</t>
  </si>
  <si>
    <t>6428174</t>
  </si>
  <si>
    <t>MERIVA ЗЕРКАЛО ПРАВ ЭЛЕКТР С ПОДОГРЕВ (convex) (Тайвань) ГРУНТ</t>
  </si>
  <si>
    <t>6428167+6428909+6428775</t>
  </si>
  <si>
    <t>MERIVA ЗЕРКАЛО ЛЕВ МЕХАН С ТРОСИК (aspherical) (Тайвань)</t>
  </si>
  <si>
    <t>6428709+6428909+6428167</t>
  </si>
  <si>
    <t>MERIVA ЗЕРКАЛО ПРАВ МЕХАН С ТРОСИК (convex) (Тайвань)</t>
  </si>
  <si>
    <t>1404311</t>
  </si>
  <si>
    <t>MERIVA БАМПЕР ЗАДН БЕЗ ОТВ П/ДАТЧ (Тайвань)</t>
  </si>
  <si>
    <t>6223068</t>
  </si>
  <si>
    <t>MERIVA ФОНАРЬ ЗАДН ВНЕШН ЛЕВ НИЖН (DEPO) ТОНИР</t>
  </si>
  <si>
    <t>1222614</t>
  </si>
  <si>
    <t>MERIVA ФОНАРЬ ЗАДН ВНЕШН ПРАВ НИЖН (DEPO) ТОНИР</t>
  </si>
  <si>
    <t>93295357</t>
  </si>
  <si>
    <t>MERIVA КРЕПЛЕНИЕ БАМПЕРА ПЕРЕДН ЛЕВ</t>
  </si>
  <si>
    <t>93295358</t>
  </si>
  <si>
    <t>MERIVA КРЕПЛЕНИЕ БАМПЕРА ПЕРЕДН ПРАВ</t>
  </si>
  <si>
    <t>93295368</t>
  </si>
  <si>
    <t>MERIVA КРЕПЛЕНИЕ БАМПЕРА ЗАДН ЛЕВ</t>
  </si>
  <si>
    <t>93295369</t>
  </si>
  <si>
    <t>MERIVA КРЕПЛЕНИЕ БАМПЕРА ЗАДН ПРАВ</t>
  </si>
  <si>
    <t>13128931/1850086</t>
  </si>
  <si>
    <t>MERIVA КОНДЕНСАТОР КОНДИЦ (бензин) (см.каталог)</t>
  </si>
  <si>
    <t>OPEL MERIVA (10-)</t>
  </si>
  <si>
    <t>1216234</t>
  </si>
  <si>
    <t>MERIVA ФАРА ЛЕВ С РЕГ.МОТОР (DEPO)</t>
  </si>
  <si>
    <t>1216050</t>
  </si>
  <si>
    <t>MERIVA ФАРА ПРАВ С РЕГ.МОТОР (DEPO)</t>
  </si>
  <si>
    <t>1405089</t>
  </si>
  <si>
    <t>MERIVA БАМПЕР ПЕРЕДН ГРУНТ (Тайвань)</t>
  </si>
  <si>
    <t>13329818/1428483</t>
  </si>
  <si>
    <t>MERIVA ЗЕРКАЛО ЛЕВ ЭЛЕКТР С ПОДОГРЕВ (convex) (POLYWAY) (Тайвань) ГРУНТ</t>
  </si>
  <si>
    <t>13329819/1428484</t>
  </si>
  <si>
    <t>MERIVA ЗЕРКАЛО ПРАВ ЭЛЕКТР С ПОДОГРЕВ (convex) (POLYWAY) (Тайвань) ГРУНТ</t>
  </si>
  <si>
    <t>1222233/13307493</t>
  </si>
  <si>
    <t>MERIVA ФОНАРЬ ЗАДН ВНЕШН ЛЕВ (DEPO)</t>
  </si>
  <si>
    <t>1222238/13307494</t>
  </si>
  <si>
    <t>MERIVA ФОНАРЬ ЗАДН ВНЕШН ПРАВ (DEPO)</t>
  </si>
  <si>
    <t>OPEL MOKKA (12-)</t>
  </si>
  <si>
    <t>1216722</t>
  </si>
  <si>
    <t>MOKKA ФАРА ЛЕВ С РЕГ.МОТОР (DEPO)</t>
  </si>
  <si>
    <t>1216723</t>
  </si>
  <si>
    <t>MOKKA ФАРА ПРАВ С РЕГ.МОТОР (DEPO)</t>
  </si>
  <si>
    <t>42435929</t>
  </si>
  <si>
    <t>MOKKA ФАРА ЛЕВ С РЕГ.МОТОР ВНУТРИ ЧЕРН (DEPO)</t>
  </si>
  <si>
    <t>42435930</t>
  </si>
  <si>
    <t>MOKKA ФАРА ПРАВ С РЕГ.МОТОР ВНУТРИ ЧЕРН (DEPO)</t>
  </si>
  <si>
    <t>25829654</t>
  </si>
  <si>
    <t>MOKKA ФАРА ПРОТИВОТУМ Л=П (DEPO)</t>
  </si>
  <si>
    <t>MOKKA ФАРА ПРОТИВОТУМ Л=П (Китай)</t>
  </si>
  <si>
    <t>95350353</t>
  </si>
  <si>
    <t>MOKKA БАМПЕР ПЕРЕДН ВЕРХН ЧАСТЬ (Китай)</t>
  </si>
  <si>
    <t>95299465</t>
  </si>
  <si>
    <t>MOKKA БАМПЕР ПЕРЕДН НИЖН ЧАСТЬ (Китай)</t>
  </si>
  <si>
    <t>MOKKA БАМПЕР ПЕРЕДН ВЕРХН ЧАСТЬ ГРУНТ (Тайвань)</t>
  </si>
  <si>
    <t>MOKKA БАМПЕР ПЕРЕДН НИЖН ЧАСТЬ (Тайвань)</t>
  </si>
  <si>
    <t>42334417</t>
  </si>
  <si>
    <t>MOKKA РЕШЕТКА БАМПЕРА ПЕРЕДН (Китай)</t>
  </si>
  <si>
    <t>MOKKA РЕШЕТКА БАМПЕРА ПЕРЕДН ЛЕВ С ХРОМ МОЛДИНГ (Китай)</t>
  </si>
  <si>
    <t>MOKKA РЕШЕТКА БАМПЕРА ПЕРЕДН ПРАВ С ХРОМ МОЛДИНГ (Китай)</t>
  </si>
  <si>
    <t>MOKKA РЕШЕТКА БАМПЕРА ПЕРЕДН (Тайвань)</t>
  </si>
  <si>
    <t>95021807</t>
  </si>
  <si>
    <t>MOKKA СПОЙЛЕР БАМПЕРА ПЕРЕДН (Китай)</t>
  </si>
  <si>
    <t>25981230</t>
  </si>
  <si>
    <t>MOKKA КРЫЛО ПЕРЕДН ЛЕВ</t>
  </si>
  <si>
    <t>25981231</t>
  </si>
  <si>
    <t>MOKKA КРЫЛО ПЕРЕДН ПРАВ</t>
  </si>
  <si>
    <t>95422560</t>
  </si>
  <si>
    <t>MOKKA ПОДКРЫЛОК ПЕРЕДН КРЫЛА ЛЕВ (Китай)</t>
  </si>
  <si>
    <t>95422561</t>
  </si>
  <si>
    <t>MOKKA ПОДКРЫЛОК ПЕРЕДН КРЫЛА ПРАВ (Китай)</t>
  </si>
  <si>
    <t>1426684/95143533</t>
  </si>
  <si>
    <t>MOKKA ЗЕРКАЛО ЛЕВ ЭЛЕКТР С ПОДОГРЕВ 5 КОНТ (aspherical) (Тайвань)</t>
  </si>
  <si>
    <t>95143550</t>
  </si>
  <si>
    <t>MOKKA ЗЕРКАЛО ПРАВ ЭЛЕКТР С ПОДОГРЕВ 5 КОНТ (convex) (Тайвань)</t>
  </si>
  <si>
    <t>95243674</t>
  </si>
  <si>
    <t>MOKKA ЗЕРКАЛО ЛЕВ ЭЛЕКТР С ПОДОГРЕВ АВТОСКЛАДЫВ 7 КОНТ (aspherical) (Тайвань)</t>
  </si>
  <si>
    <t>95243685</t>
  </si>
  <si>
    <t>MOKKA ЗЕРКАЛО ПРАВ ЭЛЕКТР С ПОДОГРЕВ АВТОСКЛАДЫВ 7 КОНТ (convex) (Тайвань)</t>
  </si>
  <si>
    <t>MOKKA ЗЕРКАЛО ЛЕВ ЭЛЕКТР С ПОДОГРЕВ 5 КОНТ (Китай)</t>
  </si>
  <si>
    <t>MOKKA ЗЕРКАЛО ПРАВ ЭЛЕКТР С ПОДОГРЕВ 5 КОНТ (Китай)</t>
  </si>
  <si>
    <t>95130670</t>
  </si>
  <si>
    <t>MOKKA ДВЕРЬ ПЕРЕДН ЛЕВ (Китай)</t>
  </si>
  <si>
    <t>95130671</t>
  </si>
  <si>
    <t>MOKKA ДВЕРЬ ПЕРЕДН ПРАВ (Китай)</t>
  </si>
  <si>
    <t>95400513</t>
  </si>
  <si>
    <t>MOKKA ДВЕРЬ ЗАДН ЛЕВ (Китай)</t>
  </si>
  <si>
    <t>95400514</t>
  </si>
  <si>
    <t>MOKKA ДВЕРЬ ЗАДН ПРАВ (Китай)</t>
  </si>
  <si>
    <t>95999937</t>
  </si>
  <si>
    <t>MOKKA КРЫЛО ЗАДН ЛЕВ (Китай)</t>
  </si>
  <si>
    <t>95999939</t>
  </si>
  <si>
    <t>MOKKA КРЫЛО ЗАДН ПРАВ (Китай)</t>
  </si>
  <si>
    <t>95390033</t>
  </si>
  <si>
    <t>MOKKA КРЫШКА БАГАЖНИКА (Китай)</t>
  </si>
  <si>
    <t>95352037</t>
  </si>
  <si>
    <t>MOKKA БОКОВИНА БАМПЕРА ЗАДН ЛЕВ (Китай)</t>
  </si>
  <si>
    <t>95352038</t>
  </si>
  <si>
    <t>MOKKA БОКОВИНА БАМПЕРА ЗАДН ПРАВ (Китай)</t>
  </si>
  <si>
    <t>MOKKA БОКОВИНА БАМПЕРА ЗАДН ЛЕВ (Тайвань)</t>
  </si>
  <si>
    <t>MOKKA БОКОВИНА БАМПЕРА ЗАДН ПРАВ (Тайвань)</t>
  </si>
  <si>
    <t>25961813</t>
  </si>
  <si>
    <t>MOKKA ФОНАРЬ ЗАДН В БАМПЕР ЛЕВ (Китай)</t>
  </si>
  <si>
    <t>25961814</t>
  </si>
  <si>
    <t>MOKKA ФОНАРЬ ЗАДН В БАМПЕР ПРАВ (Китай)</t>
  </si>
  <si>
    <t>1222403</t>
  </si>
  <si>
    <t>MOKKA ФОНАРЬ ЗАДН ВНЕШН ЛЕВ (DEPO)</t>
  </si>
  <si>
    <t>1222404</t>
  </si>
  <si>
    <t>MOKKA ФОНАРЬ ЗАДН ВНЕШН ПРАВ (DEPO)</t>
  </si>
  <si>
    <t>94550786</t>
  </si>
  <si>
    <t>MOKKA ЗАЩИТА ПОДДОНА (Китай) ПЛАСТИК</t>
  </si>
  <si>
    <t>OPEL MONTEREY (92-98)</t>
  </si>
  <si>
    <t>894358814</t>
  </si>
  <si>
    <t>TROOPER {MONTEREY} ФАРА ЛЕВ В СБОРЕ С КРЕПЛЕН (DEPO)</t>
  </si>
  <si>
    <t>894358804</t>
  </si>
  <si>
    <t>TROOPER {MONTEREY} ФАРА ПРАВ В СБОРЕ С КРЕПЛЕН (DEPO)</t>
  </si>
  <si>
    <t>8943588993</t>
  </si>
  <si>
    <t>TROOPER {MONTEREY} УКАЗ.ПОВОРОТА УГЛОВОЙ ЛЕВ (DEPO)</t>
  </si>
  <si>
    <t>8943588983</t>
  </si>
  <si>
    <t>TROOPER {MONTEREY} УКАЗ.ПОВОРОТА УГЛОВОЙ ПРАВ (DEPO)</t>
  </si>
  <si>
    <t>8978041542</t>
  </si>
  <si>
    <t>TROOPER {MONTEREY} ПЛАНКА-ФАРТУК ПОД РЕШЕТКУ (Тайвань)</t>
  </si>
  <si>
    <t>8978078591</t>
  </si>
  <si>
    <t>TROOPER {MONTEREY} БАМПЕР ПЕРЕДН С ОТВ П/ПРОТИВОТУМ (Тайвань) ЧЕРН</t>
  </si>
  <si>
    <t>8978078600</t>
  </si>
  <si>
    <t>TROOPER {MONTEREY} БАМПЕР ПЕРЕДН БЕЗ ОТВ П/ПРОТИВОТУМ (Тайвань) ЧЕРН</t>
  </si>
  <si>
    <t>8978000887</t>
  </si>
  <si>
    <t>TROOPER {MONTEREY} УСИЛИТЕЛЬ БАМПЕРА ПЕРЕДН (Тайвань)</t>
  </si>
  <si>
    <t>8971830660</t>
  </si>
  <si>
    <t>TROOPER {MONTEREY} КРЫЛО ПЕРЕДН ЛЕВ БЕЗ ОТВ П/ПОВТОРИТЕЛЬ , П/РАСШИРИТ (Тайвань)</t>
  </si>
  <si>
    <t>8943589450</t>
  </si>
  <si>
    <t>TROOPER {MONTEREY} КРЫЛО ПЕРЕДН ПРАВ БЕЗ ОТВ П/ПОВТОРИТЕЛЬ , П/РАСШИРИТ (Тайвань)</t>
  </si>
  <si>
    <t>8971830640</t>
  </si>
  <si>
    <t>TROOPER {MONTEREY} КАПОТ (Тайвань)</t>
  </si>
  <si>
    <t>8971254590</t>
  </si>
  <si>
    <t>TROOPER {MONTEREY} СУППОРТ РАДИАТОРА (Тайвань)</t>
  </si>
  <si>
    <t>8943589052</t>
  </si>
  <si>
    <t>TROOPER {MONTEREY} ФОНАРЬ ЗАДН ВНЕШН ЛЕВ (DEPO)</t>
  </si>
  <si>
    <t>8943589042</t>
  </si>
  <si>
    <t>TROOPER {MONTEREY} ФОНАРЬ ЗАДН ВНЕШН ПРАВ (DEPO)</t>
  </si>
  <si>
    <t>8943752765</t>
  </si>
  <si>
    <t>TROOPER {MONTEREY} РАДИАТОР ОХЛАЖДЕН AT 3.2 (1 ряд)</t>
  </si>
  <si>
    <t>OPEL MONTEREY (99-01)</t>
  </si>
  <si>
    <t>8972630010</t>
  </si>
  <si>
    <t>TROOPER {OP MONTEREY} БАМПЕР ПЕРЕДН П/РАСШИРИТ С ОТВ П/ ПРОТИВОТУМ (Тайвань) ГРУНТ</t>
  </si>
  <si>
    <t>8971844510</t>
  </si>
  <si>
    <t>TROOPER {OP MONTEREY} КРЫЛО ПЕРЕДН ЛЕВ С ОТВ П/РАСШИРИТ (Тайвань)</t>
  </si>
  <si>
    <t>8971844520</t>
  </si>
  <si>
    <t>TROOPER {OP MONTEREY} КРЫЛО ПЕРЕДН ПРАВ С ОТВ П/РАСШИРИТ БЕЗ ОТВ П/АНТЕННУ (Тайвань)</t>
  </si>
  <si>
    <t>8971913290</t>
  </si>
  <si>
    <t>TROOPER {OP MONTEREY} КАПОТ (Тайвань)</t>
  </si>
  <si>
    <t>1224001</t>
  </si>
  <si>
    <t>TROOPER {OP MONTEREY} ФОНАРЬ ЗАДН ВНЕШН ЛЕВ (DEPO) КРАСН-БЕЛ</t>
  </si>
  <si>
    <t>1223150</t>
  </si>
  <si>
    <t>TROOPER {OP MONTEREY} ФОНАРЬ ЗАДН ВНЕШН ПРАВ (DEPO) КРАСН-БЕЛ</t>
  </si>
  <si>
    <t>8971849850</t>
  </si>
  <si>
    <t>TROOPER {OP MONTEREY} МОТОР+ВЕНТИЛЯТОР КОНДЕНС КОНД С КОРПУС (Тайвань)</t>
  </si>
  <si>
    <t>OPEL OMEGA (10/99-)</t>
  </si>
  <si>
    <t>9193417</t>
  </si>
  <si>
    <t>OMEGA ФАРА ЛЕВ ЛИНЗОВАН П/КОРРЕКТОР (КСЕНОН) (DEPO)</t>
  </si>
  <si>
    <t>9193418</t>
  </si>
  <si>
    <t>OMEGA ФАРА ПРАВ ЛИНЗОВАН П/КОРРЕКТОР (КСЕНОН) (DEPO)</t>
  </si>
  <si>
    <t>1216073/1EL009020211</t>
  </si>
  <si>
    <t>OMEGA ФАРА ЛЕВ ЛИНЗОВАН П/КОРРЕКТОР (DEPO)</t>
  </si>
  <si>
    <t>1216074/1EL009020221</t>
  </si>
  <si>
    <t>OMEGA ФАРА ПРАВ ЛИНЗОВАН П/КОРРЕКТОР (DEPO)</t>
  </si>
  <si>
    <t>1216498+1216497</t>
  </si>
  <si>
    <t>OMEGA ФАРА Л+П (КОМПЛЕКТ) ТЮНИНГ ЛИНЗОВАН С 2 СВЕТЯЩ ОБОДК (SONAR) ВНУТРИ ХРОМ</t>
  </si>
  <si>
    <t>1710153/9193705</t>
  </si>
  <si>
    <t>OMEGA ФАРА ПРОТИВОТУМ ЛЕВ (DEPO)</t>
  </si>
  <si>
    <t>1710158/9193706</t>
  </si>
  <si>
    <t>OMEGA ФАРА ПРОТИВОТУМ ПРАВ (DEPO)</t>
  </si>
  <si>
    <t>1400209</t>
  </si>
  <si>
    <t>OMEGA БАМПЕР ПЕРЕДН (Тайвань) ГРУНТ</t>
  </si>
  <si>
    <t>OPEL OMEGA A (9/86-3/94)</t>
  </si>
  <si>
    <t>1216340</t>
  </si>
  <si>
    <t>86-93</t>
  </si>
  <si>
    <t>OMEGA ФАРА ЛЕВ ОДНОЛАМП (DEPO)</t>
  </si>
  <si>
    <t>1216341</t>
  </si>
  <si>
    <t>OMEGA ФАРА ПРАВ ОДНОЛАМП (DEPO)</t>
  </si>
  <si>
    <t>90141426</t>
  </si>
  <si>
    <t>ASCONA СТЕКЛО ФАРЫ ЛЕВ</t>
  </si>
  <si>
    <t>90141427</t>
  </si>
  <si>
    <t>ASCONA СТЕКЛО ФАРЫ ПРАВ</t>
  </si>
  <si>
    <t>90273584</t>
  </si>
  <si>
    <t>OMEGA СТЕКЛО ФАРЫ ЛЕВ (DEPO)</t>
  </si>
  <si>
    <t>90273585</t>
  </si>
  <si>
    <t>OMEGA СТЕКЛО ФАРЫ ПРАВ (DEPO)</t>
  </si>
  <si>
    <t>1226050</t>
  </si>
  <si>
    <t>OMEGA УКАЗ.ПОВОРОТА УГЛОВОЙ ЛЕВ (DEPO)</t>
  </si>
  <si>
    <t>90378128</t>
  </si>
  <si>
    <t>1226051</t>
  </si>
  <si>
    <t>OMEGA УКАЗ.ПОВОРОТА УГЛОВОЙ ПРАВ (DEPO)</t>
  </si>
  <si>
    <t>90378129</t>
  </si>
  <si>
    <t>OMEGA УКАЗ.ПОВОРОТА УГЛОВОЙ ЛЕВ ПРОЗРАЧ ХРУСТАЛ</t>
  </si>
  <si>
    <t>OMEGA УКАЗ.ПОВОРОТА УГЛОВОЙ ПРАВ ПРОЗРАЧ ХРУСТАЛ</t>
  </si>
  <si>
    <t>90290054</t>
  </si>
  <si>
    <t>OMEGA РЕШЕТКА РАДИАТОРА (Тайвань) СЕРЕБРИСТО-СЕР</t>
  </si>
  <si>
    <t>90327408</t>
  </si>
  <si>
    <t>OMEGA РЕШЕТКА РАДИАТОРА (Тайвань) ХРОМ-СЕР</t>
  </si>
  <si>
    <t>OMEGA БАМПЕР ПЕРЕДН С ОТВ П/ПРОТИВОТУМ БЕЗ УСИЛИТ (Тайвань)</t>
  </si>
  <si>
    <t>90290162</t>
  </si>
  <si>
    <t>OMEGA БАМПЕР ПЕРЕДН БЕЗ ОТВ П/ПРОТИВОТУМ БЕЗ УСИЛИТ (Тайвань)</t>
  </si>
  <si>
    <t>1405010</t>
  </si>
  <si>
    <t>OMEGA УСИЛИТЕЛЬ БАМПЕРА ПЕРЕДН (Тайвань)</t>
  </si>
  <si>
    <t>1101131</t>
  </si>
  <si>
    <t>OMEGA КРЫЛО ПЕРЕДН ЛЕВ</t>
  </si>
  <si>
    <t>1101126</t>
  </si>
  <si>
    <t>OMEGA КРЫЛО ПЕРЕДН ЛЕВ (Италия)</t>
  </si>
  <si>
    <t>1102131</t>
  </si>
  <si>
    <t>OMEGA КРЫЛО ПЕРЕДН ПРАВ</t>
  </si>
  <si>
    <t>1102126</t>
  </si>
  <si>
    <t>OMEGA КРЫЛО ПЕРЕДН ПРАВ (Италия)</t>
  </si>
  <si>
    <t>90229921</t>
  </si>
  <si>
    <t>OMEGA КАПОТ (Тайвань)</t>
  </si>
  <si>
    <t>1312049</t>
  </si>
  <si>
    <t>OMEGA БАЛКА СУППОРТА РАДИАТ ВЕРХН 1.8</t>
  </si>
  <si>
    <t>0222088</t>
  </si>
  <si>
    <t>OMEGA БАЛКА СУППОРТА РАДИАТ НИЖН (Тайвань)</t>
  </si>
  <si>
    <t>OMEGA ПОРОГ ЛЕВ (4 дв) (KLOKKERHOLM)</t>
  </si>
  <si>
    <t>OMEGA ПОРОГ ПРАВ (4 дв) (KLOKKERHOLM)</t>
  </si>
  <si>
    <t>OMEGA АРКА РЕМ.КРЫЛА ЗАДН ЛЕВ (4 дв) (KLOKKERHOLM)</t>
  </si>
  <si>
    <t>OMEGA АРКА РЕМ.КРЫЛА ЗАДН ПРАВ (4 дв) (KLOKKERHOLM)</t>
  </si>
  <si>
    <t>1223267/394577</t>
  </si>
  <si>
    <t>OMEGA ФОНАРЬ ЗАДН ВНЕШН ЛЕВ (СЕДАН) (DEPO)</t>
  </si>
  <si>
    <t>1223266/394576</t>
  </si>
  <si>
    <t>OMEGA ФОНАРЬ ЗАДН ВНЕШН ПРАВ (СЕДАН) (DEPO)</t>
  </si>
  <si>
    <t>90271903</t>
  </si>
  <si>
    <t>90271904</t>
  </si>
  <si>
    <t>322175</t>
  </si>
  <si>
    <t>OMEGA НАКОНЕЧНИК РУЛЕВОЙ ТЯГИ ЛЕВ</t>
  </si>
  <si>
    <t>OMEGA НАКОНЕЧНИК РУЛЕВОЙ ТЯГИ ПРАВ</t>
  </si>
  <si>
    <t>1618044/1843103</t>
  </si>
  <si>
    <t>OMEGA РАДИАТОР ОТОПИТЕЛЯ</t>
  </si>
  <si>
    <t>1300010/90231318</t>
  </si>
  <si>
    <t>OMEGA РАДИАТОР ОХЛАЖДЕН (NISSENS) (NRF) (GERI) (см.каталог)</t>
  </si>
  <si>
    <t>1850016</t>
  </si>
  <si>
    <t>OMEGA КОНДЕНСАТОР КОНДИЦ (NISSENS) (NRF) (см.каталог)</t>
  </si>
  <si>
    <t>1341250</t>
  </si>
  <si>
    <t>OMEGA МОТОР+ВЕНТИЛЯТОР КОНДЕНС КОНД С КОРПУС (Тайвань)</t>
  </si>
  <si>
    <t>1135312/1135349/1854008/1854031/1854039</t>
  </si>
  <si>
    <t>OMEGA {Astra 91-/Vectra 88-/Tigra 94-} КОМПРЕССОР КОНДИЦ (см.каталог) (AVA)</t>
  </si>
  <si>
    <t>OPEL OMEGA B (3/94-9/99)</t>
  </si>
  <si>
    <t>09117185/1216029/1EL008020251</t>
  </si>
  <si>
    <t>1216497/1AG006920211</t>
  </si>
  <si>
    <t>OMEGA ФАРА ЛЕВ П/КОРРЕКТОР (DEPO)</t>
  </si>
  <si>
    <t>09117184/1216030</t>
  </si>
  <si>
    <t>1216498/1AG006920221</t>
  </si>
  <si>
    <t>OMEGA ФАРА ПРАВ П/КОРРЕКТОР (DEPO)</t>
  </si>
  <si>
    <t>1216026/1EL007950271</t>
  </si>
  <si>
    <t>1216497</t>
  </si>
  <si>
    <t>OMEGA ФАРА ЛЕВ П/КОРРЕКТОР (TYC)</t>
  </si>
  <si>
    <t>1216025/1EL007950281</t>
  </si>
  <si>
    <t>6710087/LAA532</t>
  </si>
  <si>
    <t>6710086/LAA531</t>
  </si>
  <si>
    <t>6710087</t>
  </si>
  <si>
    <t>OMEGA ФАРА ПРОТИВОТУМ ЛЕВ</t>
  </si>
  <si>
    <t>6710086</t>
  </si>
  <si>
    <t>OMEGA ФАРА ПРОТИВОТУМ ПРАВ</t>
  </si>
  <si>
    <t>1710241</t>
  </si>
  <si>
    <t>OMEGA СТЕКЛО ФАРЫ ПРОТИВОТУМ ЛЕВ</t>
  </si>
  <si>
    <t>1710240</t>
  </si>
  <si>
    <t>OMEGA СТЕКЛО ФАРЫ ПРОТИВОТУМ ПРАВ</t>
  </si>
  <si>
    <t>6320025</t>
  </si>
  <si>
    <t>OMEGA РЕШЕТКА РАДИАТОРА (Тайвань) ХРОМ-ЧЕРН</t>
  </si>
  <si>
    <t>6320014</t>
  </si>
  <si>
    <t>OMEGA РЕШЕТКА РАДИАТОРА (Тайвань) ЧЕРН</t>
  </si>
  <si>
    <t>1400641</t>
  </si>
  <si>
    <t>OMEGA БАМПЕР ПЕРЕДН ВНЕШН БЕЗ ОТВ П/ПРОТИВОТУМ (Тайвань) ГРУНТ</t>
  </si>
  <si>
    <t>1400139</t>
  </si>
  <si>
    <t>OMEGA БАМПЕР ПЕРЕДН ВНУТРЕН +/- ПРОТИВОТУМ (Тайвань) ЧЕРН</t>
  </si>
  <si>
    <t>90458169</t>
  </si>
  <si>
    <t>1101007</t>
  </si>
  <si>
    <t>OMEGA КРЫЛО ПЕРЕДН ЛЕВ (Тайвань)</t>
  </si>
  <si>
    <t>1102006</t>
  </si>
  <si>
    <t>OMEGA КРЫЛО ПЕРЕДН ПРАВ (Тайвань)</t>
  </si>
  <si>
    <t>1160221</t>
  </si>
  <si>
    <t>1310861</t>
  </si>
  <si>
    <t>OMEGA СУППОРТ РАДИАТОРА (Тайвань)</t>
  </si>
  <si>
    <t>OMEGA ПОРОГ ЛЕВ (KLOKKERHOLM)</t>
  </si>
  <si>
    <t>OMEGA ПОРОГ ПРАВ (KLOKKERHOLM)</t>
  </si>
  <si>
    <t>OMEGA АРКА РЕМ.КРЫЛА ЗАДН ЛЕВ (СЕДАН) (KLOKKERHOLM)</t>
  </si>
  <si>
    <t>OMEGA АРКА РЕМ.КРЫЛА ЗАДН ПРАВ (СЕДАН) (KLOKKERHOLM)</t>
  </si>
  <si>
    <t>6223151/9EL143579021</t>
  </si>
  <si>
    <t>OMEGA ФОНАРЬ ЗАДН ВНЕШН ЛЕВ (УНИВЕРСАЛ) (DEPO)</t>
  </si>
  <si>
    <t>6223152/9EL143580021</t>
  </si>
  <si>
    <t>OMEGA ФОНАРЬ ЗАДН ВНЕШН ПРАВ (УНИВЕРСАЛ) (DEPO)</t>
  </si>
  <si>
    <t>6223202</t>
  </si>
  <si>
    <t>OMEGA ФОНАРЬ ЗАДН ВНЕШН ЛЕВ (СЕДАН) (DEPO) КРАСН-ТОНИР</t>
  </si>
  <si>
    <t>6223201</t>
  </si>
  <si>
    <t>OMEGA ФОНАРЬ ЗАДН ВНЕШН ПРАВ (СЕДАН) (DEPO) КРАСН-ТОНИР</t>
  </si>
  <si>
    <t>5352008</t>
  </si>
  <si>
    <t>OMEGA РЫЧАГ ПЕРЕДН ПОДВЕСКИ ПРАВ НИЖН</t>
  </si>
  <si>
    <t>OMEGA СТОЙКА СТАБИЛИЗАТОРА ЛЕВ ЗАДН</t>
  </si>
  <si>
    <t>OMEGA СТОЙКА СТАБИЛИЗАТОРА ПРАВ ЗАДН</t>
  </si>
  <si>
    <t>1300165</t>
  </si>
  <si>
    <t>1850028</t>
  </si>
  <si>
    <t>OMEGA КОНДЕНСАТОР КОНДИЦ (см.каталог)</t>
  </si>
  <si>
    <t>1341256</t>
  </si>
  <si>
    <t>OMEGA МОТОР+ВЕНТИЛЯТОР КОНДЕНС КОНД (Тайвань)</t>
  </si>
  <si>
    <t>1135106/1135307/1854014/1854043/1854050</t>
  </si>
  <si>
    <t>OMEGA КОМПРЕССОР КОНДИЦ (см.каталог) (AVA)</t>
  </si>
  <si>
    <t>1135240/1135292/1135294/1135302/1135324</t>
  </si>
  <si>
    <t>OMEGA {Frontera 98-/Vectra 95-/Saab 9-3 98-} КОМПРЕССОР КОНДИЦ (см.каталог) (AVA)</t>
  </si>
  <si>
    <t>OPEL TIGRA (10/94-)</t>
  </si>
  <si>
    <t>1216523/90511129</t>
  </si>
  <si>
    <t>TIGRA ФАРА ЛЕВ П/КОРРЕКТОР (DEPO)</t>
  </si>
  <si>
    <t>1216524/90511130</t>
  </si>
  <si>
    <t>TIGRA ФАРА ПРАВ П/КОРРЕКТОР (DEPO)</t>
  </si>
  <si>
    <t>1216523+1216524</t>
  </si>
  <si>
    <t>TIGRA ФАРА Л+П (КОМПЛЕКТ) ТЮНИНГ ЛИНЗОВАН С 2 СВЕТЯЩ ОБОДК (SONAR) ВНУТРИ ЧЕРН</t>
  </si>
  <si>
    <t>TIGRA ФАРА Л+П (КОМПЛЕКТ) ТЮНИНГ ЛИНЗОВАН С СВЕТЯЩ ОБОДК (JUNYAN) ВНУТРИ ХРОМ</t>
  </si>
  <si>
    <t>90482792</t>
  </si>
  <si>
    <t>TIGRA КРЫЛО ПЕРЕДН ЛЕВ (Тайвань)</t>
  </si>
  <si>
    <t>90482793</t>
  </si>
  <si>
    <t>TIGRA КРЫЛО ПЕРЕДН ПРАВ (Тайвань)</t>
  </si>
  <si>
    <t>90481141</t>
  </si>
  <si>
    <t>TIGRA КАПОТ (Тайвань)</t>
  </si>
  <si>
    <t>90533389</t>
  </si>
  <si>
    <t>TIGRA СУППОРТ РАДИАТОРА (Тайвань)</t>
  </si>
  <si>
    <t>1222038+1222035</t>
  </si>
  <si>
    <t>TIGRA ФОНАРЬ ЗАДН ВНЕШН Л+П (КОМПЛЕКТ) ТЮНИНГ (LEXUS ТИП) ПРОЗРАЧ ВНУТРИ ХРОМ</t>
  </si>
  <si>
    <t>TIGRA ФОНАРЬ ЗАДН ВНЕШН Л+П (КОМПЛЕКТ) ТЮНИНГ ПРОЗРАЧ (JUNYAN) ВНУТРИ ХРОМ</t>
  </si>
  <si>
    <t>OPEL VECTRA A (11/92-10/95)</t>
  </si>
  <si>
    <t>1216495</t>
  </si>
  <si>
    <t>VECTRA ФАРА ЛЕВ +/- П/КОРРЕКТОР (DEPO)</t>
  </si>
  <si>
    <t>1216494</t>
  </si>
  <si>
    <t>VECTRA ФАРА ПРАВ +/- П/КОРРЕКТОР (DEPO)</t>
  </si>
  <si>
    <t>012260147/1226052</t>
  </si>
  <si>
    <t>VECTRA УКАЗ.ПОВОРОТА УГЛОВОЙ ЛЕВ (DEPO)</t>
  </si>
  <si>
    <t>012260146/1226053</t>
  </si>
  <si>
    <t>VECTRA УКАЗ.ПОВОРОТА УГЛОВОЙ ПРАВ (DEPO)</t>
  </si>
  <si>
    <t>1226052</t>
  </si>
  <si>
    <t>VECTRA УКАЗ.ПОВОРОТА УГЛОВОЙ ЛЕВ ХРУСТАЛ ПРОЗРАЧН</t>
  </si>
  <si>
    <t>1226053</t>
  </si>
  <si>
    <t>VECTRA УКАЗ.ПОВОРОТА УГЛОВОЙ ПРАВ ХРУСТАЛ ПРОЗРАЧН</t>
  </si>
  <si>
    <t>1320012/90263219</t>
  </si>
  <si>
    <t>VECTRA РЕШЕТКА РАДИАТОРА ГРУНТ ЧЕРН</t>
  </si>
  <si>
    <t>VECTRA РЕШЕТКА РАДИАТОРА ХРОМ-ЧЕРН</t>
  </si>
  <si>
    <t>1312685</t>
  </si>
  <si>
    <t>VECTRA ПЛАНКА-ФАРТУК ПОД РЕШЕТКУ (Тайвань)</t>
  </si>
  <si>
    <t>1400125</t>
  </si>
  <si>
    <t>VECTRA {GL} БАМПЕР ПЕРЕДН ВНУТРЕН +/- ПРОТИВОТУМ (Италия)</t>
  </si>
  <si>
    <t>1405008</t>
  </si>
  <si>
    <t>VECTRA УСИЛИТЕЛЬ БАМПЕРА ПЕРЕДН БЕЗ КОНДИЦ</t>
  </si>
  <si>
    <t>1101128</t>
  </si>
  <si>
    <t>VECTRA КРЫЛО ПЕРЕДН ЛЕВ БЕЗ ОТВ П/ПОВТОРИТЕЛЬ (Италия)</t>
  </si>
  <si>
    <t>1102128</t>
  </si>
  <si>
    <t>VECTRA КРЫЛО ПЕРЕДН ПРАВ БЕЗ ОТВ П/ПОВТОРИТЕЛЬ (Италия)</t>
  </si>
  <si>
    <t>90487255</t>
  </si>
  <si>
    <t>VECTRA ПОДКРЫЛОК ПЕРЕДН КРЫЛА ЛЕВ (Тайвань)</t>
  </si>
  <si>
    <t>90487257</t>
  </si>
  <si>
    <t>VECTRA ПОДКРЫЛОК ПЕРЕДН КРЫЛА ПРАВ (Тайвань)</t>
  </si>
  <si>
    <t>1160222</t>
  </si>
  <si>
    <t>VECTRA КАПОТ</t>
  </si>
  <si>
    <t>90346416</t>
  </si>
  <si>
    <t>VECTRA БАЛКА СУППОРТА РАДИАТ ВЕРХН (Тайвань)</t>
  </si>
  <si>
    <t>222099</t>
  </si>
  <si>
    <t>VECTRA БАЛКА СУППОРТА РАДИАТ НИЖН 1.4 1.6 (Тайвань)</t>
  </si>
  <si>
    <t>222096</t>
  </si>
  <si>
    <t>VECTRA БАЛКА СУППОРТА РАДИАТ НИЖН ЦЕНТРАЛ БЕЗ КОНДИЦ 1.7 (дизель) 1.8 2 (Тайвань)</t>
  </si>
  <si>
    <t>222102</t>
  </si>
  <si>
    <t>VECTRA БАЛКА СУППОРТА РАДИАТ НИЖН 1.8 2 (Тайвань)</t>
  </si>
  <si>
    <t>1426371</t>
  </si>
  <si>
    <t>VECTRA ЗЕРКАЛО ЛЕВ МЕХАН (flat) (Тайвань)</t>
  </si>
  <si>
    <t>1426372</t>
  </si>
  <si>
    <t>VECTRA ЗЕРКАЛО ПРАВ МЕХАН (convex) (Тайвань)</t>
  </si>
  <si>
    <t>1427410+1427410+1428769</t>
  </si>
  <si>
    <t>VECTRA ЗЕРКАЛО ЛЕВ ЭЛЕКТР С ПОДОГРЕВ (flat) (Тайвань)</t>
  </si>
  <si>
    <t>1427411+1427411+1428770</t>
  </si>
  <si>
    <t>VECTRA ЗЕРКАЛО ПРАВ ЭЛЕКТР С ПОДОГРЕВ (convex) (Тайвань)</t>
  </si>
  <si>
    <t>1427408</t>
  </si>
  <si>
    <t>VECTRA СТЕКЛО ЗЕРКАЛА ЛЕВ МЕХАН (flat) (Тайвань)</t>
  </si>
  <si>
    <t>1427409</t>
  </si>
  <si>
    <t>VECTRA СТЕКЛО ЗЕРКАЛА ПРАВ МЕХАН (convex) (Тайвань)</t>
  </si>
  <si>
    <t>0164543</t>
  </si>
  <si>
    <t>VECTRA ПОРОГ ЛЕВ (4 дв) (KLOKKERHOLM)</t>
  </si>
  <si>
    <t>0164544</t>
  </si>
  <si>
    <t>VECTRA ПОРОГ ПРАВ (4 дв) (KLOKKERHOLM)</t>
  </si>
  <si>
    <t>VECTRA АРКА РЕМ.КРЫЛА ЗАДН ЛЕВ (4 дв) (5 дв) (KLOKKERHOLM)</t>
  </si>
  <si>
    <t>VECTRA АРКА РЕМ.КРЫЛА ЗАДН ПРАВ (4 дв) (5 дв) (KLOKKERHOLM)</t>
  </si>
  <si>
    <t>1222023</t>
  </si>
  <si>
    <t>VECTRA ФОНАРЬ ЗАДН ВНЕШН ЛЕВ (4 дв) (DEPO)</t>
  </si>
  <si>
    <t>1222030</t>
  </si>
  <si>
    <t>VECTRA ФОНАРЬ ЗАДН ВНЕШН ПРАВ (4 дв) (DEPO)</t>
  </si>
  <si>
    <t>VECTRA ФОНАРЬ ЗАДН ВНЕШН ЛЕВ (4 дв) (DEPO) ТОНИР-КРАСН</t>
  </si>
  <si>
    <t>VECTRA ФОНАРЬ ЗАДН ВНЕШН ПРАВ (4 дв) (DEPO) ТОНИР-КРАСН</t>
  </si>
  <si>
    <t>1603167</t>
  </si>
  <si>
    <t>VECTRA ШАРОВАЯ ОПОРА Л=П НИЖН</t>
  </si>
  <si>
    <t>324055</t>
  </si>
  <si>
    <t>VECTRA НАКОНЕЧНИК РУЛЕВОЙ ТЯГИ ЛЕВ ВНЕШН</t>
  </si>
  <si>
    <t>324056</t>
  </si>
  <si>
    <t>VECTRA НАКОНЕЧНИК РУЛЕВОЙ ТЯГИ ПРАВ ВНЕШН</t>
  </si>
  <si>
    <t>90264491</t>
  </si>
  <si>
    <t>89-95</t>
  </si>
  <si>
    <t>VECTRA РАДИАТОР ОХЛАЖДЕН (см.каталог)</t>
  </si>
  <si>
    <t>1300088</t>
  </si>
  <si>
    <t>VECTRA РАДИАТОР ОХЛАЖДЕН (NISSENS) (NRF) (GERI) (см.каталог)</t>
  </si>
  <si>
    <t>1300092/1300107</t>
  </si>
  <si>
    <t>VECTRA {+ CALIBRA 90-} РАДИАТОР ОХЛАЖДЕН (см.каталог)</t>
  </si>
  <si>
    <t>1341241/1341516</t>
  </si>
  <si>
    <t>VECTRA МОТОР+ВЕНТИЛЯТОР  РАДИАТ ОХЛАЖДЕН С КОРПУС (Тайвань)</t>
  </si>
  <si>
    <t>1845028</t>
  </si>
  <si>
    <t>VECTRA МОТОР+ВЕНТИЛЯТОР КОНДЕНС КОНД (Тайвань)</t>
  </si>
  <si>
    <t>OPEL VECTRA A (8/88-10/92) (11/92-10/95)</t>
  </si>
  <si>
    <t>90421593</t>
  </si>
  <si>
    <t>VECTRA ФАРА ЛЕВ +/- П/КОРРЕКТОР</t>
  </si>
  <si>
    <t>90421594</t>
  </si>
  <si>
    <t>VECTRA ФАРА ПРАВ +/- П/КОРРЕКТОР</t>
  </si>
  <si>
    <t>1216376</t>
  </si>
  <si>
    <t>VECTRA ФАРА ЛЕВ ТЮНИНГ ПРОЗРАЧ ХРУСТАЛ</t>
  </si>
  <si>
    <t>1216377</t>
  </si>
  <si>
    <t>VECTRA ФАРА ПРАВ ТЮНИНГ ПРОЗРАЧ ХРУСТАЛ</t>
  </si>
  <si>
    <t>VECTRA ФАРА ЛЕВ ТЮНИНГ ЛИНЗОВАН С 2 СВЕТЯЩ ОБОДК ВНУТРИ ХРОМ</t>
  </si>
  <si>
    <t>VECTRA ФАРА ПРАВ ТЮНИНГ ЛИНЗОВАН С 2 СВЕТЯЩ ОБОДК ВНУТРИ ХРОМ</t>
  </si>
  <si>
    <t>VECTRA ФАРА ЛЕВ ТЮНИНГ ЛИНЗОВАН С 2 СВЕТЯЩ ОБОДК ВНУТРИ ЧЕРН</t>
  </si>
  <si>
    <t>VECTRA ФАРА ПРАВ ТЮНИНГ ЛИНЗОВАН С 2 СВЕТЯЩ ОБОДК ВНУТРИ ЧЕРН</t>
  </si>
  <si>
    <t>90348226</t>
  </si>
  <si>
    <t>VECTRA СТЕКЛО ФАРЫ ЛЕВ</t>
  </si>
  <si>
    <t>90348227</t>
  </si>
  <si>
    <t>VECTRA СТЕКЛО ФАРЫ ПРАВ</t>
  </si>
  <si>
    <t>1226052/90297694</t>
  </si>
  <si>
    <t>1226053/90297695</t>
  </si>
  <si>
    <t>VECTRA УКАЗ.ПОВОРОТА УГЛОВОЙ ЛЕВ ТЮНИНГ ПРОЗРАЧ ХРУСТАЛ ВНУТРИ ХРОМ</t>
  </si>
  <si>
    <t>VECTRA УКАЗ.ПОВОРОТА УГЛОВОЙ ПРАВ ТЮНИНГ ПРОЗРАЧ ХРУСТАЛ ВНУТРИ ХРОМ</t>
  </si>
  <si>
    <t>VECTRA РЕШЕТКА РАДИАТОРА (Тайвань) СЕРЕБРИСТ</t>
  </si>
  <si>
    <t>1320012</t>
  </si>
  <si>
    <t>VECTRA РЕШЕТКА РАДИАТОРА ТЮНИНГ ПОЛНОСТЬЮ ХРОМ</t>
  </si>
  <si>
    <t>90262921</t>
  </si>
  <si>
    <t>VECTRA {GL} БАМПЕР ПЕРЕДН (Тайвань)</t>
  </si>
  <si>
    <t>90262922</t>
  </si>
  <si>
    <t>VECTRA {gls/gt/cd} БАМПЕР ПЕРЕДН +/- ПРОТИВОТУМ (Тайвань)</t>
  </si>
  <si>
    <t>90397088</t>
  </si>
  <si>
    <t>VECTRA МОЛДИНГ БАМПЕРА ПЕРЕДН ЛЕВ (Тайвань) СЕР</t>
  </si>
  <si>
    <t>90397090</t>
  </si>
  <si>
    <t>VECTRA МОЛДИНГ БАМПЕРА ПЕРЕДН ПРАВ (Тайвань) СЕР</t>
  </si>
  <si>
    <t>90227865</t>
  </si>
  <si>
    <t>VECTRA КАПОТ С 2 МАЛЕНЬК ОТВ П/ОМЫВАТ</t>
  </si>
  <si>
    <t>90356619</t>
  </si>
  <si>
    <t>VECTRA КАПОТ С 2 БОЛЬШ ОТВ П/ОМЫВАТ (Тайвань)</t>
  </si>
  <si>
    <t>1223130</t>
  </si>
  <si>
    <t>1223129</t>
  </si>
  <si>
    <t>VECTRA ФОНАРЬ ЗАДН ВНЕШН ЛЕВ (4 дв) ТЮНИНГ ХРУСТАЛ КРАСН-БЕЛ</t>
  </si>
  <si>
    <t>VECTRA ФОНАРЬ ЗАДН ВНЕШН ПРАВ (4 дв) ТЮНИНГ ХРУСТАЛ КРАСН-БЕЛ</t>
  </si>
  <si>
    <t>VECTRA ФОНАРЬ ЗАДН ВНЕШН ЛЕВ (4 дв) ТЮНИНГ (LEXUS ТИП) ПРОЗРАЧ ВНУТРИ ХРОМ</t>
  </si>
  <si>
    <t>VECTRA ФОНАРЬ ЗАДН ВНЕШН ЛЕВ (4 дв) ТЮНИНГ (LEXUS ТИП) ПРОЗРАЧ ВНУТРИ ЧЕРН</t>
  </si>
  <si>
    <t>VECTRA ФОНАРЬ ЗАДН ВНЕШН ПРАВ (4 дв) ТЮНИНГ (LEXUS ТИП) ПРОЗРАЧ ВНУТРИ ХРОМ</t>
  </si>
  <si>
    <t>VECTRA ФОНАРЬ ЗАДН ВНЕШН ПРАВ (4 дв) ТЮНИНГ (LEXUS ТИП) ПРОЗРАЧ ВНУТРИ ЧЕРН</t>
  </si>
  <si>
    <t>352193</t>
  </si>
  <si>
    <t>VECTRA РЫЧАГ ПЕРЕДН ПОДВЕСКИ ЛЕВ НИЖН</t>
  </si>
  <si>
    <t>352192</t>
  </si>
  <si>
    <t>VECTRA РЫЧАГ ПЕРЕДН ПОДВЕСКИ ПРАВ НИЖН</t>
  </si>
  <si>
    <t>OPEL VECTRA B (11/95-12/98) (1/99-3/02)</t>
  </si>
  <si>
    <t>1216053</t>
  </si>
  <si>
    <t>VECTRA ФАРА ЛЕВ +/- КОРРЕКТОР (DEPO)</t>
  </si>
  <si>
    <t>085787/1216527</t>
  </si>
  <si>
    <t>VECTRA ФАРА ЛЕВ П/КОРРЕКТОР (DEPO)</t>
  </si>
  <si>
    <t>1216054</t>
  </si>
  <si>
    <t>VECTRA ФАРА ПРАВ +/- КОРРЕКТОР (DEPO)</t>
  </si>
  <si>
    <t>085788/1216528</t>
  </si>
  <si>
    <t>VECTRA ФАРА ПРАВ П/КОРРЕКТОР (DEPO)</t>
  </si>
  <si>
    <t>VECTRA ФАРА ЛЕВ +/- КОРРЕКТОР ВНУТРИ (DEPO) ЧЕРН</t>
  </si>
  <si>
    <t>VECTRA ФАРА ПРАВ +/- КОРРЕКТОР ВНУТРИ (DEPO) ЧЕРН</t>
  </si>
  <si>
    <t>1216527+1216528+1226068+1226069</t>
  </si>
  <si>
    <t>VECTRA ФАРА Л+П (КОМПЛЕКТ) ТЮНИНГ ЛИНЗОВАН С 2 СВЕТЯЩ ОБОДК С ЛИТОЙ УК.ПОВОР П/КОРРЕКТОР ВНУТРИ (DEPO) ЧЕРН</t>
  </si>
  <si>
    <t>1216053+1216054</t>
  </si>
  <si>
    <t>VECTRA ФАРА Л+П (КОМПЛЕКТ) ТЮНИНГ ЛИНЗОВАН С СВЕТЯЩ ОБОДК (JUNYAN) ВНУТРИ ЧЕРН</t>
  </si>
  <si>
    <t>VECTRA ФАРА Л+П (КОМПЛЕКТ) ТЮНИНГ ЛИНЗОВАН (DEVIL EYES) , ЛИТОЙ УК.ПОВОР (SONAR) ВНУТРИ ХРОМ</t>
  </si>
  <si>
    <t>VECTRA ФАРА Л+П (КОМПЛЕКТ) ТЮНИНГ ЛИНЗОВАН (DEVIL EYES) , ЛИТОЙ УК.ПОВОР (SONAR) ВНУТРИ ЧЕРН</t>
  </si>
  <si>
    <t>VECTRA ФАРА Л+П (КОМПЛЕКТ) ТЮНИНГ ЛИНЗОВАН , С СВЕТЯЩ ОБОДК ЛИТОЙ УК.ПОВОР (JUNYAN) ВНУТРИ ЧЕРН</t>
  </si>
  <si>
    <t>VECTRA СТЕКЛО ФАРЫ ЛЕВ (DEPO)</t>
  </si>
  <si>
    <t>VECTRA СТЕКЛО ФАРЫ ПРАВ (DEPO)</t>
  </si>
  <si>
    <t>1226069/90503761</t>
  </si>
  <si>
    <t>1226068/90503762</t>
  </si>
  <si>
    <t>6710093</t>
  </si>
  <si>
    <t>VECTRA ФАРА ПРОТИВОТУМ ЛЕВ (DEPO)</t>
  </si>
  <si>
    <t>9710021</t>
  </si>
  <si>
    <t>6710020</t>
  </si>
  <si>
    <t>VECTRA ФАРА ПРОТИВОТУМ ПРАВ (DEPO)</t>
  </si>
  <si>
    <t>6710092</t>
  </si>
  <si>
    <t>VECTRA СТЕКЛО ФАРЫ ПРОТИВОТУМ ЛЕВ</t>
  </si>
  <si>
    <t>VECTRA СТЕКЛО ФАРЫ ПРОТИВОТУМ ПРАВ</t>
  </si>
  <si>
    <t>6320073</t>
  </si>
  <si>
    <t>VECTRA РЕШЕТКА РАДИАТОРА (Тайвань) ХРОМ-ЧЕРН</t>
  </si>
  <si>
    <t>6320031</t>
  </si>
  <si>
    <t>VECTRA РЕШЕТКА РАДИАТОРА (Тайвань) ЧЕРН</t>
  </si>
  <si>
    <t>VECTRA МОЛДИНГ РЕШЕТКИ РАДИАТОРА (Тайвань) ХРОМ</t>
  </si>
  <si>
    <t>1400164</t>
  </si>
  <si>
    <t>VECTRA БАМПЕР ПЕРЕДН БЕЗ ОТВ П/ПРОТИВОТУМ (Тайвань) ГРУНТ</t>
  </si>
  <si>
    <t>1400194</t>
  </si>
  <si>
    <t>VECTRA БАМПЕР ПЕРЕДН С ОТВ П/ПРОТИВОТУМ (Тайвань) ЧЕРН</t>
  </si>
  <si>
    <t>VECTRA БАМПЕР ПЕРЕДН С ОТВ П/ПРОТИВОТУМ ГРУНТ</t>
  </si>
  <si>
    <t>1400165</t>
  </si>
  <si>
    <t>1400644</t>
  </si>
  <si>
    <t>VECTRA РЕШЕТКА БАМПЕРА ПЕРЕДН (Италия)</t>
  </si>
  <si>
    <t>1405015</t>
  </si>
  <si>
    <t>VECTRA УСИЛИТЕЛЬ БАМПЕРА ПЕРЕДН (Тайвань)</t>
  </si>
  <si>
    <t>90463372</t>
  </si>
  <si>
    <t>VECTRA КРОНШТЕЙН УСИЛИТЕЛЯ БАМПЕРА ПЕРЕДН ЛЕВ (Тайвань)</t>
  </si>
  <si>
    <t>90463371</t>
  </si>
  <si>
    <t>VECTRA КРОНШТЕЙН УСИЛИТЕЛЯ БАМПЕРА ПЕРЕДН ПРАВ (Тайвань)</t>
  </si>
  <si>
    <t>1101010</t>
  </si>
  <si>
    <t>VECTRA КРЫЛО ПЕРЕДН ЛЕВ</t>
  </si>
  <si>
    <t>1102010</t>
  </si>
  <si>
    <t>VECTRA КРЫЛО ПЕРЕДН ПРАВ</t>
  </si>
  <si>
    <t>1713008/33660000B</t>
  </si>
  <si>
    <t>VECTRA ПОВТОРИТЕЛЬ ПОВОРОТА В КРЫЛО Л=П (DEPO) ЖЕЛТ</t>
  </si>
  <si>
    <t>1713008</t>
  </si>
  <si>
    <t>VECTRA ПОВТОРИТЕЛЬ ПОВОРОТА В КРЫЛО Л=П (DEPO) ТОНИР</t>
  </si>
  <si>
    <t>1101341</t>
  </si>
  <si>
    <t>1102335</t>
  </si>
  <si>
    <t>90464245</t>
  </si>
  <si>
    <t>VECTRA ПОДКРЫЛОК ПЕРЕДН КРЫЛА ЛЕВ (Италия)</t>
  </si>
  <si>
    <t>90506030</t>
  </si>
  <si>
    <t>VECTRA ПОДКРЫЛОК ПЕРЕДН КРЫЛА ПРАВ (Италия)</t>
  </si>
  <si>
    <t>VECTRA ЗАМОК КАПОТА (Тайвань)</t>
  </si>
  <si>
    <t>90508248</t>
  </si>
  <si>
    <t>1310862</t>
  </si>
  <si>
    <t>VECTRA СУППОРТ РАДИАТОРА</t>
  </si>
  <si>
    <t>1428819+1428657+1428819+1428721</t>
  </si>
  <si>
    <t>VECTRA ЗЕРКАЛО ЛЕВ МЕХАН (convex) (Тайвань) ГРУНТ</t>
  </si>
  <si>
    <t>6428014+1428656+1428818+1428720</t>
  </si>
  <si>
    <t>VECTRA ЗЕРКАЛО ПРАВ МЕХАН (convex) (Тайвань) ГРУНТ</t>
  </si>
  <si>
    <t>1428819+1428657+1428819+1428717</t>
  </si>
  <si>
    <t>VECTRA ЗЕРКАЛО ЛЕВ ЭЛЕКТР С ПОДОГРЕВ (convex) (Тайвань) ГРУНТ</t>
  </si>
  <si>
    <t>1428818+1428656+1428818+1428718</t>
  </si>
  <si>
    <t>VECTRA ЗЕРКАЛО ПРАВ ЭЛЕКТР С ПОДОГРЕВ (convex) (Тайвань) ГРУНТ</t>
  </si>
  <si>
    <t>VECTRA АРКА РЕМ.КРЫЛА ЗАДН ЛЕВ (4 дв) (KLOKKERHOLM)</t>
  </si>
  <si>
    <t>VECTRA АРКА РЕМ.КРЫЛА ЗАДН ПРАВ (4 дв) (KLOKKERHOLM)</t>
  </si>
  <si>
    <t>VECTRA ПОДКРЫЛОК ЗАДН КРЫЛА ЛЕВ (KLOKKERHOLM)</t>
  </si>
  <si>
    <t>VECTRA ПОДКРЫЛОК ЗАДН КРЫЛА ПРАВ (KLOKKERHOLM)</t>
  </si>
  <si>
    <t>9152963</t>
  </si>
  <si>
    <t>VECTRA ПАНЕЛЬ БАГАЖНИКА (ХЭТЧБЭК) (Тайвань)</t>
  </si>
  <si>
    <t>1404128</t>
  </si>
  <si>
    <t>VECTRA БАМПЕР ЗАДН (4 дв) (5 дв) (Тайвань) ГРУНТ</t>
  </si>
  <si>
    <t>1404517</t>
  </si>
  <si>
    <t>VECTRA БАМПЕР ЗАДН (Тайвань) ГРУНТ</t>
  </si>
  <si>
    <t>90512716</t>
  </si>
  <si>
    <t>VECTRA ФОНАРЬ ЗАДН ВНЕШН ЛЕВ (DEPO)</t>
  </si>
  <si>
    <t>1223242</t>
  </si>
  <si>
    <t>1223244</t>
  </si>
  <si>
    <t>VECTRA ФОНАРЬ ЗАДН ВНЕШН ПРАВ (DEPO)</t>
  </si>
  <si>
    <t>90512715</t>
  </si>
  <si>
    <t>1223242+1223244</t>
  </si>
  <si>
    <t>VECTRA ФОНАРЬ ЗАДН ВНЕШН Л+П (КОМПЛЕКТ) ТЮНИНГ (СЕДАН) ПРОЗРАЧ (LEXUS ТИП) (SONAR) ВНУТРИ ЧЕРН</t>
  </si>
  <si>
    <t>5352005</t>
  </si>
  <si>
    <t>5352004</t>
  </si>
  <si>
    <t>1843107/90463839</t>
  </si>
  <si>
    <t>VECTRA РАДИАТОР ОТОПИТЕЛЯ БЕЗ КОНДИЦ</t>
  </si>
  <si>
    <t>90528302</t>
  </si>
  <si>
    <t>1300158</t>
  </si>
  <si>
    <t>VECTRA РАДИАТОР ОХЛАЖДЕН (NISSENS) (AVA) (см.каталог)</t>
  </si>
  <si>
    <t>1300160</t>
  </si>
  <si>
    <t>1300185/52479098</t>
  </si>
  <si>
    <t>1341159/1341264</t>
  </si>
  <si>
    <t>52485274</t>
  </si>
  <si>
    <t>VECTRA КОНДЕНСАТОР КОНДИЦ</t>
  </si>
  <si>
    <t>1850062</t>
  </si>
  <si>
    <t>VECTRA КОНДЕНСАТОР КОНДИЦ (см.каталог)</t>
  </si>
  <si>
    <t>1341155/1341262</t>
  </si>
  <si>
    <t>VECTRA МОТОР+ВЕНТИЛЯТОР КОНДЕНС КОНД С КОРПУС (Тайвань)</t>
  </si>
  <si>
    <t>1854066/8FK351126971</t>
  </si>
  <si>
    <t>VECTRA КОМПРЕССОР КОНДИЦ 2.5 , 2.6 (см.каталог) (AVA)</t>
  </si>
  <si>
    <t>OPEL VECTRA С (4/02-) SIGNUM (03-)</t>
  </si>
  <si>
    <t>1216125/93171428/93171432</t>
  </si>
  <si>
    <t>VECTRA {SIGNUM 03-} ФАРА ЛЕВ П/КОРРЕКТОР ВНУТРИ (DEPO) ХРОМ</t>
  </si>
  <si>
    <t>1216129/1EL00832029</t>
  </si>
  <si>
    <t>VECTRA {SIGNUM 03-} ФАРА ЛЕВ П/КОРРЕКТОР ВНУТРИ (DEPO) ЧЕРН</t>
  </si>
  <si>
    <t>1216124/93171429/93171433</t>
  </si>
  <si>
    <t>VECTRA {SIGNUM 03-} ФАРА ПРАВ П/КОРРЕКТОР ВНУТРИ (DEPO) ХРОМ</t>
  </si>
  <si>
    <t>1216130/1EL00832030</t>
  </si>
  <si>
    <t>VECTRA {SIGNUM 03-} ФАРА ПРАВ П/КОРРЕКТОР ВНУТРИ (DEPO) ЧЕРН</t>
  </si>
  <si>
    <t>1216682+1216681</t>
  </si>
  <si>
    <t>VECTRA ФАРА Л+П (КОМПЛЕКТ) П/КОРРЕКТОР ЛИНЗОВАН С 2 СВЕТЯЩ ОБОДК ВНУТРИ (DEPO) ХРОМ</t>
  </si>
  <si>
    <t>1216124+1216125</t>
  </si>
  <si>
    <t>VECTRA {SIGNUM 03-} ФАРА Л+П (КОМПЛЕКТ) ТЮНИНГ С СВЕТЯЩ ОБОДК ЛИНЗОВАН ВНУТРИ (DEPO) ХРОМ</t>
  </si>
  <si>
    <t>1216580+1216579</t>
  </si>
  <si>
    <t>VECTRA ФАРА Л+П (КОМПЛЕКТ) П/КОРРЕКТОР ЛИНЗОВАН С 2 СВЕТЯЩ ОБОДК ВНУТРИ (DEPO) ЧЕРН</t>
  </si>
  <si>
    <t>1216215/1EL00832121</t>
  </si>
  <si>
    <t>VECTRA {SIGNUM 03-} ФАРА ЛЕВ (КСЕНОН) П/КОРРЕКТОР ВНУТРИ (DEPO) ХРОМ</t>
  </si>
  <si>
    <t>1216124/1EL00832122</t>
  </si>
  <si>
    <t>VECTRA {SIGNUM 03-} ФАРА ПРАВ (КСЕНОН) П/КОРРЕКТОР ВНУТРИ (DEPO) ХРОМ</t>
  </si>
  <si>
    <t>1216575/1216681/93179915</t>
  </si>
  <si>
    <t>VECTRA ФАРА ЛЕВ П/КОРРЕКТОР ЛИНЗОВАН ВНУТРИ (DEPO) ХРОМ</t>
  </si>
  <si>
    <t>1216576/1216682/93179914</t>
  </si>
  <si>
    <t>VECTRA ФАРА ПРАВ П/КОРРЕКТОР ЛИНЗОВАН ВНУТРИ (DEPO) ХРОМ</t>
  </si>
  <si>
    <t>1216129+1216130</t>
  </si>
  <si>
    <t>VECTRA ФАРА Л+П (КОМПЛЕКТ) ТЮНИНГ С СВЕТЯЩ ОБОДК ЛИНЗОВАН (SONAR) ВНУТРИ ЧЕРН</t>
  </si>
  <si>
    <t>93179918</t>
  </si>
  <si>
    <t>VECTRA ФАРА ЛЕВ П/КОРРЕКТОР ЛИНЗОВАН ВНУТРИ (DEPO) ЧЕРН</t>
  </si>
  <si>
    <t>93179919</t>
  </si>
  <si>
    <t>VECTRA ФАРА ПРАВ П/КОРРЕКТОР ЛИНЗОВАН ВНУТРИ (DEPO) ЧЕРН</t>
  </si>
  <si>
    <t>13170949/6710041</t>
  </si>
  <si>
    <t>6710025</t>
  </si>
  <si>
    <t>6710026</t>
  </si>
  <si>
    <t>13170950/6710042</t>
  </si>
  <si>
    <t>1710362</t>
  </si>
  <si>
    <t>VECTRA ФАРА ПРОТИВОТУМ ЛЕВ (sport) (DEPO)</t>
  </si>
  <si>
    <t>1710363</t>
  </si>
  <si>
    <t>VECTRA ФАРА ПРОТИВОТУМ ПРАВ (sport) (DEPO)</t>
  </si>
  <si>
    <t>1400348</t>
  </si>
  <si>
    <t>VECTRA БАМПЕР ПЕРЕДН (Тайвань) ГРУНТ</t>
  </si>
  <si>
    <t>1400267</t>
  </si>
  <si>
    <t>VECTRA БАМПЕР ПЕРЕДН ГРУНТ</t>
  </si>
  <si>
    <t>1400263</t>
  </si>
  <si>
    <t>VECTRA РЕШЕТКА БАМПЕРА ПЕРЕДН ЛЕВ (Тайвань) ЧЕРН</t>
  </si>
  <si>
    <t>13205877</t>
  </si>
  <si>
    <t>VECTRA РЕШЕТКА БАМПЕРА ПЕРЕДН ЛЕВ С ОТВ П/ПРОТИВОТУМ (Тайвань)</t>
  </si>
  <si>
    <t>1400264</t>
  </si>
  <si>
    <t>VECTRA РЕШЕТКА БАМПЕРА ПЕРЕДН ПРАВ (Тайвань) ЧЕРН</t>
  </si>
  <si>
    <t>13205878</t>
  </si>
  <si>
    <t>VECTRA РЕШЕТКА БАМПЕРА ПЕРЕДН ПРАВ С ОТВ П/ПРОТИВОТУМ (Тайвань)</t>
  </si>
  <si>
    <t>1400261</t>
  </si>
  <si>
    <t>VECTRA РЕШЕТКА БАМПЕРА ПЕРЕДН ЦЕНТРАЛ (Тайвань) ЧЕРН</t>
  </si>
  <si>
    <t>1405033</t>
  </si>
  <si>
    <t>VECTRA {SIGNUM 03-} УСИЛИТЕЛЬ БАМПЕРА ПЕРЕДН (Тайвань) АЛЮМИН</t>
  </si>
  <si>
    <t>93172024</t>
  </si>
  <si>
    <t>VECTRA {SIGNUM 03-} КРЫЛО ПЕРЕДН ЛЕВ (Тайвань) СТАЛЬН</t>
  </si>
  <si>
    <t>93172025</t>
  </si>
  <si>
    <t>VECTRA {SIGNUM 03-} КРЫЛО ПЕРЕДН ПРАВ (Тайвань) СТАЛЬН</t>
  </si>
  <si>
    <t>93185701</t>
  </si>
  <si>
    <t>VECTRA КРЫЛО ПЕРЕДН ЛЕВ С ОТВ П/ПОВТОРИТЕЛЬ (Тайвань)</t>
  </si>
  <si>
    <t>93185702</t>
  </si>
  <si>
    <t>VECTRA КРЫЛО ПЕРЕДН ПРАВ С ОТВ П/ПОВТОРИТЕЛЬ (Тайвань)</t>
  </si>
  <si>
    <t>24462907</t>
  </si>
  <si>
    <t>VECTRA {SIGNUM 03-} ПОДКРЫЛОК ПЕРЕДН КРЫЛА ЛЕВ (Тайвань)</t>
  </si>
  <si>
    <t>24462908</t>
  </si>
  <si>
    <t>VECTRA {SIGNUM 03-} ПОДКРЫЛОК ПЕРЕДН КРЫЛА ПРАВ (Тайвань)</t>
  </si>
  <si>
    <t>1160009</t>
  </si>
  <si>
    <t>VECTRA {SIGNUM 03-} КАПОТ (Тайвань) СТАЛЬН</t>
  </si>
  <si>
    <t>93189108</t>
  </si>
  <si>
    <t>VECTRA КАПОТ (Тайвань)</t>
  </si>
  <si>
    <t>93172162</t>
  </si>
  <si>
    <t>VECTRA {SIGNUM 03-} СУППОРТ РАДИАТОРА В СБОРЕ (Тайвань)</t>
  </si>
  <si>
    <t>6428264/6428819</t>
  </si>
  <si>
    <t>VECTRA {SIGNUM 03-} ЗЕРКАЛО ЛЕВ ЭЛЕКТР С ПОДОГРЕВ (aspherical) (Тайвань) ГРУНТ</t>
  </si>
  <si>
    <t>6428265/6428820</t>
  </si>
  <si>
    <t>VECTRA {SIGNUM 03-} ЗЕРКАЛО ПРАВ ЭЛЕКТР С ПОДОГРЕВ (convex) (Тайвань) ГРУНТ</t>
  </si>
  <si>
    <t>VECTRA АРКА РЕМ.КРЫЛА ЗАДН ЛЕВ (KLOKKERHOLM)</t>
  </si>
  <si>
    <t>VECTRA АРКА РЕМ.КРЫЛА ЗАДН ПРАВ (KLOKKERHOLM)</t>
  </si>
  <si>
    <t>1404157</t>
  </si>
  <si>
    <t>VECTRA БАМПЕР ЗАДН БЕЗ ОТВ П/ДАТЧ (СЕДАН) ГРУНТ</t>
  </si>
  <si>
    <t>1404153</t>
  </si>
  <si>
    <t>VECTRA БАМПЕР ЗАДН С ОТВ П/ДАТЧ (СЕДАН) (Тайвань) ГРУНТ</t>
  </si>
  <si>
    <t>VECTRA ФОНАРЬ ЗАДН ВНЕШН Л+П (КОМПЛЕКТ) (СЕДАН) ТЮНИНГ ПРОЗРАЧ (LEXUS ТИП) ВНУТРИ ЧЕРН</t>
  </si>
  <si>
    <t>1#981771796/1222691</t>
  </si>
  <si>
    <t>VECTRA ФОНАРЬ ЗАДН ВНЕШН ЛЕВ (СЕДАН) УК.ПОВОР (DEPO) ЖЕЛТ</t>
  </si>
  <si>
    <t>1222694</t>
  </si>
  <si>
    <t>VECTRA ФОНАРЬ ЗАДН ВНЕШН ЛЕВ (СЕДАН) УК.ПОВОР (DEPO) ПРОЗРАЧН</t>
  </si>
  <si>
    <t>1222695/93174905</t>
  </si>
  <si>
    <t>VECTRA ФОНАРЬ ЗАДН ВНЕШН ЛЕВ (СЕДАН) УК.ПОВОР (DEPO) ТОНИР</t>
  </si>
  <si>
    <t>1222690</t>
  </si>
  <si>
    <t>VECTRA ФОНАРЬ ЗАДН ВНЕШН ПРАВ (СЕДАН) УК.ПОВОР (DEPO) ЖЕЛТ</t>
  </si>
  <si>
    <t>1222699</t>
  </si>
  <si>
    <t>VECTRA ФОНАРЬ ЗАДН ВНЕШН ПРАВ (СЕДАН) УК.ПОВОР (DEPO) ПРОЗРАЧН</t>
  </si>
  <si>
    <t>1222692/93174906</t>
  </si>
  <si>
    <t>VECTRA ФОНАРЬ ЗАДН ВНЕШН ПРАВ (СЕДАН) УК.ПОВОР (DEPO) ТОНИР</t>
  </si>
  <si>
    <t>1222695+1222692</t>
  </si>
  <si>
    <t>VECTRA ФОНАРЬ ЗАДН ВНЕШН Л+П (КОМПЛЕКТ) (СЕДАН) ТЮНИНГ ПРОЗРАЧ С ДИОД (DEPO) ТОНИР</t>
  </si>
  <si>
    <t>1222101</t>
  </si>
  <si>
    <t>VECTRA ФОНАРЬ ЗАДН ВНЕШН ЛЕВ (УНИВЕРСАЛ) УК.ПОВОР (DEPO) ПРОЗРАЧН</t>
  </si>
  <si>
    <t>1222100</t>
  </si>
  <si>
    <t>VECTRA ФОНАРЬ ЗАДН ВНЕШН ПРАВ (УНИВЕРСАЛ) УК.ПОВОР (DEPO) ПРОЗРАЧН</t>
  </si>
  <si>
    <t>0352051/12796013</t>
  </si>
  <si>
    <t>VECTRA {SAAB 9-3 (03-)} РЫЧАГ ПЕРЕДН ПОДВЕСКИ ЛЕВ НИЖН (Тайвань)</t>
  </si>
  <si>
    <t>0352052/12796014</t>
  </si>
  <si>
    <t>VECTRA {SAAB 9-3 (03-)} РЫЧАГ ПЕРЕДН ПОДВЕСКИ ПРАВ НИЖН (Тайвань)</t>
  </si>
  <si>
    <t>1850076/1850079/71740527</t>
  </si>
  <si>
    <t>VECTRA {+SIGNUM} КОНДЕНСАТОР КОНДИЦ (см.каталог)</t>
  </si>
  <si>
    <t>6854008</t>
  </si>
  <si>
    <t>VECTRA {до VIN -24411271} КОМПРЕССОР КОНДИЦ 1.8 (см.каталог) (AVA)</t>
  </si>
  <si>
    <t>6854003/6854073/8FK351134301</t>
  </si>
  <si>
    <t>VECTRA КОМПРЕССОР КОНДИЦ (см.каталог) (AVA)</t>
  </si>
  <si>
    <t>OPEL ZAFIRA (12-)</t>
  </si>
  <si>
    <t>1216710</t>
  </si>
  <si>
    <t>ZAFIRA ФАРА ЛЕВ С РЕГ.МОТОР (DEPO)</t>
  </si>
  <si>
    <t>1216711</t>
  </si>
  <si>
    <t>ZAFIRA ФАРА ПРАВ С РЕГ.МОТОР (DEPO)</t>
  </si>
  <si>
    <t>1426481/1426489</t>
  </si>
  <si>
    <t>ZAFIRA ЗЕРКАЛО ЛЕВ ЭЛЕКТР С ПОДОГРЕВ 5 КОНТ , КРЫШК ГРУНТ (aspherical) (Тайвань)</t>
  </si>
  <si>
    <t>1426483/1426491</t>
  </si>
  <si>
    <t>ZAFIRA ЗЕРКАЛО ПРАВ ЭЛЕКТР С ПОДОГРЕВ 5 КОНТ , КРЫШК ГРУНТ (convex) (Тайвань)</t>
  </si>
  <si>
    <t>1222320</t>
  </si>
  <si>
    <t>ZAFIRA ФОНАРЬ ЗАДН ВНЕШН ЛЕВ (DEPO)</t>
  </si>
  <si>
    <t>1222321</t>
  </si>
  <si>
    <t>ZAFIRA ФОНАРЬ ЗАДН ВНЕШН ПРАВ (DEPO)</t>
  </si>
  <si>
    <t>OPEL ZAFIRA (4/99-6/04)</t>
  </si>
  <si>
    <t>1216276</t>
  </si>
  <si>
    <t>ZAFIRA ФАРА ЛЕВ П/КОРРЕКТОР (DEPO)</t>
  </si>
  <si>
    <t>1216277</t>
  </si>
  <si>
    <t>ZAFIRA ФАРА ПРАВ П/КОРРЕКТОР (DEPO)</t>
  </si>
  <si>
    <t>1216276+1216277</t>
  </si>
  <si>
    <t>ZAFIRA ФАРА Л+П (КОМПЛЕКТ) ТЮНИНГ ЛИНЗОВАН (DEVIL EYES) +/- П/КОРРЕКТОР (SONAR) ВНУТРИ ЧЕРН</t>
  </si>
  <si>
    <t>54653/6710011</t>
  </si>
  <si>
    <t>ZAFIRA ФАРА ПРОТИВОТУМ ЛЕВ (DEPO)</t>
  </si>
  <si>
    <t>54654/6710014</t>
  </si>
  <si>
    <t>ZAFIRA ФАРА ПРОТИВОТУМ ПРАВ (DEPO)</t>
  </si>
  <si>
    <t>ZAFIRA СТЕКЛО ФАРЫ ПРОТИВОТУМ ЛЕВ</t>
  </si>
  <si>
    <t>ZAFIRA СТЕКЛО ФАРЫ ПРОТИВОТУМ ПРАВ</t>
  </si>
  <si>
    <t>6320068</t>
  </si>
  <si>
    <t>ZAFIRA РЕШЕТКА РАДИАТОРА ЧЕРН (Тайвань)</t>
  </si>
  <si>
    <t>6320069</t>
  </si>
  <si>
    <t>ZAFIRA РЕШЕТКА РАДИАТОРА С ХРОМ МОЛДИНГ (Тайвань)</t>
  </si>
  <si>
    <t>1400132</t>
  </si>
  <si>
    <t>ZAFIRA БАМПЕР ПЕРЕДН НИЗ ГРУНТ</t>
  </si>
  <si>
    <t>1405027</t>
  </si>
  <si>
    <t>ZAFIRA УСИЛИТЕЛЬ БАМПЕРА ПЕРЕДН (Тайвань)</t>
  </si>
  <si>
    <t>90579237</t>
  </si>
  <si>
    <t>ZAFIRA СУППОРТ РАДИАТОРА (Тайвань)</t>
  </si>
  <si>
    <t>6428105</t>
  </si>
  <si>
    <t>ZAFIRA ЗЕРКАЛО ЛЕВ ЭЛЕКТР С ПОДОГРЕВ (aspherical) (Тайвань) ГРУНТ</t>
  </si>
  <si>
    <t>6428756+6428750+6428756+1207187</t>
  </si>
  <si>
    <t>ZAFIRA ЗЕРКАЛО ПРАВ ЭЛЕКТР С ПОДОГРЕВ (convex) (Тайвань) ГРУНТ</t>
  </si>
  <si>
    <t>ZAFIRA АРКА РЕМ.КРЫЛА ЗАДН ЛЕВ (KLOKKERHOLM)</t>
  </si>
  <si>
    <t>ZAFIRA АРКА РЕМ.КРЫЛА ЗАДН ПРАВ (KLOKKERHOLM)</t>
  </si>
  <si>
    <t>ZAFIRA ПОДКРЫЛОК ЗАДН КРЫЛА ЛЕВ (KLOKKERHOLM)</t>
  </si>
  <si>
    <t>ZAFIRA ПОДКРЫЛОК ЗАДН КРЫЛА ПРАВ (KLOKKERHOLM)</t>
  </si>
  <si>
    <t>9117444</t>
  </si>
  <si>
    <t>ZAFIRA ФОНАРЬ ЗАДН ВНЕШН ЛЕВ УК.ПОВОР (DEPO) ЖЕЛТ</t>
  </si>
  <si>
    <t>9117446</t>
  </si>
  <si>
    <t>ZAFIRA ФОНАРЬ ЗАДН ВНЕШН ПРАВ УК.ПОВОР (DEPO) ЖЕЛТ</t>
  </si>
  <si>
    <t>9117444+9117446</t>
  </si>
  <si>
    <t>ZAFIRA ФОНАРЬ ЗАДН ВНЕШН Л+П (КОМПЛЕКТ) С ДИОД ГАБАРИТ ПРОЗРАЧ ХРУСТАЛ (DEPO) КРАСН-БЕЛ</t>
  </si>
  <si>
    <t>ZAFIRA ФОНАРЬ ЗАДН ВНЕШН Л+П (КОМПЛЕКТ) ТЮНИНГ ПРОЗРАЧ (LEXUS ТИП) (SONAR) ВНУТРИ ЧЕРН</t>
  </si>
  <si>
    <t>93175677</t>
  </si>
  <si>
    <t>ZAFIRA ФОНАРЬ ЗАДН ВНЕШН ЛЕВ УК.ПОВОР (DEPO) ПРОЗРАЧН</t>
  </si>
  <si>
    <t>93175679</t>
  </si>
  <si>
    <t>ZAFIRA ФОНАРЬ ЗАДН ВНЕШН ПРАВ УК.ПОВОР (DEPO) ПРОЗРАЧН</t>
  </si>
  <si>
    <t>OPEL ZAFIRA (7/04-)</t>
  </si>
  <si>
    <t>1216679</t>
  </si>
  <si>
    <t>ZAFIRA ФАРА ЛЕВ С РЕГ.МОТОР ВНУТРИ (DEPO) ХРОМ</t>
  </si>
  <si>
    <t>1216571/301214201</t>
  </si>
  <si>
    <t>ZAFIRA ФАРА ЛЕВ С РЕГ.МОТОР ВНУТРИ (DEPO) ЧЕРН</t>
  </si>
  <si>
    <t>1216680</t>
  </si>
  <si>
    <t>ZAFIRA ФАРА ПРАВ С РЕГ.МОТОР ВНУТРИ (DEPO) ХРОМ</t>
  </si>
  <si>
    <t>1216572/301214202</t>
  </si>
  <si>
    <t>ZAFIRA ФАРА ПРАВ С РЕГ.МОТОР ВНУТРИ (DEPO) ЧЕРН</t>
  </si>
  <si>
    <t>1710525</t>
  </si>
  <si>
    <t>1710524</t>
  </si>
  <si>
    <t>6320123</t>
  </si>
  <si>
    <t>ZAFIRA РЕШЕТКА РАДИАТОРА (Тайвань) ЧЕРН</t>
  </si>
  <si>
    <t>1322235</t>
  </si>
  <si>
    <t>ZAFIRA МОЛДИНГ РЕШЕТКИ РАДИАТОРА (Тайвань) ХРОМ</t>
  </si>
  <si>
    <t>1400345</t>
  </si>
  <si>
    <t>ZAFIRA БАМПЕР ПЕРЕДН (Тайвань) ГРУНТ</t>
  </si>
  <si>
    <t>1400779</t>
  </si>
  <si>
    <t>ZAFIRA МОЛДИНГ БАМПЕРА ПЕРЕДН ЛЕВ (Тайвань) ГРУНТ</t>
  </si>
  <si>
    <t>1400780</t>
  </si>
  <si>
    <t>ZAFIRA МОЛДИНГ БАМПЕРА ПЕРЕДН ПРАВ (Тайвань) ГРУНТ</t>
  </si>
  <si>
    <t>1400337</t>
  </si>
  <si>
    <t>ZAFIRA РЕШЕТКА БАМПЕРА ПЕРЕДН (Тайвань)</t>
  </si>
  <si>
    <t>ZAFIRA {+ ASTRA H} УСИЛИТЕЛЬ БАМПЕРА ПЕРЕДН</t>
  </si>
  <si>
    <t>6101344</t>
  </si>
  <si>
    <t>ZAFIRA КРЫЛО ПЕРЕДН ЛЕВ (Тайвань)</t>
  </si>
  <si>
    <t>6102356</t>
  </si>
  <si>
    <t>ZAFIRA КРЫЛО ПЕРЕДН ПРАВ (Тайвань)</t>
  </si>
  <si>
    <t>1106019</t>
  </si>
  <si>
    <t>ZAFIRA ПОДКРЫЛОК ПЕРЕДН КРЫЛА ЛЕВ ЗАДН ЧАСТЬ (Тайвань)</t>
  </si>
  <si>
    <t>1106020</t>
  </si>
  <si>
    <t>ZAFIRA ПОДКРЫЛОК ПЕРЕДН КРЫЛА ПРАВ ЗАДН ЧАСТЬ (Тайвань)</t>
  </si>
  <si>
    <t>13129623</t>
  </si>
  <si>
    <t>ZAFIRA ПОДКРЫЛОК ПЕРЕДН КРЫЛА ЛЕВ ПЕРЕД ЧАСТЬ (Тайвань)</t>
  </si>
  <si>
    <t>13129628</t>
  </si>
  <si>
    <t>ZAFIRA ПОДКРЫЛОК ПЕРЕДН КРЫЛА ПРАВ ПЕРЕД ЧАСТЬ (Тайвань)</t>
  </si>
  <si>
    <t>1160008</t>
  </si>
  <si>
    <t>ZAFIRA КАПОТ (Тайвань)</t>
  </si>
  <si>
    <t>93189014</t>
  </si>
  <si>
    <t>ZAFIRA БАЛКА СУППОРТА РАДИАТ ВЕРХН (Тайвань)</t>
  </si>
  <si>
    <t>6312042</t>
  </si>
  <si>
    <t>ZAFIRA КРЕПЛЕНИЕ ФАРЫ ЛЕВ (Тайвань)</t>
  </si>
  <si>
    <t>6312043</t>
  </si>
  <si>
    <t>ZAFIRA КРЕПЛЕНИЕ ФАРЫ ПРАВ (Тайвань)</t>
  </si>
  <si>
    <t>6428225</t>
  </si>
  <si>
    <t>ZAFIRA ЗЕРКАЛО ЛЕВ ЭЛЕКТР С ПОДОГРЕВ (aspherical) (Тайвань)</t>
  </si>
  <si>
    <t>1428368</t>
  </si>
  <si>
    <t>6428224</t>
  </si>
  <si>
    <t>ZAFIRA ЗЕРКАЛО ПРАВ ЭЛЕКТР С ПОДОГРЕВ (convex) (Тайвань)</t>
  </si>
  <si>
    <t>1428369</t>
  </si>
  <si>
    <t>1428383+1428377+1428365</t>
  </si>
  <si>
    <t>ZAFIRA ЗЕРКАЛО ЛЕВ ЭЛЕКТР С ПОДОГРЕВ , АВТОСКЛАДЫВ (convex) (Тайвань)</t>
  </si>
  <si>
    <t>1428398+1428370+1428378</t>
  </si>
  <si>
    <t>ZAFIRA ЗЕРКАЛО ПРАВ ЭЛЕКТР С ПОДОГРЕВ , АВТОСКЛАДЫВ (convex) (Тайвань)</t>
  </si>
  <si>
    <t>530974201</t>
  </si>
  <si>
    <t>ZAFIRA СТЕКЛО ЗЕРКАЛА ЛЕВ С ПОДОГРЕВ (aspherical) (Тайвань)</t>
  </si>
  <si>
    <t>530974100</t>
  </si>
  <si>
    <t>ZAFIRA СТЕКЛО ЗЕРКАЛА ПРАВ С ПОДОГРЕВ (convex) (Тайвань)</t>
  </si>
  <si>
    <t>1404315</t>
  </si>
  <si>
    <t>ZAFIRA БАМПЕР ЗАДН</t>
  </si>
  <si>
    <t>13219051</t>
  </si>
  <si>
    <t>ZAFIRA УСИЛИТЕЛЬ БАМПЕРА ЗАДН (Тайвань)</t>
  </si>
  <si>
    <t>93183065</t>
  </si>
  <si>
    <t>1222372</t>
  </si>
  <si>
    <t>1222369/217202</t>
  </si>
  <si>
    <t>93183066</t>
  </si>
  <si>
    <t>PEUGEOT</t>
  </si>
  <si>
    <t>PEUGEOT 107 (05-)</t>
  </si>
  <si>
    <t>7401CS</t>
  </si>
  <si>
    <t>107 БАМПЕР ПЕРЕДН (Италия) ГРУНТ</t>
  </si>
  <si>
    <t>7840Q7</t>
  </si>
  <si>
    <t>107 КРЫЛО ПЕРЕДН ЛЕВ (Тайвань)</t>
  </si>
  <si>
    <t>7841S8</t>
  </si>
  <si>
    <t>107 КРЫЛО ПЕРЕДН ПРАВ (Тайвань)</t>
  </si>
  <si>
    <t>7901L7</t>
  </si>
  <si>
    <t>107 КАПОТ (Тайвань)</t>
  </si>
  <si>
    <t>8153YW</t>
  </si>
  <si>
    <t>107 ЗЕРКАЛО ЛЕВ МЕХАН (convex) (Тайвань)</t>
  </si>
  <si>
    <t>8153YS</t>
  </si>
  <si>
    <t>107 ЗЕРКАЛО ПРАВ МЕХАН (convex) (Тайвань)</t>
  </si>
  <si>
    <t>PEUGEOT 206 (8/98-)</t>
  </si>
  <si>
    <t>6204S7</t>
  </si>
  <si>
    <t>206 ФАРА ЛЕВ П/КОРРЕКТОР (DEPO)</t>
  </si>
  <si>
    <t>6205S7</t>
  </si>
  <si>
    <t>206 ФАРА ПРАВ П/КОРРЕКТОР (DEPO)</t>
  </si>
  <si>
    <t>087275/6204S9</t>
  </si>
  <si>
    <t>206 {S16} ФАРА ЛЕВ ПРОЗРАЧ П/КОРРЕКТОР (DEPO)</t>
  </si>
  <si>
    <t>087276/6205S9</t>
  </si>
  <si>
    <t>206 {S16} ФАРА ПРАВ ПРОЗРАЧ П/КОРРЕКТОР (DEPO)</t>
  </si>
  <si>
    <t>6204S9+6205S9</t>
  </si>
  <si>
    <t>206 ФАРА Л+П (КОМПЛЕКТ) П/КОРРЕКТОР ТЮНИНГ ПРОЗРАЧ ВНУТРИ (DEPO) ЧЕРН</t>
  </si>
  <si>
    <t>087275</t>
  </si>
  <si>
    <t>206 {S16} ФАРА ЛЕВ ПРОЗРАЧ П/КОРРЕКТОР (Китай)</t>
  </si>
  <si>
    <t>087276</t>
  </si>
  <si>
    <t>206 {S16} ФАРА ПРАВ ПРОЗРАЧ П/КОРРЕКТОР (Китай)</t>
  </si>
  <si>
    <t>088814</t>
  </si>
  <si>
    <t>206 {1 ламп. H4} ФАРА ЛЕВ ПРОЗРАЧ П/КОРРЕКТОР (DEPO)</t>
  </si>
  <si>
    <t>088815</t>
  </si>
  <si>
    <t>206 {1 ламп. H4} ФАРА ПРАВ ПРОЗРАЧ П/КОРРЕКТОР (DEPO)</t>
  </si>
  <si>
    <t>206 ФАРА Л+П (КОМПЛЕКТ) ТЮНИНГ ЛИНЗОВАН С СВЕТЯЩ ОБОДК (SONAR) ВНУТРИ ЧЕРН</t>
  </si>
  <si>
    <t>206 {S16} ФАРА Л+П (КОМПЛЕКТ) ТЮНИНГ ЛИНЗОВАН (DEVIL EYES) (SONAR) ВНУТРИ ЧЕРН</t>
  </si>
  <si>
    <t>206 ФАРА Л+П (КОМПЛЕКТ) ТЮНИНГ ЛИНЗОВАН (DEVIL EYES) (JUNYAN) ВНУТРИ ХРОМ</t>
  </si>
  <si>
    <t>087358/6204T1</t>
  </si>
  <si>
    <t>206 ФАРА ПРОТИВОТУМ ЛЕВ (DEPO)</t>
  </si>
  <si>
    <t>087359/6205T1</t>
  </si>
  <si>
    <t>206 ФАРА ПРОТИВОТУМ ПРАВ (DEPO)</t>
  </si>
  <si>
    <t>6204T1</t>
  </si>
  <si>
    <t>206 ФАРА ПРОТИВОТУМ ЛЕВ (Китай)</t>
  </si>
  <si>
    <t>6205T1</t>
  </si>
  <si>
    <t>206 ФАРА ПРОТИВОТУМ ПРАВ (Китай)</t>
  </si>
  <si>
    <t>7804H5</t>
  </si>
  <si>
    <t>206 РЕШЕТКА РАДИАТОРА ВЕРХН (Тайвань) ЧЕРН</t>
  </si>
  <si>
    <t>206 РЕШЕТКА РАДИАТОРА ВЕРХН (Китай)</t>
  </si>
  <si>
    <t>7804H4</t>
  </si>
  <si>
    <t>206 МОЛДИНГ ПОД ФАРУ Л+П (КОМПЛЕКТ) С ВЕРХН РЕШЕТК ЛИТОЙ (Тайвань) ЧЕРН</t>
  </si>
  <si>
    <t>206 МОЛДИНГ ПОД ФАРУ Л+П (КОМПЛЕКТ) ТЮНИНГ (Тайвань) ХРОМ</t>
  </si>
  <si>
    <t>206 МОЛДИНГ ПОД ФАРУ Л+П (КОМПЛЕКТ) С ВЕРХН РЕШЕТК (Италия) ГРУНТ</t>
  </si>
  <si>
    <t>206 МОЛДИНГ ПОД ФАРУ Л+П (КОМПЛЕКТ) (Тайвань) СЕР</t>
  </si>
  <si>
    <t>206 МОЛДИНГ ПОД ФАРУ ЛЕВ (Китай)</t>
  </si>
  <si>
    <t>206 МОЛДИНГ ПОД ФАРУ ПРАВ (Китай)</t>
  </si>
  <si>
    <t>7401N2</t>
  </si>
  <si>
    <t>206 БАМПЕР ПЕРЕДН БЕЗ ОТВ П/ПРОТИВОТУМ ГРУНТ</t>
  </si>
  <si>
    <t>7401N3</t>
  </si>
  <si>
    <t>206 БАМПЕР ПЕРЕДН С ОТВ П/ПРОТИВОТУМ ГРУНТ</t>
  </si>
  <si>
    <t>7401N4</t>
  </si>
  <si>
    <t>206 БАМПЕР ПЕРЕДН С ОТВ П/ПРОТИВОТУМ (sport) (Тайвань) ГРУНТ</t>
  </si>
  <si>
    <t>206 БАМПЕР ПЕРЕДН С ОТВ П/ПРОТИВОТУМ (sport) (Китай)</t>
  </si>
  <si>
    <t>206 БАМПЕР ПЕРЕДН С ОТВ П/ПРОТИВОТУМ (Италия)</t>
  </si>
  <si>
    <t>7401N1</t>
  </si>
  <si>
    <t>206 БАМПЕР ПЕРЕДН БЕЗ ОТВ П/ПРОТИВОТУМ (Италия)</t>
  </si>
  <si>
    <t>7452H8</t>
  </si>
  <si>
    <t>206 МОЛДИНГ БАМПЕРА ПЕРЕДН (Тайвань) ЧЕРН</t>
  </si>
  <si>
    <t>7414P0</t>
  </si>
  <si>
    <t>206 РЕШЕТКА БАМПЕРА ПЕРЕДН ЧЕРН</t>
  </si>
  <si>
    <t>7414P1</t>
  </si>
  <si>
    <t>206 РЕШЕТКА БАМПЕРА ПЕРЕДН (sport) (Тайвань) ЧЕРН</t>
  </si>
  <si>
    <t>206 РЕШЕТКА БАМПЕРА ПЕРЕДН (sport) (Китай)</t>
  </si>
  <si>
    <t>7414P2</t>
  </si>
  <si>
    <t>206 СПОЙЛЕР БАМПЕРА ПЕРЕДН (Италия) ЧЕРН</t>
  </si>
  <si>
    <t>7414N9</t>
  </si>
  <si>
    <t>206 УСИЛИТЕЛЬ БАМПЕРА ПЕРЕДН (Тайвань) ПЛАСТИК</t>
  </si>
  <si>
    <t>206 УСИЛИТЕЛЬ БАМПЕРА ПЕРЕДН ПЛАСТИК</t>
  </si>
  <si>
    <t>7840J4</t>
  </si>
  <si>
    <t>206 КРЫЛО ПЕРЕДН ЛЕВ</t>
  </si>
  <si>
    <t>7841L0</t>
  </si>
  <si>
    <t>206 КРЫЛО ПЕРЕДН ПРАВ</t>
  </si>
  <si>
    <t>7136CX</t>
  </si>
  <si>
    <t>206 ПОДКРЫЛОК ПЕРЕДН КРЫЛА ЛЕВ (Тайвань)</t>
  </si>
  <si>
    <t>7136CW</t>
  </si>
  <si>
    <t>206 ПОДКРЫЛОК ПЕРЕДН КРЫЛА ПРАВ (Тайвань)</t>
  </si>
  <si>
    <t>206 ПОДКРЫЛОК ПЕРЕДН КРЫЛА ЛЕВ (Китай)</t>
  </si>
  <si>
    <t>206 ПОДКРЫЛОК ПЕРЕДН КРЫЛА ПРАВ (Китай)</t>
  </si>
  <si>
    <t>206 ПОДКРЫЛОК ПЕРЕДН КРЫЛА ЛЕВ (Италия)</t>
  </si>
  <si>
    <t>206 ПОДКРЫЛОК ПЕРЕДН КРЫЛА ПРАВ (Италия)</t>
  </si>
  <si>
    <t>7901G7</t>
  </si>
  <si>
    <t>206 КАПОТ (Тайвань)</t>
  </si>
  <si>
    <t>791257</t>
  </si>
  <si>
    <t>206 ПЕТЛЯ КАПОТА ЛЕВ (Тайвань)</t>
  </si>
  <si>
    <t>791332</t>
  </si>
  <si>
    <t>206 ПЕТЛЯ КАПОТА ПРАВ (Тайвань)</t>
  </si>
  <si>
    <t>7104G7</t>
  </si>
  <si>
    <t>206 ПАНЕЛЬ ПЕРЕДН ПЛАСТИК БЕЗ КОНДИЦ</t>
  </si>
  <si>
    <t>7104G8</t>
  </si>
  <si>
    <t>206 ПАНЕЛЬ ПЕРЕДН ПЛАСТИК П/КОНДИЦ (Тайвань)</t>
  </si>
  <si>
    <t>7212Z8</t>
  </si>
  <si>
    <t>206 КРЕПЛЕНИЕ ФАРЫ ЛЕВ (Тайвань)</t>
  </si>
  <si>
    <t>7213AC</t>
  </si>
  <si>
    <t>206 КРЕПЛЕНИЕ ФАРЫ ПРАВ (1 ряд) (Тайвань)</t>
  </si>
  <si>
    <t>7106A2</t>
  </si>
  <si>
    <t>206 БАЛКА СУППОРТА РАДИАТ НИЖН</t>
  </si>
  <si>
    <t>8148YC</t>
  </si>
  <si>
    <t>206 ЗЕРКАЛО ЛЕВ МЕХАН С ТРОСИК (aspherical) (Тайвань)</t>
  </si>
  <si>
    <t>8149KQ</t>
  </si>
  <si>
    <t>206 ЗЕРКАЛО ЛЕВ ЭЛЕКТР С ПОДОГРЕВ (aspherical) (Тайвань) ГРУНТ</t>
  </si>
  <si>
    <t>8148XY</t>
  </si>
  <si>
    <t>206 ЗЕРКАЛО ПРАВ МЕХАН С ТРОСИК (convex) (Тайвань)</t>
  </si>
  <si>
    <t>8149KN</t>
  </si>
  <si>
    <t>206 ЗЕРКАЛО ПРАВ ЭЛЕКТР С ПОДОГРЕВ (convex) С ТЕМПЕР ДАТЧИК (Тайвань) ГРУНТ</t>
  </si>
  <si>
    <t>8148YN</t>
  </si>
  <si>
    <t>206 ЗЕРКАЛО ЛЕВ ЭЛЕКТР С ПОДОГРЕВ , УК.ПОВОР ТЮНИНГ (aspherical) (Тайвань) ГРУНТ</t>
  </si>
  <si>
    <t>8148YK</t>
  </si>
  <si>
    <t>206 ЗЕРКАЛО ПРАВ ЭЛЕКТР С ПОДОГРЕВ С ТЕМПЕР ДАТЧИК , УК.ПОВОР ТЮНИНГ (aspherical) (Тайвань) ГРУНТ</t>
  </si>
  <si>
    <t>206 ЗЕРКАЛО ЛЕВ МЕХАН С ТРОСИК С УК.ПОВОР ТЮНИНГ (aspherical) (Тайвань)</t>
  </si>
  <si>
    <t>206 ЗЕРКАЛО ПРАВ МЕХАН С ТРОСИК , ТЕМПЕР ДАТЧИК С УК.ПОВОР ТЮНИНГ (aspherical) (Тайвань)</t>
  </si>
  <si>
    <t>7009A2</t>
  </si>
  <si>
    <t>206 ПОРОГ ЛЕВ (4 дв) (5 дв) (KLOKKERHOLM)</t>
  </si>
  <si>
    <t>7010E2</t>
  </si>
  <si>
    <t>206 ПОРОГ ПРАВ (4 дв) (5 дв) (KLOKKERHOLM)</t>
  </si>
  <si>
    <t>8545Q7</t>
  </si>
  <si>
    <t>206 МОЛДИНГ КУЗОВА ЛЕВ НА ПЕРЕД ДВЕРЬ (Китай)</t>
  </si>
  <si>
    <t>8546E6+8546E7</t>
  </si>
  <si>
    <t>206 МОЛДИНГ КУЗОВА Л+П (КОМПЛЕКТ) НА ЗАДН ДВЕРЬ (Китай)</t>
  </si>
  <si>
    <t>8701R5</t>
  </si>
  <si>
    <t>206 КРЫШКА БАГАЖНИКА (Тайвань)</t>
  </si>
  <si>
    <t>7243G7</t>
  </si>
  <si>
    <t>206 ПАНЕЛЬ БАГАЖНИКА (Тайвань)</t>
  </si>
  <si>
    <t>8731E6</t>
  </si>
  <si>
    <t>206 АМОРТИЗАТОР КРЫШКИ БАГАЖНИКА (Китай)</t>
  </si>
  <si>
    <t>7410L5</t>
  </si>
  <si>
    <t>206 БАМПЕР ЗАДН ГРУНТ</t>
  </si>
  <si>
    <t>206 БАМПЕР ЗАДН (Тайвань) ЧЕРН</t>
  </si>
  <si>
    <t>7452H6</t>
  </si>
  <si>
    <t>206 МОЛДИНГ БАМПЕРА ЗАДН (Тайвань) ЧЕРН</t>
  </si>
  <si>
    <t>6350P1</t>
  </si>
  <si>
    <t>206 ФОНАРЬ ЗАДН ВНЕШН ЛЕВ (DEPO)</t>
  </si>
  <si>
    <t>6350S0</t>
  </si>
  <si>
    <t>6351P1</t>
  </si>
  <si>
    <t>206 ФОНАРЬ ЗАДН ВНЕШН ПРАВ (DEPO)</t>
  </si>
  <si>
    <t>6351S0</t>
  </si>
  <si>
    <t>6350P1+6351P1</t>
  </si>
  <si>
    <t>206 ФОНАРЬ ЗАДН ВНЕШН Л+П (КОМПЛЕКТ) ТЮНИНГ ПРОЗРАЧ (LEXUS ТИП) ВНУТРИ (DEPO) ХРОМ</t>
  </si>
  <si>
    <t>206 ФОНАРЬ ЗАДН ВНЕШН Л+П (КОМПЛЕКТ) ТЮНИНГ ПРОЗРАЧ (LEXUS ТИП) ВНУТРИ (DEPO) ЧЕРН</t>
  </si>
  <si>
    <t>206 ФОНАРЬ ЗАДН ВНЕШН ЛЕВ ПРОЗРАЧ С ДИОД ГАБАРИТ</t>
  </si>
  <si>
    <t>206 ФОНАРЬ ЗАДН ВНЕШН ПРАВ ПРОЗРАЧ С ДИОД ГАБАРИТ</t>
  </si>
  <si>
    <t>206 ФОНАРЬ ЗАДН ВНЕШН Л+П (КОМПЛЕКТ) ТЮНИНГ ТОНИР С ДИОД (EAGLE EYES) ЧЕРН-ХРОМ</t>
  </si>
  <si>
    <t>206 ФОНАРЬ ЗАДН ВНЕШН Л+П (КОМПЛЕКТ) ТЮНИНГ ПРОЗРАЧ (JUNYAN) ВНУТРИ ХРОМ</t>
  </si>
  <si>
    <t>6351K5</t>
  </si>
  <si>
    <t>206 ФОНАРЬ ЗАДН ВНУТРЕН ЦЕНТРАЛ В БАМПЕР (DEPO) КРАСН</t>
  </si>
  <si>
    <t>3520G8</t>
  </si>
  <si>
    <t>206 РЫЧАГ ПЕРЕДН ПОДВЕСКИ ЛЕВ НИЖН В СБОРЕ (Тайвань)</t>
  </si>
  <si>
    <t>3521C8</t>
  </si>
  <si>
    <t>206 РЫЧАГ ПЕРЕДН ПОДВЕСКИ ПРАВ НИЖН В СБОРЕ (Тайвань)</t>
  </si>
  <si>
    <t>643195</t>
  </si>
  <si>
    <t>206 БАЧОК ОМЫВАТЕЛЯ (Китай)</t>
  </si>
  <si>
    <t>1254</t>
  </si>
  <si>
    <t>206 МОТОР+ВЕНТИЛЯТОР  РАДИАТ ОХЛАЖДЕН С КОНДИЦ (Тайвань)</t>
  </si>
  <si>
    <t>1420H2/1420P5</t>
  </si>
  <si>
    <t>206 КОРПУС ВОЗД ФИЛЬТРА (Китай)</t>
  </si>
  <si>
    <t>PEUGEOT 207 (05-)</t>
  </si>
  <si>
    <t>620896</t>
  </si>
  <si>
    <t>207 ФАРА ЛЕВ С ПРОТИВОТУМ С РЕГ.МОТОР (DEPO)</t>
  </si>
  <si>
    <t>620696</t>
  </si>
  <si>
    <t>207 ФАРА ПРАВ С ПРОТИВОТУМ С РЕГ.МОТОР (DEPO)</t>
  </si>
  <si>
    <t>620895</t>
  </si>
  <si>
    <t>207 ФАРА ЛЕВ БЕЗ ПРОТИВОТУМ С РЕГ.МОТОР (DEPO)</t>
  </si>
  <si>
    <t>620695</t>
  </si>
  <si>
    <t>207 ФАРА ПРАВ БЕЗ ПРОТИВОТУМ С РЕГ.МОТОР (DEPO)</t>
  </si>
  <si>
    <t>620895+620695</t>
  </si>
  <si>
    <t>207 ФАРА Л+П (КОМПЛЕКТ) ТЮНИНГ ЛИНЗОВАН (DEVIL EYES) БЕЗ ПРОТИВОТУМ ВНУТРИ ЧЕРН</t>
  </si>
  <si>
    <t>620896+620696</t>
  </si>
  <si>
    <t>207 ФАРА Л+П (КОМПЛЕКТ) ТЮНИНГ ЛИНЗОВАН С ПРОТИВОТУМ С СВЕТЯЩ ОБОДК (JUNYAN) ВНУТРИ ЧЕРН</t>
  </si>
  <si>
    <t>207 ФАРА Л+П (КОМПЛЕКТ) ТЮНИНГ ЛИНЗОВАН (DEVIL EYES) БЕЗ ПРОТИВОТУМ С РЕГ.МОТОР (JUNYAN) ВНУТРИ ХРОМ</t>
  </si>
  <si>
    <t>207 ФАРА Л+П (КОМПЛЕКТ) ТЮНИНГ ЛИНЗОВАН (DEVIL EYES) БЕЗ ПРОТИВОТУМ С РЕГ.МОТОР (JUNYAN) ВНУТРИ ЧЕРН</t>
  </si>
  <si>
    <t>7401EN</t>
  </si>
  <si>
    <t>207 БАМПЕР ПЕРЕДН (Тайвань)</t>
  </si>
  <si>
    <t>7401SN</t>
  </si>
  <si>
    <t>207 БАМПЕР ПЕРЕДН ГРУНТ (Тайвань)</t>
  </si>
  <si>
    <t>207 {для КИТАЯ, см фото!!!} БАМПЕР ПЕРЕДН (Китай)</t>
  </si>
  <si>
    <t>7452HQ</t>
  </si>
  <si>
    <t>207 МОЛДИНГ БАМПЕРА ПЕРЕДН ЛЕВ (Тайвань) ЧЕРН</t>
  </si>
  <si>
    <t>7452HR</t>
  </si>
  <si>
    <t>207 МОЛДИНГ БАМПЕРА ПЕРЕДН ПРАВ (Тайвань) ЧЕРН</t>
  </si>
  <si>
    <t>7414QC</t>
  </si>
  <si>
    <t>207 РЕШЕТКА БАМПЕРА ПЕРЕДН ВЕРХН (Тайвань) ГРУНТ</t>
  </si>
  <si>
    <t>7452ZY</t>
  </si>
  <si>
    <t>207 РЕШЕТКА БАМПЕРА ПЕРЕДН ЛЕВ С ОТВ П/ПРОТИВОТУМ (DEPO)</t>
  </si>
  <si>
    <t>7452ZX</t>
  </si>
  <si>
    <t>207 РЕШЕТКА БАМПЕРА ПЕРЕДН ПРАВ С ОТВ П/ПРОТИВОТУМ (DEPO)</t>
  </si>
  <si>
    <t>7414QF</t>
  </si>
  <si>
    <t>207 РЕШЕТКА БАМПЕРА ПЕРЕДН НИЖН (Тайвань) ГРУНТ</t>
  </si>
  <si>
    <t>7422C3</t>
  </si>
  <si>
    <t>207 РЕШЕТКА БАМПЕРА ПЕРЕДН ЦЕНТРАЛ (Тайвань)</t>
  </si>
  <si>
    <t>7414QA</t>
  </si>
  <si>
    <t>207 РЕШЕТКА БАМПЕРА ПЕРЕДН (Китай)</t>
  </si>
  <si>
    <t>7414PQ</t>
  </si>
  <si>
    <t>207 УСИЛИТЕЛЬ БАМПЕРА ПЕРЕДН (Тайвань)</t>
  </si>
  <si>
    <t>7840R9</t>
  </si>
  <si>
    <t>207 КРЫЛО ПЕРЕДН ЛЕВ (Тайвань)</t>
  </si>
  <si>
    <t>7841V0</t>
  </si>
  <si>
    <t>207 КРЫЛО ПЕРЕДН ПРАВ (Тайвань)</t>
  </si>
  <si>
    <t>7136Y6</t>
  </si>
  <si>
    <t>207 ПОДКРЫЛОК ПЕРЕДН КРЫЛА ЛЕВ (Тайвань)</t>
  </si>
  <si>
    <t>7136Y7</t>
  </si>
  <si>
    <t>207 ПОДКРЫЛОК ПЕРЕДН КРЫЛА ПРАВ (Тайвань)</t>
  </si>
  <si>
    <t>207 ПОДКРЫЛОК ПЕРЕДН КРЫЛА ЛЕВ (Китай)</t>
  </si>
  <si>
    <t>207 ПОДКРЫЛОК ПЕРЕДН КРЫЛА ПРАВ (Китай)</t>
  </si>
  <si>
    <t>207 ПОДКРЫЛОК ПЕРЕДН КРЫЛА ЛЕВ (Италия)</t>
  </si>
  <si>
    <t>207 ПОДКРЫЛОК ПЕРЕДН КРЫЛА ПРАВ (Италия)</t>
  </si>
  <si>
    <t>7901N2</t>
  </si>
  <si>
    <t>207 КАПОТ (Тайвань)</t>
  </si>
  <si>
    <t>7104AE</t>
  </si>
  <si>
    <t>207 {+ C3} СУППОРТ РАДИАТОРА (бензин) (Тайвань)</t>
  </si>
  <si>
    <t>8149ZG</t>
  </si>
  <si>
    <t>207 {308 07-} ЗЕРКАЛО ЛЕВ ЭЛЕКТР С ПОДОГРЕВ , УК.ПОВОР 2 + 5 КОНТ (convex) (Тайвань) ГРУНТ</t>
  </si>
  <si>
    <t>8149ZH</t>
  </si>
  <si>
    <t>207 {308 07-} ЗЕРКАЛО ПРАВ ЭЛЕКТР С ПОДОГРЕВ , УК.ПОВОР ТЕМПЕР ДАТЧИК 4 + 5 КОНТ (convex) (Тайвань) ГРУНТ</t>
  </si>
  <si>
    <t>5151JE</t>
  </si>
  <si>
    <t>207 {308 07-} СТЕКЛО ЗЕРКАЛА ЛЕВ ЭЛЕКТР С ПОДОГРЕВ (aspherical) (Тайвань)</t>
  </si>
  <si>
    <t>8151JF</t>
  </si>
  <si>
    <t>207 {308 07-} СТЕКЛО ЗЕРКАЛА ПРАВ ЭЛЕКТР С ПОДОГРЕВ (convex) (Тайвань)</t>
  </si>
  <si>
    <t>207 АРКА РЕМ.КРЫЛА ЗАДН ЛЕВ (5 дв) (KLOKKERHOLM)</t>
  </si>
  <si>
    <t>207 АРКА РЕМ.КРЫЛА ЗАДН ПРАВ (5 дв) (KLOKKERHOLM)</t>
  </si>
  <si>
    <t>8525PZ</t>
  </si>
  <si>
    <t>207 КРЫЛО ЗАДН ЛЕВ (Китай)</t>
  </si>
  <si>
    <t>8526NC</t>
  </si>
  <si>
    <t>207 КРЫЛО ЗАДН ПРАВ (Китай)</t>
  </si>
  <si>
    <t>8701Y9</t>
  </si>
  <si>
    <t>207 КРЫШКА БАГАЖНИКА (ХЭТЧБЭК) (Китай)</t>
  </si>
  <si>
    <t>7410Z5</t>
  </si>
  <si>
    <t>207 БАМПЕР ЗАДН (Тайвань) ГРУНТ</t>
  </si>
  <si>
    <t>7452HN</t>
  </si>
  <si>
    <t>207 МОЛДИНГ БАМПЕРА ЗАДН (Тайвань) ГРУНТ</t>
  </si>
  <si>
    <t>6350Y7/81628</t>
  </si>
  <si>
    <t>207 ФОНАРЬ ЗАДН ВНЕШН ЛЕВ (DEPO)</t>
  </si>
  <si>
    <t>6350HQ</t>
  </si>
  <si>
    <t>6351HQ</t>
  </si>
  <si>
    <t>207 ФОНАРЬ ЗАДН ВНЕШН ПРАВ (DEPO)</t>
  </si>
  <si>
    <t>6351Y7/81675</t>
  </si>
  <si>
    <t>6351Y7+6350Y7</t>
  </si>
  <si>
    <t>207 ФОНАРЬ ЗАДН ВНЕШН Л+П (КОМПЛЕКТ) ТЮНИНГ ХРУСТАЛ С ДИОД (SONAR) ТОНИР</t>
  </si>
  <si>
    <t>207 ФОНАРЬ ЗАДН ВНЕШН Л+П (КОМПЛЕКТ) ТЮНИНГ С ДИОД (EAGLE EYES) КРАСН-ТОНИР</t>
  </si>
  <si>
    <t>207 ФОНАРЬ ЗАДН ВНЕШН Л+П (КОМПЛЕКТ) ТЮНИНГ ПРОЗРАЧ (JUNYAN) ВНУТРИ ЧЕРН</t>
  </si>
  <si>
    <t>207 ФОНАРЬ ЗАДН ВНЕШН Л+П (КОМПЛЕКТ) ТЮНИНГ С ДИОД С СВЕТЯЩ.СЕКЦИЯМИ (JUNYAN) ВНУТРИ ХРОМ</t>
  </si>
  <si>
    <t>PEUGEOT 208 (12-)</t>
  </si>
  <si>
    <t>9802221880</t>
  </si>
  <si>
    <t>208 ФАРА ЛЕВ П/КОРРЕКТОР (DEPO)</t>
  </si>
  <si>
    <t>9802221280</t>
  </si>
  <si>
    <t>208 ФАРА ПРАВ П/КОРРЕКТОР (DEPO)</t>
  </si>
  <si>
    <t>208 ФАРА ПРОТИВОТУМ Л+П (КОМПЛЕКТ) С ПРОВОДК , КНОПКОЙ , РЕШЕТК БАМПЕРА ХРОМ</t>
  </si>
  <si>
    <t>1607397880</t>
  </si>
  <si>
    <t>208 БАМПЕР ПЕРЕДН , ГРУНТ (Тайвань)</t>
  </si>
  <si>
    <t>9672994980</t>
  </si>
  <si>
    <t>208 КРЫЛО ПЕРЕДН ЛЕВ (Тайвань)</t>
  </si>
  <si>
    <t>9672971480</t>
  </si>
  <si>
    <t>208 КРЫЛО ПЕРЕДН ПРАВ (Тайвань)</t>
  </si>
  <si>
    <t>9673768880</t>
  </si>
  <si>
    <t>208 ПОДКРЫЛОК ПЕРЕДН КРЫЛА ЛЕВ (Италия)</t>
  </si>
  <si>
    <t>9673768780</t>
  </si>
  <si>
    <t>208 ПОДКРЫЛОК ПЕРЕДН КРЫЛА ПРАВ (Италия)</t>
  </si>
  <si>
    <t>208 ПОДКРЫЛОК ПЕРЕДН КРЫЛА ЛЕВ (Китай)</t>
  </si>
  <si>
    <t>208 ПОДКРЫЛОК ПЕРЕДН КРЫЛА ПРАВ (Китай)</t>
  </si>
  <si>
    <t>9803656980</t>
  </si>
  <si>
    <t>208 КАПОТ (Китай)</t>
  </si>
  <si>
    <t>208 КАПОТ (Тайвань)</t>
  </si>
  <si>
    <t>9677952180</t>
  </si>
  <si>
    <t>208 СУППОРТ РАДИАТОРА (Тайвань)</t>
  </si>
  <si>
    <t>1607511380</t>
  </si>
  <si>
    <t>208 ЗЕРКАЛО ЛЕВ ЭЛЕКТР С ПОДОГРЕВ , УК.ПОВОР , ГРУНТ (convex) (Тайвань)</t>
  </si>
  <si>
    <t>1607511480</t>
  </si>
  <si>
    <t>208 ЗЕРКАЛО ПРАВ ЭЛЕКТР С ПОДОГРЕВ , УК.ПОВОР , ТЕМПЕР ДАТЧИК , ГРУНТ (convex) (Тайвань)</t>
  </si>
  <si>
    <t>1607511580</t>
  </si>
  <si>
    <t>208 ЗЕРКАЛО ЛЕВ ЭЛЕКТР С ПОДОГРЕВ , УК.ПОВОР , ХРОМ МОЛДИНГ , ГРУНТ (convex) (Тайвань)</t>
  </si>
  <si>
    <t>1607511680</t>
  </si>
  <si>
    <t>208 ЗЕРКАЛО ПРАВ ЭЛЕКТР С ПОДОГРЕВ , УК.ПОВОР , ТЕМПЕР ДАТЧИК , ХРОМ МОЛДИНГ , ГРУНТ (convex) (Тайвань)</t>
  </si>
  <si>
    <t>1607511780</t>
  </si>
  <si>
    <t>208 ЗЕРКАЛО ЛЕВ ЭЛЕКТР С ПОДОГРЕВ , УК.ПОВОР , АВТОСКЛАДЫВ , ГРУНТ (convex) (Тайвань)</t>
  </si>
  <si>
    <t>1607511880</t>
  </si>
  <si>
    <t>208 ЗЕРКАЛО ПРАВ ЭЛЕКТР С ПОДОГРЕВ , УК.ПОВОР , АВТОСКЛАДЫВ , ТЕМПЕР ДАТЧИК , ГРУНТ (convex) (Тайвань)</t>
  </si>
  <si>
    <t>1607254580</t>
  </si>
  <si>
    <t>208 БАМПЕР ЗАДН ГРУНТ (Тайвань)</t>
  </si>
  <si>
    <t>9672628280</t>
  </si>
  <si>
    <t>208 ФОНАРЬ ЗАДН ВНЕШН ЛЕВ С ДИОД (DEPO)</t>
  </si>
  <si>
    <t>9672628380</t>
  </si>
  <si>
    <t>208 ФОНАРЬ ЗАДН ВНЕШН ПРАВ С ДИОД (DEPO)</t>
  </si>
  <si>
    <t>PEUGEOT 301 (13-)</t>
  </si>
  <si>
    <t>9675139080</t>
  </si>
  <si>
    <t>301 ФАРА ЛЕВ +/- КОРРЕКТОР (DEPO)</t>
  </si>
  <si>
    <t>9675138980</t>
  </si>
  <si>
    <t>301 ФАРА ПРАВ +/- КОРРЕКТОР (DEPO)</t>
  </si>
  <si>
    <t>301 ФАРА ЛЕВ +/- КОРРЕКТОР (Китай)</t>
  </si>
  <si>
    <t>301 ФАРА ПРАВ +/- КОРРЕКТОР (Китай)</t>
  </si>
  <si>
    <t>9676946780</t>
  </si>
  <si>
    <t>301 РЕШЕТКА РАДИАТОРА (Китай)</t>
  </si>
  <si>
    <t>301 РЕШЕТКА РАДИАТОРА (Тайвань)</t>
  </si>
  <si>
    <t>301 РЕШЕТКА РАДИАТОРА С ХРОМ МОЛДИНГ (Китай)</t>
  </si>
  <si>
    <t>301 РЕШЕТКА РАДИАТОРА С ХРОМ МОЛДИНГ (Италия)</t>
  </si>
  <si>
    <t>1608716080</t>
  </si>
  <si>
    <t>301 МОЛДИНГ РЕШЕТКИ РАДИАТОРА (Китай)</t>
  </si>
  <si>
    <t>1608715980</t>
  </si>
  <si>
    <t>301 МОЛДИНГ РЕШЕТКИ РАДИАТОРА СРЕДН (1 шт) (Китай)</t>
  </si>
  <si>
    <t>301 МОЛДИНГ РЕШЕТКИ РАДИАТОРА ХРОМ (комплект) (3шт) (Тайвань)</t>
  </si>
  <si>
    <t>301 МОЛДИНГ РЕШЕТКИ РАДИАТОРА СЕР. (3шт) (Тайвань)</t>
  </si>
  <si>
    <t>1608715680</t>
  </si>
  <si>
    <t>301 БАМПЕР ПЕРЕДН С ОТВ П/ПРОТИВОТУМ ГРУНТ (Тайвань)</t>
  </si>
  <si>
    <t>301 БАМПЕР ПЕРЕДН С ОТВ П/ПРОТИВОТУМ (Китай)</t>
  </si>
  <si>
    <t>301 БАМПЕР ПЕРЕДН С ОТВ П/ПРОТИВОТУМ ЧЕРН (Тайвань)</t>
  </si>
  <si>
    <t>301 БАМПЕР ПЕРЕДН В СБОРЕ (Италия)</t>
  </si>
  <si>
    <t>9676954180</t>
  </si>
  <si>
    <t>301 РЕШЕТКА БАМПЕРА ПЕРЕДН (Тайвань)</t>
  </si>
  <si>
    <t>301 РЕШЕТКА БАМПЕРА ПЕРЕДН (Китай)</t>
  </si>
  <si>
    <t>9676955080</t>
  </si>
  <si>
    <t>301 УПЛОТНИТЕЛЬ БАМПЕРА ПЕРЕДН ВЕРХН (Тайвань)</t>
  </si>
  <si>
    <t>9676906880</t>
  </si>
  <si>
    <t>301 {C-ELYSEE 13-} УСИЛИТЕЛЬ БАМПЕРА ПЕРЕДН (Италия)</t>
  </si>
  <si>
    <t>301 {C-ELYSEE 13-} УСИЛИТЕЛЬ БАМПЕРА ПЕРЕДН (Турция)</t>
  </si>
  <si>
    <t>9674790780</t>
  </si>
  <si>
    <t>301 КРЫЛО ПЕРЕДН ЛЕВ С ОТВ П/ПОВТОРИТЕЛЬ (Китай)</t>
  </si>
  <si>
    <t>9674790680</t>
  </si>
  <si>
    <t>301 КРЫЛО ПЕРЕДН ПРАВ С ОТВ П/ПОВТОРИТЕЛЬ (Китай)</t>
  </si>
  <si>
    <t>9676736980</t>
  </si>
  <si>
    <t>301 ПОДКРЫЛОК ПЕРЕДН КРЫЛА ЛЕВ (Китай)</t>
  </si>
  <si>
    <t>9676736880</t>
  </si>
  <si>
    <t>301 ПОДКРЫЛОК ПЕРЕДН КРЫЛА ПРАВ (Китай)</t>
  </si>
  <si>
    <t>301 {+ C-ELYSEE} ПОДКРЫЛОК ПЕРЕДН КРЫЛА ЛЕВ (Италия)</t>
  </si>
  <si>
    <t>301 {+ C-ELYSEE} ПОДКРЫЛОК ПЕРЕДН КРЫЛА ПРАВ (Италия)</t>
  </si>
  <si>
    <t>301 БРЫЗГОВИК ПЕРЕДН КРЫЛА Л+П (КОМПЛЕКТ) + ЗАДН (4 шт) (Китай)</t>
  </si>
  <si>
    <t>9674788980</t>
  </si>
  <si>
    <t>301 КАПОТ (Китай)</t>
  </si>
  <si>
    <t>9674797280</t>
  </si>
  <si>
    <t>301 ПЕТЛЯ КАПОТА ЛЕВ (Китай)</t>
  </si>
  <si>
    <t>9674797180</t>
  </si>
  <si>
    <t>301 ПЕТЛЯ КАПОТА ПРАВ (Китай)</t>
  </si>
  <si>
    <t>1608717780</t>
  </si>
  <si>
    <t>301 КРЕПЛЕНИЕ ФАРЫ ЛЕВ ПРОТИВОТУМ (Китай)</t>
  </si>
  <si>
    <t>301 КРЕПЛЕНИЕ ФАРЫ ПРАВ ПРОТИВОТУМ (Китай)</t>
  </si>
  <si>
    <t>301 КРЕПЛЕНИЕ ФАРЫ Л+П (КОМПЛЕКТ) ПРОТИВОТУМ (Тайвань)</t>
  </si>
  <si>
    <t>9675320080</t>
  </si>
  <si>
    <t>301 ПАНЕЛЬ КРЫШИ (Китай)</t>
  </si>
  <si>
    <t>1608715780</t>
  </si>
  <si>
    <t>301 ЗАГЛУШКА БУКСИРОВ КРЮКА БАМПЕРА ПЕРЕД (Китай)</t>
  </si>
  <si>
    <t>1608395880</t>
  </si>
  <si>
    <t>301 ПОРОГ ЛЕВ (Китай)</t>
  </si>
  <si>
    <t>1608395780</t>
  </si>
  <si>
    <t>301 ПОРОГ ПРАВ (Китай)</t>
  </si>
  <si>
    <t>9676954580</t>
  </si>
  <si>
    <t>301 НАКЛАДКА ПЕРЕДНЕЙ ПАНЕЛИ ВЕРХН ПЛАСТИК (Тайвань)</t>
  </si>
  <si>
    <t>301 НАКЛАДКА ПЕРЕДНЕЙ ПАНЕЛИ ВЕРХН ПЛАСТИК (Китай)</t>
  </si>
  <si>
    <t>301 ДВЕРЬ ПЕРЕДН ЛЕВ (Китай)</t>
  </si>
  <si>
    <t>301 ДВЕРЬ ПЕРЕДН ПРАВ (Китай)</t>
  </si>
  <si>
    <t>301 ДВЕРЬ ЗАДН ЛЕВ (Китай)</t>
  </si>
  <si>
    <t>301 ДВЕРЬ ЗАДН ПРАВ (Китай)</t>
  </si>
  <si>
    <t>1608362980</t>
  </si>
  <si>
    <t>301 КРЫЛО ЗАДН ЛЕВ (Китай)</t>
  </si>
  <si>
    <t>1608362880</t>
  </si>
  <si>
    <t>301 КРЫЛО ЗАДН ПРАВ (Китай)</t>
  </si>
  <si>
    <t>9675041180</t>
  </si>
  <si>
    <t>301 КРЫШКА БАГАЖНИКА (Китай)</t>
  </si>
  <si>
    <t>1608728980</t>
  </si>
  <si>
    <t>301 БАМПЕР ЗАДН ГРУНТ (Тайвань)</t>
  </si>
  <si>
    <t>301 БАМПЕР ЗАДН ЧЕРН (Тайвань)</t>
  </si>
  <si>
    <t>301 БАМПЕР ЗАДН (Китай)</t>
  </si>
  <si>
    <t>301 БАМПЕР ЗАДН (Италия)</t>
  </si>
  <si>
    <t>9674807780</t>
  </si>
  <si>
    <t>301 ФОНАРЬ ЗАДН ВНЕШН ЛЕВ (DEPO)</t>
  </si>
  <si>
    <t>9674807880</t>
  </si>
  <si>
    <t>301 ФОНАРЬ ЗАДН ВНЕШН ПРАВ (DEPO)</t>
  </si>
  <si>
    <t>6431F3</t>
  </si>
  <si>
    <t>301 БАЧОК ОМЫВАТЕЛЯ БЕЗ МОТОР (Китай)</t>
  </si>
  <si>
    <t>1608718080</t>
  </si>
  <si>
    <t>301 КРЕПЛЕНИЕ БАМПЕРА ПЕРЕДН Л+П (КОМПЛЕКТ) (Тайвань)</t>
  </si>
  <si>
    <t>1608729480</t>
  </si>
  <si>
    <t>301 КРЕПЛЕНИЕ БАМПЕРА ЗАДН ЛЕВ (Китай)</t>
  </si>
  <si>
    <t>301 КРЕПЛЕНИЕ БАМПЕРА ЗАДН ПРАВ (Китай)</t>
  </si>
  <si>
    <t>1608707080</t>
  </si>
  <si>
    <t>301 КРЕПЛЕНИЕ БАМПЕРА ЗАДН ЦЕНТРАЛ (Тайвань)</t>
  </si>
  <si>
    <t>301 КРЕПЛЕНИЕ БАМПЕРА ЗАДН Л+П (КОМПЛЕКТ) (4 шт) (Тайвань)</t>
  </si>
  <si>
    <t>9670851880</t>
  </si>
  <si>
    <t>301 КОРПУС ВОЗД ФИЛЬТРА (Китай)</t>
  </si>
  <si>
    <t>PEUGEOT 306 (5/93-4/97) (5/97-4/99)</t>
  </si>
  <si>
    <t>6204F3</t>
  </si>
  <si>
    <t>306 ФАРА ЛЕВ ОДНОЛАМП (DEPO)</t>
  </si>
  <si>
    <t>6204Q7</t>
  </si>
  <si>
    <t>306 ФАРА ЛЕВ П/КОРРЕКТОР ДВУХЛАМП (DEPO)</t>
  </si>
  <si>
    <t>6205F3</t>
  </si>
  <si>
    <t>306 ФАРА ПРАВ ОДНОЛАМП (DEPO)</t>
  </si>
  <si>
    <t>6205Q7</t>
  </si>
  <si>
    <t>306 ФАРА ПРАВ П/КОРРЕКТОР ДВУХЛАМП (DEPO)</t>
  </si>
  <si>
    <t>6204Q9</t>
  </si>
  <si>
    <t>306 ФАРА ПРОТИВОТУМ ЛЕВ (DEPO)</t>
  </si>
  <si>
    <t>6205Q9</t>
  </si>
  <si>
    <t>306 ФАРА ПРОТИВОТУМ ПРАВ (DEPO)</t>
  </si>
  <si>
    <t>7804G4</t>
  </si>
  <si>
    <t>306 РЕШЕТКА РАДИАТОРА ГРУНТ</t>
  </si>
  <si>
    <t>7804E2</t>
  </si>
  <si>
    <t>781083</t>
  </si>
  <si>
    <t>306 МОЛДИНГ ПОД ФАРУ ЛЕВ (Тайвань)</t>
  </si>
  <si>
    <t>7810A7</t>
  </si>
  <si>
    <t>781084</t>
  </si>
  <si>
    <t>306 МОЛДИНГ ПОД ФАРУ ПРАВ (Тайвань)</t>
  </si>
  <si>
    <t>7810A6</t>
  </si>
  <si>
    <t>740197</t>
  </si>
  <si>
    <t>306 БАМПЕР ПЕРЕДН БЕЗ ОТВ П/ПРОТИВОТУМ (Тайвань) ЧЕРН</t>
  </si>
  <si>
    <t>740191</t>
  </si>
  <si>
    <t>306 БАМПЕР ПЕРЕДН БЕЗ ОТВ П/ПРОТИВОТУМ НИЗ (Тайвань) ГРУНТ</t>
  </si>
  <si>
    <t>7401J8</t>
  </si>
  <si>
    <t>306 БАМПЕР ПЕРЕДН С РЕШЕТК , СПОЙЛЕР (Тайвань) ЧЕРН</t>
  </si>
  <si>
    <t>7841K8</t>
  </si>
  <si>
    <t>306 КРЫЛО ПЕРЕДН ЛЕВ С ОТВ П/ПОВТОРИТЕЛЬ</t>
  </si>
  <si>
    <t>7840E1</t>
  </si>
  <si>
    <t>7840J2</t>
  </si>
  <si>
    <t>306 КРЫЛО ПЕРЕДН ПРАВ С ОТВ П/ПОВТОРИТЕЛЬ</t>
  </si>
  <si>
    <t>7841E1</t>
  </si>
  <si>
    <t>7841C9</t>
  </si>
  <si>
    <t>306 КРЫЛО ПЕРЕДН ЛЕВ БЕЗ ОТВ П/ПОВТОРИТЕЛЬ</t>
  </si>
  <si>
    <t>7840C9</t>
  </si>
  <si>
    <t>306 КРЫЛО ПЕРЕДН ПРАВ БЕЗ ОТВ П/ПОВТОРИТЕЛЬ</t>
  </si>
  <si>
    <t>7901H1</t>
  </si>
  <si>
    <t>306 КАПОТ</t>
  </si>
  <si>
    <t>7901E4</t>
  </si>
  <si>
    <t>306 КАПОТ (Тайвань)</t>
  </si>
  <si>
    <t>710465</t>
  </si>
  <si>
    <t>306 БАЛКА СУППОРТА РАДИАТ ВЕРХН (Тайвань)</t>
  </si>
  <si>
    <t>PEUGEOT 307 (05-)</t>
  </si>
  <si>
    <t>620686</t>
  </si>
  <si>
    <t>307 ФАРА ЛЕВ ЛИНЗОВАН С РЕГ.МОТОР (DEPO)</t>
  </si>
  <si>
    <t>620886</t>
  </si>
  <si>
    <t>307 ФАРА ПРАВ ЛИНЗОВАН С РЕГ.МОТОР (DEPO)</t>
  </si>
  <si>
    <t>7401CZ</t>
  </si>
  <si>
    <t>307 БАМПЕР ПЕРЕДН БЕЗ ОТВ П/ОМЫВАТ ФАР (Италия) ГРУНТ</t>
  </si>
  <si>
    <t>307 БАМПЕР ПЕРЕДН С ОТВ П/ОМЫВАТ ФАР (Тайвань) ГРУНТ</t>
  </si>
  <si>
    <t>7401CX</t>
  </si>
  <si>
    <t>307 БАМПЕР ПЕРЕДН БЕЗ ОТВ П/ОМЫВАТ ФАР (Тайвань) ГРУНТ</t>
  </si>
  <si>
    <t>307 БАМПЕР ПЕРЕДН С ОТВ П/ПРОТИВОТУМ , БЕЗ ОТВ П/ОМЫВАТ (Тайвань)</t>
  </si>
  <si>
    <t>307 БАМПЕР ПЕРЕДН (Китай)</t>
  </si>
  <si>
    <t>307 БАМПЕР ПЕРЕДН В СБОРЕ (Китай)</t>
  </si>
  <si>
    <t>307 БАМПЕР ПЕРЕДН В СБОРЕ (Италия)</t>
  </si>
  <si>
    <t>7452GW</t>
  </si>
  <si>
    <t>307 МОЛДИНГ БАМПЕРА ПЕРЕДН ЛЕВ ВНУТРЕН (Тайвань) ЧЕРН</t>
  </si>
  <si>
    <t>307 МОЛДИНГ БАМПЕРА ПЕРЕДН ПРАВ ВНУТРЕН (Тайвань) ЧЕРН</t>
  </si>
  <si>
    <t>7452GX</t>
  </si>
  <si>
    <t>307 МОЛДИНГ БАМПЕРА ПЕРЕДН ЛЕВ ВНЕШН (Тайвань) ЧЕРН</t>
  </si>
  <si>
    <t>7452GZ</t>
  </si>
  <si>
    <t>307 МОЛДИНГ БАМПЕРА ПЕРЕДН ПРАВ ВНЕШН (Тайвань) ЧЕРН</t>
  </si>
  <si>
    <t>7452P4</t>
  </si>
  <si>
    <t>307 МОЛДИНГ БАМПЕРА ПЕРЕДН ЛЕВ (Китай)</t>
  </si>
  <si>
    <t>307 МОЛДИНГ БАМПЕРА ПЕРЕДН ЛЕВ ВНУТРЕН (Китай)</t>
  </si>
  <si>
    <t>7452P6</t>
  </si>
  <si>
    <t>307 МОЛДИНГ БАМПЕРА ПЕРЕДН ПРАВ (Китай)</t>
  </si>
  <si>
    <t>307 МОЛДИНГ БАМПЕРА ПЕРЕДН ПРАВ ВНУТРЕН (Китай)</t>
  </si>
  <si>
    <t>7414NS</t>
  </si>
  <si>
    <t>307 РЕШЕТКА БАМПЕРА ПЕРЕДН БЕЗ ОТВ П/ПРОТИВОТУМ (Тайвань)</t>
  </si>
  <si>
    <t>307 РЕШЕТКА БАМПЕРА ПЕРЕДН С ОТВ П/ПРОТИВОТУМ (Тайвань)</t>
  </si>
  <si>
    <t>7452SN</t>
  </si>
  <si>
    <t>307 РЕШЕТКА БАМПЕРА ПЕРЕДН ЛЕВ С ОТВ П/ПРОТИВОТУМ ХРОМ (Китай)</t>
  </si>
  <si>
    <t>307 РЕШЕТКА БАМПЕРА ПЕРЕДН ПРАВ С ОТВ П/ПРОТИВОТУМ ХРОМ (Китай)</t>
  </si>
  <si>
    <t>307 РЕШЕТКА БАМПЕРА ПЕРЕДН С ОТВ П/ПРОТИВОТУМ (Китай)</t>
  </si>
  <si>
    <t>7452HC</t>
  </si>
  <si>
    <t>307 РЕШЕТКА БАМПЕРА ПЕРЕДН ЛЕВ С ОТВ П/ПРОТИВОТУМ ХРОМ</t>
  </si>
  <si>
    <t>307 РЕШЕТКА БАМПЕРА ПЕРЕДН ПРАВ С ОТВ П/ПРОТИВОТУМ ХРОМ</t>
  </si>
  <si>
    <t>307 РЕШЕТКА БАМПЕРА ПЕРЕДН С ОТВ П/ПРОТИВОТУМ</t>
  </si>
  <si>
    <t>7414NQ</t>
  </si>
  <si>
    <t>307 СПОЙЛЕР БАМПЕРА ПЕРЕДН ЛЕВ (Тайвань) ЧЕРН</t>
  </si>
  <si>
    <t>307 СПОЙЛЕР БАМПЕРА ПЕРЕДН ПРАВ (Тайвань) ЧЕРН</t>
  </si>
  <si>
    <t>307 СПОЙЛЕР БАМПЕРА ПЕРЕДН ЛЕВ (Китай)</t>
  </si>
  <si>
    <t>307 СПОЙЛЕР БАМПЕРА ПЕРЕДН ПРАВ (Китай)</t>
  </si>
  <si>
    <t>7106F1</t>
  </si>
  <si>
    <t>307 УСИЛИТЕЛЬ БАМПЕРА ПЕРЕДН (Тайвань) АЛЮМИН</t>
  </si>
  <si>
    <t>7840R0</t>
  </si>
  <si>
    <t>307 КРЫЛО ПЕРЕДН ЛЕВ (Тайвань) ПЛАСТИК</t>
  </si>
  <si>
    <t>7841T2</t>
  </si>
  <si>
    <t>307 КРЫЛО ПЕРЕДН ПРАВ (Тайвань) ПЛАСТИК</t>
  </si>
  <si>
    <t>307 КРЫЛО ПЕРЕДН ЛЕВ (Китай) ПЛАСТИК</t>
  </si>
  <si>
    <t>307 КРЫЛО ПЕРЕДН ПРАВ (Китай) ПЛАСТИК</t>
  </si>
  <si>
    <t>7136ER</t>
  </si>
  <si>
    <t>307 ПОДКРЫЛОК ПЕРЕДН КРЫЛА ЛЕВ (Тайвань)</t>
  </si>
  <si>
    <t>7136EN</t>
  </si>
  <si>
    <t>307 ПОДКРЫЛОК ПЕРЕДН КРЫЛА ПРАВ (Тайвань)</t>
  </si>
  <si>
    <t>307 ПОДКРЫЛОК ПЕРЕДН КРЫЛА ЛЕВ (Китай)</t>
  </si>
  <si>
    <t>307 ПОДКРЫЛОК ПЕРЕДН КРЫЛА ПРАВ (Китай)</t>
  </si>
  <si>
    <t>7901L9</t>
  </si>
  <si>
    <t>307 КАПОТ (Тайвань)</t>
  </si>
  <si>
    <t>8151GY</t>
  </si>
  <si>
    <t>307 СТЕКЛО ЗЕРКАЛА ЛЕВ С ПОДОГРЕВ (aspherical) (Тайвань)</t>
  </si>
  <si>
    <t>8151HA</t>
  </si>
  <si>
    <t>307 СТЕКЛО ЗЕРКАЛА ПРАВ С ПОДОГРЕВ (convex) (Тайвань)</t>
  </si>
  <si>
    <t>7414NR</t>
  </si>
  <si>
    <t>307 ЗАГЛУШКА БУКСИРОВ КРЮКА БАМПЕРА ПЕРЕД</t>
  </si>
  <si>
    <t>8545W0+8545W1</t>
  </si>
  <si>
    <t>307 МОЛДИНГ КУЗОВА Л+П (КОМПЛЕКТ) НА ПЕРЕД ДВЕРЬ (Китай)</t>
  </si>
  <si>
    <t>8546H5+8546H6</t>
  </si>
  <si>
    <t>307 МОЛДИНГ КУЗОВА Л+П (КОМПЛЕКТ) НА ЗАДН ДВЕРЬ (Китай)</t>
  </si>
  <si>
    <t>6350X0</t>
  </si>
  <si>
    <t>307 ФОНАРЬ ЗАДН ВНЕШН ЛЕВ (DEPO)</t>
  </si>
  <si>
    <t>6351X0</t>
  </si>
  <si>
    <t>307 ФОНАРЬ ЗАДН ВНЕШН ПРАВ (DEPO)</t>
  </si>
  <si>
    <t>6350P4+6351P4</t>
  </si>
  <si>
    <t>307 ФОНАРЬ ЗАДН ВНЕШН Л+П (КОМПЛЕКТ) (ХЭТЧБЭК) ТЮНИНГ С ДИОД ХРУСТАЛ (SONAR) ВНУТРИ ЧЕРН-ХРОМ</t>
  </si>
  <si>
    <t>6431C1</t>
  </si>
  <si>
    <t>307 БАЧОК ОМЫВАТЕЛЯ (Китай)</t>
  </si>
  <si>
    <t>7119HV</t>
  </si>
  <si>
    <t>307 КРЕПЛЕНИЕ БАМПЕРА ПЕРЕДН ЛЕВ (Китай)</t>
  </si>
  <si>
    <t>7120NH</t>
  </si>
  <si>
    <t>307 КРЕПЛЕНИЕ БАМПЕРА ПЕРЕДН ПРАВ (Китай)</t>
  </si>
  <si>
    <t>111.04304.1</t>
  </si>
  <si>
    <t>307 ЗАЩИТА ПОДДОНА ДВИГАТЕЛЯ + КПП С , КРЕПЛЕН , СТАЛЬН</t>
  </si>
  <si>
    <t>PEUGEOT 307 (8/01-)</t>
  </si>
  <si>
    <t>088034/6204Z3</t>
  </si>
  <si>
    <t>307 ФАРА ЛЕВ С ПРОТИВОТУМ С РЕГ.МОТОР (DEPO)</t>
  </si>
  <si>
    <t>088035/6205Z3</t>
  </si>
  <si>
    <t>307 ФАРА ПРАВ С ПРОТИВОТУМ С РЕГ.МОТОР (DEPO)</t>
  </si>
  <si>
    <t>6204Z3+6205Z3</t>
  </si>
  <si>
    <t>307 ФАРА Л+П (КОМПЛЕКТ) ТЮНИНГ (DEPO) ЛИНЗОВАН С 2 СВЕТЯЩ ОБОДК С РЕГ.МОТОР ВНУТРИ ЧЕРН</t>
  </si>
  <si>
    <t>307 ФАРА Л+П (КОМПЛЕКТ) ТЮНИНГ ЛИНЗОВАН С ПРОТИВОТУМ С 2 СВЕТЯЩ ОБОДК С РЕГ.МОТОР (SONAR) ВНУТРИ ЧЕРН</t>
  </si>
  <si>
    <t>307 ФАРА Л+П (КОМПЛЕКТ) ТЮНИНГ ЛИНЗОВАН С 2 СВЕТЯЩ ОБОДК (EAGLE EYES) ВНУТРИ ХРОМ</t>
  </si>
  <si>
    <t>307 ФАРА Л+П (КОМПЛЕКТ) ТЮНИНГ ЛИНЗОВАН С СВЕТЯЩ ОБОДК С РЕГ.МОТОР (JUNYAN) ВНУТРИ ЧЕРН</t>
  </si>
  <si>
    <t>7804K6</t>
  </si>
  <si>
    <t>307 РЕШЕТКА РАДИАТОРА (Тайвань) МАТОВО-ЧЕРН</t>
  </si>
  <si>
    <t>7401S6</t>
  </si>
  <si>
    <t>307 БАМПЕР ПЕРЕДН (Тайвань) ГРУНТ</t>
  </si>
  <si>
    <t>7401T4</t>
  </si>
  <si>
    <t>307 БАМПЕР ПЕРЕДН (Италия) ГРУНТ</t>
  </si>
  <si>
    <t>307 МОЛДИНГ БАМПЕРА ПЕРЕДН ЛЕВ (Тайвань) ЧЕРН</t>
  </si>
  <si>
    <t>307 МОЛДИНГ БАМПЕРА ПЕРЕДН ПРАВ (Тайвань) ЧЕРН</t>
  </si>
  <si>
    <t>7452P5</t>
  </si>
  <si>
    <t>307 МОЛДИНГ БАМПЕРА ПЕРЕДН ЛЕВ (Тайвань) ГРУНТ</t>
  </si>
  <si>
    <t>7452P7</t>
  </si>
  <si>
    <t>307 МОЛДИНГ БАМПЕРА ПЕРЕДН ПРАВ (Тайвань) ГРУНТ</t>
  </si>
  <si>
    <t>7414W6</t>
  </si>
  <si>
    <t>307 РЕШЕТКА БАМПЕРА ПЕРЕДН (Тайвань) ЧЕРН</t>
  </si>
  <si>
    <t>7414X1</t>
  </si>
  <si>
    <t>7414X2</t>
  </si>
  <si>
    <t>7106C0</t>
  </si>
  <si>
    <t>307 УСИЛИТЕЛЬ БАМПЕРА ПЕРЕДН (Тайвань) МЕТАЛ</t>
  </si>
  <si>
    <t>7840K8</t>
  </si>
  <si>
    <t>7840N7</t>
  </si>
  <si>
    <t>7136N6</t>
  </si>
  <si>
    <t>307 ПОДКРЫЛОК ПЕРЕДН КРЫЛА ЛЕВ</t>
  </si>
  <si>
    <t>7136N7</t>
  </si>
  <si>
    <t>307 ПОДКРЫЛОК ПЕРЕДН КРЫЛА ПРАВ</t>
  </si>
  <si>
    <t>7901J0</t>
  </si>
  <si>
    <t>7104L3</t>
  </si>
  <si>
    <t>307 СУППОРТ РАДИАТОРА БЕЗ КОНДИЦ (Тайвань) ПЛАСТИК</t>
  </si>
  <si>
    <t>8149AT</t>
  </si>
  <si>
    <t>307 ЗЕРКАЛО ЛЕВ МЕХАН С ТРОСИК (aspherical) (Тайвань)</t>
  </si>
  <si>
    <t>8149AV</t>
  </si>
  <si>
    <t>307 ЗЕРКАЛО ПРАВ МЕХАН С ТРОСИК С ТЕМПЕР ДАТЧИК (convex) (Тайвань)</t>
  </si>
  <si>
    <t>8149AW</t>
  </si>
  <si>
    <t>307 ЗЕРКАЛО ЛЕВ ЭЛЕКТР С ПОДОГРЕВ (aspherical) (Тайвань) ГРУНТ</t>
  </si>
  <si>
    <t>8149AX</t>
  </si>
  <si>
    <t>307 ЗЕРКАЛО ПРАВ ЭЛЕКТР С ПОДОГРЕВ С ТЕМПЕР ДАТЧИК (convex) (Тайвань) ГРУНТ</t>
  </si>
  <si>
    <t>7414W9</t>
  </si>
  <si>
    <t>7414X3</t>
  </si>
  <si>
    <t>307 ЗАГЛУШКА БУКСИРОВ КРЮКА БАМПЕРА ЗАДН</t>
  </si>
  <si>
    <t>7009J3</t>
  </si>
  <si>
    <t>307 ПОРОГ ЛЕВ (4 дв) (KLOKKERHOLM)</t>
  </si>
  <si>
    <t>7010Q7</t>
  </si>
  <si>
    <t>307 ПОРОГ ПРАВ (4 дв) (KLOKKERHOLM)</t>
  </si>
  <si>
    <t>7410Q6</t>
  </si>
  <si>
    <t>01-07</t>
  </si>
  <si>
    <t>307 БАМПЕР ЗАДН (ХЭТЧБЭК) (Тайвань) ГРУНТ</t>
  </si>
  <si>
    <t>7410R5</t>
  </si>
  <si>
    <t>307 БАМПЕР ЗАДН (УНИВЕРСАЛ) ГРУНТ</t>
  </si>
  <si>
    <t>307 БАМПЕР ЗАДН (ХЭТЧБЭК) В СБОРЕ (Италия) ГРУНТ</t>
  </si>
  <si>
    <t>7452P9</t>
  </si>
  <si>
    <t>307 МОЛДИНГ БАМПЕРА ЗАДН ЛЕВ (ХЭТЧБЭК) (Тайвань) ЧЕРН</t>
  </si>
  <si>
    <t>7452Q1</t>
  </si>
  <si>
    <t>307 МОЛДИНГ БАМПЕРА ЗАДН ПРАВ (ХЭТЧБЭК) (Тайвань) ЧЕРН</t>
  </si>
  <si>
    <t>307 МОЛДИНГ БАМПЕРА ЗАДН ЛЕВ (ХЭТЧБЭК) (Тайвань) ГРУНТ</t>
  </si>
  <si>
    <t>307 МОЛДИНГ БАМПЕРА ЗАДН ПРАВ (ХЭТЧБЭК) (Тайвань) ГРУНТ</t>
  </si>
  <si>
    <t>088040/6350P4</t>
  </si>
  <si>
    <t>088041/6351P4</t>
  </si>
  <si>
    <t>6350Q6</t>
  </si>
  <si>
    <t>307 ФОНАРЬ ЗАДН ВНЕШН ЛЕВ (УНИВЕРСАЛ) (DEPO)</t>
  </si>
  <si>
    <t>6351Q6</t>
  </si>
  <si>
    <t>307 ФОНАРЬ ЗАДН ВНЕШН ПРАВ (УНИВЕРСАЛ) (DEPO)</t>
  </si>
  <si>
    <t>307 ФОНАРЬ ЗАДН ВНЕШН Л+П (КОМПЛЕКТ) (ХЭТЧБЭК) ТЮНИНГ С ДИОД (JUNYAN) ВНУТРИ ХРОМ</t>
  </si>
  <si>
    <t>6350Q6+6351Q6</t>
  </si>
  <si>
    <t>307 ФОНАРЬ ЗАДН ВНЕШН Л+П (КОМПЛЕКТ) (УНИВЕРСАЛ) ТЮНИНГ ПРОЗРАЧ (JUNYAN) ВНУТРИ ХРОМ</t>
  </si>
  <si>
    <t>741634</t>
  </si>
  <si>
    <t>741636</t>
  </si>
  <si>
    <t>307 КРЕПЛЕНИЕ БАМПЕРА ЗАДН Л+П (КОМПЛЕКТ) (Китай)</t>
  </si>
  <si>
    <t>125392</t>
  </si>
  <si>
    <t>307 МОТОР+ВЕНТИЛЯТОР  РАДИАТ ОХЛАЖДЕН (Тайвань)</t>
  </si>
  <si>
    <t>6455AA</t>
  </si>
  <si>
    <t>307 КОНДЕНСАТОР КОНДИЦ (см.каталог)</t>
  </si>
  <si>
    <t>6455CY/96505459</t>
  </si>
  <si>
    <t>307 {CT C4 04-} КОНДЕНСАТОР КОНДИЦ (см.каталог)</t>
  </si>
  <si>
    <t>PEUGEOT 308 (07-)</t>
  </si>
  <si>
    <t>6208F5</t>
  </si>
  <si>
    <t>308 {408 (10-)} ФАРА ЛЕВ С РЕГ.МОТОР (DEPO)</t>
  </si>
  <si>
    <t>6206F5</t>
  </si>
  <si>
    <t>308 {408 (10-)} ФАРА ПРАВ С РЕГ.МОТОР (DEPO)</t>
  </si>
  <si>
    <t>6208X6</t>
  </si>
  <si>
    <t>308 ФАРА ЛЕВ С РЕГ.МОТОР (DEPO)</t>
  </si>
  <si>
    <t>6206X6</t>
  </si>
  <si>
    <t>308 ФАРА ПРАВ С РЕГ.МОТОР (DEPO)</t>
  </si>
  <si>
    <t>1627682480/6208F5</t>
  </si>
  <si>
    <t>308 {408 (10-)} ФАРА ЛЕВ (ориг.)</t>
  </si>
  <si>
    <t>1627682080/6206F5</t>
  </si>
  <si>
    <t>308 {408 (10-)} ФАРА ПРАВ (ориг.)</t>
  </si>
  <si>
    <t>1627682680/6208X6</t>
  </si>
  <si>
    <t>308 ФАРА ЛЕВ (ориг.)</t>
  </si>
  <si>
    <t>1627682280/6206X6</t>
  </si>
  <si>
    <t>308 ФАРА ПРАВ (ориг.)</t>
  </si>
  <si>
    <t>6208X5</t>
  </si>
  <si>
    <t>308 ФАРА ПРОТИВОТУМ ЛЕВ (DEPO)</t>
  </si>
  <si>
    <t>6208F0</t>
  </si>
  <si>
    <t>6206F0</t>
  </si>
  <si>
    <t>308 ФАРА ПРОТИВОТУМ ПРАВ (DEPO)</t>
  </si>
  <si>
    <t>6206X5</t>
  </si>
  <si>
    <t>7401LS</t>
  </si>
  <si>
    <t>308 БАМПЕР ПЕРЕДН (Тайвань) ГРУНТ</t>
  </si>
  <si>
    <t>7452PK</t>
  </si>
  <si>
    <t>308 МОЛДИНГ БАМПЕРА ПЕРЕДН ЛЕВ ЧЕРН (Тайвань)</t>
  </si>
  <si>
    <t>7452PL</t>
  </si>
  <si>
    <t>308 МОЛДИНГ БАМПЕРА ПЕРЕДН ПРАВ ЧЕРН (Тайвань)</t>
  </si>
  <si>
    <t>7452QH</t>
  </si>
  <si>
    <t>308 МОЛДИНГ БАМПЕРА ПЕРЕДН ЦЕНТРАЛ (Тайвань)</t>
  </si>
  <si>
    <t>7414VH</t>
  </si>
  <si>
    <t>308 РЕШЕТКА БАМПЕРА ПЕРЕДН (Тайвань)</t>
  </si>
  <si>
    <t>7414TY</t>
  </si>
  <si>
    <t>308 УСИЛИТЕЛЬ БАМПЕРА ПЕРЕДН (Тайвань)</t>
  </si>
  <si>
    <t>7840W1</t>
  </si>
  <si>
    <t>308 {+ 408} КРЫЛО ПЕРЕДН ЛЕВ ПЛАСТИК (Тайвань)</t>
  </si>
  <si>
    <t>7841Y1</t>
  </si>
  <si>
    <t>308 {+ 408} КРЫЛО ПЕРЕДН ПРАВ ПЛАСТИК (Тайвань)</t>
  </si>
  <si>
    <t>7136FZ</t>
  </si>
  <si>
    <t>308 ПОДКРЫЛОК ПЕРЕДН КРЫЛА ЛЕВ</t>
  </si>
  <si>
    <t>7136FX</t>
  </si>
  <si>
    <t>308 ПОДКРЫЛОК ПЕРЕДН КРЫЛА ПРАВ</t>
  </si>
  <si>
    <t>308 ПОДКРЫЛОК ПЕРЕДН КРЫЛА ЛЕВ (Китай)</t>
  </si>
  <si>
    <t>308 ПОДКРЫЛОК ПЕРЕДН КРЫЛА ПРАВ (Китай)</t>
  </si>
  <si>
    <t>308 ПОДКРЫЛОК ПЕРЕДН КРЫЛА ЛЕВ (Италия)</t>
  </si>
  <si>
    <t>308 ПОДКРЫЛОК ПЕРЕДН КРЫЛА ПРАВ (Италия)</t>
  </si>
  <si>
    <t>7901P6</t>
  </si>
  <si>
    <t>308 КАПОТ (Тайвань) АЛЮМИН</t>
  </si>
  <si>
    <t>308 КАПОТ МЕТАЛЛ (Тайвань)</t>
  </si>
  <si>
    <t>7104GG</t>
  </si>
  <si>
    <t>308 СУППОРТ РАДИАТОРА (бензин) (Тайвань)</t>
  </si>
  <si>
    <t>6212E3</t>
  </si>
  <si>
    <t>308 {408 (10-)} КРЕПЛЕНИЕ ФАРЫ ЛЕВ (РЕМКОМПЛЕКТ)</t>
  </si>
  <si>
    <t>6212E4</t>
  </si>
  <si>
    <t>308 {408 (10-)} КРЕПЛЕНИЕ ФАРЫ ПРАВ (РЕМКОМПЛЕКТ)</t>
  </si>
  <si>
    <t>8153NE</t>
  </si>
  <si>
    <t>308 {6 КОНТ 408 12-} ЗЕРКАЛО ЛЕВ ЭЛЕКТР С ПОДОГРЕВ С УК.ПОВОР (convex) (Тайвань) ГРУНТ</t>
  </si>
  <si>
    <t>8153NC</t>
  </si>
  <si>
    <t>308 {6+2 КОНТ 408 12-} ЗЕРКАЛО ПРАВ ЭЛЕКТР С ПОДОГРЕВ , ТЕМПЕР ДАТЧИК С УК.ПОВОР (convex) (Тайвань) ГРУНТ</t>
  </si>
  <si>
    <t>1610102080</t>
  </si>
  <si>
    <t>308 ДВЕРЬ ПЕРЕДН ЛЕВ (Китай)</t>
  </si>
  <si>
    <t>1610102180</t>
  </si>
  <si>
    <t>308 ДВЕРЬ ПЕРЕДН ПРАВ (Китай)</t>
  </si>
  <si>
    <t>9805267180</t>
  </si>
  <si>
    <t>308 ДВЕРЬ ЗАДН ЛЕВ (Китай)</t>
  </si>
  <si>
    <t>9805267480</t>
  </si>
  <si>
    <t>308 ДВЕРЬ ЗАДН ПРАВ (Китай)</t>
  </si>
  <si>
    <t>7410EL</t>
  </si>
  <si>
    <t>308 БАМПЕР ЗАДН (Тайвань) ЧЕРН</t>
  </si>
  <si>
    <t>6350CV</t>
  </si>
  <si>
    <t>308 ФОНАРЬ ЗАДН ВНЕШН ЛЕВ (DEPO)</t>
  </si>
  <si>
    <t>6351CV</t>
  </si>
  <si>
    <t>308 ФОНАРЬ ЗАДН ВНЕШН ПРАВ (DEPO)</t>
  </si>
  <si>
    <t>6208X4</t>
  </si>
  <si>
    <t>308 ФОНАРЬ ГАБАРИТНЫЙ ЛЕВ В ПЕРЕД БАМПЕР , ДИОД (DEPO)</t>
  </si>
  <si>
    <t>6206X4</t>
  </si>
  <si>
    <t>308 ФОНАРЬ ГАБАРИТНЫЙ ПРАВ В ПЕРЕД БАМПЕР , ДИОД (DEPO)</t>
  </si>
  <si>
    <t>3520V2</t>
  </si>
  <si>
    <t>308 РЫЧАГ ПЕРЕДН ПОДВЕСКИ ЛЕВ (Тайвань)</t>
  </si>
  <si>
    <t>3521R3</t>
  </si>
  <si>
    <t>308 РЫЧАГ ПЕРЕДН ПОДВЕСКИ ПРАВ (Тайвань)</t>
  </si>
  <si>
    <t>PEUGEOT 4007 (07-)/ 4008 12-</t>
  </si>
  <si>
    <t>1608318280</t>
  </si>
  <si>
    <t>OUTLANDER {4008 12-/ C4 AIRCROSS 12-} ЗЕРКАЛО ЛЕВ ЭЛЕКТР С ПОДОГРЕВ , УК.ПОВОР (convex) (Тайвань)</t>
  </si>
  <si>
    <t>1608318380</t>
  </si>
  <si>
    <t>OUTLANDER {4008 12-/ C4 AIRCROSS 12-} ЗЕРКАЛО ПРАВ ЭЛЕКТР С ПОДОГРЕВ , УК.ПОВОР (convex) (Тайвань)</t>
  </si>
  <si>
    <t>1608318680/7632A809</t>
  </si>
  <si>
    <t>OUTLANDER {4008 12-/ C4 AIRCROSS 12-} ЗЕРКАЛО ЛЕВ ЭЛЕКТР С ПОДОГРЕВ , УК.ПОВОР , АВТОСКЛАДЫВ (convex) (Тайвань)</t>
  </si>
  <si>
    <t>1608318780/7632A810</t>
  </si>
  <si>
    <t>OUTLANDER {4008 12-/ C4 AIRCROSS 12-} ЗЕРКАЛО ПРАВ ЭЛЕКТР С ПОДОГРЕВ , УК.ПОВОР , АВТОСКЛАДЫВ (convex) (Тайвань)</t>
  </si>
  <si>
    <t>PEUGEOT 405 (9/87-9/95)</t>
  </si>
  <si>
    <t>620490</t>
  </si>
  <si>
    <t>405 ФАРА ЛЕВ ОДНОЛАМП (DEPO)</t>
  </si>
  <si>
    <t>620590</t>
  </si>
  <si>
    <t>405 ФАРА ПРАВ ОДНОЛАМП (DEPO)</t>
  </si>
  <si>
    <t>085027</t>
  </si>
  <si>
    <t>405 ФАРА ЛЕВ П/КОРРЕКТОР ДВУХЛАМП (DEPO)</t>
  </si>
  <si>
    <t>085026</t>
  </si>
  <si>
    <t>405 ФАРА ПРАВ П/КОРРЕКТОР ДВУХЛАМП (DEPO)</t>
  </si>
  <si>
    <t>6129100/630194</t>
  </si>
  <si>
    <t>405 УКАЗ.ПОВОРОТА УГЛОВОЙ ЛЕВ (DEPO)</t>
  </si>
  <si>
    <t>6129200/630195</t>
  </si>
  <si>
    <t>405 УКАЗ.ПОВОРОТА УГЛОВОЙ ПРАВ (DEPO)</t>
  </si>
  <si>
    <t>6129100</t>
  </si>
  <si>
    <t>405 УКАЗ.ПОВОРОТА УГЛОВОЙ ЛЕВ (TYC)</t>
  </si>
  <si>
    <t>780499</t>
  </si>
  <si>
    <t>405 РЕШЕТКА РАДИАТОРА</t>
  </si>
  <si>
    <t>6203A0</t>
  </si>
  <si>
    <t>405 МОЛДИНГ ПОД ФАРУ ЛЕВ</t>
  </si>
  <si>
    <t>6203A1</t>
  </si>
  <si>
    <t>405 МОЛДИНГ ПОД ФАРУ ПРАВ</t>
  </si>
  <si>
    <t>740182</t>
  </si>
  <si>
    <t>405 БАМПЕР ПЕРЕДН БЕЗ ОТВ П/ПРОТИВОТУМ (Тайвань) ЧЕРН</t>
  </si>
  <si>
    <t>740158</t>
  </si>
  <si>
    <t>405 БАМПЕР ПЕРЕДН С ОТВ П/ПРОТИВОТУМ (Тайвань) ЧЕРН</t>
  </si>
  <si>
    <t>741413</t>
  </si>
  <si>
    <t>405 УСИЛИТЕЛЬ БАМПЕРА ПЕРЕДН (Тайвань)</t>
  </si>
  <si>
    <t>741610</t>
  </si>
  <si>
    <t>405 КРОНШТЕЙН УСИЛИТЕЛЯ БАМПЕРА ПЕРЕДН ЛЕВ (Тайвань) ПЛАСТИК</t>
  </si>
  <si>
    <t>741609</t>
  </si>
  <si>
    <t>405 КРОНШТЕЙН УСИЛИТЕЛЯ БАМПЕРА ПЕРЕДН ПРАВ (Тайвань) ПЛАСТИК</t>
  </si>
  <si>
    <t>405 КРЫЛО ПЕРЕДН ЛЕВ БЕЗ ОТВ П/ПОВТОРИТЕЛЬ (Тайвань)</t>
  </si>
  <si>
    <t>405 КРЫЛО ПЕРЕДН ПРАВ БЕЗ ОТВ П/ПОВТОРИТЕЛЬ (Тайвань)</t>
  </si>
  <si>
    <t>713646</t>
  </si>
  <si>
    <t>405 ПОДКРЫЛОК ПЕРЕДН КРЫЛА ЛЕВ (Тайвань)</t>
  </si>
  <si>
    <t>713641</t>
  </si>
  <si>
    <t>405 ПОДКРЫЛОК ПЕРЕДН КРЫЛА ПРАВ (Тайвань)</t>
  </si>
  <si>
    <t>710460</t>
  </si>
  <si>
    <t>405 ПАНЕЛЬ ПЕРЕДН ПЛАСТИК П/КОНДИЦ (Тайвань)</t>
  </si>
  <si>
    <t>710464</t>
  </si>
  <si>
    <t>405 ПАНЕЛЬ ПЕРЕДН ПЛАСТИК БЕЗ КОНДИЦ (Тайвань)</t>
  </si>
  <si>
    <t>711366</t>
  </si>
  <si>
    <t>405 КРЕПЛЕНИЕ ФАРЫ ЛЕВ (Тайвань)</t>
  </si>
  <si>
    <t>711467</t>
  </si>
  <si>
    <t>405 КРЕПЛЕНИЕ ФАРЫ ПРАВ (Тайвань)</t>
  </si>
  <si>
    <t>8148L1</t>
  </si>
  <si>
    <t>405 ЗЕРКАЛО ЛЕВ МЕХАН С ТРОСИК (flat) (Тайвань)</t>
  </si>
  <si>
    <t>8148L2</t>
  </si>
  <si>
    <t>405 ЗЕРКАЛО ПРАВ МЕХАН С ТРОСИК (convex) (Тайвань)</t>
  </si>
  <si>
    <t>405 МОЛДИНГ КУЗОВА Л+П (КОМПЛЕКТ) (8 шт) (Тайвань)</t>
  </si>
  <si>
    <t>741083</t>
  </si>
  <si>
    <t>405 БАМПЕР ЗАДН (СЕДАН)</t>
  </si>
  <si>
    <t>635063</t>
  </si>
  <si>
    <t>405 ФОНАРЬ ЗАДН ВНЕШН ЛЕВ (DEPO) КРАСН-БЕЛ</t>
  </si>
  <si>
    <t>635163</t>
  </si>
  <si>
    <t>405 ФОНАРЬ ЗАДН ВНЕШН ПРАВ (DEPO) КРАСН-БЕЛ</t>
  </si>
  <si>
    <t>508727</t>
  </si>
  <si>
    <t>405 СТОЙКА СТАБИЛИЗАТОРА Л=П ПЕРЕД</t>
  </si>
  <si>
    <t>508731</t>
  </si>
  <si>
    <t>605 СТОЙКА СТАБИЛИЗАТОРА Л=П ПЕРЕД</t>
  </si>
  <si>
    <t>PEUGEOT 406 (10/95-5/99)</t>
  </si>
  <si>
    <t>6204N0</t>
  </si>
  <si>
    <t>406 ФАРА ЛЕВ П/КОРРЕКТОР (DEPO)</t>
  </si>
  <si>
    <t>6205N0</t>
  </si>
  <si>
    <t>406 ФАРА ПРАВ П/КОРРЕКТОР (DEPO)</t>
  </si>
  <si>
    <t>6204N3</t>
  </si>
  <si>
    <t>406 ФАРА ПРОТИВОТУМ ЛЕВ (DEPO)</t>
  </si>
  <si>
    <t>6205N3</t>
  </si>
  <si>
    <t>406 ФАРА ПРОТИВОТУМ ПРАВ (DEPO)</t>
  </si>
  <si>
    <t>406 ФАРА ПРОТИВОТУМ ЛЕВ</t>
  </si>
  <si>
    <t>406 ФАРА ПРОТИВОТУМ ПРАВ</t>
  </si>
  <si>
    <t>406 СТЕКЛО ФАРЫ ПРОТИВОТУМ ЛЕВ (РОССИЯ)</t>
  </si>
  <si>
    <t>406 СТЕКЛО ФАРЫ ПРОТИВОТУМ ПРАВ (РОССИЯ)</t>
  </si>
  <si>
    <t>7804F6</t>
  </si>
  <si>
    <t>406 РЕШЕТКА РАДИАТОРА (Тайвань)</t>
  </si>
  <si>
    <t>7401E9</t>
  </si>
  <si>
    <t>406 БАМПЕР ПЕРЕДН +/- П/ПРОТИВОТУМ ГРУНТ</t>
  </si>
  <si>
    <t>7401F0</t>
  </si>
  <si>
    <t>406 БАМПЕР ПЕРЕДН С ОТВ П/ПРОТИВОТУМ (Тайвань) ГРУНТ</t>
  </si>
  <si>
    <t>745287</t>
  </si>
  <si>
    <t>406 МОЛДИНГ БАМПЕРА ПЕРЕДН ЛЕВ (Тайвань) ЧЕРН</t>
  </si>
  <si>
    <t>406 МОЛДИНГ БАМПЕРА ПЕРЕДН ПРАВ (Тайвань) ЧЕРН</t>
  </si>
  <si>
    <t>7414E8</t>
  </si>
  <si>
    <t>406 РЕШЕТКА БАМПЕРА ПЕРЕДН ЧЕРН</t>
  </si>
  <si>
    <t>18514640160</t>
  </si>
  <si>
    <t>406 УПЛОТНИТЕЛЬ БАМПЕРА ПЕРЕДН ЛЕВ (Тайвань)</t>
  </si>
  <si>
    <t>18514640166</t>
  </si>
  <si>
    <t>406 УПЛОТНИТЕЛЬ БАМПЕРА ПЕРЕДН ПРАВ (Тайвань)</t>
  </si>
  <si>
    <t>7414E6</t>
  </si>
  <si>
    <t>406 УСИЛИТЕЛЬ БАМПЕРА ПЕРЕДН (Тайвань)</t>
  </si>
  <si>
    <t>7841F4</t>
  </si>
  <si>
    <t>406 КРЫЛО ПЕРЕДН ЛЕВ</t>
  </si>
  <si>
    <t>7841F5</t>
  </si>
  <si>
    <t>406 КРЫЛО ПЕРЕДН ПРАВ</t>
  </si>
  <si>
    <t>7840F4</t>
  </si>
  <si>
    <t>406 КРЫЛО ПЕРЕДН ЛЕВ (Италия)</t>
  </si>
  <si>
    <t>406 КРЫЛО ПЕРЕДН ПРАВ (Италия)</t>
  </si>
  <si>
    <t>7136N9</t>
  </si>
  <si>
    <t>406 ПОДКРЫЛОК ПЕРЕДН КРЫЛА ЛЕВ ЗАДН ЧАСТЬ (Тайвань)</t>
  </si>
  <si>
    <t>7136N8</t>
  </si>
  <si>
    <t>406 ПОДКРЫЛОК ПЕРЕДН КРЫЛА ПРАВ ЗАДН ЧАСТЬ (Тайвань)</t>
  </si>
  <si>
    <t>713699</t>
  </si>
  <si>
    <t>406 ПОДКРЫЛОК ПЕРЕДН КРЫЛА ЛЕВ ПЕРЕД ЧАСТЬ (Тайвань)</t>
  </si>
  <si>
    <t>7136A0</t>
  </si>
  <si>
    <t>406 ПОДКРЫЛОК ПЕРЕДН КРЫЛА ПРАВ ПЕРЕД ЧАСТЬ (Тайвань)</t>
  </si>
  <si>
    <t>7901G6</t>
  </si>
  <si>
    <t>406 КАПОТ (Тайвань)</t>
  </si>
  <si>
    <t>7213R4</t>
  </si>
  <si>
    <t>406 БАЛКА СУППОРТА РАДИАТ ВЕРХН</t>
  </si>
  <si>
    <t>710696</t>
  </si>
  <si>
    <t>406 БАЛКА СУППОРТА РАДИАТ ВЕРХН В СБОРЕ С КРЕПЛЕН П/2 ФАРЫ</t>
  </si>
  <si>
    <t>711368</t>
  </si>
  <si>
    <t>406 КРЕПЛЕНИЕ ФАРЫ ЛЕВ</t>
  </si>
  <si>
    <t>711471</t>
  </si>
  <si>
    <t>406 КРЕПЛЕНИЕ ФАРЫ ПРАВ</t>
  </si>
  <si>
    <t>720945</t>
  </si>
  <si>
    <t>406 БАЛКА СУППОРТА РАДИАТ НИЖН</t>
  </si>
  <si>
    <t>8149X4</t>
  </si>
  <si>
    <t>406 ЗЕРКАЛО ЛЕВ ЭЛЕКТР С ПОДОГРЕВ (aspherical) (Тайвань) ГРУНТ</t>
  </si>
  <si>
    <t>8149X5</t>
  </si>
  <si>
    <t>406 ЗЕРКАЛО ПРАВ ЭЛЕКТР С ПОДОГРЕВ (convex) (Тайвань) ГРУНТ</t>
  </si>
  <si>
    <t>8149V3</t>
  </si>
  <si>
    <t>406 ЗЕРКАЛО ЛЕВ МЕХАН С ТРОСИК (aspherical) (Тайвань) ГРУНТ</t>
  </si>
  <si>
    <t>8149V7</t>
  </si>
  <si>
    <t>406 ЗЕРКАЛО ПРАВ МЕХАН С ТРОСИК (convex) (Тайвань) ГРУНТ</t>
  </si>
  <si>
    <t>700991</t>
  </si>
  <si>
    <t>406 ПОРОГ ЛЕВ (KLOKKERHOLM)</t>
  </si>
  <si>
    <t>701096</t>
  </si>
  <si>
    <t>406 ПОРОГ ПРАВ (KLOKKERHOLM)</t>
  </si>
  <si>
    <t>7410H8</t>
  </si>
  <si>
    <t>406 БАМПЕР ЗАДН (СЕДАН) (Тайвань) ГРУНТ</t>
  </si>
  <si>
    <t>745286L</t>
  </si>
  <si>
    <t>406 МОЛДИНГ БАМПЕРА ЗАДН ЛЕВ (СЕДАН) (Тайвань) ЧЕРН</t>
  </si>
  <si>
    <t>745286R</t>
  </si>
  <si>
    <t>406 МОЛДИНГ БАМПЕРА ЗАДН ПРАВ (СЕДАН) (Тайвань) ЧЕРН</t>
  </si>
  <si>
    <t>745286C</t>
  </si>
  <si>
    <t>406 МОЛДИНГ БАМПЕРА ЗАДН ЦЕНТРАЛ (СЕДАН) (Тайвань) ЧЕРН</t>
  </si>
  <si>
    <t>6351E8</t>
  </si>
  <si>
    <t>406 ФОНАРЬ ЗАДН ВНЕШН ЛЕВ (СЕДАН) (DEPO)</t>
  </si>
  <si>
    <t>6350E8</t>
  </si>
  <si>
    <t>406 ФОНАРЬ ЗАДН ВНЕШН ПРАВ (СЕДАН) (DEPO)</t>
  </si>
  <si>
    <t>518738</t>
  </si>
  <si>
    <t>406 СТОЙКА СТАБИЛИЗАТОРА Л=П ЗАДН (СЕДАН)</t>
  </si>
  <si>
    <t>1301FP</t>
  </si>
  <si>
    <t>406 РАДИАТОР ОХЛАЖДЕН (NISSENS) (NRF) (GERI) (см.каталог)</t>
  </si>
  <si>
    <t>406 РАДИАТОР ОХЛАЖДЕН (см.каталог)</t>
  </si>
  <si>
    <t>1301GE</t>
  </si>
  <si>
    <t>125473/1308L0/133861</t>
  </si>
  <si>
    <t>406 МОТОР+ВЕНТИЛЯТОР  РАДИАТ ОХЛАЖДЕН ДВУХВЕНТИЛЯТ С КОРПУС (Тайвань)</t>
  </si>
  <si>
    <t>6453V0/6455Y1</t>
  </si>
  <si>
    <t>406 КОНДЕНСАТОР КОНДИЦ (NISSENS) (AVA) (см.каталог)</t>
  </si>
  <si>
    <t>406 КОНДЕНСАТОР КОНДИЦ (см.каталог)</t>
  </si>
  <si>
    <t>PEUGEOT 406 (6/99-)</t>
  </si>
  <si>
    <t>6204V2</t>
  </si>
  <si>
    <t>6205V2</t>
  </si>
  <si>
    <t>087570/6204V5</t>
  </si>
  <si>
    <t>087571/6205V5</t>
  </si>
  <si>
    <t>6204V5</t>
  </si>
  <si>
    <t>406 ФАРА ПРОТИВОТУМ ЛЕВ (Китай)</t>
  </si>
  <si>
    <t>6205V5</t>
  </si>
  <si>
    <t>406 ФАРА ПРОТИВОТУМ ПРАВ (Китай)</t>
  </si>
  <si>
    <t>7804J2</t>
  </si>
  <si>
    <t>406 РЕШЕТКА РАДИАТОРА (Тайвань) ГРУНТ ЧЕРН</t>
  </si>
  <si>
    <t>7401P2</t>
  </si>
  <si>
    <t>406 БАМПЕР ПЕРЕДН (Тайвань) ГРУНТ</t>
  </si>
  <si>
    <t>7452J0</t>
  </si>
  <si>
    <t>7452J1</t>
  </si>
  <si>
    <t>406 МОЛДИНГ БАМПЕРА ПЕРЕДН ЛЕВ ЧЕРН С МОЛДИНГ (Тайвань) ХРОМ</t>
  </si>
  <si>
    <t>406 МОЛДИНГ БАМПЕРА ПЕРЕДН ПРАВ ЧЕРН С МОЛДИНГ (Тайвань) ХРОМ</t>
  </si>
  <si>
    <t>7414P7</t>
  </si>
  <si>
    <t>406 РЕШЕТКА БАМПЕРА ПЕРЕДН (Тайвань) ЧЕРН</t>
  </si>
  <si>
    <t>7414P9</t>
  </si>
  <si>
    <t>406 ЗАГЛУШКА ПРОТИВОТУМАНКИ Л+П (КОМПЛЕКТ) (Тайвань)</t>
  </si>
  <si>
    <t>7414P6</t>
  </si>
  <si>
    <t>406 КРЫЛО ПЕРЕДН ЛЕВ С ОТВ П/ПОВТОРИТЕЛЬ (Тайвань)</t>
  </si>
  <si>
    <t>406 КРЫЛО ПЕРЕДН ПРАВ С ОТВ П/ПОВТОРИТЕЛЬ (Тайвань)</t>
  </si>
  <si>
    <t>7136L4</t>
  </si>
  <si>
    <t>406 ПОДКРЫЛОК ПЕРЕДН КРЫЛА ЛЕВ ПЕРЕД ЧАСТЬ (Китай)</t>
  </si>
  <si>
    <t>7136L5</t>
  </si>
  <si>
    <t>406 ПОДКРЫЛОК ПЕРЕДН КРЫЛА ПРАВ ПЕРЕД ЧАСТЬ (Китай)</t>
  </si>
  <si>
    <t>7901J9</t>
  </si>
  <si>
    <t>7106A3</t>
  </si>
  <si>
    <t>406 БАЛКА СУППОРТА РАДИАТ ВЕРХН (Тайвань)</t>
  </si>
  <si>
    <t>8148RX+815230</t>
  </si>
  <si>
    <t>8148RY+815231</t>
  </si>
  <si>
    <t>406 ЗЕРКАЛО ПРАВ ЭЛЕКТР С ПОДОГРЕВ С ТЕМПЕР ДАТЧИК (convex) (Тайвань) ГРУНТ</t>
  </si>
  <si>
    <t>7410N1</t>
  </si>
  <si>
    <t>6350L5</t>
  </si>
  <si>
    <t>6351L5</t>
  </si>
  <si>
    <t>7452K3</t>
  </si>
  <si>
    <t>406 МОЛДИНГ ЗАДН ЛЕВ (СЕДАН) (Тайвань) ЧЕРН</t>
  </si>
  <si>
    <t>7452K2</t>
  </si>
  <si>
    <t>406 МОЛДИНГ ЗАДН ПРАВ (СЕДАН) (Тайвань) ЧЕРН</t>
  </si>
  <si>
    <t>7452K4</t>
  </si>
  <si>
    <t>406 МОЛДИНГ ЗАДН ЦЕНТРАЛ (СЕДАН) (Тайвань) ЧЕРН</t>
  </si>
  <si>
    <t>PEUGEOT 407 (04-)</t>
  </si>
  <si>
    <t>6208032</t>
  </si>
  <si>
    <t>407 ФАРА ЛЕВ С РЕГ.МОТОР (DEPO)</t>
  </si>
  <si>
    <t>6206032</t>
  </si>
  <si>
    <t>407 ФАРА ПРАВ С РЕГ.МОТОР (DEPO)</t>
  </si>
  <si>
    <t>6208036/LAB652</t>
  </si>
  <si>
    <t>407 ФАРА ПРОТИВОТУМ ЛЕВ (DEPO)</t>
  </si>
  <si>
    <t>6206036/LAB651</t>
  </si>
  <si>
    <t>407 ФАРА ПРОТИВОТУМ ПРАВ (DEPO)</t>
  </si>
  <si>
    <t>741663</t>
  </si>
  <si>
    <t>407 РЕШЕТКА РАДИАТОРА (Тайвань) ЧЕРН</t>
  </si>
  <si>
    <t>7401Z9</t>
  </si>
  <si>
    <t>407 БАМПЕР ПЕРЕДН БЕЗ ОТВ П/ОМЫВАТ ФАР (Тайвань) ГРУНТ</t>
  </si>
  <si>
    <t>7401AA</t>
  </si>
  <si>
    <t>407 БАМПЕР ПЕРЕДН С ОТВ П/ОМЫВАТ ФАР (Тайвань) ГРУНТ</t>
  </si>
  <si>
    <t>7414GF</t>
  </si>
  <si>
    <t>407 РЕШЕТКА БАМПЕРА ПЕРЕДН (Тайвань) ЧЕРН</t>
  </si>
  <si>
    <t>7414FP</t>
  </si>
  <si>
    <t>407 УСИЛИТЕЛЬ БАМПЕРА ПЕРЕДН НИЖН (Тайвань) МЕТАЛ</t>
  </si>
  <si>
    <t>7840P0</t>
  </si>
  <si>
    <t>407 КРЫЛО ПЕРЕДН ЛЕВ (Тайвань)</t>
  </si>
  <si>
    <t>7841Q9</t>
  </si>
  <si>
    <t>407 КРЫЛО ПЕРЕДН ПРАВ (Тайвань)</t>
  </si>
  <si>
    <t>7136CT</t>
  </si>
  <si>
    <t>407 ПОДКРЫЛОК ПЕРЕДН КРЫЛА ЛЕВ ПЕРЕД ЧАСТЬ (Тайвань)</t>
  </si>
  <si>
    <t>7136S6</t>
  </si>
  <si>
    <t>407 ПОДКРЫЛОК ПЕРЕДН КРЫЛА ПРАВ ПЕРЕД ЧАСТЬ (Тайвань)</t>
  </si>
  <si>
    <t>407 ПОДКРЫЛОК ПЕРЕДН КРЫЛА ЛЕВ ПЕРЕД ЧАСТЬ (Китай)</t>
  </si>
  <si>
    <t>407 ПОДКРЫЛОК ПЕРЕДН КРЫЛА ПРАВ ПЕРЕД ЧАСТЬ (Китай)</t>
  </si>
  <si>
    <t>7104Q8</t>
  </si>
  <si>
    <t>407 {1.8/2.0/2.2L} СУППОРТ РАДИАТОРА (Тайвань) ПЛАСТИК</t>
  </si>
  <si>
    <t>8149VF</t>
  </si>
  <si>
    <t>407 ЗЕРКАЛО ЛЕВ ЭЛЕКТР С ПОДОГРЕВ (convex) (Тайвань) ГРУНТ</t>
  </si>
  <si>
    <t>8149VA</t>
  </si>
  <si>
    <t>407 ЗЕРКАЛО ПРАВ ЭЛЕКТР С ПОДОГРЕВ С ТЕМПЕР ДАТЧИК (convex) (Тайвань) ГРУНТ</t>
  </si>
  <si>
    <t>8149VG</t>
  </si>
  <si>
    <t>407 ЗЕРКАЛО ЛЕВ ЭЛЕКТР С ПОДОГРЕВ , АВТОСКЛАДЫВ (convex) (Тайвань) ГРУНТ</t>
  </si>
  <si>
    <t>8149VC</t>
  </si>
  <si>
    <t>407 ЗЕРКАЛО ПРАВ ЭЛЕКТР С ПОДОГРЕВ С ТЕМПЕР ДАТЧИК , АВТОСКЛАДЫВ (convex) (Тайвань) ГРУНТ</t>
  </si>
  <si>
    <t>7410V3</t>
  </si>
  <si>
    <t>407 БАМПЕР ЗАДН (СЕДАН) (Италия) ГРУНТ</t>
  </si>
  <si>
    <t>6350S8</t>
  </si>
  <si>
    <t>407 ФОНАРЬ ЗАДН ВНЕШН ЛЕВ (СЕДАН) (DEPO)</t>
  </si>
  <si>
    <t>6351S8</t>
  </si>
  <si>
    <t>407 ФОНАРЬ ЗАДН ВНЕШН ПРАВ (СЕДАН) (DEPO)</t>
  </si>
  <si>
    <t>6350S8+6351S8</t>
  </si>
  <si>
    <t>407 ФОНАРЬ ЗАДН ВНЕШН Л+П (КОМПЛЕКТ) ТЮНИНГ (JUNYAN) ВНУТРИ ЧЕРН-ХРОМ</t>
  </si>
  <si>
    <t>PEUGEOT 408 (10-)</t>
  </si>
  <si>
    <t>6208S6</t>
  </si>
  <si>
    <t>408 ФАРА ПРОТИВОТУМ ЛЕВ (Китай)</t>
  </si>
  <si>
    <t>6206S6</t>
  </si>
  <si>
    <t>408 ФАРА ПРОТИВОТУМ ПРАВ (Китай)</t>
  </si>
  <si>
    <t>9801902477</t>
  </si>
  <si>
    <t>408 РЕШЕТКА РАДИАТОРА (Китай)</t>
  </si>
  <si>
    <t>745354</t>
  </si>
  <si>
    <t>408 МОЛДИНГ РЕШЕТКИ БАМПЕРА (4 шт) ХРОМ (Китай)</t>
  </si>
  <si>
    <t>70401VJ</t>
  </si>
  <si>
    <t>408 БАМПЕР ПЕРЕДН (Китай)</t>
  </si>
  <si>
    <t>1608422680</t>
  </si>
  <si>
    <t>408 МОЛДИНГ БАМПЕРА ПЕРЕДН Л+П (КОМПЛЕКТ) ХРОМ (Китай)</t>
  </si>
  <si>
    <t>7422P7</t>
  </si>
  <si>
    <t>408 РЕШЕТКА БАМПЕРА ПЕРЕДН (Китай)</t>
  </si>
  <si>
    <t>7136LE</t>
  </si>
  <si>
    <t>408 ПОДКРЫЛОК ПЕРЕДН КРЫЛА ЛЕВ (Китай)</t>
  </si>
  <si>
    <t>7136LC</t>
  </si>
  <si>
    <t>408 ПОДКРЫЛОК ПЕРЕДН КРЫЛА ПРАВ (Китай)</t>
  </si>
  <si>
    <t>9678652080</t>
  </si>
  <si>
    <t>408 {СМ. ФОТО ! для Китая} КАПОТ (Китай)</t>
  </si>
  <si>
    <t>308 {408 12- (для КИТАЯ, см ФОТО} ЗЕРКАЛО ЛЕВ ЭЛЕКТР С ПОДОГРЕВ УК.ПОВОР (Китай)</t>
  </si>
  <si>
    <t>308 {408 12- (для КИТАЯ, см ФОТО} ЗЕРКАЛО ПРАВ ЭЛЕКТР С ПОДОГРЕВ УК.ПОВОР (Китай)</t>
  </si>
  <si>
    <t>9678653280</t>
  </si>
  <si>
    <t>408 {СМ. ФОТО !} ДВЕРЬ ПЕРЕДН ЛЕВ С ОТВ П/МОЛДИНГ (Китай)</t>
  </si>
  <si>
    <t>9678653180</t>
  </si>
  <si>
    <t>408 {СМ. ФОТО !} ДВЕРЬ ПЕРЕДН ПРАВ С ОТВ П/МОЛДИНГ (Китай)</t>
  </si>
  <si>
    <t>9678654880</t>
  </si>
  <si>
    <t>408 {СМ. ФОТО !} ДВЕРЬ ЗАДН ЛЕВ С ОТВ П/МОЛДИНГ (Китай)</t>
  </si>
  <si>
    <t>9678654780</t>
  </si>
  <si>
    <t>408 {СМ. ФОТО !} ДВЕРЬ ЗАДН ПРАВ С ОТВ П/МОЛДИНГ (Китай)</t>
  </si>
  <si>
    <t>1608031780</t>
  </si>
  <si>
    <t>408 КРЫЛО ЗАДН ЛЕВ (Китай)</t>
  </si>
  <si>
    <t>1608031380</t>
  </si>
  <si>
    <t>408 КРЫЛО ЗАДН ПРАВ (Китай)</t>
  </si>
  <si>
    <t>9800219280</t>
  </si>
  <si>
    <t>408 БАЧОК ОМЫВАТЕЛЯ (Китай)</t>
  </si>
  <si>
    <t>7416Y2</t>
  </si>
  <si>
    <t>408 КРЕПЛЕНИЕ БАМПЕРА ПЕРЕДН (Китай)</t>
  </si>
  <si>
    <t>PEUGEOT 508 (12-)</t>
  </si>
  <si>
    <t>9678393180</t>
  </si>
  <si>
    <t>508 ФАРА ЛЕВ С РЕГ.МОТОР (DEPO)</t>
  </si>
  <si>
    <t>9678393080</t>
  </si>
  <si>
    <t>508 ФАРА ПРАВ С РЕГ.МОТОР (DEPO)</t>
  </si>
  <si>
    <t>745382</t>
  </si>
  <si>
    <t>508 ФОНАРЬ-КАТАФОТ ЛЕВ В ЗАДН БАМПЕР (Китай)</t>
  </si>
  <si>
    <t>745381</t>
  </si>
  <si>
    <t>508 ФОНАРЬ-КАТАФОТ ПРАВ В ЗАДН БАМПЕР (Китай)</t>
  </si>
  <si>
    <t>6208W2</t>
  </si>
  <si>
    <t>508 ФАРА ПРОТИВОТУМ ЛЕВ С ПОДСВЕТ , УК.ПОВОР (DEPO)</t>
  </si>
  <si>
    <t>6206W2</t>
  </si>
  <si>
    <t>508 ФАРА ПРОТИВОТУМ ПРАВ С ПОДСВЕТ , УК.ПОВОР (DEPO)</t>
  </si>
  <si>
    <t>7401WF</t>
  </si>
  <si>
    <t>508 БАМПЕР ПЕРЕДН (Китай)</t>
  </si>
  <si>
    <t>7422Y7</t>
  </si>
  <si>
    <t>508 РЕШЕТКА БАМПЕРА ПЕРЕДН (Китай)</t>
  </si>
  <si>
    <t>7840CA</t>
  </si>
  <si>
    <t>508 КРЫЛО ПЕРЕДН ЛЕВ (Китай)</t>
  </si>
  <si>
    <t>7841CA</t>
  </si>
  <si>
    <t>508 КРЫЛО ПЕРЕДН ПРАВ (Китай)</t>
  </si>
  <si>
    <t>508 БРЫЗГОВИК ПЕРЕДН КРЫЛА Л+П (КОМПЛЕКТ) + ЗАДН (4 шт) (Китай)</t>
  </si>
  <si>
    <t>7901S3</t>
  </si>
  <si>
    <t>508 КАПОТ (Китай)</t>
  </si>
  <si>
    <t>8533GJ</t>
  </si>
  <si>
    <t>508 ПОДКРЫЛОК ЗАДН КРЫЛА ЛЕВ (Китай)</t>
  </si>
  <si>
    <t>8534N9</t>
  </si>
  <si>
    <t>508 ПОДКРЫЛОК ЗАДН КРЫЛА ПРАВ (Китай)</t>
  </si>
  <si>
    <t>7410PC</t>
  </si>
  <si>
    <t>508 БАМПЕР ЗАДН (Китай)</t>
  </si>
  <si>
    <t>6350LL</t>
  </si>
  <si>
    <t>508 ФОНАРЬ ЗАДН ВНЕШН ЛЕВ (Китай)</t>
  </si>
  <si>
    <t>6351LL</t>
  </si>
  <si>
    <t>508 ФОНАРЬ ЗАДН ВНЕШН ПРАВ (Китай)</t>
  </si>
  <si>
    <t>742167</t>
  </si>
  <si>
    <t>508 КРЕПЛЕНИЕ БАМПЕРА ПЕРЕДН ЛЕВ (Китай)</t>
  </si>
  <si>
    <t>508 КРЕПЛЕНИЕ БАМПЕРА ПЕРЕДН ПРАВ (Китай)</t>
  </si>
  <si>
    <t>PEUGEOT 607 (00-)</t>
  </si>
  <si>
    <t>PEUGEOT BOXER (06-)/ CT JUMPER (06-)/FT DUCATO кроме Рос.сборки (06-)</t>
  </si>
  <si>
    <t>1606927480</t>
  </si>
  <si>
    <t>BOXER {CT JUMPER/FIAT DUCATO} ФАРА ЛЕВ С РЕГ.МОТОР , 8 КОНТ (TYC)</t>
  </si>
  <si>
    <t>1606926880</t>
  </si>
  <si>
    <t>BOXER {CT JUMPER/FIAT DUCATO} ФАРА ПРАВ С РЕГ.МОТОР , 8 КОНТ (TYC)</t>
  </si>
  <si>
    <t>1340664080</t>
  </si>
  <si>
    <t>BOXER {CT JUMPER/FIAT DUCATO} ФАРА ЛЕВ С РЕГ.МОТОР 7 КОНТ (TYC)</t>
  </si>
  <si>
    <t>1340663080</t>
  </si>
  <si>
    <t>BOXER {CT JUMPER/FIAT DUCATO} ФАРА ПРАВ С РЕГ.МОТОР 7 КОНТ (TYC)</t>
  </si>
  <si>
    <t>6340E5</t>
  </si>
  <si>
    <t>BOXER {CT JUMPER/FIAT DUCATO} ФОНАРЬ-КАТАФОТ Л=П В ЗАДН БАМПЕР (Китай)</t>
  </si>
  <si>
    <t>DUCATO РЕШЕТКА РАДИАТОРА (Китай)</t>
  </si>
  <si>
    <t>1306529070</t>
  </si>
  <si>
    <t>BOXER {CT JUMPER/FIAT DUCATO} МОЛДИНГ ПОД ФАРУ ЛЕВ (Китай)</t>
  </si>
  <si>
    <t>1306528070</t>
  </si>
  <si>
    <t>BOXER {CT JUMPER/FIAT DUCATO} МОЛДИНГ ПОД ФАРУ ПРАВ (Китай)</t>
  </si>
  <si>
    <t>1307234070</t>
  </si>
  <si>
    <t>BOXER {CT JUMPER/FIAT DUCATO} РАСШИРИТЕЛЬ КРЫЛА ЛЕВ (Китай)</t>
  </si>
  <si>
    <t>1307236070</t>
  </si>
  <si>
    <t>BOXER {CT JUMPER/FIAT DUCATO} РАСШИРИТЕЛЬ КРЫЛА ПРАВ (Китай)</t>
  </si>
  <si>
    <t>1314100070</t>
  </si>
  <si>
    <t>1314099070</t>
  </si>
  <si>
    <t>735423158</t>
  </si>
  <si>
    <t>BOXER БАМПЕР ПЕРЕДН ЦЕНТРАЛ ЧЕРН</t>
  </si>
  <si>
    <t>735423192</t>
  </si>
  <si>
    <t>BOXER БОКОВИНА БАМПЕРА ПЕРЕДН ЛЕВ С ОТВ П/МОЛДИНГ ЧЕРН (Италия)</t>
  </si>
  <si>
    <t>735423189</t>
  </si>
  <si>
    <t>BOXER БОКОВИНА БАМПЕРА ПЕРЕДН ПРАВ С ОТВ П/МОЛДИНГ ЧЕРН (Италия)</t>
  </si>
  <si>
    <t>735423156</t>
  </si>
  <si>
    <t>BOXER БОКОВИНА БАМПЕРА ПЕРЕДН ЛЕВ ЧЕРН</t>
  </si>
  <si>
    <t>735423157</t>
  </si>
  <si>
    <t>BOXER БОКОВИНА БАМПЕРА ПЕРЕДН ПРАВ ЧЕРН</t>
  </si>
  <si>
    <t>735423192+735423193</t>
  </si>
  <si>
    <t>BOXER БОКОВИНА БАМПЕРА ПЕРЕДН ЛЕВ С МОЛДИНГ ЧЕРН (Италия)</t>
  </si>
  <si>
    <t>735423189+735423190</t>
  </si>
  <si>
    <t>BOXER БОКОВИНА БАМПЕРА ПЕРЕДН ПРАВ С МОЛДИНГ ЧЕРН (Италия)</t>
  </si>
  <si>
    <t>1307939070</t>
  </si>
  <si>
    <t>BOXER {CT JUMPER/FIAT DUCATO} МОЛДИНГ АРКИ КРЫЛА ЛЕВ ПЕРЕД (Китай)</t>
  </si>
  <si>
    <t>1307938070</t>
  </si>
  <si>
    <t>BOXER {CT JUMPER/FIAT DUCATO} МОЛДИНГ АРКИ КРЫЛА ПРАВ ПЕРЕД (Китай)</t>
  </si>
  <si>
    <t>1307239070</t>
  </si>
  <si>
    <t>BOXER {CT JUMPER/FIAT DUCATO} МОЛДИНГ АРКИ КРЫЛА ЛЕВ ЗАДН (Китай)</t>
  </si>
  <si>
    <t>1307241070</t>
  </si>
  <si>
    <t>BOXER {CT JUMPER/FIAT DUCATO} МОЛДИНГ АРКИ КРЫЛА ПРАВ ЗАДН (Китай)</t>
  </si>
  <si>
    <t>1307160070</t>
  </si>
  <si>
    <t>BOXER {CT JUMPER/FIAT DUCATO} МОЛДИНГ АРКИ КРЫЛА ЛЕВ НА ДВЕРЬ ПЕРЕД (Китай)</t>
  </si>
  <si>
    <t>1307159070</t>
  </si>
  <si>
    <t>BOXER {CT JUMPER/FIAT DUCATO} МОЛДИНГ АРКИ КРЫЛА ПРАВ НА ДВЕРЬ ПЕРЕД (Китай)</t>
  </si>
  <si>
    <t>06-13</t>
  </si>
  <si>
    <t>BOXER {CT JUMPER} КАПОТ С ГЕРМЕТИК (Турция)</t>
  </si>
  <si>
    <t>735440419+735480936+735517075</t>
  </si>
  <si>
    <t>BOXER {(НЕ ФУРГОН!) CT JUMPER/FIAT DUCATO} ЗЕРКАЛО ЛЕВ ЭЛЕКТР С ПОДОГРЕВ УК.ПОВОР , ДЛИНН КРОНШТЕЙН (convex) (Тайвань)</t>
  </si>
  <si>
    <t>735440390+735480889+735517043</t>
  </si>
  <si>
    <t>BOXER {(НЕ ФУРГОН!) CT JUMPER/FIAT DUCATO} ЗЕРКАЛО ПРАВ ЭЛЕКТР С ПОДОГРЕВ УК.ПОВОР , ДЛИНН КРОНШТЕЙН (convex) (Тайвань)</t>
  </si>
  <si>
    <t>BOXER {CT JUMPER/FIAT DUCATO} ЗЕРКАЛО ЛЕВ ЭЛЕКТР С ПОДОГРЕВ УК.ПОВОР , ТЕМПЕР ДАТЧИК (Китай)</t>
  </si>
  <si>
    <t>BOXER {CT JUMPER/FIAT DUCATO} ЗЕРКАЛО ПРАВ ЭЛЕКТР С ПОДОГРЕВ УК.ПОВОР (Китай)</t>
  </si>
  <si>
    <t>1613692480</t>
  </si>
  <si>
    <t>BOXER {(НЕ ФУРГОН!) CT JUMPER/FIAT DUCATO} ЗЕРКАЛО ЛЕВ МЕХАН УК.ПОВОР С , ДЛИНН КРОНШТЕЙН (convex) (Тайвань)</t>
  </si>
  <si>
    <t>1613689180</t>
  </si>
  <si>
    <t>BOXER {(НЕ ФУРГОН!) CT JUMPER/FIAT DUCATO} ЗЕРКАЛО ПРАВ МЕХАН УК.ПОВОР С , ДЛИНН КРОНШТЕЙН (convex) (Тайвань)</t>
  </si>
  <si>
    <t>1306612070/8547X1</t>
  </si>
  <si>
    <t>BOXER {CT JUMPER/FIAT DUCATO} МОЛДИНГ КУЗОВА ЛЕВ ЗАДН (Китай)</t>
  </si>
  <si>
    <t>1306610070/8547W8</t>
  </si>
  <si>
    <t>BOXER {CT JUMPER/FIAT DUCATO} МОЛДИНГ КУЗОВА ПРАВ ЗАДН (Китай)</t>
  </si>
  <si>
    <t>1306606070/8546T8</t>
  </si>
  <si>
    <t>BOXER {CT JUMPER/FIAT DUCATO} МОЛДИНГ КУЗОВА ЛЕВ ЦЕНТР (Китай)</t>
  </si>
  <si>
    <t>1307248070/8546T6</t>
  </si>
  <si>
    <t>BOXER {CT JUMPER/FIAT DUCATO} МОЛДИНГ КУЗОВА ПРАВ ЦЕНТР (Китай)</t>
  </si>
  <si>
    <t>1308058070/8546T4</t>
  </si>
  <si>
    <t>BOXER {CT JUMPER/FIAT DUCATO} МОЛДИНГ КУЗОВА ЛЕВ НА ЗАДН ДВЕРЬ (Китай)</t>
  </si>
  <si>
    <t>1305774070/8546T3</t>
  </si>
  <si>
    <t>BOXER {CT JUMPER/FIAT DUCATO} МОЛДИНГ КУЗОВА ПРАВ НА ЗАДН ДВЕРЬ (Китай)</t>
  </si>
  <si>
    <t>1305773070/8545FE</t>
  </si>
  <si>
    <t>BOXER {CT JUMPER/FIAT DUCATO} МОЛДИНГ КУЗОВА ЛЕВ НА ПЕРЕД ДВЕРЬ (Китай)</t>
  </si>
  <si>
    <t>1305776070/8545FC</t>
  </si>
  <si>
    <t>BOXER {CT JUMPER/FIAT DUCATO} МОЛДИНГ КУЗОВА ПРАВ НА ПЕРЕД ДВЕРЬ (Китай)</t>
  </si>
  <si>
    <t>1308103070/8547X6</t>
  </si>
  <si>
    <t>BOXER {CT JUMPER/FIAT DUCATO} МОЛДИНГ КУЗОВА ЛЕВ ЗАДН С ОТВ П/ГАБАРИТ (Китай)</t>
  </si>
  <si>
    <t>1307176070/8547X4</t>
  </si>
  <si>
    <t>BOXER {CT JUMPER/FIAT DUCATO} МОЛДИНГ КУЗОВА ПРАВ ЗАДН С ОТВ П/ГАБАРИТ (Китай)</t>
  </si>
  <si>
    <t>735438350/8547.Z1</t>
  </si>
  <si>
    <t>BOXER {CT JUMPER/FIAT DUCATO} МОЛДИНГ КУЗОВА ЛЕВ ЦЕНТР С ОТВ П/ГАБАРИТ (Китай)</t>
  </si>
  <si>
    <t>735438349/8547Z0</t>
  </si>
  <si>
    <t>BOXER {CT JUMPER/FIAT DUCATO} МОЛДИНГ КУЗОВА ПРАВ ЦЕНТР С ОТВ П/ГАБАРИТ (Китай)</t>
  </si>
  <si>
    <t>BOXER БАМПЕР ЗАДН ЦЕНТРАЛ (Китай)</t>
  </si>
  <si>
    <t>7410CX</t>
  </si>
  <si>
    <t>BOXER {CT JUMPER/FIAT DUCATO} БОКОВИНА БАМПЕРА ЗАДН ЛЕВ (Китай)</t>
  </si>
  <si>
    <t>7410CZ</t>
  </si>
  <si>
    <t>BOXER {CT JUMPER/FIAT DUCATO} БОКОВИНА БАМПЕРА ЗАДН ПРАВ (Китай)</t>
  </si>
  <si>
    <t>7410AP</t>
  </si>
  <si>
    <t>7410AN</t>
  </si>
  <si>
    <t>68095825AA</t>
  </si>
  <si>
    <t>BOXER УСИЛИТЕЛЬ БАМПЕРА ЗАДН</t>
  </si>
  <si>
    <t>BOXER {CT JUMPER/FIAT DUCATO} ФОНАРЬ ЗАДН В БАМПЕР ЛЕВ (Китай)</t>
  </si>
  <si>
    <t>BOXER {CT JUMPER/FIAT DUCATO} ФОНАРЬ ЗАДН В БАМПЕР ПРАВ (Китай)</t>
  </si>
  <si>
    <t>1344050080/1355856080/1366455080/6350Z2</t>
  </si>
  <si>
    <t>1344047080/1355855080/1366454080/6351Z2</t>
  </si>
  <si>
    <t>PEUGEOT BOXER (14-)/FT DUCATO (14-)</t>
  </si>
  <si>
    <t>1612041380</t>
  </si>
  <si>
    <t>BOXER ФАРА ЛЕВ С РЕГ.МОТОР (DEPO)</t>
  </si>
  <si>
    <t>1612040580</t>
  </si>
  <si>
    <t>BOXER ФАРА ПРАВ С РЕГ.МОТОР (DEPO)</t>
  </si>
  <si>
    <t>1612243280</t>
  </si>
  <si>
    <t>BOXER РЕШЕТКА РАДИАТОРА (Тайвань)</t>
  </si>
  <si>
    <t>BOXER {DUCATO/ JUMPER 14-} БАМПЕР ПЕРЕДН ЦЕНТР (Тайвань)</t>
  </si>
  <si>
    <t>71775724</t>
  </si>
  <si>
    <t>BOXER {DUCATO/ JUMPER 14-} БАМПЕР ПЕРЕДН ЛЕВ С ОТВ П/ПРОТИВОТУМ (Тайвань)</t>
  </si>
  <si>
    <t>71775720</t>
  </si>
  <si>
    <t>BOXER {DUCATO/ JUMPER 14-} БАМПЕР ПЕРЕДН ПРАВ С ОТВ П/ПРОТИВОТУМ (Тайвань)</t>
  </si>
  <si>
    <t>735589786</t>
  </si>
  <si>
    <t>BOXER {DUCATO/ JUMPER 14-} БАМПЕР ПЕРЕДН ЛЕВ БЕЗ ОТВ П/ПРОТИВОТУМ (Тайвань)</t>
  </si>
  <si>
    <t>735589785</t>
  </si>
  <si>
    <t>BOXER {DUCATO/ JUMPER 14-} БАМПЕР ПЕРЕДН ПРАВ БЕЗ ОТВ П/ПРОТИВОТУМ (Тайвань)</t>
  </si>
  <si>
    <t>1613564580</t>
  </si>
  <si>
    <t>PARTNER {BERLINGO 15-} РЕШЕТКА БАМПЕРА ПЕРЕДН Л+П (КОМПЛЕКТ) БЕЗ ОТВ (Тайвань)</t>
  </si>
  <si>
    <t>1380673080</t>
  </si>
  <si>
    <t>BOXER {DUCATO/ JUMPER 14-} ФОНАРЬ ЗАДН ВНЕШН ЛЕВ (TYC)</t>
  </si>
  <si>
    <t>1380672080</t>
  </si>
  <si>
    <t>BOXER {DUCATO/ JUMPER 14-} ФОНАРЬ ЗАДН ВНЕШН ПРАВ (TYC)</t>
  </si>
  <si>
    <t>PEUGEOT BOXER/ CT JUMPER/FIAT DUCATO (4/94-3/02)  (4/02-)</t>
  </si>
  <si>
    <t>PEUGEOT PARTNER (08-15)</t>
  </si>
  <si>
    <t>9677202480</t>
  </si>
  <si>
    <t>PARTNER ФАРА ЛЕВ С РЕГ.МОТОР (DEPO)</t>
  </si>
  <si>
    <t>043774/6208K4</t>
  </si>
  <si>
    <t>043775/6206K4</t>
  </si>
  <si>
    <t>PARTNER ФАРА ПРАВ С РЕГ.МОТОР (DEPO)</t>
  </si>
  <si>
    <t>9677202380</t>
  </si>
  <si>
    <t>7410GE</t>
  </si>
  <si>
    <t>PARTNER {BERLINGO 08-} БАМПЕР ЗАДН (Тайвань)</t>
  </si>
  <si>
    <t>7410GJ</t>
  </si>
  <si>
    <t>PARTNER {BERLINGO 08-} БАМПЕР ЗАДН С ОТВ П/МОЛДИНГ (Тайвань)</t>
  </si>
  <si>
    <t>7452TH</t>
  </si>
  <si>
    <t>PARTNER {BERLINGO 08-} МОЛДИНГ БАМПЕРА ЗАДН СЕРЕБРИСТ (Тайвань)</t>
  </si>
  <si>
    <t>7410FQ</t>
  </si>
  <si>
    <t>PARTNER {BERLINGO 08-} БОКОВИНА БАМПЕРА ЗАДН ЛЕВ П/ ОДИНАРН ДВЕРЬ (Тайвань)</t>
  </si>
  <si>
    <t>7410FR</t>
  </si>
  <si>
    <t>PARTNER {BERLINGO 08-} БОКОВИНА БАМПЕРА ЗАДН ПРАВ П/ ОДИНАРН ДВЕРЬ (Тайвань)</t>
  </si>
  <si>
    <t>7410FN</t>
  </si>
  <si>
    <t>PARTNER {BERLINGO 08-} БОКОВИНА БАМПЕРА ЗАДН ЛЕВ П/ ДВОЙН ДВЕРЬ КОРОТК (Тайвань)</t>
  </si>
  <si>
    <t>7410FP</t>
  </si>
  <si>
    <t>PARTNER {BERLINGO 08-} БОКОВИНА БАМПЕРА ЗАДН ПРАВ П/ ДВОЙН ДВЕРЬ КОРОТК (Тайвань)</t>
  </si>
  <si>
    <t>7410FS</t>
  </si>
  <si>
    <t>PARTNER {BERLINGO 08-} БОКОВИНА БАМПЕРА ЗАДН ЛЕВ П/ ДВОЙН ДВЕРЬ ДЛИНН (Тайвань)</t>
  </si>
  <si>
    <t>7410FT</t>
  </si>
  <si>
    <t>PARTNER {BERLINGO 08-} БОКОВИНА БАМПЕРА ЗАДН ПРАВ П/ ДВОЙН ДВЕРЬ ДЛИНН (Тайвань)</t>
  </si>
  <si>
    <t>7416H9</t>
  </si>
  <si>
    <t>PARTNER {BERLINGO 08-} КРЕПЛЕНИЕ БАМПЕРА ЗАДН Л+П (КОМПЛЕКТ) (Тайвань)</t>
  </si>
  <si>
    <t>PEUGEOT PARTNER (15-)</t>
  </si>
  <si>
    <t>PARTNER {BERLINGO 15-} БАМПЕР ПЕРЕДН (Италия)</t>
  </si>
  <si>
    <t>PARTNER {BERLINGO 15-} РЕШЕТКА БАМПЕРА ПЕРЕДН (Италия)</t>
  </si>
  <si>
    <t>9810895080</t>
  </si>
  <si>
    <t>PARTNER {BERLINGO 15-} УПЛОТНИТЕЛЬ БАМПЕРА ПЕРЕДН (Тайвань)</t>
  </si>
  <si>
    <t>PEUGEOT PARTNER / CITROEN BERLINGO /  (03-)</t>
  </si>
  <si>
    <t>PEUGEOT PARTNER/CITROEN BERLINGO (10/96-)</t>
  </si>
  <si>
    <t>086375</t>
  </si>
  <si>
    <t>PARTNER ФАРА ЛЕВ П/КОРРЕКТОР (DEPO)</t>
  </si>
  <si>
    <t>086376</t>
  </si>
  <si>
    <t>PARTNER ФАРА ПРАВ П/КОРРЕКТОР (DEPO)</t>
  </si>
  <si>
    <t>7901G1</t>
  </si>
  <si>
    <t>PARTNER КАПОТ (Тайвань)</t>
  </si>
  <si>
    <t>PEUGEOT TRAVELLER (16-)</t>
  </si>
  <si>
    <t>9808572680</t>
  </si>
  <si>
    <t>TRAVELLER ФАРА ЛЕВ С РЕГ.МОТОР (DEPO)</t>
  </si>
  <si>
    <t>9808572580</t>
  </si>
  <si>
    <t>TRAVELLER ФАРА ПРАВ С РЕГ.МОТОР (DEPO)</t>
  </si>
  <si>
    <t>9808243180</t>
  </si>
  <si>
    <t>TRAVELLER ФОНАРЬ ЗАДН ВНЕШН ЛЕВ (DEPO)</t>
  </si>
  <si>
    <t>9808243080</t>
  </si>
  <si>
    <t>TRAVELLER ФОНАРЬ ЗАДН ВНЕШН ПРАВ (DEPO)</t>
  </si>
  <si>
    <t>PORSCHE</t>
  </si>
  <si>
    <t>CAYENNE (10-)</t>
  </si>
  <si>
    <t>CAYENNE ПОРОГ-ПОДНОЖКА Л+П (КОМПЛЕКТ)</t>
  </si>
  <si>
    <t>CAYENNE РЕЙЛИНГИ НА КРЫШУ Л+П (КОМПЛЕКТ) АЛЮМИН</t>
  </si>
  <si>
    <t>95862830100G2X</t>
  </si>
  <si>
    <t>CAYENNE КРЫШКА ФОРСУНКИ ОМЫВАТЕЛЯ ФАРЫ ЛЕВ (Тайвань)</t>
  </si>
  <si>
    <t>95862830200G2X</t>
  </si>
  <si>
    <t>CAYENNE КРЫШКА ФОРСУНКИ ОМЫВАТЕЛЯ ФАРЫ ПРАВ (Тайвань)</t>
  </si>
  <si>
    <t>95850515500G2L</t>
  </si>
  <si>
    <t>CAYENNE ЗАГЛУШКА БУКСИРОВ КРЮКА БАМПЕРА ЛЕВ ПЕРЕД (Тайвань)</t>
  </si>
  <si>
    <t>95850515600G2L</t>
  </si>
  <si>
    <t>CAYENNE ЗАГЛУШКА БУКСИРОВ КРЮКА БАМПЕРА ПРАВ ПЕРЕД (Тайвань)</t>
  </si>
  <si>
    <t>95863109504</t>
  </si>
  <si>
    <t>CAYENNE ФОНАРЬ ЗАДН ВНЕШН ЛЕВ ДИОД (DEPO)</t>
  </si>
  <si>
    <t>95863109604</t>
  </si>
  <si>
    <t>CAYENNE ФОНАРЬ ЗАДН ВНЕШН ПРАВ ДИОД (DEPO)</t>
  </si>
  <si>
    <t>95863109321</t>
  </si>
  <si>
    <t>CAYENNE ФОНАРЬ ЗАДН ВНУТРЕН ЛЕВ ТОНИР ДИОД (DEPO)</t>
  </si>
  <si>
    <t>95863109421</t>
  </si>
  <si>
    <t>CAYENNE ФОНАРЬ ЗАДН ВНУТРЕН ПРАВ ТОНИР ДИОД (DEPO)</t>
  </si>
  <si>
    <t>95863109302</t>
  </si>
  <si>
    <t>CAYENNE ФОНАРЬ ЗАДН ВНУТРЕН ЛЕВ ДИОД (DEPO)</t>
  </si>
  <si>
    <t>95863109402</t>
  </si>
  <si>
    <t>CAYENNE ФОНАРЬ ЗАДН ВНУТРЕН ПРАВ ДИОД (DEPO)</t>
  </si>
  <si>
    <t>CAYENNE 03-</t>
  </si>
  <si>
    <t>CAYENNE БРЫЗГОВИК ПЕРЕДН КРЫЛА Л+П (КОМПЛЕКТ) + ЗАДН (4 шт)</t>
  </si>
  <si>
    <t>7L0805594R</t>
  </si>
  <si>
    <t>TOUAREG {PORSCHE CAYENNE 03-} СУППОРТ РАДИАТОРА (Тайвань)</t>
  </si>
  <si>
    <t>03-09</t>
  </si>
  <si>
    <t>95573103903</t>
  </si>
  <si>
    <t>CAYENNE СТЕКЛО ЗЕРКАЛА ЛЕВ С ПОДОГРЕВ (aspherical) (Тайвань)</t>
  </si>
  <si>
    <t>95573103803</t>
  </si>
  <si>
    <t>CAYENNE СТЕКЛО ЗЕРКАЛА ПРАВ С ПОДОГРЕВ (aspherical) (Тайвань)</t>
  </si>
  <si>
    <t>CAYENNE ФОНАРЬ ЗАДН ВНЕШН Л+П (КОМПЛЕКТ) ТЮНИНГ ХРУСТАЛ С ДИОД (SONAR) ВНУТРИ ЧЕРН-ХРОМ</t>
  </si>
  <si>
    <t>CAYENNE ФОНАРЬ ЗАДН ВНЕШН Л+П (КОМПЛЕКТ) ТЮНИНГ ХРУСТАЛ С ДИОД (SONAR) ВНУТРИ ТОНИР</t>
  </si>
  <si>
    <t>CAYENNE ФОНАРЬ ЗАДН ВНЕШН Л+П (КОМПЛЕКТ) ТЮНИНГ С ДИОД (EAGLE EYES) КРАСН-ТОНИР</t>
  </si>
  <si>
    <t>4L0260401/7L0820411F/7L0820411G</t>
  </si>
  <si>
    <t>TOUAREG {PORSCHE CAYENNE 02-/AUDI Q7 06-} КОНДЕНСАТОР КОНДИЦ (см.каталог)</t>
  </si>
  <si>
    <t>RENAULT</t>
  </si>
  <si>
    <t>RENAULT 19 (1/89-5/92)</t>
  </si>
  <si>
    <t>770078271</t>
  </si>
  <si>
    <t>R19 ФАРА ЛЕВ (DEPO)</t>
  </si>
  <si>
    <t>770078172</t>
  </si>
  <si>
    <t>R19 ФАРА ПРАВ (DEPO)</t>
  </si>
  <si>
    <t>7700799367</t>
  </si>
  <si>
    <t>R19 УКАЗ.ПОВОРОТА УГЛОВОЙ ЛЕВ (DEPO)</t>
  </si>
  <si>
    <t>7700799368</t>
  </si>
  <si>
    <t>R19 УКАЗ.ПОВОРОТА УГЛОВОЙ ПРАВ (DEPO)</t>
  </si>
  <si>
    <t>7750787840</t>
  </si>
  <si>
    <t>R19 ПЛАНКА-ФАРТУК ПОД РЕШЕТКУ (Тайвань)</t>
  </si>
  <si>
    <t>7701366287</t>
  </si>
  <si>
    <t>R19 БАМПЕР ПЕРЕДН БЕЗ ОТВ П/ПРОТИВОТУМ БЕЗ МОЛДИНГ (Тайвань)</t>
  </si>
  <si>
    <t>7701366562</t>
  </si>
  <si>
    <t>R19 БАМПЕР ПЕРЕДН БЕЗ ОТВ П/ПРОТИВОТУМ С МОЛДИНГ (Тайвань)</t>
  </si>
  <si>
    <t>7701367479</t>
  </si>
  <si>
    <t>R19 БАМПЕР ПЕРЕДН С ОТВ П/ПРОТИВОТУМ С МОЛДИНГ (Тайвань) СЕР</t>
  </si>
  <si>
    <t>7750784603</t>
  </si>
  <si>
    <t>88-98</t>
  </si>
  <si>
    <t>R19 КРЫЛО ПЕРЕДН ЛЕВ С ОТВ П/ПОВТОРИТЕЛЬ</t>
  </si>
  <si>
    <t>7751465529</t>
  </si>
  <si>
    <t>R19 КАПОТ (Италия)</t>
  </si>
  <si>
    <t>7751464605</t>
  </si>
  <si>
    <t>R19 СУППОРТ РАДИАТОРА</t>
  </si>
  <si>
    <t>7750777910</t>
  </si>
  <si>
    <t>R19 БАЛКА СУППОРТА РАДИАТ ВЕРХН (Тайвань)</t>
  </si>
  <si>
    <t>7700785786</t>
  </si>
  <si>
    <t>R19 ЗЕРКАЛО ЛЕВ МЕХАН (Тайвань)</t>
  </si>
  <si>
    <t>7700789180</t>
  </si>
  <si>
    <t>R19 ЗЕРКАЛО ПРАВ МЕХАН (Тайвань)</t>
  </si>
  <si>
    <t>RENAULT 19 (6/92-)</t>
  </si>
  <si>
    <t>7701036027</t>
  </si>
  <si>
    <t>R19 ФАРА ЛЕВ БЕЗ КОРРЕКТОР (DEPO)</t>
  </si>
  <si>
    <t>7701036028</t>
  </si>
  <si>
    <t>R19 ФАРА ПРАВ БЕЗ КОРРЕКТОР (DEPO)</t>
  </si>
  <si>
    <t>R19 СТЕКЛО ФАРЫ ЛЕВ</t>
  </si>
  <si>
    <t>R19 СТЕКЛО ФАРЫ ПРАВ</t>
  </si>
  <si>
    <t>7701030016</t>
  </si>
  <si>
    <t>7701036017</t>
  </si>
  <si>
    <t>7701367297</t>
  </si>
  <si>
    <t>R19 БАМПЕР ПЕРЕДН БЕЗ ОТВ П/ПРОТИВОТУМ (Тайвань) ГРУНТ</t>
  </si>
  <si>
    <t>7700810512</t>
  </si>
  <si>
    <t>R19 БАМПЕР ПЕРЕДН БЕЗ ОТВ П/ПРОТИВОТУМ (Тайвань) ЧЕРН</t>
  </si>
  <si>
    <t>R19 БАМПЕР ПЕРЕДН С ОТВ П/ПРОТИВОТУМ (Тайвань) ЧЕРН</t>
  </si>
  <si>
    <t>0033090601</t>
  </si>
  <si>
    <t>R19 {MEGANE 95-98/SCENIC 96-99/LAGUNA 95-98} ПОВТОРИТЕЛЬ ПОВОРОТА В КРЫЛО Л=П (DEPO)</t>
  </si>
  <si>
    <t>7751467000</t>
  </si>
  <si>
    <t>R19 КАПОТ</t>
  </si>
  <si>
    <t>7701367295</t>
  </si>
  <si>
    <t>R19 БАМПЕР ЗАДН (3 дв) (5 дв) (Тайвань) ГРУНТ</t>
  </si>
  <si>
    <t>7701036018</t>
  </si>
  <si>
    <t>R19 ФОНАРЬ ЗАДН ВНЕШН ЛЕВ (DEPO)</t>
  </si>
  <si>
    <t>7701036019</t>
  </si>
  <si>
    <t>R19 ФОНАРЬ ЗАДН ВНЕШН ПРАВ (DEPO)</t>
  </si>
  <si>
    <t>7700818051</t>
  </si>
  <si>
    <t>R19 {R21} РЫЧАГ ПЕРЕДН ПОДВЕСКИ ЛЕВ НИЖН</t>
  </si>
  <si>
    <t>7700818052</t>
  </si>
  <si>
    <t>R19 {R21} РЫЧАГ ПЕРЕДН ПОДВЕСКИ ПРАВ НИЖН</t>
  </si>
  <si>
    <t>RENAULT 21 (3/86-1/94)</t>
  </si>
  <si>
    <t>7701034133</t>
  </si>
  <si>
    <t>R21 ФАРА ЛЕВ (DEPO)</t>
  </si>
  <si>
    <t>7701034132</t>
  </si>
  <si>
    <t>R21 ФАРА ПРАВ (DEPO)</t>
  </si>
  <si>
    <t>7701034201</t>
  </si>
  <si>
    <t>R21 УКАЗ.ПОВОРОТА УГЛОВОЙ ЛЕВ (DEPO)</t>
  </si>
  <si>
    <t>7701034207</t>
  </si>
  <si>
    <t>R21 УКАЗ.ПОВОРОТА УГЛОВОЙ ПРАВ (DEPO)</t>
  </si>
  <si>
    <t>7701034282</t>
  </si>
  <si>
    <t>R21 ФОНАРЬ ЗАДН ВНЕШН ЛЕВ (DEPO)</t>
  </si>
  <si>
    <t>7701034281</t>
  </si>
  <si>
    <t>R21 ФОНАРЬ ЗАДН ВНЕШН ПРАВ (DEPO)</t>
  </si>
  <si>
    <t>RENAULT CLIO (06-)</t>
  </si>
  <si>
    <t>7701061071/89900133</t>
  </si>
  <si>
    <t>CLIO ФАРА ЛЕВ П/КОРРЕКТОР ВНУТРИ (DEPO) ХРОМ</t>
  </si>
  <si>
    <t>7701061069/89900134</t>
  </si>
  <si>
    <t>CLIO ФАРА ПРАВ П/КОРРЕКТОР ВНУТРИ (DEPO) ХРОМ</t>
  </si>
  <si>
    <t>7701061075</t>
  </si>
  <si>
    <t>CLIO ФАРА ЛЕВ П/КОРРЕКТОР ЛИНЗОВАН ВНУТРИ (DEPO) ЧЕРН</t>
  </si>
  <si>
    <t>7701061076</t>
  </si>
  <si>
    <t>CLIO ФАРА ПРАВ П/КОРРЕКТОР ЛИНЗОВАН ВНУТРИ (DEPO) ЧЕРН</t>
  </si>
  <si>
    <t>7701208684</t>
  </si>
  <si>
    <t>CLIO РЕШЕТКА РАДИАТОРА ЛЕВ (Тайвань) ЧЕРН</t>
  </si>
  <si>
    <t>CLIO РЕШЕТКА РАДИАТОРА ПРАВ (Тайвань) ЧЕРН</t>
  </si>
  <si>
    <t>CLIO РЕШЕТКА РАДИАТОРА ВНУТРЕН ЧАСТЬ</t>
  </si>
  <si>
    <t>8200445993</t>
  </si>
  <si>
    <t>CLIO {SIMBOL} РЕШЕТКА РАДИАТОРА (Италия)</t>
  </si>
  <si>
    <t>7701208681</t>
  </si>
  <si>
    <t>CLIO БАМПЕР ПЕРЕДН С ОТВ П/ПРОТИВОТУМ (Тайвань) ГРУНТ</t>
  </si>
  <si>
    <t>7701208686</t>
  </si>
  <si>
    <t>CLIO МОЛДИНГ БАМПЕРА ПЕРЕДН ЛЕВ (Тайвань) ЧЕРН</t>
  </si>
  <si>
    <t>CLIO МОЛДИНГ БАМПЕРА ПЕРЕДН ПРАВ (Тайвань) ЧЕРН</t>
  </si>
  <si>
    <t>7701209034</t>
  </si>
  <si>
    <t>CLIO РЕШЕТКА БАМПЕРА ПЕРЕДН ЛЕВ П/ПРОТИВОТУМ (Тайвань) ЧЕРН</t>
  </si>
  <si>
    <t>CLIO РЕШЕТКА БАМПЕРА ПЕРЕДН ПРАВ П/ПРОТИВОТУМ (Тайвань) ЧЕРН</t>
  </si>
  <si>
    <t>8200682294</t>
  </si>
  <si>
    <t>CLIO РЕШЕТКА БАМПЕРА ПЕРЕДН (Тайвань) ЧЕРН</t>
  </si>
  <si>
    <t>8200682315</t>
  </si>
  <si>
    <t>CLIO СПОЙЛЕР БАМПЕРА ПЕРЕДН (Тайвань) ЧЕРН</t>
  </si>
  <si>
    <t>8200834849</t>
  </si>
  <si>
    <t>CLIO УСИЛИТЕЛЬ БАМПЕРА ПЕРЕДН (Тайвань) АЛЮМИН</t>
  </si>
  <si>
    <t>7701476102</t>
  </si>
  <si>
    <t>CLIO КРЫЛО ПЕРЕДН ЛЕВ (Тайвань) ГРУНТ</t>
  </si>
  <si>
    <t>7701476103</t>
  </si>
  <si>
    <t>CLIO КРЫЛО ПЕРЕДН ПРАВ (Тайвань) ГРУНТ</t>
  </si>
  <si>
    <t>8200289945</t>
  </si>
  <si>
    <t>CLIO ПОДКРЫЛОК ПЕРЕДН КРЫЛА ЛЕВ (Тайвань)</t>
  </si>
  <si>
    <t>8200289946</t>
  </si>
  <si>
    <t>CLIO ПОДКРЫЛОК ПЕРЕДН КРЫЛА ПРАВ (Тайвань)</t>
  </si>
  <si>
    <t>7751476113</t>
  </si>
  <si>
    <t>CLIO КАПОТ (Тайвань)</t>
  </si>
  <si>
    <t>8200290143</t>
  </si>
  <si>
    <t>CLIO СУППОРТ РАДИАТОРА (Тайвань)</t>
  </si>
  <si>
    <t>7701061192</t>
  </si>
  <si>
    <t>CLIO ЗЕРКАЛО ЛЕВ ЭЛЕКТР С ПОДОГРЕВ (aspherical) (Тайвань) ГРУНТ</t>
  </si>
  <si>
    <t>7701061193</t>
  </si>
  <si>
    <t>CLIO ЗЕРКАЛО ПРАВ ЭЛЕКТР С ПОДОГРЕВ , ТЕМПЕР ДАТЧИК (convex) (Тайвань) ГРУНТ</t>
  </si>
  <si>
    <t>7701061190</t>
  </si>
  <si>
    <t>CLIO ЗЕРКАЛО ЛЕВ МЕХАН С ТРОСИК (convex) (Тайвань) ГРУНТ</t>
  </si>
  <si>
    <t>7701061191</t>
  </si>
  <si>
    <t>CLIO ЗЕРКАЛО ПРАВ МЕХАН С ТРОСИК , ТЕМПЕР ДАТЧИК (convex) (Тайвань) ГРУНТ</t>
  </si>
  <si>
    <t>7701208678</t>
  </si>
  <si>
    <t>CLIO БАМПЕР ЗАДН (Тайвань) ГРУНТ</t>
  </si>
  <si>
    <t>CLIO БАМПЕР ЗАДН (Тайвань) ЧЕРН</t>
  </si>
  <si>
    <t>8200459962</t>
  </si>
  <si>
    <t>CLIO ФОНАРЬ ЗАДН ВНЕШН ЛЕВ (3 дв) (5 дв) (ХЭТЧБЭК) (DEPO)</t>
  </si>
  <si>
    <t>8200459960</t>
  </si>
  <si>
    <t>CLIO ФОНАРЬ ЗАДН ВНЕШН ПРАВ (3 дв) (5 дв) (ХЭТЧБЭК) (DEPO)</t>
  </si>
  <si>
    <t>21410AX600</t>
  </si>
  <si>
    <t>MICRA {NOTE 06-/CLIO 06-} РАДИАТОР ОХЛАЖДЕН MT 1.2 1.4 (KOYO)</t>
  </si>
  <si>
    <t>21460AX800</t>
  </si>
  <si>
    <t>MICRA {NOTE 06-/CLIO 06-} РАДИАТОР ОХЛАЖДЕН AT 1.2 1.4</t>
  </si>
  <si>
    <t>818165/8200443897/8200688393</t>
  </si>
  <si>
    <t>CLIO КОНДЕНСАТОР КОНДИЦ (см.каталог)</t>
  </si>
  <si>
    <t>8200365787/8FK351316421</t>
  </si>
  <si>
    <t>CLIO {Kangoo 08-} КОМПРЕССОР КОНДИЦ (см.каталог) (AVA)</t>
  </si>
  <si>
    <t>RENAULT CLIO (6/90-4/98)</t>
  </si>
  <si>
    <t>7701034147</t>
  </si>
  <si>
    <t>CLIO ФАРА ЛЕВ БЕЗ КОРРЕКТОР (DEPO)</t>
  </si>
  <si>
    <t>7701042150</t>
  </si>
  <si>
    <t>CLIO ФАРА ЛЕВ П/КОРРЕКТОР (DEPO)</t>
  </si>
  <si>
    <t>7701034146</t>
  </si>
  <si>
    <t>CLIO ФАРА ПРАВ БЕЗ КОРРЕКТОР (DEPO)</t>
  </si>
  <si>
    <t>7701042148</t>
  </si>
  <si>
    <t>CLIO ФАРА ПРАВ П/КОРРЕКТОР (DEPO)</t>
  </si>
  <si>
    <t>7700823578</t>
  </si>
  <si>
    <t>CLIO ПОДКРЫЛОК ПЕРЕДН КРЫЛА ЛЕВ ПЕРЕД ЧАСТЬ (Тайвань)</t>
  </si>
  <si>
    <t>7700823579</t>
  </si>
  <si>
    <t>CLIO ПОДКРЫЛОК ПЕРЕДН КРЫЛА ПРАВ ПЕРЕД ЧАСТЬ (Тайвань)</t>
  </si>
  <si>
    <t>7751469096</t>
  </si>
  <si>
    <t>CLIO СУППОРТ РАДИАТОРА</t>
  </si>
  <si>
    <t>7701033457</t>
  </si>
  <si>
    <t>CLIO {MEGANE (96-00)} РАДИАТОР ОТОПИТЕЛЯ (см.каталог)</t>
  </si>
  <si>
    <t>RENAULT CLIO/CLIO SIMBOL (05/01-)</t>
  </si>
  <si>
    <t>7701051769</t>
  </si>
  <si>
    <t>CLIO {SIMBOL} ФАРА ЛЕВ П/КОРРЕКТОР (DEPO)</t>
  </si>
  <si>
    <t>7701051770</t>
  </si>
  <si>
    <t>CLIO {SIMBOL} ФАРА ПРАВ П/КОРРЕКТОР (DEPO)</t>
  </si>
  <si>
    <t>7701051769/7701057654/7701057656</t>
  </si>
  <si>
    <t>CLIO {SIMBOL} ФАРА ЛЕВ П/КОРРЕКТОР ВНУТРИ (DEPO) СЕР</t>
  </si>
  <si>
    <t>7701051770/7701057658</t>
  </si>
  <si>
    <t>CLIO {SIMBOL} ФАРА ПРАВ П/КОРРЕКТОР ВНУТРИ (DEPO) СЕР</t>
  </si>
  <si>
    <t>7701051770+7701051769</t>
  </si>
  <si>
    <t>CLIO {SIMBOL} ФАРА Л+П (КОМПЛЕКТ) ТЮНИНГ ЛИНЗОВАН С 2 СВЕТЯЩ ОБОДК (SONAR) ВНУТРИ ХРОМ</t>
  </si>
  <si>
    <t>7701051769+7701051770</t>
  </si>
  <si>
    <t>CLIO {SIMBOL} ФАРА Л+П (КОМПЛЕКТ) ТЮНИНГ ЛИНЗОВАН С 2 СВЕТЯЩ ОБОДК (SONAR) ВНУТРИ ЧЕРН</t>
  </si>
  <si>
    <t>CLIO ФАРА Л+П (КОМПЛЕКТ) ТЮНИНГ ЛИНЗОВАН С 2 СВЕТЯЩ ОБОДК +/- П/КОРРЕКТОР (EAGLE EYES) ВНУТРИ ХРОМ</t>
  </si>
  <si>
    <t>CLIO ФАРА Л+П (КОМПЛЕКТ) ТЮНИНГ ЛИНЗОВАН С 2 СВЕТЯЩ ОБОДК +/- П/КОРРЕКТОР (EAGLE EYES) ВНУТРИ ЧЕРН</t>
  </si>
  <si>
    <t>CLIO {SIMBOL} ФАРА Л+П (КОМПЛЕКТ) ТЮНИНГ ЛИНЗОВАН С СВЕТЯЩ ОБОДК (JUNYAN) ВНУТРИ ХРОМ</t>
  </si>
  <si>
    <t>CLIO {SIMBOL} ФАРА Л+П (КОМПЛЕКТ) ТЮНИНГ ЛИНЗОВАН С СВЕТЯЩ ОБОДК (JUNYAN) ВНУТРИ ЧЕРН</t>
  </si>
  <si>
    <t>CLIO {SIMBOL} ФАРА ЛЕВ (Китай)</t>
  </si>
  <si>
    <t>CLIO {SIMBOL} ФАРА ПРАВ (Китай)</t>
  </si>
  <si>
    <t>26155AU325/26155AU326/8200002469/8200301026/88044</t>
  </si>
  <si>
    <t>P12 {ALMERA 02-/MICRA 02-/QASHQAI 09-/TEANA 08-LAGUNA 01-/CLIO 01} ФАРА ПРОТИВОТУМ ЛЕВ (DEPO)</t>
  </si>
  <si>
    <t>26150AU325/26150AU326/8200002470/8200301027/88045</t>
  </si>
  <si>
    <t>P12 {ALMERA 02-/MICRA 02-/QASHQAI 09-/TEANA 08-LAGUNA 01-/CLIO 01} ФАРА ПРОТИВОТУМ ПРАВ (DEPO)</t>
  </si>
  <si>
    <t>26150AU325/26150AU326/26155AU325/26155AU326/8200002469/8200002470</t>
  </si>
  <si>
    <t>P12 {ALMERA 02-/MICRA 02-/QASHQAI 09-/TEANA 08-} ФАРА ПРОТИВОТУМ Л+П (КОМПЛЕКТ)</t>
  </si>
  <si>
    <t>P12 {ALMERA 02-/MICRA 02-/QASHQAI 09-} ФАРА ПРОТИВОТУМ Л+П (КОМПЛЕКТ) С ПРОВОДК , КНОПКОЙ</t>
  </si>
  <si>
    <t>2615589929/26155AU325/26155AU326/8200002469</t>
  </si>
  <si>
    <t>P12 {ALMERA 02-/MICRA 02-/QASHQAI 09-/TEANA 08-LAGUNA 01-/CLIO 01} ФАРА ПРОТИВОТУМ ЛЕВ (Китай)</t>
  </si>
  <si>
    <t>2615089929/26150AU325/26150AU326/8200002470</t>
  </si>
  <si>
    <t>P12 {ALMERA 02-/MICRA 02-/QASHQAI 09-/TEANA 08-LAGUNA 01-/CLIO 01} ФАРА ПРОТИВОТУМ ПРАВ (Китай)</t>
  </si>
  <si>
    <t>2615589929/26155AU325/26155AU326/8200002</t>
  </si>
  <si>
    <t>2615089929/26150AU325/26150AU326/8200002</t>
  </si>
  <si>
    <t>P12 {ALMERA 02-/MICRA 02-/QASHQAI 09-/TEANA 08-LAGUNA 01-/CLIO 01-} СТЕКЛО ФАРЫ ПРОТИВОТУМ ЛЕВ</t>
  </si>
  <si>
    <t>P12 {ALMERA 02-/MICRA 02-/QASHQAI 09-/TEANA 08-LAGUNA 01-/CLIO 01-} СТЕКЛО ФАРЫ ПРОТИВОТУМ ПРАВ</t>
  </si>
  <si>
    <t>8200083138</t>
  </si>
  <si>
    <t>CLIO {SIMBOL} РЕШЕТКА РАДИАТОРА ЧЕРН</t>
  </si>
  <si>
    <t>7701473708</t>
  </si>
  <si>
    <t>CLIO {SIMBOL} БАМПЕР ПЕРЕДН (Тайвань) ГРУНТ</t>
  </si>
  <si>
    <t>CLIO БАМПЕР ПЕРЕДН С СПОЙЛЕР ГРУНТ</t>
  </si>
  <si>
    <t>7701207085</t>
  </si>
  <si>
    <t>CLIO {SIMBOL} МОЛДИНГ БАМПЕРА ПЕРЕДН Л+П (КОМПЛЕКТ) + КРЕПЛЕН НОМЕР.ЗНАКА (Тайвань) ЧЕРН</t>
  </si>
  <si>
    <t>7701209072</t>
  </si>
  <si>
    <t>CLIO {SIMBOL} МОЛДИНГ БАМПЕРА ПЕРЕДН ЛЕВ ЧЕРН</t>
  </si>
  <si>
    <t>CLIO {SIMBOL} МОЛДИНГ БАМПЕРА ПЕРЕДН ПРАВ ЧЕРН</t>
  </si>
  <si>
    <t>CLIO {SIMBOL} КРЕПЛЕНИЕ НОМЕРА БАМПЕРА ПЕРЕДН ЧЕРН</t>
  </si>
  <si>
    <t>7701209099</t>
  </si>
  <si>
    <t>CLIO {SIMBOL} ЗАГЛУШКА ПРОТИВОТУМАНКИ ЛЕВ (Тайвань)</t>
  </si>
  <si>
    <t>CLIO {SIMBOL} ЗАГЛУШКА ПРОТИВОТУМАНКИ ПРАВ (Тайвань)</t>
  </si>
  <si>
    <t>8200074025</t>
  </si>
  <si>
    <t>CLIO {SIMBOL} СПОЙЛЕР БАМПЕРА ПЕРЕДН (Тайвань) ЧЕРН</t>
  </si>
  <si>
    <t>7701473448</t>
  </si>
  <si>
    <t>CLIO {SIMBOL} КРЫЛО ПЕРЕДН ЛЕВ ПЛАСТИК</t>
  </si>
  <si>
    <t>7701473449</t>
  </si>
  <si>
    <t>CLIO {SIMBOL} КРЫЛО ПЕРЕДН ПРАВ ПЛАСТИК</t>
  </si>
  <si>
    <t>CLIO {SIMBOL} КРЫЛО ПЕРЕДН ЛЕВ (Тайвань) ПЛАСТИК</t>
  </si>
  <si>
    <t>CLIO {SIMBOL} КРЫЛО ПЕРЕДН ПРАВ (Тайвань) ПЛАСТИК</t>
  </si>
  <si>
    <t>8200194580/8200257684</t>
  </si>
  <si>
    <t>LOGAN {DUSTER 10-/ CLIO/SCENIC 98-04/ MICRA 02-04} ПОВТОРИТЕЛЬ ПОВОРОТА В КРЫЛО Л=П (DEPO)</t>
  </si>
  <si>
    <t>8200067074</t>
  </si>
  <si>
    <t>CLIO {SIMBOL} ПОДКРЫЛОК ПЕРЕДН КРЫЛА ЛЕВ (Китай)</t>
  </si>
  <si>
    <t>8200067075</t>
  </si>
  <si>
    <t>CLIO {SIMBOL} ПОДКРЫЛОК ПЕРЕДН КРЫЛА ПРАВ (Китай)</t>
  </si>
  <si>
    <t>5200067074</t>
  </si>
  <si>
    <t>CLIO {SIMBOL} ПОДКРЫЛОК ПЕРЕДН КРЫЛА ЛЕВ</t>
  </si>
  <si>
    <t>CLIO {SIMBOL} ПОДКРЫЛОК ПЕРЕДН КРЫЛА ПРАВ</t>
  </si>
  <si>
    <t>7751473024</t>
  </si>
  <si>
    <t>CLIO {SIMBOL} КАПОТ (Тайвань)</t>
  </si>
  <si>
    <t>7751473225</t>
  </si>
  <si>
    <t>CLIO {SIMBOL} СУППОРТ РАДИАТОРА (Тайвань)</t>
  </si>
  <si>
    <t>8200163300</t>
  </si>
  <si>
    <t>CLIO {SIMBOL} ЗЕРКАЛО ЛЕВ МЕХАН С ТРОСИК (aspherical) (Тайвань)</t>
  </si>
  <si>
    <t>8200042362</t>
  </si>
  <si>
    <t>CLIO {SIMBOL} ЗЕРКАЛО ПРАВ МЕХАН С ТРОСИК (convex) (Тайвань)</t>
  </si>
  <si>
    <t>CLIO {SIMBOL} ЗЕРКАЛО ЛЕВ МЕХАН С ТРОСИК (aspherical) (Тайвань) ГРУНТ</t>
  </si>
  <si>
    <t>CLIO {SIMBOL} ЗЕРКАЛО ПРАВ МЕХАН С ТРОСИК (convex) (Тайвань) ГРУНТ</t>
  </si>
  <si>
    <t>8200042364</t>
  </si>
  <si>
    <t>CLIO {SIMBOL} ЗЕРКАЛО ЛЕВ ЭЛЕКТР С ПОДОГРЕВ (aspherical) (Тайвань) ГРУНТ</t>
  </si>
  <si>
    <t>7700435864</t>
  </si>
  <si>
    <t>CLIO {SIMBOL} ЗЕРКАЛО ПРАВ ЭЛЕКТР С ПОДОГРЕВ С ТЕМПЕР ДАТЧИК (convex) (Тайвань) ГРУНТ</t>
  </si>
  <si>
    <t>6001547923/96365AX700</t>
  </si>
  <si>
    <t>LOGAN {Clio 01-/NS Micra 03-} СТЕКЛО ЗЕРКАЛА ЛЕВ С ПОДОГРЕВ (convex) (Тайвань)</t>
  </si>
  <si>
    <t>6001547924/96365AX800</t>
  </si>
  <si>
    <t>LOGAN {Clio 01-/NS Micra 03-} СТЕКЛО ЗЕРКАЛА ПРАВ С ПОДОГРЕВ (convex) (Тайвань)</t>
  </si>
  <si>
    <t>LOGAN {Clio 01-/NS Micra 03-} СТЕКЛО ЗЕРКАЛА ЛЕВ (convex) (Тайвань)</t>
  </si>
  <si>
    <t>LOGAN {Clio 01-/NS Micra 03-} СТЕКЛО ЗЕРКАЛА ПРАВ (convex) (Тайвань)</t>
  </si>
  <si>
    <t>7701473628</t>
  </si>
  <si>
    <t>CLIO БАМПЕР ЗАДН С МОЛДИНГ (5 дв) (Тайвань) ГРУНТ</t>
  </si>
  <si>
    <t>7701474472</t>
  </si>
  <si>
    <t>CLIO {SIMBOL} БАМПЕР ЗАДН (СЕДАН) (Италия)</t>
  </si>
  <si>
    <t>8200403981</t>
  </si>
  <si>
    <t>CLIO {+SIMBOL} ФОНАРЬ ЗАДН ВНЕШН ЛЕВ (4 дв) (DEPO) КРАСН-БЕЛ</t>
  </si>
  <si>
    <t>7700433751</t>
  </si>
  <si>
    <t>CLIO {+SIMBOL} ФОНАРЬ ЗАДН ВНЕШН ЛЕВ (4 дв) (DEPO) КРАСН-ЖЕЛТ</t>
  </si>
  <si>
    <t>8200403982</t>
  </si>
  <si>
    <t>CLIO {+SIMBOL} ФОНАРЬ ЗАДН ВНЕШН ПРАВ (4 дв) (DEPO) КРАСН-БЕЛ</t>
  </si>
  <si>
    <t>7700433744</t>
  </si>
  <si>
    <t>CLIO {+SIMBOL} ФОНАРЬ ЗАДН ВНЕШН ПРАВ (4 дв) (DEPO) КРАСН-ЖЕЛТ</t>
  </si>
  <si>
    <t>8200071413+8200071414</t>
  </si>
  <si>
    <t>CLIO ФОНАРЬ ЗАДН ВНЕШН Л+П (КОМПЛЕКТ) ТЮНИНГ (ХЭТЧБЭК) ПРОЗРАЧ ХРУСТАЛ С ДИОД ВНУТРИ ХРОМ</t>
  </si>
  <si>
    <t>8200071413</t>
  </si>
  <si>
    <t>CLIO ФОНАРЬ ЗАДН ВНЕШН ЛЕВ (ХЭТЧБЭК) (DEPO)</t>
  </si>
  <si>
    <t>8200071414</t>
  </si>
  <si>
    <t>CLIO ФОНАРЬ ЗАДН ВНЕШН ПРАВ (ХЭТЧБЭК) (DEPO)</t>
  </si>
  <si>
    <t>CLIO ФОНАРЬ ЗАДН ВНЕШН Л+П (КОМПЛЕКТ) ТЮНИНГ (ХЭТЧБЭК) С ДИОД ХРУСТАЛ (SONAR) ВНУТРИ ЧЕРН-ХРОМ</t>
  </si>
  <si>
    <t>7700838134</t>
  </si>
  <si>
    <t>MEGANE {+CLIO 98-05/SCENIC96-/KANGOO 98-/ LOGAN 04-} РАДИАТОР ОХЛАЖДЕН (см.каталог)</t>
  </si>
  <si>
    <t>7700414103</t>
  </si>
  <si>
    <t>RENAULT CLIO-5ДВ/CLIO SIMBOL-4ДВ (5/98-4/01)</t>
  </si>
  <si>
    <t>7701045995/IEE007350091</t>
  </si>
  <si>
    <t>CLIO {КРОМЕ СЕДАНА} ФАРА ЛЕВ П/КОРРЕКТОР (5 дв) (DEPO)</t>
  </si>
  <si>
    <t>7701045169/IEE007350101</t>
  </si>
  <si>
    <t>CLIO {КРОМЕ СЕДАНА} ФАРА ПРАВ П/КОРРЕКТОР (5 дв) (DEPO)</t>
  </si>
  <si>
    <t>7701049637</t>
  </si>
  <si>
    <t>CLIO {SIMBOL СЕДАН} ФАРА ЛЕВ П/КОРРЕКТОР (4 дв) (DEPO)</t>
  </si>
  <si>
    <t>7701049636</t>
  </si>
  <si>
    <t>CLIO {SIMBOL СЕДАН} ФАРА ПРАВ П/КОРРЕКТОР (4 дв) (DEPO)</t>
  </si>
  <si>
    <t>8200301026</t>
  </si>
  <si>
    <t>CLIO ФАРА ПРОТИВОТУМ ЛЕВ</t>
  </si>
  <si>
    <t>8200301027</t>
  </si>
  <si>
    <t>CLIO ФАРА ПРОТИВОТУМ ПРАВ</t>
  </si>
  <si>
    <t>7701470684</t>
  </si>
  <si>
    <t>CLIO {КРОМЕ СЕДАНА} ПЛАНКА-ФАРТУК ПОД РЕШЕТКУ (5 дв) (Тайвань) ГРУНТ</t>
  </si>
  <si>
    <t>7701470894</t>
  </si>
  <si>
    <t>CLIO {КРОМЕ СЕДАНА} БАМПЕР ПЕРЕДН БЕЗ ОТВ П/ПРОТИВОТУМ (5 дв) (Тайвань) ЧЕРН</t>
  </si>
  <si>
    <t>7701470895</t>
  </si>
  <si>
    <t>CLIO {КРОМЕ СЕДАНА} БАМПЕР ПЕРЕДН С ОТВ П/ПРОТИВОТУМ (5 дв) (Тайвань) ЧЕРН</t>
  </si>
  <si>
    <t>7701471380</t>
  </si>
  <si>
    <t>CLIO {КРОМЕ СЕДАНА} КРЫЛО ПЕРЕДН ЛЕВ (5 дв) (Тайвань) ПЛАСТИК</t>
  </si>
  <si>
    <t>7701471381</t>
  </si>
  <si>
    <t>CLIO {КРОМЕ СЕДАНА} КРЫЛО ПЕРЕДН ПРАВ (5 дв) (Тайвань) ПЛАСТИК</t>
  </si>
  <si>
    <t>LOGAN {DUSTER 10-/ CLIO/SCENIC 98-04/ MICRA 02-04} ПОВТОРИТЕЛЬ ПОВОРОТА В КРЫЛО Л=П (Китай)</t>
  </si>
  <si>
    <t>7751469454</t>
  </si>
  <si>
    <t>CLIO {+SIMBOL} КАПОТ</t>
  </si>
  <si>
    <t>7751469459</t>
  </si>
  <si>
    <t>7751471188</t>
  </si>
  <si>
    <t>CLIO {+SIMBOL} БАЛКА СУППОРТА РАДИАТ ВЕРХН (Тайвань)</t>
  </si>
  <si>
    <t>7751692826</t>
  </si>
  <si>
    <t>CLIO {+SIMBOL} БАЛКА СУППОРТА РАДИАТ НИЖН</t>
  </si>
  <si>
    <t>7700415329+7701044382</t>
  </si>
  <si>
    <t>CLIO {+SIMBOL} ЗЕРКАЛО ЛЕВ ЭЛЕКТР С ПОДОГРЕВ (aspherical) (Тайвань) ГРУНТ</t>
  </si>
  <si>
    <t>7700415330+7701044383</t>
  </si>
  <si>
    <t>CLIO {+SIMBOL} ЗЕРКАЛО ПРАВ ЭЛЕКТР С ПОДОГРЕВ (convex) (Тайвань) ГРУНТ</t>
  </si>
  <si>
    <t>7700415325</t>
  </si>
  <si>
    <t>CLIO {+SIMBOL} ЗЕРКАЛО ЛЕВ МЕХАН С ТРОСИК (aspherical) (Тайвань)</t>
  </si>
  <si>
    <t>7700415326</t>
  </si>
  <si>
    <t>CLIO {+SIMBOL} ЗЕРКАЛО ПРАВ МЕХАН С ТРОСИК (convex) (Тайвань)</t>
  </si>
  <si>
    <t>7700428082</t>
  </si>
  <si>
    <t>CLIO {+SYMBOL 98- /KANGOO 98-/ LOGAN 04-} РАДИАТОР ОХЛАЖДЕН</t>
  </si>
  <si>
    <t>8200158866</t>
  </si>
  <si>
    <t>CLIO {KANGOO 98-03} ЗАЩИТА ПОДДОНА ДВИГАТЕЛЯ (Италия) ПЛАСТИК</t>
  </si>
  <si>
    <t>7700273801/8200315744/8FK351127901</t>
  </si>
  <si>
    <t>CLIO {Megane 1.4 97-99} КОМПРЕССОР КОНДИЦ (см.каталог) (AVA)</t>
  </si>
  <si>
    <t>RENAULT DOKKER (18- )</t>
  </si>
  <si>
    <t>260605913R</t>
  </si>
  <si>
    <t>18-</t>
  </si>
  <si>
    <t>DOKKER ФАРА ЛЕВ +/- КОРРЕКТОР (Китай)</t>
  </si>
  <si>
    <t>260105000R</t>
  </si>
  <si>
    <t>DOKKER ФАРА ПРАВ +/- КОРРЕКТОР (Китай)</t>
  </si>
  <si>
    <t>620221477R</t>
  </si>
  <si>
    <t>DOKKER БАМПЕР ПЕРЕДН ЧЕРН (Тайвань)</t>
  </si>
  <si>
    <t>DOKKER БАМПЕР ПЕРЕДН ГРУНТ (Тайвань)</t>
  </si>
  <si>
    <t>DOKKER БАМПЕР ПЕРЕДН ЧЕРН (Италия)</t>
  </si>
  <si>
    <t>DOKKER БАМПЕР ПЕРЕДН ГРУНТ (Италия)</t>
  </si>
  <si>
    <t>622547542R</t>
  </si>
  <si>
    <t>DOKKER РЕШЕТКА БАМПЕРА ПЕРЕДН (Тайвань)</t>
  </si>
  <si>
    <t>960154785R</t>
  </si>
  <si>
    <t>DOKKER СПОЙЛЕР БАМПЕРА ПЕРЕДН (Тайвань)</t>
  </si>
  <si>
    <t>620932632R</t>
  </si>
  <si>
    <t>DOKKER УСИЛИТЕЛЬ БАМПЕРА ПЕРЕДН (Тайвань)</t>
  </si>
  <si>
    <t>DOKKER КРЫЛО ПЕРЕДН ЛЕВ (Китай)</t>
  </si>
  <si>
    <t>DOKKER КРЫЛО ПЕРЕДН ПРАВ (Китай)</t>
  </si>
  <si>
    <t>651007793R</t>
  </si>
  <si>
    <t>DOKKER КАПОТ (Китай)</t>
  </si>
  <si>
    <t>625049610R</t>
  </si>
  <si>
    <t>DOKKER СУППОРТ РАДИАТОРА (Тайвань)</t>
  </si>
  <si>
    <t>DOKKER СУППОРТ РАДИАТОРА (Китай)</t>
  </si>
  <si>
    <t>DOKKER СУППОРТ РАДИАТОРА (Турция)</t>
  </si>
  <si>
    <t>269166776R+269117917R</t>
  </si>
  <si>
    <t>DOKKER КРЕПЛЕНИЕ ФАРЫ Л+П (КОМПЛЕКТ) ПРОТИВОТУМ (Тайвань)</t>
  </si>
  <si>
    <t>801019339R</t>
  </si>
  <si>
    <t>DOKKER ДВЕРЬ ПЕРЕДН ЛЕВ (Китай)</t>
  </si>
  <si>
    <t>801009178R</t>
  </si>
  <si>
    <t>DOKKER ДВЕРЬ ПЕРЕДН ПРАВ (Китай)</t>
  </si>
  <si>
    <t>850222109R</t>
  </si>
  <si>
    <t>DOKKER БАМПЕР ЗАДН ЧЕРН (Тайвань)</t>
  </si>
  <si>
    <t>DOKKER БАМПЕР ЗАДН ГРУНТ (Тайвань)</t>
  </si>
  <si>
    <t>850902532R</t>
  </si>
  <si>
    <t>DOKKER УПЛОТНИТЕЛЬ БАМПЕРА ЗАДН (Тайвань) (2 шт)</t>
  </si>
  <si>
    <t>265551619R</t>
  </si>
  <si>
    <t>DOKKER ФОНАРЬ ЗАДН ВНЕШН ЛЕВ (Китай)</t>
  </si>
  <si>
    <t>265509604R</t>
  </si>
  <si>
    <t>DOKKER ФОНАРЬ ЗАДН ВНЕШН ПРАВ (Китай)</t>
  </si>
  <si>
    <t>622210972R</t>
  </si>
  <si>
    <t>DOKKER КРЕПЛЕНИЕ БАМПЕРА ПЕРЕДН Л+П (КОМПЛЕКТ) (Тайвань)</t>
  </si>
  <si>
    <t>850453159R</t>
  </si>
  <si>
    <t>DOKKER КРЕПЛЕНИЕ БАМПЕРА ЗАДН ЛЕВ (Тайвань)</t>
  </si>
  <si>
    <t>850448325R</t>
  </si>
  <si>
    <t>DOKKER КРЕПЛЕНИЕ БАМПЕРА ЗАДН ПРАВ (Тайвань)</t>
  </si>
  <si>
    <t>544019843R</t>
  </si>
  <si>
    <t>DOKKER ПОДРАМНИК П/ДВИГАТЕЛЬ (Китай)</t>
  </si>
  <si>
    <t>620920805R</t>
  </si>
  <si>
    <t>DOKKER ЗАЩИТА ПОДДОНА (Тайвань) ПЛАСТИК</t>
  </si>
  <si>
    <t>648E39624R</t>
  </si>
  <si>
    <t>DOKKER {КРЕПЛЕНИЕ РЕШЕТКИ РАДИАТОРА}  ЛЕВ (Тайвань)</t>
  </si>
  <si>
    <t>648E29528R</t>
  </si>
  <si>
    <t>DOKKER {КРЕПЛЕНИЕ РЕШЕТКИ РАДИАТОРА}  ПРАВ (Тайвань)</t>
  </si>
  <si>
    <t>RENAULT DUSTER (10- )</t>
  </si>
  <si>
    <t>1305237235/260606709R/260606852R</t>
  </si>
  <si>
    <t>DUSTER ФАРА ЛЕВ +/- П/КОРРЕКТОР (DEPO)</t>
  </si>
  <si>
    <t>260600069R</t>
  </si>
  <si>
    <t>DUSTER ФАРА ЛЕВ +/- П/КОРРЕКТОР ВНУТРИ ХРОМ (DEPO)</t>
  </si>
  <si>
    <t>260608473R</t>
  </si>
  <si>
    <t>21-</t>
  </si>
  <si>
    <t>DUSTER ФАРА ЛЕВ С ДИОД (ориг.)</t>
  </si>
  <si>
    <t>1305237236/260103337R/260105828R</t>
  </si>
  <si>
    <t>DUSTER ФАРА ПРАВ +/- П/КОРРЕКТОР (DEPO)</t>
  </si>
  <si>
    <t>260100067R</t>
  </si>
  <si>
    <t>DUSTER ФАРА ПРАВ +/- П/КОРРЕКТОР ВНУТРИ ХРОМ (DEPO)</t>
  </si>
  <si>
    <t>260103537R</t>
  </si>
  <si>
    <t>DUSTER ФАРА ПРАВ С ДИОД (ориг.)</t>
  </si>
  <si>
    <t>1305237235/260605020R/260606852R/260609849R</t>
  </si>
  <si>
    <t>DUSTER ФАРА ЛЕВ (ориг.)</t>
  </si>
  <si>
    <t>260609877R</t>
  </si>
  <si>
    <t>DUSTER ФАРА ЛЕВ +/- П/КОРРЕКТОР ВНУТРИ ЧЕРН (DEPO)</t>
  </si>
  <si>
    <t>1305237236/260103337R/260107084R/260107307R</t>
  </si>
  <si>
    <t>DUSTER ФАРА ПРАВ (ориг.)</t>
  </si>
  <si>
    <t>260101891R</t>
  </si>
  <si>
    <t>DUSTER ФАРА ПРАВ +/- П/КОРРЕКТОР ВНУТРИ ЧЕРН (DEPO)</t>
  </si>
  <si>
    <t>DUSTER ФАРА ЛЕВ +/- П/КОРРЕКТОР (Китай)</t>
  </si>
  <si>
    <t>DUSTER ФАРА ЛЕВ ВНУТРИ ХРОМ С РЕГ.МОТОР (ориг.)</t>
  </si>
  <si>
    <t>DUSTER ФАРА ПРАВ +/- П/КОРРЕКТОР (Китай)</t>
  </si>
  <si>
    <t>DUSTER ФАРА ПРАВ ВНУТРИ ХРОМ С РЕГ.МОТОР (ориг.)</t>
  </si>
  <si>
    <t>DUSTER ФАРА ЛЕВ ВНУТРИ ЧЕРН С РЕГ.МОТОР (ориг.)</t>
  </si>
  <si>
    <t>DUSTER ФАРА ПРАВ ВНУТРИ ЧЕРН С РЕГ.МОТОР (ориг.)</t>
  </si>
  <si>
    <t>DUSTER ФАРА ЛЕВ +/- П/КОРРЕКТОР ВНУТРИ ХРОМ (Китай)</t>
  </si>
  <si>
    <t>DUSTER ФАРА ПРАВ +/- П/КОРРЕКТОР ВНУТРИ ХРОМ (Китай)</t>
  </si>
  <si>
    <t>DUSTER ФАРА ЛЕВ +/- П/КОРРЕКТОР ВНУТРИ ЧЕРН (Китай)</t>
  </si>
  <si>
    <t>DUSTER ФАРА ПРАВ +/- П/КОРРЕКТОР ВНУТРИ ЧЕРН (Китай)</t>
  </si>
  <si>
    <t>8200384035</t>
  </si>
  <si>
    <t>DUSTER ФОНАРЬ-КАТАФОТ ЛЕВ В ЗАДН БАМПЕР (Тайвань)</t>
  </si>
  <si>
    <t>8200384036</t>
  </si>
  <si>
    <t>DUSTER ФОНАРЬ-КАТАФОТ ПРАВ В ЗАДН БАМПЕР (Тайвань)</t>
  </si>
  <si>
    <t>DUSTER ФОНАРЬ-КАТАФОТ ЛЕВ В ЗАДН БАМПЕР (Китай)</t>
  </si>
  <si>
    <t>DUSTER ФОНАРЬ-КАТАФОТ ПРАВ В ЗАДН БАМПЕР (Китай)</t>
  </si>
  <si>
    <t>DUSTER ФОНАРЬ-КАТАФОТ ЛЕВ В ЗАДН БАМПЕР (РОССИЯ)</t>
  </si>
  <si>
    <t>DUSTER ФОНАРЬ-КАТАФОТ ПРАВ В ЗАДН БАМПЕР (РОССИЯ)</t>
  </si>
  <si>
    <t>623103564R</t>
  </si>
  <si>
    <t>DUSTER РЕШЕТКА РАДИАТОРА (Тайвань)</t>
  </si>
  <si>
    <t>623825665R</t>
  </si>
  <si>
    <t>DUSTER РЕШЕТКА РАДИАТОРА ХРОМ (Китай)</t>
  </si>
  <si>
    <t>DUSTER РЕШЕТКА РАДИАТОРА (Китай)</t>
  </si>
  <si>
    <t>623827948R</t>
  </si>
  <si>
    <t>DUSTER МОЛДИНГ РЕШЕТКИ РАДИАТОРА ХРОМ (Китай)</t>
  </si>
  <si>
    <t>788A33613R</t>
  </si>
  <si>
    <t>DUSTER РАСШИРИТЕЛЬ КРЫЛА ЛЕВ ЗАДН (Китай)</t>
  </si>
  <si>
    <t>788A24426R</t>
  </si>
  <si>
    <t>DUSTER РАСШИРИТЕЛЬ КРЫЛА ПРАВ ЗАДН (Китай)</t>
  </si>
  <si>
    <t>DUSTER РАСШИРИТЕЛЬ КРЫЛА ЛЕВ ЗАДН НА ЗАДН БАМПЕР (Китай)</t>
  </si>
  <si>
    <t>DUSTER РАСШИРИТЕЛЬ КРЫЛА ПРАВ ЗАДН НА ЗАДН БАМПЕР (Китай)</t>
  </si>
  <si>
    <t>960178918R</t>
  </si>
  <si>
    <t>DUSTER РАСШИРИТЕЛЬ КРЫЛА ЛЕВ ПЕРЕД (Китай)</t>
  </si>
  <si>
    <t>960169632R</t>
  </si>
  <si>
    <t>DUSTER РАСШИРИТЕЛЬ КРЫЛА ПРАВ ПЕРЕД (Китай)</t>
  </si>
  <si>
    <t>DUSTER РАСШИРИТЕЛЬ КРЫЛА ЛЕВ ПЕРЕД НА ПЕРЕД БАМПЕР (Китай)</t>
  </si>
  <si>
    <t>DUSTER РАСШИРИТЕЛЬ КРЫЛА ПРАВ ПЕРЕД НА ПЕРЕД БАМПЕР (Китай)</t>
  </si>
  <si>
    <t>620220025R</t>
  </si>
  <si>
    <t>DUSTER БАМПЕР ПЕРЕДН БЕЗ ОТВ П/ПРОТИВОТУМ ЧЕРН (Тайвань)</t>
  </si>
  <si>
    <t>620224960R</t>
  </si>
  <si>
    <t>DUSTER БАМПЕР ПЕРЕДН ЧЕРН (Тайвань)</t>
  </si>
  <si>
    <t>DUSTER БАМПЕР ПЕРЕДН ГРУНТ (Тайвань)</t>
  </si>
  <si>
    <t>620220030R</t>
  </si>
  <si>
    <t>DUSTER БАМПЕР ПЕРЕДН С ОТВ П/ПРОТИВОТУМ (Тайвань) ЧЕРН</t>
  </si>
  <si>
    <t>DUSTER БАМПЕР ПЕРЕДН С ОТВ П/ПРОТИВОТУМ (Китай)</t>
  </si>
  <si>
    <t>DUSTER БАМПЕР ПЕРЕДН ЧЕРН (Италия)</t>
  </si>
  <si>
    <t>DUSTER БАМПЕР ПЕРЕДН БЕЗ ОТВ П/ПРОТИВОТУМ (Китай)</t>
  </si>
  <si>
    <t>DUSTER БАМПЕР ПЕРЕДН ГРУНТ (Италия)</t>
  </si>
  <si>
    <t>DUSTER БАМПЕР ПЕРЕДН БЕЗ ОТВ П/ПРОТИВОТУМ ЧЕРН</t>
  </si>
  <si>
    <t>DUSTER БАМПЕР ПЕРЕДН С ОТВ П/ПРОТИВОТУМ ЧЕРН</t>
  </si>
  <si>
    <t>622540008R</t>
  </si>
  <si>
    <t>DUSTER РЕШЕТКА БАМПЕРА ПЕРЕДН (Тайвань) ЧЕРН</t>
  </si>
  <si>
    <t>261A35148R</t>
  </si>
  <si>
    <t>DUSTER РЕШЕТКА БАМПЕРА ПЕРЕДН ЛЕВ С ОТВ П/ПРОТИВОТУМ (Тайвань)</t>
  </si>
  <si>
    <t>261A23831R</t>
  </si>
  <si>
    <t>DUSTER РЕШЕТКА БАМПЕРА ПЕРЕДН ПРАВ С ОТВ П/ПРОТИВОТУМ (Тайвань)</t>
  </si>
  <si>
    <t>622542036R</t>
  </si>
  <si>
    <t>DUSTER РЕШЕТКА БАМПЕРА ПЕРЕДН ЦЕНТРАЛ (Тайвань)</t>
  </si>
  <si>
    <t>DUSTER РЕШЕТКА БАМПЕРА ПЕРЕДН ЧЕРН (Китай)</t>
  </si>
  <si>
    <t>DUSTER РЕШЕТКА БАМПЕРА ПЕРЕДН ЦЕНТРАЛ С ОТВ П/НАКЛАД (Тайвань)</t>
  </si>
  <si>
    <t>DUSTER РЕШЕТКА БАМПЕРА ПЕРЕДН ЧЕРН</t>
  </si>
  <si>
    <t>DUSTER РЕШЕТКА БАМПЕРА ПЕРЕДН ЦЕНТРАЛ (Италия)</t>
  </si>
  <si>
    <t>DUSTER РЕШЕТКА БАМПЕРА ПЕРЕДН ЛЕВ С ОТВ П/ПРОТИВОТУМ (Китай)</t>
  </si>
  <si>
    <t>DUSTER РЕШЕТКА БАМПЕРА ПЕРЕДН ПРАВ С ОТВ П/ПРОТИВОТУМ (Китай)</t>
  </si>
  <si>
    <t>DUSTER РЕШЕТКА БАМПЕРА ПЕРЕДН ЛЕВ С ОТВ П/ПРОТИВОТУМ</t>
  </si>
  <si>
    <t>DUSTER РЕШЕТКА БАМПЕРА ПЕРЕДН ПРАВ С ОТВ П/ПРОТИВОТУМ</t>
  </si>
  <si>
    <t>620937069R</t>
  </si>
  <si>
    <t>DUSTER УПЛОТНИТЕЛЬ БАМПЕРА ПЕРЕДН ЛЕВ (Тайвань)</t>
  </si>
  <si>
    <t>620929967R</t>
  </si>
  <si>
    <t>DUSTER УПЛОТНИТЕЛЬ БАМПЕРА ПЕРЕДН ПРАВ (Тайвань)</t>
  </si>
  <si>
    <t>620930759R</t>
  </si>
  <si>
    <t>DUSTER УСИЛИТЕЛЬ БАМПЕРА ПЕРЕДН ПЛАСТИК (Тайвань)</t>
  </si>
  <si>
    <t>752102945R</t>
  </si>
  <si>
    <t>DUSTER УСИЛИТЕЛЬ БАМПЕРА ПЕРЕДН СТАЛЬН (Тайвань)</t>
  </si>
  <si>
    <t>752102945R/752106836R</t>
  </si>
  <si>
    <t>DUSTER УСИЛИТЕЛЬ БАМПЕРА ПЕРЕДН СТАЛЬН (Италия)</t>
  </si>
  <si>
    <t>DUSTER УСИЛИТЕЛЬ БАМПЕРА ПЕРЕДН СТАЛЬН (Турция)</t>
  </si>
  <si>
    <t>631012718R</t>
  </si>
  <si>
    <t>DUSTER КРЫЛО ПЕРЕДН ЛЕВ (Тайвань)</t>
  </si>
  <si>
    <t>631007297R</t>
  </si>
  <si>
    <t>DUSTER КРЫЛО ПЕРЕДН ПРАВ (Тайвань)</t>
  </si>
  <si>
    <t>DUSTER КРЫЛО ПЕРЕДН ЛЕВ (Китай)</t>
  </si>
  <si>
    <t>DUSTER КРЫЛО ПЕРЕДН ПРАВ (Китай)</t>
  </si>
  <si>
    <t>638410005R/638419131R/7711547117</t>
  </si>
  <si>
    <t>DUSTER {NISSAN TERRANO 14-} ПОДКРЫЛОК ПЕРЕДН КРЫЛА ЛЕВ (Китай)</t>
  </si>
  <si>
    <t>638400004R/638408322R/7711547116</t>
  </si>
  <si>
    <t>DUSTER {NISSAN TERRANO 14-} ПОДКРЫЛОК ПЕРЕДН КРЫЛА ПРАВ (Китай)</t>
  </si>
  <si>
    <t>638410005R</t>
  </si>
  <si>
    <t>DUSTER ПОДКРЫЛОК ПЕРЕДН КРЫЛА ЛЕВ (Тайвань)</t>
  </si>
  <si>
    <t>638400004R</t>
  </si>
  <si>
    <t>DUSTER ПОДКРЫЛОК ПЕРЕДН КРЫЛА ПРАВ (Тайвань)</t>
  </si>
  <si>
    <t>DUSTER ПОДКРЫЛОК ПЕРЕДН КРЫЛА ПРАВ (Италия)</t>
  </si>
  <si>
    <t>DUSTER БРЫЗГОВИК ПЕРЕДН КРЫЛА Л+П (КОМПЛЕКТ) (Китай)</t>
  </si>
  <si>
    <t>651000987R</t>
  </si>
  <si>
    <t>DUSTER КАПОТ (Тайвань)</t>
  </si>
  <si>
    <t>DUSTER КАПОТ (Китай)</t>
  </si>
  <si>
    <t>625041549R</t>
  </si>
  <si>
    <t>DUSTER СУППОРТ РАДИАТОРА (Тайвань)</t>
  </si>
  <si>
    <t>DUSTER СУППОРТ РАДИАТОРА (Китай)</t>
  </si>
  <si>
    <t>625044050R</t>
  </si>
  <si>
    <t>DUSTER СУППОРТ РАДИАТОРА (Турция)</t>
  </si>
  <si>
    <t>6001549321</t>
  </si>
  <si>
    <t>DUSTER КРЕПЛЕНИЕ ФАРЫ ЛЕВ ПРОТИВОТУМ (Италия)</t>
  </si>
  <si>
    <t>6001549322</t>
  </si>
  <si>
    <t>DUSTER КРЕПЛЕНИЕ ФАРЫ ПРАВ ПРОТИВОТУМ (Италия)</t>
  </si>
  <si>
    <t>963025111R</t>
  </si>
  <si>
    <t>DUSTER ЗЕРКАЛО ЛЕВ С ТРОСИК (convex) (Тайвань)</t>
  </si>
  <si>
    <t>963015821R</t>
  </si>
  <si>
    <t>DUSTER ЗЕРКАЛО ПРАВ С ТРОСИК (convex) (Тайвань)</t>
  </si>
  <si>
    <t>963023520R</t>
  </si>
  <si>
    <t>DUSTER ЗЕРКАЛО ЛЕВ ЭЛЕКТР С ПОДОГРЕВ (convex) (Тайвань) ГРУНТ</t>
  </si>
  <si>
    <t>963015207R</t>
  </si>
  <si>
    <t>DUSTER ЗЕРКАЛО ПРАВ ЭЛЕКТР С ПОДОГРЕВ (convex) (Тайвань) ГРУНТ</t>
  </si>
  <si>
    <t>6001549676/963023121R</t>
  </si>
  <si>
    <t>LOGAN {SANDERO 08-/LARGUS 12-} ЗЕРКАЛО ЛЕВ МЕХАН БОЛЬШ (convex) (Тайвань) ЧЕРН</t>
  </si>
  <si>
    <t>6001549677/963015207R</t>
  </si>
  <si>
    <t>LOGAN {SANDERO 08-/LARGUS 12-} ЗЕРКАЛО ПРАВ МЕХАН БОЛЬШ (convex) (Тайвань) ЧЕРН</t>
  </si>
  <si>
    <t>620728255R</t>
  </si>
  <si>
    <t>DUSTER НАКЛАДКА БАМПЕРА ПЕРЕД НИЖН СЕРЕБРИСТ (Китай)</t>
  </si>
  <si>
    <t>620724679R</t>
  </si>
  <si>
    <t>DUSTER НАКЛАДКА БАМПЕРА ПЕРЕД СЕРЕБРИСТ (Тайвань)</t>
  </si>
  <si>
    <t>850701407R</t>
  </si>
  <si>
    <t>DUSTER НАКЛАДКА БАМПЕРА ЗАДН НИЖН СЕРЕБРИСТ (Китай)</t>
  </si>
  <si>
    <t>850706023R</t>
  </si>
  <si>
    <t>DUSTER НАКЛАДКА БАМПЕРА ЗАДН СЕРЕБРИСТ (Тайвань)</t>
  </si>
  <si>
    <t>DUSTER НАКЛАДКА БАМПЕРА ЗАДН НИЖН ЧЕРН (Тайвань)</t>
  </si>
  <si>
    <t>DUSTER НАКЛАДКА БАМПЕРА ЗАДН НИЖН СЕРЕБРИСТ (Тайвань)</t>
  </si>
  <si>
    <t>801015127R/801019012R</t>
  </si>
  <si>
    <t>DUSTER {SANDERO STEPWAY 08-} ДВЕРЬ ПЕРЕДН ЛЕВ (Китай)</t>
  </si>
  <si>
    <t>801006719R/801007358R</t>
  </si>
  <si>
    <t>DUSTER {SANDERO STEPWAY 08-} ДВЕРЬ ПЕРЕДН ПРАВ (Китай)</t>
  </si>
  <si>
    <t>821014570R</t>
  </si>
  <si>
    <t>DUSTER ДВЕРЬ ЗАДН ЛЕВ БЕЗ ОТВ П/МОЛДИНГ (Китай)</t>
  </si>
  <si>
    <t>821007807R</t>
  </si>
  <si>
    <t>DUSTER ДВЕРЬ ЗАДН ПРАВ БЕЗ ОТВ П/МОЛДИНГ (Китай)</t>
  </si>
  <si>
    <t>768510012R</t>
  </si>
  <si>
    <t>DUSTER {НАКЛАДКА КРЫЛА ПЕРЕД. НИЖ.} МОЛДИНГ КУЗОВА ЛЕВ (Китай)</t>
  </si>
  <si>
    <t>764360003R</t>
  </si>
  <si>
    <t>DUSTER {НАКЛАДКА КРЫЛА ПЕРЕД. НИЖ.} МОЛДИНГ КУЗОВА ПРАВ (Китай)</t>
  </si>
  <si>
    <t>774214657R</t>
  </si>
  <si>
    <t>DUSTER КРЫЛО ЗАДН ЛЕВ (Китай)</t>
  </si>
  <si>
    <t>774207318R</t>
  </si>
  <si>
    <t>DUSTER КРЫЛО ЗАДН ПРАВ (Китай)</t>
  </si>
  <si>
    <t>7711546872</t>
  </si>
  <si>
    <t>DUSTER ПОДКРЫЛОК ЗАДН КРЫЛА ЛЕВ (Китай)</t>
  </si>
  <si>
    <t>7711546873</t>
  </si>
  <si>
    <t>DUSTER ПОДКРЫЛОК ЗАДН КРЫЛА ПРАВ (Китай)</t>
  </si>
  <si>
    <t>788121885R</t>
  </si>
  <si>
    <t>DUSTER БРЫЗГОВИК ЗАДН КРЫЛА Л+П (КОМПЛЕКТ) (Китай)</t>
  </si>
  <si>
    <t>788130008R</t>
  </si>
  <si>
    <t>DUSTER БРЫЗГОВИК ЗАДН КРЫЛА ЛЕВ ПЕРЕД (Китай)</t>
  </si>
  <si>
    <t>788120006R</t>
  </si>
  <si>
    <t>DUSTER БРЫЗГОВИК ЗАДН КРЫЛА ПРАВ ПЕРЕД (Китай)</t>
  </si>
  <si>
    <t>901001386R</t>
  </si>
  <si>
    <t>DUSTER КРЫШКА БАГАЖНИКА (Китай)</t>
  </si>
  <si>
    <t>850220033R/850225291R</t>
  </si>
  <si>
    <t>DUSTER БАМПЕР ЗАДН (Тайвань) ЧЕРН</t>
  </si>
  <si>
    <t>850225435R</t>
  </si>
  <si>
    <t>DUSTER БАМПЕР ЗАДН ЧЕРН (Тайвань)</t>
  </si>
  <si>
    <t>DUSTER БАМПЕР ЗАДН (Китай) ЧЕРН</t>
  </si>
  <si>
    <t>DUSTER БАМПЕР ЗАДН С ОТВ П/ДАТЧ , П/НАКЛАД , ЧЕРН (Тайвань)</t>
  </si>
  <si>
    <t>DUSTER БАМПЕР ЗАДН ЧЕРН (Китай)</t>
  </si>
  <si>
    <t>850907329R</t>
  </si>
  <si>
    <t>DUSTER УПЛОТНИТЕЛЬ БАМПЕРА ЗАДН (Тайвань)</t>
  </si>
  <si>
    <t>850900009R</t>
  </si>
  <si>
    <t>DUSTER УСИЛИТЕЛЬ БАМПЕРА ЗАДН ПЛАСТИК (Тайвань)</t>
  </si>
  <si>
    <t>DUSTER УСИЛИТЕЛЬ БАМПЕРА ЗАДН ПЛАСТИК (Китай)</t>
  </si>
  <si>
    <t>DUSTER ФОНАРЬ ЗАДН ВНЕШН Л+П (КОМПЛЕКТ) ТЮНИНГ ПОЛНОСТЬЮ С ДИОД ТОНИР (SONAR) ВНУТРИ ХРОМ</t>
  </si>
  <si>
    <t>265550035R</t>
  </si>
  <si>
    <t>DUSTER ФОНАРЬ ЗАДН ВНЕШН ЛЕВ (ориг.)</t>
  </si>
  <si>
    <t>265550368R</t>
  </si>
  <si>
    <t>265557766R</t>
  </si>
  <si>
    <t>DUSTER ФОНАРЬ ЗАДН ВНЕШН ЛЕВ С ДИОД (ориг.)</t>
  </si>
  <si>
    <t>265504304R</t>
  </si>
  <si>
    <t>DUSTER ФОНАРЬ ЗАДН ВНЕШН ПРАВ (ориг.)</t>
  </si>
  <si>
    <t>265500033R</t>
  </si>
  <si>
    <t>265508257R</t>
  </si>
  <si>
    <t>DUSTER ФОНАРЬ ЗАДН ВНЕШН ПРАВ С ДИОД (ориг.)</t>
  </si>
  <si>
    <t>265550035R+265500033R</t>
  </si>
  <si>
    <t>DUSTER ФОНАРЬ ЗАДН ВНЕШН Л+П (КОМПЛЕКТ) ТЮНИНГ ПОЛНОСТЬЮ С ДИОД (SONAR) ВНУТРИ ЧЕРН</t>
  </si>
  <si>
    <t>DUSTER ФОНАРЬ ЗАДН ВНЕШН ЛЕВ (DEPO)</t>
  </si>
  <si>
    <t>DUSTER ФОНАРЬ ЗАДН ВНЕШН ПРАВ (DEPO)</t>
  </si>
  <si>
    <t>DUSTER ФОНАРЬ ЗАДН ВНЕШН ЛЕВ (Китай)</t>
  </si>
  <si>
    <t>DUSTER ФОНАРЬ ЗАДН ВНЕШН ПРАВ (Китай)</t>
  </si>
  <si>
    <t>2140000Q1K/214100598R/8200582026</t>
  </si>
  <si>
    <t>DUSTER {AL:MERA 13- AT} РАДИАТОР ОХЛАЖДЕН (см.каталог)</t>
  </si>
  <si>
    <t>622230010R</t>
  </si>
  <si>
    <t>DUSTER КРЕПЛЕНИЕ БАМПЕРА ПЕРЕДН ЛЕВ (Китай)</t>
  </si>
  <si>
    <t>622220011R</t>
  </si>
  <si>
    <t>DUSTER КРЕПЛЕНИЕ БАМПЕРА ПЕРЕДН ПРАВ (Китай)</t>
  </si>
  <si>
    <t>214104AA1A/8200735039</t>
  </si>
  <si>
    <t>LOGAN {583X414X23mm /SANDERO 08-/DUSTER 10-/LARGUS 12-/ALMERA 13-} РАДИАТОР ОХЛАЖДЕН С КОНДИЦ</t>
  </si>
  <si>
    <t>622210009R/8522100Q0A</t>
  </si>
  <si>
    <t>DUSTER {+ TERRANO 14-} КРЕПЛЕНИЕ БАМПЕРА ЗАДН ЛЕВ (Тайвань)</t>
  </si>
  <si>
    <t>622200010R/8522000Q0B</t>
  </si>
  <si>
    <t>DUSTER {+ TERRANO 14-} КРЕПЛЕНИЕ БАМПЕРА ЗАДН ПРАВ (Тайвань)</t>
  </si>
  <si>
    <t>622210009R</t>
  </si>
  <si>
    <t>DUSTER КРЕПЛЕНИЕ БАМПЕРА ЗАДН ЛЕВ (Китай)</t>
  </si>
  <si>
    <t>622200010R</t>
  </si>
  <si>
    <t>DUSTER КРЕПЛЕНИЕ БАМПЕРА ЗАДН ПРАВ (Китай)</t>
  </si>
  <si>
    <t>8200182361</t>
  </si>
  <si>
    <t>LOGAN {SANDERO 08-/MEGANE 03-/DUSTER 10-/LARGUS 12-/ALME 13-См ФОТО} КОНДЕНСАТОР КОНДИЦ БЕЗ ОСУШИТ. (Valeo)</t>
  </si>
  <si>
    <t>8200741257/921004AA0QA</t>
  </si>
  <si>
    <t>LOGAN {SANDERO 08- /MEGANE 03- /DUSTER 10-/LARGUS 12-/ALMERA 13-} КОНДЕНСАТОР КОНДИЦ С ОСУШИТ.</t>
  </si>
  <si>
    <t>111.04719.1</t>
  </si>
  <si>
    <t>DUSTER {ЗАДНЕГО РЕДУКТОРА (TERRANO 14-)} ЗАЩИТА ПОДДОНА , С КРЕПЛЕН , СТАЛЬН</t>
  </si>
  <si>
    <t>RENAULT ESPACE (4/91-97) (98-02)</t>
  </si>
  <si>
    <t>084602</t>
  </si>
  <si>
    <t>ESPACE УКАЗ.ПОВОРОТА УГЛОВОЙ ЛЕВ (DEPO) БЕЛЫЙ</t>
  </si>
  <si>
    <t>084603</t>
  </si>
  <si>
    <t>ESPACE УКАЗ.ПОВОРОТА УГЛОВОЙ ПРАВ (DEPO) БЕЛЫЙ</t>
  </si>
  <si>
    <t>RENAULT FLUENCE (10-)</t>
  </si>
  <si>
    <t>260603217R</t>
  </si>
  <si>
    <t>FLUENCE ФАРА ЛЕВ ЛИНЗОВАН (КСЕНОН) П/КОРРЕКТОР , ВНУТРИ ЧЕРН (DEPO)</t>
  </si>
  <si>
    <t>260603523R</t>
  </si>
  <si>
    <t>FLUENCE ФАРА ЛЕВ С РЕГ.МОТОР (DEPO)</t>
  </si>
  <si>
    <t>260107517R</t>
  </si>
  <si>
    <t>FLUENCE ФАРА ПРАВ ЛИНЗОВАН (КСЕНОН) П/КОРРЕКТОР , ВНУТРИ ЧЕРН (DEPO)</t>
  </si>
  <si>
    <t>260102323R</t>
  </si>
  <si>
    <t>FLUENCE ФАРА ПРАВ С РЕГ.МОТОР (DEPO)</t>
  </si>
  <si>
    <t>260600738R</t>
  </si>
  <si>
    <t>FLUENCE ФАРА ЛЕВ ЛИНЗОВАН С РЕГ.МОТОР , ВНУТРИ ЧЕРН (DEPO)</t>
  </si>
  <si>
    <t>260608653R</t>
  </si>
  <si>
    <t>FLUENCE ФАРА ЛЕВ П/КОРРЕКТОР (КСЕНОН) (DEPO)</t>
  </si>
  <si>
    <t>260101331R</t>
  </si>
  <si>
    <t>FLUENCE ФАРА ПРАВ ЛИНЗОВАН С РЕГ.МОТОР , ВНУТРИ ЧЕРН (DEPO)</t>
  </si>
  <si>
    <t>260101803R</t>
  </si>
  <si>
    <t>FLUENCE ФАРА ПРАВ П/КОРРЕКТОР (КСЕНОН) (DEPO)</t>
  </si>
  <si>
    <t>FLUENCE ФАРА ЛЕВ ЛИНЗОВАН С РЕГ.МОТОР , ВНУТРИ ЧЕРН (TYC)</t>
  </si>
  <si>
    <t>FLUENCE ФАРА ПРАВ ЛИНЗОВАН С РЕГ.МОТОР , ВНУТРИ ЧЕРН (TYC)</t>
  </si>
  <si>
    <t>265650004R</t>
  </si>
  <si>
    <t>FLUENCE ФОНАРЬ-КАТАФОТ ЛЕВ В ЗАДН БАМПЕР (Тайвань)</t>
  </si>
  <si>
    <t>265600004R</t>
  </si>
  <si>
    <t>FLUENCE ФОНАРЬ-КАТАФОТ ПРАВ В ЗАДН БАМПЕР (Тайвань)</t>
  </si>
  <si>
    <t>261500097R</t>
  </si>
  <si>
    <t>FLUENCE {LOGAN 14- / CLIO 13-/ KOLEOS 11-/LADA VESTA/X-RAY 15-} ФАРА ПРОТИВОТУМ Л=П (DEPO)</t>
  </si>
  <si>
    <t>FLUENCE {LOGAN 14- / CLIO 13-/ KOLEOS 11-/LADA VESTA/X-RAY 15-} ФАРА ПРОТИВОТУМ Л=П (Китай)</t>
  </si>
  <si>
    <t>622561821R</t>
  </si>
  <si>
    <t>FLUENCE РЕШЕТКА РАДИАТОРА (Тайвань)</t>
  </si>
  <si>
    <t>788554277R</t>
  </si>
  <si>
    <t>FLUENCE РЕШЕТКА РАДИАТОРА</t>
  </si>
  <si>
    <t>620366815R</t>
  </si>
  <si>
    <t>FLUENCE РЕШЕТКА РАДИАТОРА ВНУТРЕН (Тайвань)</t>
  </si>
  <si>
    <t>FLUENCE РЕШЕТКА РАДИАТОРА (Италия)</t>
  </si>
  <si>
    <t>623850001R</t>
  </si>
  <si>
    <t>FLUENCE МОЛДИНГ РЕШЕТКИ РАДИАТОРА (Тайвань) ХРОМ</t>
  </si>
  <si>
    <t>622564419R</t>
  </si>
  <si>
    <t>FLUENCE МОЛДИНГ РЕШЕТКИ РАДИАТОРА Л+П (КОМПЛЕКТ) ХРОМ (Тайвань)</t>
  </si>
  <si>
    <t>FLUENCE МОЛДИНГ РЕШЕТКИ РАДИАТОРА Л+П (КОМПЛЕКТ) ХРОМ (Италия)</t>
  </si>
  <si>
    <t>620104894S/620221754R</t>
  </si>
  <si>
    <t>FLUENCE БАМПЕР ПЕРЕДН С ОТВ П/ПРОТИВОТУМ (Тайвань)</t>
  </si>
  <si>
    <t>FLUENCE БАМПЕР ПЕРЕДН С ОТВ П/ПРОТИВОТУМ ЧЕРН (Италия)</t>
  </si>
  <si>
    <t>FLUENCE БАМПЕР ПЕРЕДН С ОТВ П/ПРОТИВОТУМ ГРУНТ (Италия)</t>
  </si>
  <si>
    <t>620221754R</t>
  </si>
  <si>
    <t>FLUENCE БАМПЕР ПЕРЕДН С ОТВ П/ПРОТИВОТУМ ЧЕРН</t>
  </si>
  <si>
    <t>622545428R</t>
  </si>
  <si>
    <t>FLUENCE РЕШЕТКА БАМПЕРА ПЕРЕДН (Тайвань)</t>
  </si>
  <si>
    <t>261523809R</t>
  </si>
  <si>
    <t>FLUENCE РЕШЕТКА БАМПЕРА ПЕРЕДН ЛЕВ С ОТВ П/ПРОТИВОТУМ С ХРОМ (Тайвань)</t>
  </si>
  <si>
    <t>FLUENCE РЕШЕТКА БАМПЕРА ПЕРЕДН ПРАВ С ОТВ П/ПРОТИВОТУМ С ХРОМ (Тайвань)</t>
  </si>
  <si>
    <t>622540015R</t>
  </si>
  <si>
    <t>FLUENCE РЕШЕТКА БАМПЕРА ПЕРЕДН ЦЕНТРАЛ (Тайвань)</t>
  </si>
  <si>
    <t>FLUENCE РЕШЕТКА БАМПЕРА ПЕРЕДН (Италия)</t>
  </si>
  <si>
    <t>261521098R</t>
  </si>
  <si>
    <t>FLUENCE РЕШЕТКА БАМПЕРА ПЕРЕДН ЛЕВ С ОТВ П/ПРОТИВОТУМ С ЧЕРН (Тайвань)</t>
  </si>
  <si>
    <t>FLUENCE РЕШЕТКА БАМПЕРА ПЕРЕДН ПРАВ С ОТВ П/ПРОТИВОТУМ С ЧЕРН (Тайвань)</t>
  </si>
  <si>
    <t>261A36507R</t>
  </si>
  <si>
    <t>FLUENCE РЕШЕТКА БАМПЕРА ПЕРЕДН ЛЕВ</t>
  </si>
  <si>
    <t>261A23884R</t>
  </si>
  <si>
    <t>FLUENCE РЕШЕТКА БАМПЕРА ПЕРЕДН ПРАВ</t>
  </si>
  <si>
    <t>FLUENCE РЕШЕТКА БАМПЕРА ПЕРЕДН ЛЕВ С ОТВ П/ПРОТИВОТУМ С ЧЕРН</t>
  </si>
  <si>
    <t>FLUENCE РЕШЕТКА БАМПЕРА ПЕРЕДН ПРАВ С ОТВ П/ПРОТИВОТУМ С ЧЕРН</t>
  </si>
  <si>
    <t>FLUENCE РЕШЕТКА БАМПЕРА ПЕРЕДН ЦЕНТРАЛ</t>
  </si>
  <si>
    <t>960150011R</t>
  </si>
  <si>
    <t>FLUENCE СПОЙЛЕР БАМПЕРА ПЕРЕДН (Тайвань)</t>
  </si>
  <si>
    <t>960157489R</t>
  </si>
  <si>
    <t>620360007R</t>
  </si>
  <si>
    <t>FLUENCE УПЛОТНИТЕЛЬ БАМПЕРА ПЕРЕДН ( СМ. ФОТО !) (Тайвань) ПЛАСТИК</t>
  </si>
  <si>
    <t>752106449R</t>
  </si>
  <si>
    <t>FLUENCE УСИЛИТЕЛЬ БАМПЕРА ПЕРЕДН (Китай)</t>
  </si>
  <si>
    <t>631011341R</t>
  </si>
  <si>
    <t>FLUENCE КРЫЛО ПЕРЕДН ЛЕВ (Тайвань)</t>
  </si>
  <si>
    <t>631001150R</t>
  </si>
  <si>
    <t>FLUENCE КРЫЛО ПЕРЕДН ПРАВ (Тайвань)</t>
  </si>
  <si>
    <t>FLUENCE КРЫЛО ПЕРЕДН ЛЕВ (Китай)</t>
  </si>
  <si>
    <t>FLUENCE КРЫЛО ПЕРЕДН ПРАВ (Китай)</t>
  </si>
  <si>
    <t>638450016R</t>
  </si>
  <si>
    <t>FLUENCE ПОДКРЫЛОК ПЕРЕДН КРЫЛА ЛЕВ ПЕРЕД ЧАСТЬ</t>
  </si>
  <si>
    <t>638440013R</t>
  </si>
  <si>
    <t>FLUENCE ПОДКРЫЛОК ПЕРЕДН КРЫЛА ПРАВ ПЕРЕД ЧАСТЬ</t>
  </si>
  <si>
    <t>638430013R</t>
  </si>
  <si>
    <t>FLUENCE ПОДКРЫЛОК ПЕРЕДН КРЫЛА ЛЕВ ЗАДН ЧАСТЬ (Тайвань)</t>
  </si>
  <si>
    <t>638450018R</t>
  </si>
  <si>
    <t>FLUENCE ПОДКРЫЛОК ПЕРЕДН КРЫЛА ПРАВ ЗАДН ЧАСТЬ (Тайвань)</t>
  </si>
  <si>
    <t>FLUENCE ПОДКРЫЛОК ПЕРЕДН КРЫЛА ЛЕВ ЗАДН ЧАСТЬ (Италия)</t>
  </si>
  <si>
    <t>FLUENCE ПОДКРЫЛОК ПЕРЕДН КРЫЛА ПРАВ ЗАДН ЧАСТЬ (Италия)</t>
  </si>
  <si>
    <t>651002244R</t>
  </si>
  <si>
    <t>FLUENCE КАПОТ (Тайвань)</t>
  </si>
  <si>
    <t>FLUENCE КАПОТ (Китай)</t>
  </si>
  <si>
    <t>752107160R</t>
  </si>
  <si>
    <t>FLUENCE СУППОРТ РАДИАТОРА (Тайвань)</t>
  </si>
  <si>
    <t>963027063R</t>
  </si>
  <si>
    <t>FLUENCE {MEGANE 08-} ЗЕРКАЛО ЛЕВ ЭЛЕКТР С ПОДОГРЕВ УК.ПОВОР ТЕМПЕР ДАТЧИК (aspherical) (Тайвань) ГРУНТ</t>
  </si>
  <si>
    <t>963015796R</t>
  </si>
  <si>
    <t>FLUENCE {MEGANE 08-} ЗЕРКАЛО ПРАВ ЭЛЕКТР С ПОДОГРЕВ УК.ПОВОР (convex) (Тайвань) ГРУНТ</t>
  </si>
  <si>
    <t>963029473R</t>
  </si>
  <si>
    <t>FLUENCE {MEGANE 08-} ЗЕРКАЛО ЛЕВ ЭЛЕКТР С ПОДОГРЕВ АВТОСКЛАДЫВ УК.ПОВОР ТЕМПЕР ДАТЧИК (aspherical) (Тайвань) ГРУНТ</t>
  </si>
  <si>
    <t>963016738R</t>
  </si>
  <si>
    <t>FLUENCE {MEGANE 08-} ЗЕРКАЛО ПРАВ ЭЛЕКТР С ПОДОГРЕВ АВТОСКЛАДЫВ УК.ПОВОР (aspherical) (Тайвань) ГРУНТ</t>
  </si>
  <si>
    <t>801011761R/801012848R/801015934R</t>
  </si>
  <si>
    <t>FLUENCE {MEGANE 08-} ДВЕРЬ ПЕРЕДН ЛЕВ (Китай)</t>
  </si>
  <si>
    <t>801000321R/801009623R</t>
  </si>
  <si>
    <t>FLUENCE {MEGANE 08-} ДВЕРЬ ПЕРЕДН ПРАВ (Китай)</t>
  </si>
  <si>
    <t>821011173R</t>
  </si>
  <si>
    <t>FLUENCE ДВЕРЬ ЗАДН ЛЕВ (Китай)</t>
  </si>
  <si>
    <t>821009100R</t>
  </si>
  <si>
    <t>FLUENCE ДВЕРЬ ЗАДН ПРАВ (Китай)</t>
  </si>
  <si>
    <t>850229539R</t>
  </si>
  <si>
    <t>FLUENCE БАМПЕР ЗАДН (Тайвань)</t>
  </si>
  <si>
    <t>FLUENCE БАМПЕР ЗАДН ЧЕРН (Италия)</t>
  </si>
  <si>
    <t>FLUENCE БАМПЕР ЗАДН ГРУНТ (Италия)</t>
  </si>
  <si>
    <t>FLUENCE БАМПЕР ЗАДН</t>
  </si>
  <si>
    <t>850900007R</t>
  </si>
  <si>
    <t>FLUENCE УСИЛИТЕЛЬ БАМПЕРА ЗАДН (Тайвань)</t>
  </si>
  <si>
    <t>265550016R</t>
  </si>
  <si>
    <t>FLUENCE ФОНАРЬ ЗАДН ВНЕШН ЛЕВ (DEPO)</t>
  </si>
  <si>
    <t>265500016R</t>
  </si>
  <si>
    <t>FLUENCE ФОНАРЬ ЗАДН ВНЕШН ПРАВ (DEPO)</t>
  </si>
  <si>
    <t>266057986R</t>
  </si>
  <si>
    <t>FLUENCE ФОНАРЬ ГАБАРИТНЫЙ ЛЕВ В ПЕРЕД БАМПЕР DRL( ХОД. ОГНИ) (TYC)</t>
  </si>
  <si>
    <t>266005976R</t>
  </si>
  <si>
    <t>FLUENCE ФОНАРЬ ГАБАРИТНЫЙ ПРАВ В ПЕРЕД БАМПЕР DRL( ХОД. ОГНИ) (TYC)</t>
  </si>
  <si>
    <t>214100014R/214100067R/214100069R</t>
  </si>
  <si>
    <t>FLUENCE {KANGOO 08-/ MEGANE 09-/ SCENIC 09- } РАДИАТОР ОХЛАЖДЕН MT (см.каталог)</t>
  </si>
  <si>
    <t>622230011R</t>
  </si>
  <si>
    <t>FLUENCE КРЕПЛЕНИЕ БАМПЕРА ПЕРЕДН ЛЕВ (Тайвань)</t>
  </si>
  <si>
    <t>622220012R</t>
  </si>
  <si>
    <t>FLUENCE КРЕПЛЕНИЕ БАМПЕРА ПЕРЕДН ПРАВ (Тайвань)</t>
  </si>
  <si>
    <t>921009956R/921100001R</t>
  </si>
  <si>
    <t>FLUENCE {MEGANE 10-} КОНДЕНСАТОР КОНДИЦ (см.каталог)</t>
  </si>
  <si>
    <t>622359780R</t>
  </si>
  <si>
    <t>FLUENCE ЗАЩИТА ПОДДОНА (Тайвань) ПЛАСТИК</t>
  </si>
  <si>
    <t>RENAULT KANGOO (03-08)</t>
  </si>
  <si>
    <t>8200236591</t>
  </si>
  <si>
    <t>KANGOO ФАРА ЛЕВ П/КОРРЕКТОР ВНУТРИ ЧЕРН УК.ПОВОР (DEPO) БЕЛЫЙ</t>
  </si>
  <si>
    <t>8200236590</t>
  </si>
  <si>
    <t>KANGOO ФАРА ПРАВ П/КОРРЕКТОР ВНУТРИ ЧЕРН УК.ПОВОР (DEPO) БЕЛЫЙ</t>
  </si>
  <si>
    <t>KANGOO ФАРА ЛЕВ П/КОРРЕКТОР ВНУТРИ ХРОМ УК.ПОВОР (DEPO) БЕЛЫЙ</t>
  </si>
  <si>
    <t>KANGOO ФАРА ПРАВ П/КОРРЕКТОР ВНУТРИ ХРОМ УК.ПОВОР (DEPO) БЕЛЫЙ</t>
  </si>
  <si>
    <t>KANGOO ФАРА ЛЕВ ВНУТРИ ХРОМ УК.ПОВОР (Китай) БЕЛЫЙ</t>
  </si>
  <si>
    <t>KANGOO ФАРА ПРАВ ВНУТРИ ХРОМ УК.ПОВОР (Китай) БЕЛЫЙ</t>
  </si>
  <si>
    <t>7701045718</t>
  </si>
  <si>
    <t>MEGANE {+LAGUNA 98-00/KANGOO 03-/SCENIC99-/TWINGO01-/TRAFIC02-} ФАРА ПРОТИВОТУМ ЛЕВ (DEPO)</t>
  </si>
  <si>
    <t>7701045717</t>
  </si>
  <si>
    <t>MEGANE {+LAGUNA 98-00/KANGOO 03-/SCENIC99-/TWINGO01-/TRAFIC02-} ФАРА ПРОТИВОТУМ ПРАВ (DEPO)</t>
  </si>
  <si>
    <t>MEGANE {+LAGUNA 98-00/KANGOO 03-/SCENIC99-/TWINGO01-/TRAFIC02-} СТЕКЛО ФАРЫ ПРОТИВОТУМ ЛЕВ</t>
  </si>
  <si>
    <t>MEGANE {+LAGUNA 98-00/KANGOO 03-/SCENIC99-/TWINGO01-/TRAFIC02-} СТЕКЛО ФАРЫ ПРОТИВОТУМ ПРАВ</t>
  </si>
  <si>
    <t>7701056411</t>
  </si>
  <si>
    <t>KANGOO РЕШЕТКА РАДИАТОРА ВНУТРЕН (Тайвань) СЕР</t>
  </si>
  <si>
    <t>7701056417</t>
  </si>
  <si>
    <t>KANGOO БАМПЕР ПЕРЕДН (Италия) ГРУНТ</t>
  </si>
  <si>
    <t>KANGOO БАМПЕР ПЕРЕДН (Тайвань) ЧЕРН</t>
  </si>
  <si>
    <t>7751718631</t>
  </si>
  <si>
    <t>KANGOO КРЫЛО ПЕРЕДН ЛЕВ (Тайвань)</t>
  </si>
  <si>
    <t>7751718632</t>
  </si>
  <si>
    <t>KANGOO КРЫЛО ПЕРЕДН ПРАВ (Тайвань)</t>
  </si>
  <si>
    <t>7751474868</t>
  </si>
  <si>
    <t>KANGOO КАПОТ (Тайвань)</t>
  </si>
  <si>
    <t>7751718630</t>
  </si>
  <si>
    <t>KANGOO СУППОРТ РАДИАТОРА (Тайвань)</t>
  </si>
  <si>
    <t>7700354636</t>
  </si>
  <si>
    <t>KANGOO ЗЕРКАЛО ЛЕВ МЕХАН С ТРОСИК (aspherical) (Тайвань)</t>
  </si>
  <si>
    <t>7700354637</t>
  </si>
  <si>
    <t>KANGOO ЗЕРКАЛО ПРАВ МЕХАН С ТРОСИК (aspherical) (Тайвань)</t>
  </si>
  <si>
    <t>8200253492</t>
  </si>
  <si>
    <t>KANGOO ЗЕРКАЛО ЛЕВ ЭЛЕКТР С ПОДОГРЕВ (aspherical) (Тайвань)</t>
  </si>
  <si>
    <t>8200253494</t>
  </si>
  <si>
    <t>KANGOO ЗЕРКАЛО ПРАВ ЭЛЕКТР С ПОДОГРЕВ (aspherical) (Тайвань)</t>
  </si>
  <si>
    <t>7701056415</t>
  </si>
  <si>
    <t>KANGOO БАМПЕР ЗАДН (Тайвань) ЧЕРН</t>
  </si>
  <si>
    <t>8200150619</t>
  </si>
  <si>
    <t>KANGOO ФОНАРЬ ЗАДН ВНЕШН ЛЕВ П/ ОДИНАРН ДВЕРЬ (DEPO)</t>
  </si>
  <si>
    <t>8200150621</t>
  </si>
  <si>
    <t>KANGOO ФОНАРЬ ЗАДН ВНЕШН ПРАВ П/ ОДИНАРН ДВЕРЬ (DEPO)</t>
  </si>
  <si>
    <t>8200150623</t>
  </si>
  <si>
    <t>KANGOO ФОНАРЬ ЗАДН ВНЕШН ЛЕВ П/ ДВОЙН ДВЕРЬ (DEPO)</t>
  </si>
  <si>
    <t>8200150625</t>
  </si>
  <si>
    <t>KANGOO ФОНАРЬ ЗАДН ВНЕШН ПРАВ П/ ДВОЙН ДВЕРЬ (DEPO)</t>
  </si>
  <si>
    <t>RENAULT KANGOO (08-13)</t>
  </si>
  <si>
    <t>7701068181</t>
  </si>
  <si>
    <t>KANGOO ФАРА ЛЕВ П/КОРРЕКТОР (DEPO)</t>
  </si>
  <si>
    <t>7701068178</t>
  </si>
  <si>
    <t>KANGOO ФАРА ПРАВ П/КОРРЕКТОР (DEPO)</t>
  </si>
  <si>
    <t>7701478128</t>
  </si>
  <si>
    <t>KANGOO БАМПЕР ПЕРЕДН БЕЗ ОТВ П/ОМЫВАТ (Тайвань)</t>
  </si>
  <si>
    <t>7782375703</t>
  </si>
  <si>
    <t>KANGOO УСИЛИТЕЛЬ БАМПЕРА ПЕРЕДН (Тайвань)</t>
  </si>
  <si>
    <t>KANGOO УСИЛИТЕЛЬ БАМПЕРА ПЕРЕДН (Италия)</t>
  </si>
  <si>
    <t>7701478211</t>
  </si>
  <si>
    <t>7701478212</t>
  </si>
  <si>
    <t>8200426494</t>
  </si>
  <si>
    <t>KANGOO ПОДКРЫЛОК ПЕРЕДН КРЫЛА ЛЕВ (Италия)</t>
  </si>
  <si>
    <t>8200426495</t>
  </si>
  <si>
    <t>KANGOO ПОДКРЫЛОК ПЕРЕДН КРЫЛА ПРАВ (Италия)</t>
  </si>
  <si>
    <t>7751478148</t>
  </si>
  <si>
    <t>8201130847</t>
  </si>
  <si>
    <t>KANGOO ПАНЕЛЬ ПЕРЕДН ПЛАСТИК (Тайвань)</t>
  </si>
  <si>
    <t>7701068838</t>
  </si>
  <si>
    <t>KANGOO ЗЕРКАЛО ЛЕВ ЭЛЕКТР С ПОДОГРЕВ , АВТОСКЛАДЫВ , ГРУНТ (convex) (Тайвань)</t>
  </si>
  <si>
    <t>7701068837</t>
  </si>
  <si>
    <t>KANGOO ЗЕРКАЛО ПРАВ ЭЛЕКТР С ПОДОГРЕВ , АВТОСКЛАДЫВ , ТЕМПЕР ДАТЧИК , ГРУНТ (convex) (Тайвань)</t>
  </si>
  <si>
    <t>7701068834</t>
  </si>
  <si>
    <t>KANGOO {без ручки!!} ЗЕРКАЛО ПРАВ МЕХАН (convex) (Тайвань)</t>
  </si>
  <si>
    <t>KANGOO ЗЕРКАЛО ЛЕВ МЕХАН (convex) (Тайвань)</t>
  </si>
  <si>
    <t>7701478196</t>
  </si>
  <si>
    <t>KANGOO БАМПЕР ЗАДН (Тайвань)</t>
  </si>
  <si>
    <t>8200419949</t>
  </si>
  <si>
    <t>8200419952</t>
  </si>
  <si>
    <t>8200419941</t>
  </si>
  <si>
    <t>8200419945</t>
  </si>
  <si>
    <t>RENAULT KANGOO (13-)</t>
  </si>
  <si>
    <t>260602665R</t>
  </si>
  <si>
    <t>KANGOO ФАРА ЛЕВ П/КОРРЕКТОР , ВНУТРИ ХРОМ (DEPO)</t>
  </si>
  <si>
    <t>260109958R</t>
  </si>
  <si>
    <t>KANGOO ФАРА ПРАВ П/КОРРЕКТОР , ВНУТРИ ХРОМ (DEPO)</t>
  </si>
  <si>
    <t>620103674V</t>
  </si>
  <si>
    <t>KANGOO БАМПЕР ПЕРЕДН (Италия)</t>
  </si>
  <si>
    <t>620933598R</t>
  </si>
  <si>
    <t>KANGOO УПЛОТНИТЕЛЬ БАМПЕРА ПЕРЕДН ПЛАСТИК (Италия)</t>
  </si>
  <si>
    <t>631011368R</t>
  </si>
  <si>
    <t>KANGOO КРЫЛО ПЕРЕДН ЛЕВ С ОТВ П/ПОВТОРИТЕЛЬ (Тайвань)</t>
  </si>
  <si>
    <t>631002210R</t>
  </si>
  <si>
    <t>KANGOO КРЫЛО ПЕРЕДН ПРАВ С ОТВ П/ПОВТОРИТЕЛЬ (Тайвань)</t>
  </si>
  <si>
    <t>963027201R+963735075R</t>
  </si>
  <si>
    <t>KANGOO {CITAN W145 (13-)} ЗЕРКАЛО ЛЕВ ЭЛЕКТР С ПОДОГРЕВ (Тайвань)</t>
  </si>
  <si>
    <t>963010714R+963742880R</t>
  </si>
  <si>
    <t>KANGOO {CITAN W145 (13-)} ЗЕРКАЛО ПРАВ ЭЛЕКТР С ПОДОГРЕВ (Тайвань)</t>
  </si>
  <si>
    <t>265559212R</t>
  </si>
  <si>
    <t>265506747R</t>
  </si>
  <si>
    <t>265557352R</t>
  </si>
  <si>
    <t>265506145R</t>
  </si>
  <si>
    <t>RENAULT KANGOO (97-02)</t>
  </si>
  <si>
    <t>086669/7701044037</t>
  </si>
  <si>
    <t>97-02</t>
  </si>
  <si>
    <t>086670/7701044038</t>
  </si>
  <si>
    <t>7701694499</t>
  </si>
  <si>
    <t>KANGOO БАМПЕР ПЕРЕДН БЕЗ ОТВ П/ПРОТИВОТУМ (Тайвань) ЧЕРН</t>
  </si>
  <si>
    <t>KANGOO БАМПЕР ПЕРЕДН БЕЗ ОТВ П/ПРОТИВОТУМ (Тайвань) ТЕМНО-СЕР</t>
  </si>
  <si>
    <t>KANGOO БАМПЕР ПЕРЕДН</t>
  </si>
  <si>
    <t>8200156691</t>
  </si>
  <si>
    <t>KANGOO ПОДКРЫЛОК ПЕРЕДН КРЫЛА ЛЕВ ЗАДН ЧАСТЬ (Китай)</t>
  </si>
  <si>
    <t>8200156693</t>
  </si>
  <si>
    <t>KANGOO ПОДКРЫЛОК ПЕРЕДН КРЫЛА ПРАВ ЗАДН ЧАСТЬ (Китай)</t>
  </si>
  <si>
    <t>KANGOO {2дв} ПОРОГ ЛЕВ (KLOKKERHOLM)</t>
  </si>
  <si>
    <t>KANGOO {2дв} ПОРОГ ПРАВ (KLOKKERHOLM)</t>
  </si>
  <si>
    <t>7701692547</t>
  </si>
  <si>
    <t>KANGOO БАМПЕР ЗАДН</t>
  </si>
  <si>
    <t>086674/8200103284</t>
  </si>
  <si>
    <t>086675/8200103292</t>
  </si>
  <si>
    <t>RENAULT KAPTUR (16-)</t>
  </si>
  <si>
    <t>266050216R</t>
  </si>
  <si>
    <t>KAPTUR ФАРА ПРОТИВОТУМ ЛЕВ DRL( ХОД. ОГНИ) , БЕЗ ПРОТИВОТУМ (Китай)</t>
  </si>
  <si>
    <t>266001716R</t>
  </si>
  <si>
    <t>KAPTUR ФАРА ПРОТИВОТУМ ПРАВ DRL( ХОД. ОГНИ) , БЕЗ ПРОТИВОТУМ (Китай)</t>
  </si>
  <si>
    <t>1612243480</t>
  </si>
  <si>
    <t>BOXER МОЛДИНГ РЕШЕТКИ РАДИАТОРА ХРОМ (Тайвань)</t>
  </si>
  <si>
    <t>623825227R</t>
  </si>
  <si>
    <t>KAPTUR МОЛДИНГ РЕШЕТКИ РАДИАТОРА ХРОМ (Тайвань)</t>
  </si>
  <si>
    <t>620222180R</t>
  </si>
  <si>
    <t>KAPTUR БАМПЕР ПЕРЕДН (Тайвань)</t>
  </si>
  <si>
    <t>620900726R</t>
  </si>
  <si>
    <t>KAPTUR УПЛОТНИТЕЛЬ БАМПЕРА ПЕРЕДН (Тайвань)</t>
  </si>
  <si>
    <t>620924918R</t>
  </si>
  <si>
    <t>KAPTUR УСИЛИТЕЛЬ БАМПЕРА ПЕРЕДН НИЖН (Тайвань) ПЛАСТИК</t>
  </si>
  <si>
    <t>631018073R</t>
  </si>
  <si>
    <t>KAPTUR КРЫЛО ПЕРЕДН ЛЕВ (Италия)</t>
  </si>
  <si>
    <t>631005737R</t>
  </si>
  <si>
    <t>KAPTUR КРЫЛО ПЕРЕДН ПРАВ (Италия)</t>
  </si>
  <si>
    <t>638132812R</t>
  </si>
  <si>
    <t>KAPTUR МОЛДИНГ АРКИ КРЫЛА ЛЕВ ПЕРЕД (Тайвань)</t>
  </si>
  <si>
    <t>638122786R</t>
  </si>
  <si>
    <t>KAPTUR МОЛДИНГ АРКИ КРЫЛА ПРАВ ПЕРЕД (Тайвань)</t>
  </si>
  <si>
    <t>788A34259R</t>
  </si>
  <si>
    <t>KAPTUR МОЛДИНГ АРКИ КРЫЛА ЛЕВ ЗАДН (Тайвань)</t>
  </si>
  <si>
    <t>788A28344R</t>
  </si>
  <si>
    <t>KAPTUR МОЛДИНГ АРКИ КРЫЛА ПРАВ ЗАДН (Тайвань)</t>
  </si>
  <si>
    <t>269250618R</t>
  </si>
  <si>
    <t>KAPTUR КРЕПЛЕНИЕ ФАРЫ ЛЕВ ПРОТИВОТУМ (Тайвань)</t>
  </si>
  <si>
    <t>269209807R</t>
  </si>
  <si>
    <t>KAPTUR КРЕПЛЕНИЕ ФАРЫ ПРАВ ПРОТИВОТУМ (Тайвань)</t>
  </si>
  <si>
    <t>620720385R</t>
  </si>
  <si>
    <t>KAPTUR НАКЛАДКА БАМПЕРА ПЕРЕД НИЖН СЕРЕБРИСТ (Тайвань)</t>
  </si>
  <si>
    <t>850706485R</t>
  </si>
  <si>
    <t>KAPTUR НАКЛАДКА БАМПЕРА ЗАДН НИЖН СЕРЕБРИСТ (Тайвань)</t>
  </si>
  <si>
    <t>901006247R</t>
  </si>
  <si>
    <t>KAPTUR КРЫШКА БАГАЖНИКА (Китай)</t>
  </si>
  <si>
    <t>850229959R</t>
  </si>
  <si>
    <t>KAPTUR БАМПЕР ЗАДН С ОТВ П/НАКЛАД , ГРУНТ (Тайвань)</t>
  </si>
  <si>
    <t>850220429R</t>
  </si>
  <si>
    <t>KAPTUR БАМПЕР ЗАДН С ОТВ П/НАКЛАД , П/ДАТЧ , ГРУНТ (Тайвань)</t>
  </si>
  <si>
    <t>850221296R</t>
  </si>
  <si>
    <t>KAPTUR БАМПЕР ЗАДН С ОТВ П/НАКЛАД , П/ДАТЧ , П/МОЛДИНГ , ГРУНТ (Тайвань)</t>
  </si>
  <si>
    <t>850424135R</t>
  </si>
  <si>
    <t>KAPTUR УСИЛИТЕЛЬ БАМПЕРА ЗАДН ПЛАСТИК (Тайвань)</t>
  </si>
  <si>
    <t>265557849R</t>
  </si>
  <si>
    <t>KAPTUR ФОНАРЬ ЗАДН ВНЕШН ЛЕВ (ориг.)</t>
  </si>
  <si>
    <t>265506738R</t>
  </si>
  <si>
    <t>KAPTUR ФОНАРЬ ЗАДН ВНЕШН ПРАВ (ориг.)</t>
  </si>
  <si>
    <t>KAPTUR ФОНАРЬ ЗАДН ВНЕШН ЛЕВ (DEPO)</t>
  </si>
  <si>
    <t>KAPTUR ФОНАРЬ ЗАДН ВНЕШН ПРАВ (DEPO)</t>
  </si>
  <si>
    <t>289104067R</t>
  </si>
  <si>
    <t>KAPTUR БАЧОК ОМЫВАТЕЛЯ (Китай)</t>
  </si>
  <si>
    <t>622237490R</t>
  </si>
  <si>
    <t>KAPTUR КРЕПЛЕНИЕ БАМПЕРА ПЕРЕДН ЛЕВ (Тайвань)</t>
  </si>
  <si>
    <t>622223860R</t>
  </si>
  <si>
    <t>KAPTUR КРЕПЛЕНИЕ БАМПЕРА ПЕРЕДН ПРАВ (Тайвань)</t>
  </si>
  <si>
    <t>850452611R</t>
  </si>
  <si>
    <t>KAPTUR КРЕПЛЕНИЕ БАМПЕРА ЗАДН ЛЕВ (Тайвань)</t>
  </si>
  <si>
    <t>850440944R</t>
  </si>
  <si>
    <t>KAPTUR КРЕПЛЕНИЕ БАМПЕРА ЗАДН ПРАВ (Тайвань)</t>
  </si>
  <si>
    <t>RENAULT KOLEOS (08-16)</t>
  </si>
  <si>
    <t>260603689R</t>
  </si>
  <si>
    <t>KOLEOS ФАРА ЛЕВ ЛИНЗОВАН С РЕГ.МОТОР ВНУТРИ (DEPO) ЧЕРН</t>
  </si>
  <si>
    <t>26075JY40A</t>
  </si>
  <si>
    <t>KOLEOS ФАРА ЛЕВ С РЕГ.МОТОР ВНУТРИ (DEPO) ЧЕРН</t>
  </si>
  <si>
    <t>260103365R</t>
  </si>
  <si>
    <t>KOLEOS ФАРА ПРАВ ЛИНЗОВАН С РЕГ.МОТОР ВНУТРИ (DEPO) ЧЕРН</t>
  </si>
  <si>
    <t>26025JY40A</t>
  </si>
  <si>
    <t>KOLEOS ФАРА ПРАВ С РЕГ.МОТОР ВНУТРИ (DEPO) ЧЕРН</t>
  </si>
  <si>
    <t>KOLEOS БРЫЗГОВИК ПЕРЕДН КРЫЛА Л+П (КОМПЛЕКТ) + ЗАДН (4 шт)</t>
  </si>
  <si>
    <t>651000024R</t>
  </si>
  <si>
    <t>KOLEOS КАПОТ (Тайвань)</t>
  </si>
  <si>
    <t>963020315R</t>
  </si>
  <si>
    <t>KOLEOS ЗЕРКАЛО ЛЕВ ЭЛЕКТР С ПОДОГРЕВ , АВТОСКЛАДЫВ (convex) (Тайвань)</t>
  </si>
  <si>
    <t>963013417R</t>
  </si>
  <si>
    <t>KOLEOS ЗЕРКАЛО ПРАВ ЭЛЕКТР С ПОДОГРЕВ , АВТОСКЛАДЫВ (convex) (Тайвань)</t>
  </si>
  <si>
    <t>26580JY00A</t>
  </si>
  <si>
    <t>KOLEOS ФОНАРЬ ЗАДН В БАМПЕР ЦЕНТРАЛ (DEPO)</t>
  </si>
  <si>
    <t>26555JY00A/26555JY00B</t>
  </si>
  <si>
    <t>KOLEOS ФОНАРЬ ЗАДН ВНЕШН ЛЕВ (DEPO)</t>
  </si>
  <si>
    <t>26550JY00A/26550JY00B</t>
  </si>
  <si>
    <t>KOLEOS ФОНАРЬ ЗАДН ВНЕШН ПРАВ (DEPO)</t>
  </si>
  <si>
    <t>26555JY05A</t>
  </si>
  <si>
    <t>KOLEOS ФОНАРЬ ЗАДН ВНУТРЕН ЛЕВ (DEPO)</t>
  </si>
  <si>
    <t>26550JY05A</t>
  </si>
  <si>
    <t>KOLEOS ФОНАРЬ ЗАДН ВНУТРЕН ПРАВ (DEPO)</t>
  </si>
  <si>
    <t>921005115R/92100JY00A</t>
  </si>
  <si>
    <t>KOLEOS КОНДЕНСАТОР КОНДИЦ</t>
  </si>
  <si>
    <t>RENAULT KOLEOS (16-)</t>
  </si>
  <si>
    <t>260607108R</t>
  </si>
  <si>
    <t>KOLEOS ФАРА ЛЕВ ЛИНЗОВАН С РЕГ.МОТОР , ДИОД (DEPO)</t>
  </si>
  <si>
    <t>260103366R</t>
  </si>
  <si>
    <t>KOLEOS ФАРА ПРАВ ЛИНЗОВАН С РЕГ.МОТОР , ДИОД (DEPO)</t>
  </si>
  <si>
    <t>263360654R</t>
  </si>
  <si>
    <t>KOLEOS РЕШЕТКА БАМПЕРА ПЕРЕДН ЛЕВ С ХРОМ МОЛДИНГ (Тайвань)</t>
  </si>
  <si>
    <t>263314283R</t>
  </si>
  <si>
    <t>KOLEOS РЕШЕТКА БАМПЕРА ПЕРЕДН ПРАВ С ХРОМ МОЛДИНГ (Тайвань)</t>
  </si>
  <si>
    <t>631014905R</t>
  </si>
  <si>
    <t>KOLEOS КРЫЛО ПЕРЕДН ЛЕВ С ОТВ П/МОЛДИНГ (Тайвань) ЧЕРН</t>
  </si>
  <si>
    <t>631008830R</t>
  </si>
  <si>
    <t>KOLEOS КРЫЛО ПЕРЕДН ПРАВ С ОТВ П/МОЛДИНГ (Тайвань) ЧЕРН</t>
  </si>
  <si>
    <t>KOLEOS КРЫЛО ПЕРЕДН ЛЕВ С ОТВ П/МОЛДИНГ (Тайвань) ГРУНТ</t>
  </si>
  <si>
    <t>KOLEOS КРЫЛО ПЕРЕДН ПРАВ С ОТВ П/МОЛДИНГ (Тайвань) ГРУНТ</t>
  </si>
  <si>
    <t>RENAULT LAGUNA (07-)</t>
  </si>
  <si>
    <t>260600038R</t>
  </si>
  <si>
    <t>LAGUNA ФАРА ЛЕВ ЛИНЗОВАН П/КОРРЕКТОР (DEPO)</t>
  </si>
  <si>
    <t>260100038R</t>
  </si>
  <si>
    <t>LAGUNA ФАРА ПРАВ ЛИНЗОВАН П/КОРРЕКТОР (DEPO)</t>
  </si>
  <si>
    <t>963020139R</t>
  </si>
  <si>
    <t>LAGUNA ЗЕРКАЛО ЛЕВ ЭЛЕКТР С ПОДОГРЕВ С ТЕМПЕР ДАТЧИК , УК.ПОВОР (aspherical) (Тайвань) ГРУНТ</t>
  </si>
  <si>
    <t>963010152R</t>
  </si>
  <si>
    <t>LAGUNA ЗЕРКАЛО ПРАВ ЭЛЕКТР С ПОДОГРЕВ , УК.ПОВОР (convex) (Тайвань) ГРУНТ</t>
  </si>
  <si>
    <t>265550002R/89079526</t>
  </si>
  <si>
    <t>LAGUNA ФОНАРЬ ЗАДН ВНЕШН ЛЕВ (УНИВЕРСАЛ) (DEPO) КРАСН-БЕЛ</t>
  </si>
  <si>
    <t>265500002R/89079525</t>
  </si>
  <si>
    <t>LAGUNA ФОНАРЬ ЗАДН ВНЕШН ПРАВ (УНИВЕРСАЛ) (DEPO) КРАСН-БЕЛ</t>
  </si>
  <si>
    <t>265550001R</t>
  </si>
  <si>
    <t>LAGUNA ФОНАРЬ ЗАДН ВНЕШН ЛЕВ ДИОД (ХЭТЧБЭК) (DEPO)</t>
  </si>
  <si>
    <t>265500001R</t>
  </si>
  <si>
    <t>LAGUNA ФОНАРЬ ЗАДН ВНЕШН ПРАВ ДИОД (ХЭТЧБЭК) (DEPO)</t>
  </si>
  <si>
    <t>8200720780/8FK351322141</t>
  </si>
  <si>
    <t>LAGUNA КОМПРЕССОР КОНДИЦ 2 (см.каталог) (AVA)</t>
  </si>
  <si>
    <t>RENAULT LAGUNA (3/94-8/01)</t>
  </si>
  <si>
    <t>085310/7701038271</t>
  </si>
  <si>
    <t>LAGUNA ФАРА ЛЕВ БЕЗ КОРРЕКТОР (DEPO)</t>
  </si>
  <si>
    <t>7701047879</t>
  </si>
  <si>
    <t>LAGUNA ФАРА ЛЕВ П/КОРРЕКТОР (DEPO)</t>
  </si>
  <si>
    <t>085311/7701038272</t>
  </si>
  <si>
    <t>LAGUNA ФАРА ПРАВ БЕЗ КОРРЕКТОР (DEPO)</t>
  </si>
  <si>
    <t>7701047881</t>
  </si>
  <si>
    <t>LAGUNA ФАРА ПРАВ П/КОРРЕКТОР (DEPO)</t>
  </si>
  <si>
    <t>085311/7701038271</t>
  </si>
  <si>
    <t>085310/7701038272</t>
  </si>
  <si>
    <t>085522/7711130007</t>
  </si>
  <si>
    <t>LAGUNA УКАЗ.ПОВОРОТА УГЛОВОЙ ЛЕВ (DEPO)</t>
  </si>
  <si>
    <t>085523/7711130006</t>
  </si>
  <si>
    <t>LAGUNA УКАЗ.ПОВОРОТА УГЛОВОЙ ПРАВ (DEPO)</t>
  </si>
  <si>
    <t>085598/7701042674</t>
  </si>
  <si>
    <t>LAGUNA ФАРА ПРОТИВОТУМ ЛЕВ (DEPO)</t>
  </si>
  <si>
    <t>085599/7701042675</t>
  </si>
  <si>
    <t>LAGUNA ФАРА ПРОТИВОТУМ ПРАВ (DEPO)</t>
  </si>
  <si>
    <t>7701042675</t>
  </si>
  <si>
    <t>LAGUNA ФАРА ПРОТИВОТУМ ПРАВ (Valeo)</t>
  </si>
  <si>
    <t>7700819948</t>
  </si>
  <si>
    <t>LAGUNA РЕШЕТКА РАДИАТОРА ВЕРХН (Тайвань) ЧЕРН</t>
  </si>
  <si>
    <t>7701367611</t>
  </si>
  <si>
    <t>LAGUNA ПЛАНКА-ФАРТУК ПОД РЕШЕТКУ (Тайвань) ГРУНТ</t>
  </si>
  <si>
    <t>7701471338</t>
  </si>
  <si>
    <t>7701467519</t>
  </si>
  <si>
    <t>LAGUNA БАМПЕР ПЕРЕДН С ОТВ П/ПРОТИВОТУМ (Тайвань) ГРУНТ</t>
  </si>
  <si>
    <t>7700819991</t>
  </si>
  <si>
    <t>LAGUNA УСИЛИТЕЛЬ БАМПЕРА ПЕРЕДН (Тайвань)</t>
  </si>
  <si>
    <t>7751698030</t>
  </si>
  <si>
    <t>LAGUNA КРЫЛО ПЕРЕДН ЛЕВ</t>
  </si>
  <si>
    <t>7751667559</t>
  </si>
  <si>
    <t>7751698031</t>
  </si>
  <si>
    <t>LAGUNA КРЫЛО ПЕРЕДН ПРАВ</t>
  </si>
  <si>
    <t>7751667560</t>
  </si>
  <si>
    <t>7751667561</t>
  </si>
  <si>
    <t>LAGUNA СУППОРТ РАДИАТОРА</t>
  </si>
  <si>
    <t>7700818753</t>
  </si>
  <si>
    <t>LAGUNA ЗЕРКАЛО ЛЕВ МЕХАН С ТРОСИК (aspherical) (Тайвань)</t>
  </si>
  <si>
    <t>7700410964</t>
  </si>
  <si>
    <t>LAGUNA ЗЕРКАЛО ПРАВ МЕХАН С ТРОСИК (convex) (Тайвань)</t>
  </si>
  <si>
    <t>7700410965</t>
  </si>
  <si>
    <t>LAGUNA ЗЕРКАЛО ЛЕВ ЭЛЕКТР С ПОДОГРЕВ (aspherical) (Тайвань)</t>
  </si>
  <si>
    <t>7700410966</t>
  </si>
  <si>
    <t>LAGUNA ЗЕРКАЛО ПРАВ ЭЛЕКТР С ПОДОГРЕВ (convex) (Тайвань)</t>
  </si>
  <si>
    <t>7701691370</t>
  </si>
  <si>
    <t>LAGUNA БАМПЕР ЗАДН (ХЭТЧБЭК) (Тайвань) ЧЕРН</t>
  </si>
  <si>
    <t>085160/7701038275</t>
  </si>
  <si>
    <t>LAGUNA ФОНАРЬ ЗАДН ВНЕШН ЛЕВ (СЕДАН) (DEPO)</t>
  </si>
  <si>
    <t>087367/7700420122</t>
  </si>
  <si>
    <t>087368/7700420123</t>
  </si>
  <si>
    <t>LAGUNA ФОНАРЬ ЗАДН ВНЕШН ПРАВ (СЕДАН) (DEPO)</t>
  </si>
  <si>
    <t>085161/7701038274</t>
  </si>
  <si>
    <t>7701038237</t>
  </si>
  <si>
    <t>LAGUNA РАДИАТОР ОХЛАЖДЕН (см.каталог)</t>
  </si>
  <si>
    <t>7701038367/7701038369/7701469149</t>
  </si>
  <si>
    <t>LAGUNA МОТОР+ВЕНТИЛЯТОР  РАДИАТ ОХЛАЖДЕН ДВУХВЕНТИЛЯТ С КОРПУС (Тайвань)</t>
  </si>
  <si>
    <t>7701036724/7701038403/7701038405</t>
  </si>
  <si>
    <t>LAGUNA МОТОР+ВЕНТИЛЯТОР  РАДИАТ ОХЛАЖДЕН С КОРПУС MT БЕЗ КОНДИЦ (Тайвань)</t>
  </si>
  <si>
    <t>7701035695/7701036094/7701038404</t>
  </si>
  <si>
    <t>LAGUNA МОТОР+ВЕНТИЛЯТОР  РАДИАТ ОХЛАЖДЕН С КОРПУС AT БЕЗ КОНДИЦ (Тайвань)</t>
  </si>
  <si>
    <t>RENAULT LAGUNA (9/01-)</t>
  </si>
  <si>
    <t>087988/7701048927</t>
  </si>
  <si>
    <t>087987/7701048931</t>
  </si>
  <si>
    <t>7701048931+7701048927</t>
  </si>
  <si>
    <t>LAGUNA ФАРА Л+П (КОМПЛЕКТ) ТЮНИНГ ЛИНЗОВАН (DEVIL EYES) (SONAR) ВНУТРИ ХРОМ</t>
  </si>
  <si>
    <t>8200012581</t>
  </si>
  <si>
    <t>LAGUNA РЕШЕТКА РАДИАТОРА (Тайвань) ЧЕРН</t>
  </si>
  <si>
    <t>7701206433</t>
  </si>
  <si>
    <t>LAGUNA БАМПЕР ПЕРЕДН С СПОЙЛЕР (Тайвань) ГРУНТ</t>
  </si>
  <si>
    <t>7701472442</t>
  </si>
  <si>
    <t>LAGUNA КРЫЛО ПЕРЕДН ЛЕВ ПЛАСТИК (Тайвань)</t>
  </si>
  <si>
    <t>7701472443</t>
  </si>
  <si>
    <t>LAGUNA КРЫЛО ПЕРЕДН ПРАВ ПЛАСТИК</t>
  </si>
  <si>
    <t>7751471641</t>
  </si>
  <si>
    <t>LAGUNA КАПОТ (Тайвань)</t>
  </si>
  <si>
    <t>7751702434</t>
  </si>
  <si>
    <t>LAGUNA СУППОРТ РАДИАТОРА (Тайвань)</t>
  </si>
  <si>
    <t>7701053958</t>
  </si>
  <si>
    <t>LAGUNA ЗЕРКАЛО ЛЕВ ЭЛЕКТР С ПОДОГРЕВ (aspherical) (Тайвань) ГРУНТ</t>
  </si>
  <si>
    <t>7701053959</t>
  </si>
  <si>
    <t>LAGUNA ЗЕРКАЛО ПРАВ ЭЛЕКТР С ПОДОГРЕВ , ТЕМПЕР ДАТЧИК (convex) (Тайвань) ГРУНТ</t>
  </si>
  <si>
    <t>8200002472</t>
  </si>
  <si>
    <t>8200002475</t>
  </si>
  <si>
    <t>088000/8200703487</t>
  </si>
  <si>
    <t>LAGUNA ФОНАРЬ ЗАДН ВНЕШН ЛЕВ (УНИВЕРСАЛ) (DEPO)</t>
  </si>
  <si>
    <t>088001/8200703489</t>
  </si>
  <si>
    <t>LAGUNA ФОНАРЬ ЗАДН ВНЕШН ПРАВ (УНИВЕРСАЛ) (DEPO)</t>
  </si>
  <si>
    <t>8200024397/8FK351134431</t>
  </si>
  <si>
    <t>LAGUNA КОМПРЕССОР КОНДИЦ 1.6 (см.каталог) (AVA)</t>
  </si>
  <si>
    <t>RENAULT LOGAN (05-14)</t>
  </si>
  <si>
    <t>8200744753</t>
  </si>
  <si>
    <t>LOGAN {LADA LARGUS 12-} ФАРА ЛЕВ П/КОРРЕКТОР (DEPO)</t>
  </si>
  <si>
    <t>8200744754</t>
  </si>
  <si>
    <t>LOGAN {LADA LARGUS 12-} ФАРА ПРАВ П/КОРРЕКТОР (DEPO)</t>
  </si>
  <si>
    <t>260601225R</t>
  </si>
  <si>
    <t>LOGAN ФАРА ЛЕВ (DEPO)</t>
  </si>
  <si>
    <t>8200708804</t>
  </si>
  <si>
    <t>LOGAN ФАРА ЛЕВ (ориг.) ВНУТРИ ПОЛНОСТЬЮ ХРОМ</t>
  </si>
  <si>
    <t>2601000Q0N/8200708804</t>
  </si>
  <si>
    <t>LOGAN ФАРА ЛЕВ ВНУТРИ ПОЛНОСТЬЮ ХРОМ (DEPO)</t>
  </si>
  <si>
    <t>6001546788</t>
  </si>
  <si>
    <t>LOGAN ФАРА ЛЕВ П/КОРРЕКТОР (DEPO)</t>
  </si>
  <si>
    <t>260106344R</t>
  </si>
  <si>
    <t>LOGAN ФАРА ПРАВ (DEPO)</t>
  </si>
  <si>
    <t>8200708805</t>
  </si>
  <si>
    <t>LOGAN ФАРА ПРАВ (ориг.) ВНУТРИ ПОЛНОСТЬЮ ХРОМ</t>
  </si>
  <si>
    <t>2606000Q0N/8200708805</t>
  </si>
  <si>
    <t>LOGAN ФАРА ПРАВ ВНУТРИ ПОЛНОСТЬЮ ХРОМ (DEPO)</t>
  </si>
  <si>
    <t>6001546789</t>
  </si>
  <si>
    <t>LOGAN ФАРА ПРАВ П/КОРРЕКТОР (DEPO)</t>
  </si>
  <si>
    <t>LOGAN {LADA LARGUS 12-} ФАРА ЛЕВ</t>
  </si>
  <si>
    <t>LOGAN {LADA LARGUS 12-} ФАРА ПРАВ</t>
  </si>
  <si>
    <t>8200675050</t>
  </si>
  <si>
    <t>08-09</t>
  </si>
  <si>
    <t>LOGAN ФАРА ЛЕВ (ориг.) ВНУТРИ ХРОМ СЕР</t>
  </si>
  <si>
    <t>LOGAN ФАРА ЛЕВ ВНУТРИ ХРОМ</t>
  </si>
  <si>
    <t>LOGAN ФАРА ЛЕВ ТЮНИНГ ХРУСТАЛ 2 ЛИНЗОВАН ВНУТРИ ЧЕРН (Китай)</t>
  </si>
  <si>
    <t>8200675053</t>
  </si>
  <si>
    <t>LOGAN ФАРА ПРАВ (ориг.) ВНУТРИ ХРОМ СЕР</t>
  </si>
  <si>
    <t>LOGAN ФАРА ПРАВ ВНУТРИ ХРОМ</t>
  </si>
  <si>
    <t>LOGAN ФАРА ПРАВ ТЮНИНГ ХРУСТАЛ 2 ЛИНЗОВАН ВНУТРИ ЧЕРН (Китай)</t>
  </si>
  <si>
    <t>LOGAN {LADA LARGUS 12-} ФАРА ЛЕВ (Китай)</t>
  </si>
  <si>
    <t>LOGAN {LADA LARGUS 12-} ФАРА ПРАВ (Китай)</t>
  </si>
  <si>
    <t>LOGAN ФАРА ЛЕВ (Китай)</t>
  </si>
  <si>
    <t>676512071/8200675050</t>
  </si>
  <si>
    <t>LOGAN ФАРА ЛЕВ ВНУТРИ ХРОМ (DEPO) СЕР</t>
  </si>
  <si>
    <t>LOGAN ФАРА ПРАВ (Китай)</t>
  </si>
  <si>
    <t>676512072/8200675053</t>
  </si>
  <si>
    <t>LOGAN ФАРА ПРАВ ВНУТРИ ХРОМ (DEPO) СЕР</t>
  </si>
  <si>
    <t>LOGAN {LADA LARGUS 12-} ФАРА ЛЕВ (РОССИЯ)</t>
  </si>
  <si>
    <t>LOGAN {LADA LARGUS 12-} ФАРА ПРАВ (РОССИЯ)</t>
  </si>
  <si>
    <t>6001546789+6001546788</t>
  </si>
  <si>
    <t>LOGAN ФАРА Л+П (КОМПЛЕКТ) ТЮНИНГ ЛИНЗОВАН С СВЕТЯЩ ОБОДК (JUNYAN) ВНУТРИ ХРОМ</t>
  </si>
  <si>
    <t>LOGAN ФАРА ЛЕВ (Китай) ТЕМНО-СЕР</t>
  </si>
  <si>
    <t>LOGAN ФАРА ПРАВ (Китай) ТЕМНО-СЕР</t>
  </si>
  <si>
    <t>LOGAN ФАРА ЛЕВ (DEVIL EYES) ВНУТРИ ЧЕРН (Китай)</t>
  </si>
  <si>
    <t>LOGAN ФАРА ПРАВ (DEVIL EYES) ВНУТРИ ЧЕРН (Китай)</t>
  </si>
  <si>
    <t>6001546788+6001546789</t>
  </si>
  <si>
    <t>LOGAN ФАРА Л+П (КОМПЛЕКТ) ТЮНИНГ ЛИНЗОВАН С СВЕТЯЩ ОБОДК (JUNYAN) ВНУТРИ ЧЕРН</t>
  </si>
  <si>
    <t>8200751779</t>
  </si>
  <si>
    <t>LOGAN ФОНАРЬ-КАТАФОТ ЛЕВ В ЗАДН БАМПЕР (Тайвань)</t>
  </si>
  <si>
    <t>8200751778</t>
  </si>
  <si>
    <t>LOGAN ФОНАРЬ-КАТАФОТ ПРАВ В ЗАДН БАМПЕР (Тайвань)</t>
  </si>
  <si>
    <t>LOGAN ФОНАРЬ-КАТАФОТ ЛЕВ В ЗАДН БАМПЕР (РОССИЯ)</t>
  </si>
  <si>
    <t>LOGAN ФОНАРЬ-КАТАФОТ ПРАВ В ЗАДН БАМПЕР (РОССИЯ)</t>
  </si>
  <si>
    <t>261508367R</t>
  </si>
  <si>
    <t>LOGAN {СМ. ФОТО,под лампу PSX24W !} ФАРА ПРОТИВОТУМ Л=П С КРОНШТЕЙН (DEPO)</t>
  </si>
  <si>
    <t>8200752748</t>
  </si>
  <si>
    <t>LOGAN РЕШЕТКА РАДИАТОРА (Тайвань) ЧЕРН</t>
  </si>
  <si>
    <t>LOGAN РЕШЕТКА РАДИАТОРА (Китай) ЧЕРН</t>
  </si>
  <si>
    <t>LOGAN РЕШЕТКА РАДИАТОРА (РОССИЯ) ЧЕРН</t>
  </si>
  <si>
    <t>8200785077</t>
  </si>
  <si>
    <t>LOGAN МОЛДИНГ РЕШЕТКИ РАДИАТОРА НА КАПОТ (Тайвань) ХРОМ</t>
  </si>
  <si>
    <t>8200748242</t>
  </si>
  <si>
    <t>LOGAN МОЛДИНГ РЕШЕТКИ РАДИАТОРА НА КАПОТ (Тайвань) ГРУНТ</t>
  </si>
  <si>
    <t>LOGAN МОЛДИНГ РЕШЕТКИ РАДИАТОРА НА КАПОТ (Китай) ХРОМ</t>
  </si>
  <si>
    <t>LOGAN МОЛДИНГ РЕШЕТКИ РАДИАТОРА НА КАПОТ (РОССИЯ) ЧЕРН</t>
  </si>
  <si>
    <t>LOGAN МОЛДИНГ РЕШЕТКИ РАДИАТОРА НА КАПОТ (РОССИЯ) ХРОМ</t>
  </si>
  <si>
    <t>6001549907</t>
  </si>
  <si>
    <t>LOGAN БАМПЕР ПЕРЕДН БЕЗ ОТВ П/ПРОТИВОТУМ (Китай)</t>
  </si>
  <si>
    <t>620223580R/8200748275</t>
  </si>
  <si>
    <t>LOGAN БАМПЕР ПЕРЕДН БЕЗ ОТВ П/ПРОТИВОТУМ (Тайвань) ГРУНТ</t>
  </si>
  <si>
    <t>LOGAN БАМПЕР ПЕРЕДН БЕЗ ОТВ П/ПРОТИВОТУМ (Тайвань) ЧЕРН</t>
  </si>
  <si>
    <t>8200785044</t>
  </si>
  <si>
    <t>LOGAN БАМПЕР ПЕРЕДН С ОТВ П/ПРОТИВОТУМ (Тайвань) ГРУНТ</t>
  </si>
  <si>
    <t>620223580R+8200752748+8200752803/8200748275</t>
  </si>
  <si>
    <t>LOGAN БАМПЕР ПЕРЕДН БЕЗ ОТВ П/ПРОТИВОТУМ В СБОРЕ С РЕШЕТК ЛИТОЙ</t>
  </si>
  <si>
    <t>LOGAN БАМПЕР ПЕРЕДН С ОТВ П/ПРОТИВОТУМ (Китай)</t>
  </si>
  <si>
    <t>LOGAN БАМПЕР ПЕРЕДН БЕЗ ОТВ П/ПРОТИВОТУМ ЧЕРН</t>
  </si>
  <si>
    <t>LOGAN БАМПЕР ПЕРЕДН С ОТВ П/ПРОТИВОТУМ (Тайвань) ЧЕРН</t>
  </si>
  <si>
    <t>8200785044+8200752748+8200838547+8200838548</t>
  </si>
  <si>
    <t>LOGAN БАМПЕР ПЕРЕДН С ОТВ П/ПРОТИВОТУМ В СБОРЕ С РЕШЕТК ЛИТОЙ</t>
  </si>
  <si>
    <t>LOGAN БАМПЕР ПЕРЕДН БЕЗ ОТВ П/ПРОТИВОТУМ</t>
  </si>
  <si>
    <t>8200752803</t>
  </si>
  <si>
    <t>LOGAN РЕШЕТКА БАМПЕРА ПЕРЕДН (Тайвань) ЧЕРН</t>
  </si>
  <si>
    <t>6001548685</t>
  </si>
  <si>
    <t>LOGAN РЕШЕТКА БАМПЕРА ПЕРЕДН ЛЕВ (Тайвань)</t>
  </si>
  <si>
    <t>8200838547</t>
  </si>
  <si>
    <t>LOGAN РЕШЕТКА БАМПЕРА ПЕРЕДН ЛЕВ П/ПРОТИВОТУМ (Тайвань) ЧЕРН</t>
  </si>
  <si>
    <t>6001548686</t>
  </si>
  <si>
    <t>LOGAN РЕШЕТКА БАМПЕРА ПЕРЕДН ПРАВ (Тайвань)</t>
  </si>
  <si>
    <t>8200838548</t>
  </si>
  <si>
    <t>LOGAN РЕШЕТКА БАМПЕРА ПЕРЕДН ПРАВ П/ПРОТИВОТУМ (Тайвань) ЧЕРН</t>
  </si>
  <si>
    <t>LOGAN РЕШЕТКА БАМПЕРА ПЕРЕДН ЛЕВ П/ПРОТИВОТУМ</t>
  </si>
  <si>
    <t>LOGAN РЕШЕТКА БАМПЕРА ПЕРЕДН ПРАВ П/ПРОТИВОТУМ</t>
  </si>
  <si>
    <t>8450000253</t>
  </si>
  <si>
    <t>LOGAN {LADA LARGUS 12-} РЕШЕТКА БАМПЕРА ПЕРЕДН ЛЕВ С ОТВ П/ПРОТИВОТУМ (РОССИЯ)</t>
  </si>
  <si>
    <t>8450000252</t>
  </si>
  <si>
    <t>LOGAN {LADA LARGUS 12-} РЕШЕТКА БАМПЕРА ПЕРЕДН ПРАВ С ОТВ П/ПРОТИВОТУМ (РОССИЯ)</t>
  </si>
  <si>
    <t>6001551322</t>
  </si>
  <si>
    <t>LOGAN УСИЛИТЕЛЬ БАМПЕРА ПЕРЕДН (Тайвань)</t>
  </si>
  <si>
    <t>6001546750</t>
  </si>
  <si>
    <t>6001551322/752104AA8A</t>
  </si>
  <si>
    <t>LOGAN УСИЛИТЕЛЬ БАМПЕРА ПЕРЕДН (Китай)</t>
  </si>
  <si>
    <t>6001546712/6001549971</t>
  </si>
  <si>
    <t>LOGAN КРЫЛО ПЕРЕДН ЛЕВ (Тайвань)</t>
  </si>
  <si>
    <t>6001546713/6001549973</t>
  </si>
  <si>
    <t>LOGAN КРЫЛО ПЕРЕДН ПРАВ (Тайвань)</t>
  </si>
  <si>
    <t>6001546712</t>
  </si>
  <si>
    <t>LOGAN КРЫЛО ПЕРЕДН ЛЕВ (РОССИЯ)</t>
  </si>
  <si>
    <t>6001546713</t>
  </si>
  <si>
    <t>LOGAN КРЫЛО ПЕРЕДН ПРАВ (РОССИЯ)</t>
  </si>
  <si>
    <t>6001548287</t>
  </si>
  <si>
    <t>LOGAN МОЛДИНГ АРКИ КРЫЛА ЛЕВ ЗАДН (Китай)</t>
  </si>
  <si>
    <t>6001548288</t>
  </si>
  <si>
    <t>LOGAN МОЛДИНГ АРКИ КРЫЛА ПРАВ ЗАДН (Китай)</t>
  </si>
  <si>
    <t>6001548285</t>
  </si>
  <si>
    <t>LOGAN МОЛДИНГ АРКИ КРЫЛА ЛЕВ ПЕРЕД (Китай)</t>
  </si>
  <si>
    <t>6001548286</t>
  </si>
  <si>
    <t>LOGAN МОЛДИНГ АРКИ КРЫЛА ПРАВ ПЕРЕД (Китай)</t>
  </si>
  <si>
    <t>6001546926</t>
  </si>
  <si>
    <t>LOGAN ПОДКРЫЛОК ПЕРЕДН КРЫЛА ЛЕВ (Тайвань)</t>
  </si>
  <si>
    <t>6001546927</t>
  </si>
  <si>
    <t>LOGAN ПОДКРЫЛОК ПЕРЕДН КРЫЛА ПРАВ (Тайвань)</t>
  </si>
  <si>
    <t>6001546926/6001549270</t>
  </si>
  <si>
    <t>LOGAN ПОДКРЫЛОК ПЕРЕДН КРЫЛА ЛЕВ (Китай)</t>
  </si>
  <si>
    <t>6001546927/6001549271</t>
  </si>
  <si>
    <t>LOGAN ПОДКРЫЛОК ПЕРЕДН КРЫЛА ПРАВ (Китай)</t>
  </si>
  <si>
    <t>6001998136</t>
  </si>
  <si>
    <t>LOGAN БРЫЗГОВИК ПЕРЕДН КРЫЛА Л+П (КОМПЛЕКТ) (Китай)</t>
  </si>
  <si>
    <t>6001547332</t>
  </si>
  <si>
    <t>LOGAN ЗАМОК КАПОТА (Китай)</t>
  </si>
  <si>
    <t>6001546685</t>
  </si>
  <si>
    <t>LOGAN КАПОТ (Тайвань)</t>
  </si>
  <si>
    <t>LOGAN КАПОТ (РОССИЯ)</t>
  </si>
  <si>
    <t>LOGAN КАПОТ С ГЕРМЕТИК (Турция)</t>
  </si>
  <si>
    <t>6001546875</t>
  </si>
  <si>
    <t>LOGAN ПЕТЛЯ КАПОТА ЛЕВ (Тайвань)</t>
  </si>
  <si>
    <t>6001546876</t>
  </si>
  <si>
    <t>LOGAN ПЕТЛЯ КАПОТА ПРАВ (Тайвань)</t>
  </si>
  <si>
    <t>6001546919</t>
  </si>
  <si>
    <t>LOGAN СУППОРТ РАДИАТОРА (Тайвань)</t>
  </si>
  <si>
    <t>6001546919/6001551794</t>
  </si>
  <si>
    <t>LOGAN СУППОРТ РАДИАТОРА (Турция)</t>
  </si>
  <si>
    <t>6001546786</t>
  </si>
  <si>
    <t>LOGAN КРЕПЛЕНИЕ ФАРЫ ЛЕВ ПРОТИВОТУМ (Китай)</t>
  </si>
  <si>
    <t>6001546785</t>
  </si>
  <si>
    <t>LOGAN КРЕПЛЕНИЕ ФАРЫ ПРАВ ПРОТИВОТУМ (Китай)</t>
  </si>
  <si>
    <t>6001549679/963018251R</t>
  </si>
  <si>
    <t>LOGAN {SANDERO 08-  (корпус монолитный!)} ЗЕРКАЛО ПРАВ БОЛЬШ ЭЛЕКТР С ПОДОГРЕВ (aspherical) (Тайвань) ЧЕРН</t>
  </si>
  <si>
    <t>6001549678/963029836R</t>
  </si>
  <si>
    <t>LOGAN {SANDERO 08- (корпус монолитный!)} ЗЕРКАЛО ЛЕВ БОЛЬШ ЭЛЕКТР С ПОДОГРЕВ (convex) (Тайвань) ЧЕРН</t>
  </si>
  <si>
    <t>6001546989</t>
  </si>
  <si>
    <t>LOGAN ЗЕРКАЛО ЛЕВ МЕХАН С ТРОСИК (convex) (Тайвань) ЧЕРН</t>
  </si>
  <si>
    <t>6001546990</t>
  </si>
  <si>
    <t>LOGAN ЗЕРКАЛО ПРАВ МЕХАН С ТРОСИК (convex) (Тайвань) ЧЕРН</t>
  </si>
  <si>
    <t>6004547522</t>
  </si>
  <si>
    <t>LOGAN ЗЕРКАЛО ЛЕВ ЭЛЕКТР С ПОДОГРЕВ (convex) (Тайвань) ЧЕРН</t>
  </si>
  <si>
    <t>6001547523</t>
  </si>
  <si>
    <t>LOGAN ЗЕРКАЛО ПРАВ ЭЛЕКТР С ПОДОГРЕВ (convex) (Тайвань) ЧЕРН</t>
  </si>
  <si>
    <t>LOGAN ЗЕРКАЛО ЛЕВ ЭЛЕКТР С ПОДОГРЕВ (convex) ЧЕРН (Китай)</t>
  </si>
  <si>
    <t>LOGAN ЗЕРКАЛО ПРАВ ЭЛЕКТР С ПОДОГРЕВ (convex) ЧЕРН (Китай)</t>
  </si>
  <si>
    <t>963023121R</t>
  </si>
  <si>
    <t>LOGAN {SANDERO 08-/LARGUS 12-} ЗЕРКАЛО ЛЕВ МЕХАН БОЛЬШ (convex) (РОССИЯ) ЧЕРН</t>
  </si>
  <si>
    <t>LOGAN {SANDERO 08-/LARGUS 12-} ЗЕРКАЛО ПРАВ МЕХАН БОЛЬШ (convex) (РОССИЯ) ЧЕРН</t>
  </si>
  <si>
    <t>LOGAN {SANDERO 08- (корпус монолитный!)} ЗЕРКАЛО ЛЕВ БОЛЬШ ЭЛЕКТР С ПОДОГРЕВ (convex) (РОССИЯ) ЧЕРН</t>
  </si>
  <si>
    <t>LOGAN {SANDERO 08- (корпус монолитный!)} ЗЕРКАЛО ПРАВ БОЛЬШ ЭЛЕКТР С ПОДОГРЕВ (convex) (РОССИЯ) ЧЕРН</t>
  </si>
  <si>
    <t>6001549716</t>
  </si>
  <si>
    <t>LOGAN СТЕКЛО ЗЕРКАЛА ЛЕВ С ПОДОГРЕВ (convex) БОЛЬШ (Тайвань)</t>
  </si>
  <si>
    <t>6001549717</t>
  </si>
  <si>
    <t>LOGAN СТЕКЛО ЗЕРКАЛА ПРАВ С ПОДОГРЕВ (convex) БОЛЬШ (Тайвань)</t>
  </si>
  <si>
    <t>LOGAN СТЕКЛО ЗЕРКАЛА ЛЕВ (convex) БОЛЬШ (Тайвань)</t>
  </si>
  <si>
    <t>LOGAN СТЕКЛО ЗЕРКАЛА ПРАВ (convex) БОЛЬШ (Тайвань)</t>
  </si>
  <si>
    <t>8200752814</t>
  </si>
  <si>
    <t>LOGAN ЗАГЛУШКА БУКСИРОВ КРЮКА БАМПЕРА ПЕРЕД</t>
  </si>
  <si>
    <t>6001546980</t>
  </si>
  <si>
    <t>05-13</t>
  </si>
  <si>
    <t>LOGAN ПОРОГ ЛЕВ (KLOKKERHOLM)</t>
  </si>
  <si>
    <t>6001546981</t>
  </si>
  <si>
    <t>LOGAN ПОРОГ ПРАВ (KLOKKERHOLM)</t>
  </si>
  <si>
    <t>LOGAN АРКА РЕМ.КРЫЛА ЗАДН ЛЕВ (KLOKKERHOLM)</t>
  </si>
  <si>
    <t>LOGAN АРКА РЕМ.КРЫЛА ЗАДН ПРАВ (KLOKKERHOLM)</t>
  </si>
  <si>
    <t>801014373R</t>
  </si>
  <si>
    <t>LOGAN ДВЕРЬ ПЕРЕДН ЛЕВ БЕЗ ОТВ П/МОЛДИНГ (Китай)</t>
  </si>
  <si>
    <t>801016598R</t>
  </si>
  <si>
    <t>LOGAN ДВЕРЬ ПЕРЕДН ЛЕВ С ОТВ П/МОЛДИНГ (Китай)</t>
  </si>
  <si>
    <t>801005442R</t>
  </si>
  <si>
    <t>LOGAN ДВЕРЬ ПЕРЕДН ПРАВ БЕЗ ОТВ П/МОЛДИНГ (Китай)</t>
  </si>
  <si>
    <t>801001895R</t>
  </si>
  <si>
    <t>LOGAN ДВЕРЬ ПЕРЕДН ПРАВ С ОТВ П/МОЛДИНГ (Китай)</t>
  </si>
  <si>
    <t>LOGAN ДВЕРЬ ЗАДН ЛЕВ БЕЗ ОТВ П/МОЛДИНГ (Китай)</t>
  </si>
  <si>
    <t>821017311R</t>
  </si>
  <si>
    <t>LOGAN ДВЕРЬ ЗАДН ЛЕВ С ОТВ П/МОЛДИНГ (Китай)</t>
  </si>
  <si>
    <t>821002232R</t>
  </si>
  <si>
    <t>LOGAN ДВЕРЬ ЗАДН ПРАВ БЕЗ ОТВ П/МОЛДИНГ (Китай)</t>
  </si>
  <si>
    <t>821009214R</t>
  </si>
  <si>
    <t>LOGAN ДВЕРЬ ЗАДН ПРАВ С ОТВ П/МОЛДИНГ (Китай)</t>
  </si>
  <si>
    <t>6001546710</t>
  </si>
  <si>
    <t>LOGAN МОЛДИНГ КУЗОВА Л=П НА ПЕРЕД ДВЕРЬ (Тайвань)</t>
  </si>
  <si>
    <t>6001546709</t>
  </si>
  <si>
    <t>LOGAN МОЛДИНГ КУЗОВА Л=П НА ЗАДН ДВЕРЬ (Тайвань)</t>
  </si>
  <si>
    <t>LOGAN МОЛДИНГ КУЗОВА Л=П НА ПЕРЕД ДВЕРЬ (Китай)</t>
  </si>
  <si>
    <t>LOGAN МОЛДИНГ КУЗОВА Л=П НА ЗАДН ДВЕРЬ (Китай)</t>
  </si>
  <si>
    <t>6001546970</t>
  </si>
  <si>
    <t>LOGAN КРЫЛО ЗАДН ЛЕВ (Тайвань)</t>
  </si>
  <si>
    <t>6001546971</t>
  </si>
  <si>
    <t>LOGAN КРЫЛО ЗАДН ПРАВ (Тайвань)</t>
  </si>
  <si>
    <t>774217812R</t>
  </si>
  <si>
    <t>LOGAN {С ЧАСТЬЮ ПОРОГА} КРЫЛО ЗАДН ЛЕВ (Китай)</t>
  </si>
  <si>
    <t>774208054R</t>
  </si>
  <si>
    <t>LOGAN {С ЧАСТЬЮ ПОРОГА} КРЫЛО ЗАДН ПРАВ (Китай)</t>
  </si>
  <si>
    <t>8200848954</t>
  </si>
  <si>
    <t>LOGAN ПОДКРЫЛОК ЗАДН КРЫЛА ЛЕВ (Китай)</t>
  </si>
  <si>
    <t>8200848951</t>
  </si>
  <si>
    <t>LOGAN ПОДКРЫЛОК ЗАДН КРЫЛА ПРАВ (Китай)</t>
  </si>
  <si>
    <t>8200886732</t>
  </si>
  <si>
    <t>LOGAN БРЫЗГОВИК ЗАДН КРЫЛА Л+П (КОМПЛЕКТ) (Китай)</t>
  </si>
  <si>
    <t>6001551125</t>
  </si>
  <si>
    <t>LOGAN КРЫШКА БАГАЖНИКА (Китай)</t>
  </si>
  <si>
    <t>901010231R</t>
  </si>
  <si>
    <t>LOGAN {MCV (LADA LARGUS 12-} ДВЕРЬ  БАГАЖНИКА ЛЕВ БЕЗ ОКОНН. ПРОЁМ (УНИВЕРСАЛ) (Китай)</t>
  </si>
  <si>
    <t>901004643R</t>
  </si>
  <si>
    <t>LOGAN {MCV (LADA LARGUS 12-} ДВЕРЬ  БАГАЖНИКА ПРАВ БЕЗ ОКОНН. ПРОЁМ (УНИВЕРСАЛ) (Китай)</t>
  </si>
  <si>
    <t>901015964R</t>
  </si>
  <si>
    <t>LOGAN {MCV (LADA LARGUS 12-} ДВЕРЬ  БАГАЖНИКА ЛЕВ С ОКОНН. ПРОЁМ (УНИВЕРСАЛ) (Китай)</t>
  </si>
  <si>
    <t>901005637R</t>
  </si>
  <si>
    <t>LOGAN {MCV (LADA LARGUS 12-} ДВЕРЬ  БАГАЖНИКА ПРАВ С ОКОНН. ПРОЁМ (УНИВЕРСАЛ) (Китай)</t>
  </si>
  <si>
    <t>8450000257</t>
  </si>
  <si>
    <t>LOGAN {LARGUS MCV (СМ ФОТО!!!)} БАМПЕР ЗАДН (Италия)</t>
  </si>
  <si>
    <t>8200752683</t>
  </si>
  <si>
    <t>LOGAN БАМПЕР ЗАДН (Тайвань) ГРУНТ</t>
  </si>
  <si>
    <t>LOGAN БАМПЕР ЗАДН</t>
  </si>
  <si>
    <t>6001546776</t>
  </si>
  <si>
    <t>LOGAN БАМПЕР ЗАДН ЧЕРН</t>
  </si>
  <si>
    <t>6001549107/62420911/8200864612</t>
  </si>
  <si>
    <t>LOGAN {MCV (LADA LARGUS 12-} ФОНАРЬ ЗАДН ВНЕШН ЛЕВ (УНИВЕРСАЛ) (DEPO)</t>
  </si>
  <si>
    <t>6001549106/62420912/8200864610</t>
  </si>
  <si>
    <t>LOGAN {MCV (LADA LARGUS 12-} ФОНАРЬ ЗАДН ВНЕШН ПРАВ (УНИВЕРСАЛ) (DEPO)</t>
  </si>
  <si>
    <t>6001546794</t>
  </si>
  <si>
    <t>LOGAN ФОНАРЬ ЗАДН ВНЕШН ЛЕВ (Китай)</t>
  </si>
  <si>
    <t>6001546795</t>
  </si>
  <si>
    <t>LOGAN ФОНАРЬ ЗАДН ВНЕШН ПРАВ (Китай)</t>
  </si>
  <si>
    <t>LOGAN {MCV (LADA LARGUS 12-} ФОНАРЬ ЗАДН ВНЕШН ЛЕВ (УНИВЕРСАЛ) (РОССИЯ)</t>
  </si>
  <si>
    <t>LOGAN {MCV (LADA LARGUS 12-} ФОНАРЬ ЗАДН ВНЕШН ПРАВ (УНИВЕРСАЛ) (РОССИЯ)</t>
  </si>
  <si>
    <t>LOGAN ФОНАРЬ ЗАДН ВНЕШН ЛЕВ (DEPO)</t>
  </si>
  <si>
    <t>8200744760</t>
  </si>
  <si>
    <t>LOGAN ФОНАРЬ ЗАДН ВНЕШН ЛЕВ (DEPO) КРАСН-БЕЛ</t>
  </si>
  <si>
    <t>LOGAN ФОНАРЬ ЗАДН ВНЕШН ПРАВ (DEPO)</t>
  </si>
  <si>
    <t>8200744759</t>
  </si>
  <si>
    <t>LOGAN ФОНАРЬ ЗАДН ВНЕШН ПРАВ (DEPO) КРАСН-БЕЛ</t>
  </si>
  <si>
    <t>LOGAN {MCV (LADA LARGUS 12-} ФОНАРЬ ЗАДН ВНЕШН ЛЕВ (УНИВЕРСАЛ) (ориг.)</t>
  </si>
  <si>
    <t>LOGAN {MCV (LADA LARGUS 12-} ФОНАРЬ ЗАДН ВНЕШН ПРАВ (УНИВЕРСАЛ) (ориг.)</t>
  </si>
  <si>
    <t>8200744759/8200744769</t>
  </si>
  <si>
    <t>LOGAN ФОНАРЬ ЗАДН ВНЕШН Л+П (КОМПЛЕКТ) ТЮНИНГ ТОНИР (DEPO) ВНУТРИ КРАСН-XРОМ</t>
  </si>
  <si>
    <t>6001549149</t>
  </si>
  <si>
    <t>LOGAN ФОНАРЬ ЗАДН ВНЕШН ЛЕВ (СЕДАН) УК.ПОВОР (DEPO) БЕЛЫЙ</t>
  </si>
  <si>
    <t>6001549148</t>
  </si>
  <si>
    <t>LOGAN ФОНАРЬ ЗАДН ВНЕШН ПРАВ (СЕДАН) УК.ПОВОР (DEPO) БЕЛЫЙ</t>
  </si>
  <si>
    <t>LOGAN ФОНАРЬ ЗАДН ВНЕШН ЛЕВ (ориг.)</t>
  </si>
  <si>
    <t>LOGAN ФОНАРЬ ЗАДН ВНЕШН ЛЕВ (РОССИЯ) КРАСН-БЕЛ</t>
  </si>
  <si>
    <t>LOGAN ФОНАРЬ ЗАДН ВНЕШН ПРАВ (ориг.)</t>
  </si>
  <si>
    <t>LOGAN ФОНАРЬ ЗАДН ВНЕШН ПРАВ (РОССИЯ) КРАСН-БЕЛ</t>
  </si>
  <si>
    <t>6001546794+6001546795</t>
  </si>
  <si>
    <t>LOGAN ФОНАРЬ ЗАДН ВНЕШН Л+П (КОМПЛЕКТ) ТЮНИНГ (JUNYAN) ВНУТРИ ХРОМ</t>
  </si>
  <si>
    <t>LOGAN ФОНАРЬ ЗАДН ВНЕШН Л+П (КОМПЛЕКТ) ТЮНИНГ (JUNYAN) ВНУТРИ ЧЕРН</t>
  </si>
  <si>
    <t>8200752789</t>
  </si>
  <si>
    <t>LOGAN МОЛДИНГ ЗАДН НА БАГАЖН ХРОМ (Китай)</t>
  </si>
  <si>
    <t>6001547519/8200820918</t>
  </si>
  <si>
    <t>LOGAN {SANDERO 08-} РЫЧАГ ПЕРЕДН ПОДВЕСКИ ЛЕВ НИЖН (Тайвань)</t>
  </si>
  <si>
    <t>6001547520/8200820930</t>
  </si>
  <si>
    <t>LOGAN {SANDERO 08-} РЫЧАГ ПЕРЕДН ПОДВЕСКИ ПРАВ НИЖН (Тайвань)</t>
  </si>
  <si>
    <t>6001548140</t>
  </si>
  <si>
    <t>LOGAN БАЧОК ОМЫВАТЕЛЯ (Китай)</t>
  </si>
  <si>
    <t>6001547484</t>
  </si>
  <si>
    <t>LOGAN РАДИАТОР ОТОПИТЕЛЯ (Китай)</t>
  </si>
  <si>
    <t>214104AA0A/8200735038</t>
  </si>
  <si>
    <t>LOGAN {480X414X23mm/SANDERO 08-/LARGUS 12-/ALMERA13-} РАДИАТОР ОХЛАЖДЕН БЕЗ КОНДИЦ</t>
  </si>
  <si>
    <t>214814AA0A/8200765566</t>
  </si>
  <si>
    <t>LOGAN {LARGUS 12-/ALMERA 13-} МОТОР+ВЕНТИЛЯТОР  РАДИАТ ОХЛАЖДЕН В СБОРЕ С РАМК , С КОНДИЦ</t>
  </si>
  <si>
    <t>6001550769</t>
  </si>
  <si>
    <t>LOGAN {SANDERO 08-} МОТОР+ВЕНТИЛЯТОР  РАДИАТ ОХЛАЖДЕН В СБОРЕ С РАМК , С КОНДИЦ</t>
  </si>
  <si>
    <t>8200779073/9212000Q2E</t>
  </si>
  <si>
    <t>LOGAN {LARGUS 12-/ALMERA 13-} МОТОР+ВЕНТИЛЯТОР  РАДИАТ ОХЛАЖДЕН В СБОРЕ С РАМК , БЕЗ КОНДИЦ (Китай)</t>
  </si>
  <si>
    <t>6001550770</t>
  </si>
  <si>
    <t>LOGAN {SANDERO 08-} МОТОР+ВЕНТИЛЯТОР  РАДИАТ ОХЛАЖДЕН В СБОРЕ С РАМК , БЕЗ КОНДИЦ (Китай)</t>
  </si>
  <si>
    <t>8200090213/8200241088</t>
  </si>
  <si>
    <t>LOGAN КОНДЕНСАТОР КОНДИЦ (NISSENS) (GERI) (NRF) (см.каталог)</t>
  </si>
  <si>
    <t>6001550660/8200090213/8200241088</t>
  </si>
  <si>
    <t>LOGAN КОНДЕНСАТОР КОНДИЦ (см.каталог)</t>
  </si>
  <si>
    <t>544013322R/8200745454</t>
  </si>
  <si>
    <t>LOGAN {SANDERO 09-14/ LARGUS 11-} ПОДРАМНИК П/ДВИГАТЕЛЬ (Китай)</t>
  </si>
  <si>
    <t>8200630332</t>
  </si>
  <si>
    <t>LOGAN ПОДРАМНИК ЗАДН (Китай)</t>
  </si>
  <si>
    <t>111.06027.1</t>
  </si>
  <si>
    <t>LOGAN {SANDERO 07-/LARGUS 12-/ALMERA 13-} ЗАЩИТА ПОДДОНА ДВИГАТЕЛЯ + КПП , С КРЕПЛЕН , СТАЛЬН</t>
  </si>
  <si>
    <t>6001549324</t>
  </si>
  <si>
    <t>LOGAN ЗАЩИТА ПОДДОНА ЛЕВ ДВИГАТЕЛЯ (Китай)</t>
  </si>
  <si>
    <t>6001549323</t>
  </si>
  <si>
    <t>LOGAN ЗАЩИТА ПОДДОНА ПРАВ ДВИГАТЕЛЯ (Китай)</t>
  </si>
  <si>
    <t>RENAULT LOGAN/SANDERO (14-)</t>
  </si>
  <si>
    <t>260607796R</t>
  </si>
  <si>
    <t>LOGAN {SANDERO} ФАРА ЛЕВ П/КОРРЕКТОР ВНУТРИ ЧЕРН (DEPO)</t>
  </si>
  <si>
    <t>260609154R/260609640R</t>
  </si>
  <si>
    <t>LOGAN {SANDERO} ФАРА ЛЕВ П/КОРРЕКТОР ВНУТРИ ЧЕРН (ориг.)</t>
  </si>
  <si>
    <t>260106223R</t>
  </si>
  <si>
    <t>LOGAN {SANDERO} ФАРА ПРАВ П/КОРРЕКТОР ВНУТРИ ЧЕРН (DEPO)</t>
  </si>
  <si>
    <t>260100437R</t>
  </si>
  <si>
    <t>LOGAN {SANDERO} ФАРА ПРАВ П/КОРРЕКТОР ВНУТРИ ЧЕРН (ориг.)</t>
  </si>
  <si>
    <t>260609154R</t>
  </si>
  <si>
    <t>LOGAN {SANDERO} ФАРА ЛЕВ П/КОРРЕКТОР ВНУТРИ ЧЕРН (Китай)</t>
  </si>
  <si>
    <t>260609450R</t>
  </si>
  <si>
    <t>LOGAN {SANDERO} ФАРА ПРАВ П/КОРРЕКТОР ВНУТРИ ЧЕРН (Китай)</t>
  </si>
  <si>
    <t>260105559R</t>
  </si>
  <si>
    <t>LOGAN {SANDERO} ФАРА ЛЕВ ВНУТРИ ЧЕРН (Китай)</t>
  </si>
  <si>
    <t>LOGAN {SANDERO} ФАРА ПРАВ ВНУТРИ ЧЕРН (Китай)</t>
  </si>
  <si>
    <t>LOGAN {SANDERO} ФАРА ЛЕВ П/КОРРЕКТОР ВНУТРИ ЧЕРН (TYC)</t>
  </si>
  <si>
    <t>LOGAN {SANDERO} ФАРА ПРАВ П/КОРРЕКТОР ВНУТРИ ЧЕРН (TYC)</t>
  </si>
  <si>
    <t>265659019R</t>
  </si>
  <si>
    <t>265600427R</t>
  </si>
  <si>
    <t>LOGAN ФОНАРЬ-КАТАФОТ ЛЕВ В ЗАДН БАМПЕР (Китай)</t>
  </si>
  <si>
    <t>LOGAN ФОНАРЬ-КАТАФОТ ПРАВ В ЗАДН БАМПЕР (Китай)</t>
  </si>
  <si>
    <t>623105727R</t>
  </si>
  <si>
    <t>LOGAN {SANDERO} РЕШЕТКА РАДИАТОРА (Тайвань)</t>
  </si>
  <si>
    <t>623105887R</t>
  </si>
  <si>
    <t>LOGAN РЕШЕТКА РАДИАТОРА (Италия)</t>
  </si>
  <si>
    <t>LOGAN РЕШЕТКА РАДИАТОРА (Тайвань)</t>
  </si>
  <si>
    <t>620724436R</t>
  </si>
  <si>
    <t>LOGAN {SANDERO} МОЛДИНГ РЕШЕТКИ РАДИАТОРА Л+П (КОМПЛЕКТ) ХРОМ (Тайвань)</t>
  </si>
  <si>
    <t>623857618R</t>
  </si>
  <si>
    <t>LOGAN МОЛДИНГ РЕШЕТКИ РАДИАТОРА НИЖН ХРОМ (Италия)</t>
  </si>
  <si>
    <t>8200577913</t>
  </si>
  <si>
    <t>SANDERO {STEPWAY} РАСШИРИТЕЛЬ БАМПЕРА ПЕРЕДНЕГО ЛЕВ</t>
  </si>
  <si>
    <t>8200577914</t>
  </si>
  <si>
    <t>SANDERO {STEPWAY} РАСШИРИТЕЛЬ БАМПЕРА ПЕРЕДНЕГО ПРАВ</t>
  </si>
  <si>
    <t>LOGAN {SANDERO} МОЛДИНГ РЕШЕТКИ РАДИАТОРА Л+П (КОМПЛЕКТ) ХРОМ (Китай)</t>
  </si>
  <si>
    <t>620729869R</t>
  </si>
  <si>
    <t>LOGAN МОЛДИНГ РЕШЕТКИ РАДИАТОРА Л+П (КОМПЛЕКТ) ХРОМ (Тайвань)</t>
  </si>
  <si>
    <t>LOGAN МОЛДИНГ РЕШЕТКИ РАДИАТОРА НИЖН ХРОМ (Тайвань)</t>
  </si>
  <si>
    <t>623826051R</t>
  </si>
  <si>
    <t>LOGAN МОЛДИНГ РЕШЕТКИ РАДИАТОРА (Тайвань)</t>
  </si>
  <si>
    <t>LOGAN МОЛДИНГ РЕШЕТКИ РАДИАТОРА (Италия)</t>
  </si>
  <si>
    <t>260947178R</t>
  </si>
  <si>
    <t>LOGAN {SANDERO} МОЛДИНГ ПОД ФАРУ ЛЕВ (Китай)</t>
  </si>
  <si>
    <t>260444577R</t>
  </si>
  <si>
    <t>LOGAN {SANDERO} МОЛДИНГ ПОД ФАРУ ПРАВ (Китай)</t>
  </si>
  <si>
    <t>261A37963R</t>
  </si>
  <si>
    <t>LOGAN МОЛДИНГ РЕШЕТКИ БАМПЕРА ЛЕВ ХРОМ (Тайвань)</t>
  </si>
  <si>
    <t>261A30252R</t>
  </si>
  <si>
    <t>261A26007R</t>
  </si>
  <si>
    <t>LOGAN МОЛДИНГ РЕШЕТКИ БАМПЕРА ПРАВ ХРОМ (Тайвань)</t>
  </si>
  <si>
    <t>261A28558R</t>
  </si>
  <si>
    <t>LOGAN МОЛДИНГ РЕШЕТКИ БАМПЕРА ЛЕВ ХРОМ (Китай)</t>
  </si>
  <si>
    <t>LOGAN МОЛДИНГ РЕШЕТКИ БАМПЕРА ПРАВ ХРОМ (Китай)</t>
  </si>
  <si>
    <t>620228143R</t>
  </si>
  <si>
    <t>14-18</t>
  </si>
  <si>
    <t>LOGAN {SANDERO} БАМПЕР ПЕРЕДН (Тайвань)</t>
  </si>
  <si>
    <t>620220063R</t>
  </si>
  <si>
    <t>LOGAN БАМПЕР ПЕРЕДН (Италия)</t>
  </si>
  <si>
    <t>620223572R</t>
  </si>
  <si>
    <t>SANDERO {STEPWAY} БАМПЕР ПЕРЕДН (Тайвань)</t>
  </si>
  <si>
    <t>LOGAN {+ SANDERO 18-} БАМПЕР ПЕРЕДН ЧЕРН (Тайвань)</t>
  </si>
  <si>
    <t>LOGAN {SANDERO} БАМПЕР ПЕРЕДН (Китай)</t>
  </si>
  <si>
    <t>LOGAN {SANDERO} БАМПЕР ПЕРЕДН (Италия)</t>
  </si>
  <si>
    <t>LOGAN {SANDERO} БАМПЕР ПЕРЕДН (РОССИЯ)</t>
  </si>
  <si>
    <t>LOGAN БАМПЕР ПЕРЕДН</t>
  </si>
  <si>
    <t>LOGAN БАМПЕР ПЕРЕДН (РОССИЯ)</t>
  </si>
  <si>
    <t>960172843R</t>
  </si>
  <si>
    <t>SANDERO {STEPWAY} МОЛДИНГ БАМПЕРА ПЕРЕДН ЛЕВ (Тайвань)</t>
  </si>
  <si>
    <t>960163765R</t>
  </si>
  <si>
    <t>SANDERO {STEPWAY} МОЛДИНГ БАМПЕРА ПЕРЕДН ПРАВ (Тайвань)</t>
  </si>
  <si>
    <t>622547474R</t>
  </si>
  <si>
    <t>LOGAN {+ SANDERO 18-} РЕШЕТКА БАМПЕРА ПЕРЕДН (Тайвань)</t>
  </si>
  <si>
    <t>622542439R</t>
  </si>
  <si>
    <t>LOGAN {SANDERO} РЕШЕТКА БАМПЕРА ПЕРЕДН (Китай)</t>
  </si>
  <si>
    <t>263363542R</t>
  </si>
  <si>
    <t>LOGAN РЕШЕТКА БАМПЕРА ПЕРЕДН ЛЕВ С ОТВ П/ПРОТИВОТУМ (Китай)</t>
  </si>
  <si>
    <t>263316043R</t>
  </si>
  <si>
    <t>LOGAN РЕШЕТКА БАМПЕРА ПЕРЕДН ПРАВ С ОТВ П/ПРОТИВОТУМ (Китай)</t>
  </si>
  <si>
    <t>269163039R</t>
  </si>
  <si>
    <t>LOGAN {+ SANDERO 18-} РЕШЕТКА БАМПЕРА ПЕРЕДН ЛЕВ БЕЗ ОТВ П/ПРОТИВОТУМ (Тайвань)</t>
  </si>
  <si>
    <t>269113997R</t>
  </si>
  <si>
    <t>LOGAN {+ SANDERO 18-} РЕШЕТКА БАМПЕРА ПЕРЕДН ПРАВ БЕЗ ОТВ П/ПРОТИВОТУМ (Тайвань)</t>
  </si>
  <si>
    <t>LOGAN РЕШЕТКА БАМПЕРА ПЕРЕДН ЛЕВ С ОТВ П/ПРОТИВОТУМ (Тайвань)</t>
  </si>
  <si>
    <t>LOGAN РЕШЕТКА БАМПЕРА ПЕРЕДН ПРАВ С ОТВ П/ПРОТИВОТУМ (Тайвань)</t>
  </si>
  <si>
    <t>261A37637R</t>
  </si>
  <si>
    <t>LOGAN {+ SANDERO 18-} РЕШЕТКА БАМПЕРА ПЕРЕДН ЛЕВ С ОТВ П/ПРОТИВОТУМ (Тайвань)</t>
  </si>
  <si>
    <t>261A20914R</t>
  </si>
  <si>
    <t>LOGAN {+ SANDERO 18-} РЕШЕТКА БАМПЕРА ПЕРЕДН ПРАВ С ОТВ П/ПРОТИВОТУМ (Тайвань)</t>
  </si>
  <si>
    <t>LOGAN РЕШЕТКА БАМПЕРА ПЕРЕДН ЛЕВ БЕЗ ОТВ П/ПРОТИВОТУМ (Тайвань)</t>
  </si>
  <si>
    <t>LOGAN РЕШЕТКА БАМПЕРА ПЕРЕДН ПРАВ БЕЗ ОТВ П/ПРОТИВОТУМ (Тайвань)</t>
  </si>
  <si>
    <t>LOGAN {+ SANDERO 18-} РЕШЕТКА БАМПЕРА ПЕРЕДН (Китай)</t>
  </si>
  <si>
    <t>LOGAN {+ SANDERO 18-} РЕШЕТКА БАМПЕРА ПЕРЕДН ЛЕВ С ОТВ П/ПРОТИВОТУМ (Китай)</t>
  </si>
  <si>
    <t>LOGAN {+ SANDERO 18-} РЕШЕТКА БАМПЕРА ПЕРЕДН ПРАВ С ОТВ П/ПРОТИВОТУМ (Китай)</t>
  </si>
  <si>
    <t>LOGAN {+ SANDERO 18-} РЕШЕТКА БАМПЕРА ПЕРЕДН ЛЕВ С ОТВ П/ПРОТИВОТУМ (РОССИЯ)</t>
  </si>
  <si>
    <t>LOGAN {+ SANDERO 18-} РЕШЕТКА БАМПЕРА ПЕРЕДН ПРАВ С ОТВ П/ПРОТИВОТУМ (РОССИЯ)</t>
  </si>
  <si>
    <t>LOGAN {+ SANDERO 18-} РЕШЕТКА БАМПЕРА ПЕРЕДН (РОССИЯ)</t>
  </si>
  <si>
    <t>752107934R</t>
  </si>
  <si>
    <t>LOGAN {+ SANDERO + DOKKER} УСИЛИТЕЛЬ БАМПЕРА ПЕРЕДН (Тайвань)</t>
  </si>
  <si>
    <t>LOGAN {SANDERO} УСИЛИТЕЛЬ БАМПЕРА ПЕРЕДН (Китай)</t>
  </si>
  <si>
    <t>LOGAN {+ SANDERO + DOKKER} УСИЛИТЕЛЬ БАМПЕРА ПЕРЕДН (Италия)</t>
  </si>
  <si>
    <t>LOGAN {+ SANDERO + DOKKER} УСИЛИТЕЛЬ БАМПЕРА ПЕРЕДН (Турция)</t>
  </si>
  <si>
    <t>631017526R</t>
  </si>
  <si>
    <t>LOGAN КРЫЛО ПЕРЕДН ЛЕВ БЕЗ ОТВ П/ПОВТОРИТЕЛЬ (Китай)</t>
  </si>
  <si>
    <t>631003314R</t>
  </si>
  <si>
    <t>LOGAN КРЫЛО ПЕРЕДН ПРАВ БЕЗ ОТВ П/ПОВТОРИТЕЛЬ (Китай)</t>
  </si>
  <si>
    <t>631018989R</t>
  </si>
  <si>
    <t>SANDERO {STEPWAY} КРЫЛО ПЕРЕДН ЛЕВ БЕЗ ОТВ П/ПОВТОРИТЕЛЬ (Турция)</t>
  </si>
  <si>
    <t>631004482R</t>
  </si>
  <si>
    <t>SANDERO {STEPWAY} КРЫЛО ПЕРЕДН ПРАВ БЕЗ ОТВ П/ПОВТОРИТЕЛЬ (Турция)</t>
  </si>
  <si>
    <t>631010135R/631012081R</t>
  </si>
  <si>
    <t>LOGAN {SANDERO} КРЫЛО ПЕРЕДН ЛЕВ С ОТВ П/ПОВТОРИТЕЛЬ (Тайвань)</t>
  </si>
  <si>
    <t>631005522R/631008933R</t>
  </si>
  <si>
    <t>LOGAN {SANDERO} КРЫЛО ПЕРЕДН ПРАВ С ОТВ П/ПОВТОРИТЕЛЬ (Тайвань)</t>
  </si>
  <si>
    <t>631015804R/631017526R</t>
  </si>
  <si>
    <t>LOGAN {SANDERO} КРЫЛО ПЕРЕДН ЛЕВ БЕЗ ОТВ П/ПОВТОРИТЕЛЬ (Тайвань)</t>
  </si>
  <si>
    <t>631002194R/631003314R</t>
  </si>
  <si>
    <t>LOGAN {SANDERO} КРЫЛО ПЕРЕДН ПРАВ БЕЗ ОТВ П/ПОВТОРИТЕЛЬ (Тайвань)</t>
  </si>
  <si>
    <t>LOGAN КРЫЛО ПЕРЕДН ЛЕВ С ОТВ П/ПОВТОРИТЕЛЬ (Китай)</t>
  </si>
  <si>
    <t>LOGAN КРЫЛО ПЕРЕДН ПРАВ С ОТВ П/ПОВТОРИТЕЛЬ (Китай)</t>
  </si>
  <si>
    <t>LOGAN {SANDERO} КРЫЛО ПЕРЕДН ЛЕВ С ОТВ П/ПОВТОРИТЕЛЬ (Турция)</t>
  </si>
  <si>
    <t>LOGAN {SANDERO} КРЫЛО ПЕРЕДН ПРАВ С ОТВ П/ПОВТОРИТЕЛЬ (Турция)</t>
  </si>
  <si>
    <t>638751431R</t>
  </si>
  <si>
    <t>SANDERO {STEPWAY} МОЛДИНГ АРКИ КРЫЛА ЛЕВ ПЕРЕД (Тайвань)</t>
  </si>
  <si>
    <t>638747990R</t>
  </si>
  <si>
    <t>SANDERO {STEPWAY} МОЛДИНГ АРКИ КРЫЛА ПРАВ ПЕРЕД (Тайвань)</t>
  </si>
  <si>
    <t>788A31751R</t>
  </si>
  <si>
    <t>SANDERO {STEPWAY} МОЛДИНГ АРКИ КРЫЛА ЛЕВ ЗАДН (Тайвань)</t>
  </si>
  <si>
    <t>788A27813R</t>
  </si>
  <si>
    <t>SANDERO {STEPWAY} МОЛДИНГ АРКИ КРЫЛА ПРАВ ЗАДН (Тайвань)</t>
  </si>
  <si>
    <t>638418777R</t>
  </si>
  <si>
    <t>LOGAN {SANDERO} ПОДКРЫЛОК ПЕРЕДН КРЫЛА ЛЕВ (Италия)</t>
  </si>
  <si>
    <t>638403322R</t>
  </si>
  <si>
    <t>LOGAN {SANDERO} ПОДКРЫЛОК ПЕРЕДН КРЫЛА ПРАВ (Италия)</t>
  </si>
  <si>
    <t>LOGAN {SANDERO} ПОДКРЫЛОК ПЕРЕДН КРЫЛА ЛЕВ (Китай)</t>
  </si>
  <si>
    <t>LOGAN {SANDERO} ПОДКРЫЛОК ПЕРЕДН КРЫЛА ПРАВ (Китай)</t>
  </si>
  <si>
    <t>651002659R</t>
  </si>
  <si>
    <t>LOGAN КАПОТ (Китай)</t>
  </si>
  <si>
    <t>625044173R</t>
  </si>
  <si>
    <t>LOGAN СУППОРТ РАДИАТОРА (Китай)</t>
  </si>
  <si>
    <t>731124252R</t>
  </si>
  <si>
    <t>LOGAN ПАНЕЛЬ КРЫШИ (Китай)</t>
  </si>
  <si>
    <t>963021832R</t>
  </si>
  <si>
    <t>LOGAN {SANDERO} ЗЕРКАЛО ЛЕВ МЕХАН (convex) (Тайвань) ЧЕРН</t>
  </si>
  <si>
    <t>963018898R</t>
  </si>
  <si>
    <t>LOGAN {SANDERO} ЗЕРКАЛО ПРАВ МЕХАН (convex) (Тайвань) ЧЕРН</t>
  </si>
  <si>
    <t>963020829R+963737459R</t>
  </si>
  <si>
    <t>LOGAN {SANDERO} ЗЕРКАЛО ЛЕВ МЕХАН С УК.ПОВОР , ГРУНТ КРЫШК (convex) (Тайвань)</t>
  </si>
  <si>
    <t>963019406R+963741273R</t>
  </si>
  <si>
    <t>LOGAN {SANDERO} ЗЕРКАЛО ПРАВ МЕХАН С УК.ПОВОР , ГРУНТ КРЫШК (convex) (Тайвань)</t>
  </si>
  <si>
    <t>963020829R</t>
  </si>
  <si>
    <t>LOGAN {SANDERO} ЗЕРКАЛО ЛЕВ ЭЛЕКТР С ПОДОГРЕВ , УК.ПОВОР , ГРУНТ КРЫШК (convex) (Тайвань)</t>
  </si>
  <si>
    <t>963019406R</t>
  </si>
  <si>
    <t>LOGAN {SANDERO} ЗЕРКАЛО ПРАВ ЭЛЕКТР С ПОДОГРЕВ , УК.ПОВОР , ТЕМПЕР ДАТЧИК , ГРУНТ КРЫШК (convex) (Тайвань)</t>
  </si>
  <si>
    <t>963023731R</t>
  </si>
  <si>
    <t>LOGAN {SANDERO} ЗЕРКАЛО ЛЕВ ЭЛЕКТР С ПОДОГРЕВ , ГРУНТ КРЫШК (convex) (Тайвань)</t>
  </si>
  <si>
    <t>963011787R</t>
  </si>
  <si>
    <t>LOGAN {SANDERO} ЗЕРКАЛО ПРАВ ЭЛЕКТР С ПОДОГРЕВ , ТЕМПЕР ДАТЧИК , ГРУНТ КРЫШК (convex) (Тайвань)</t>
  </si>
  <si>
    <t>511807059R</t>
  </si>
  <si>
    <t>LOGAN ЗАГЛУШКА БУКСИРОВ КРЮКА БАМПЕРА ПЕРЕД (Тайвань)</t>
  </si>
  <si>
    <t>850701446R</t>
  </si>
  <si>
    <t>SANDERO {STEPWAY} НАКЛАДКА БАМПЕРА ЗАДН НИЖН СЕРЕБРИСТ (Тайвань)</t>
  </si>
  <si>
    <t>801008681R</t>
  </si>
  <si>
    <t>LOGAN {SANDERO 14- } ДВЕРЬ ПЕРЕДН ПРАВ (Китай)</t>
  </si>
  <si>
    <t>801012479R</t>
  </si>
  <si>
    <t>LOGAN {SANDERO 14-} ДВЕРЬ ПЕРЕДН ЛЕВ (Китай)</t>
  </si>
  <si>
    <t>821018361R</t>
  </si>
  <si>
    <t>LOGAN ДВЕРЬ ЗАДН ЛЕВ (Китай)</t>
  </si>
  <si>
    <t>821002038R</t>
  </si>
  <si>
    <t>LOGAN ДВЕРЬ ЗАДН ПРАВ (Китай)</t>
  </si>
  <si>
    <t>821010747R</t>
  </si>
  <si>
    <t>SANDERO ДВЕРЬ ЗАДН ЛЕВ (Китай)</t>
  </si>
  <si>
    <t>821005582R</t>
  </si>
  <si>
    <t>SANDERO ДВЕРЬ ЗАДН ПРАВ (Китай)</t>
  </si>
  <si>
    <t>760334617R</t>
  </si>
  <si>
    <t>LOGAN КРЫЛО ЗАДН ЛЕВ (Китай)</t>
  </si>
  <si>
    <t>760327785R</t>
  </si>
  <si>
    <t>LOGAN КРЫЛО ЗАДН ПРАВ (Китай)</t>
  </si>
  <si>
    <t>760331162R</t>
  </si>
  <si>
    <t>SANDERO {STEPWAY} КРЫЛО ЗАДН ЛЕВ С ОТВ П/РАСШИРИТ (Китай)</t>
  </si>
  <si>
    <t>760323061R</t>
  </si>
  <si>
    <t>SANDERO {STEPWAY} КРЫЛО ЗАДН ПРАВ С ОТВ П/РАСШИРИТ (Китай)</t>
  </si>
  <si>
    <t>767492736R</t>
  </si>
  <si>
    <t>767487353R</t>
  </si>
  <si>
    <t>901006652R</t>
  </si>
  <si>
    <t>901003145R</t>
  </si>
  <si>
    <t>SANDERO {???} КРЫШКА БАГАЖНИКА (Китай)</t>
  </si>
  <si>
    <t>850220639R</t>
  </si>
  <si>
    <t>LOGAN БАМПЕР ЗАДН (Тайвань)</t>
  </si>
  <si>
    <t>850106057R</t>
  </si>
  <si>
    <t>SANDERO БАМПЕР ЗАДН (Тайвань)</t>
  </si>
  <si>
    <t>LOGAN БАМПЕР ЗАДН (Китай)</t>
  </si>
  <si>
    <t>850229678R</t>
  </si>
  <si>
    <t>SANDERO {STEPWAY} БАМПЕР ЗАДН (Тайвань)</t>
  </si>
  <si>
    <t>LOGAN БАМПЕР ЗАДН (Италия)</t>
  </si>
  <si>
    <t>850774424R</t>
  </si>
  <si>
    <t>SANDERO {STEPWAY} МОЛДИНГ БАМПЕРА ЗАДН ЛЕВ (Тайвань)</t>
  </si>
  <si>
    <t>850768696R</t>
  </si>
  <si>
    <t>SANDERO {STEPWAY} МОЛДИНГ БАМПЕРА ЗАДН ПРАВ (Тайвань)</t>
  </si>
  <si>
    <t>265556233R</t>
  </si>
  <si>
    <t>265501454R</t>
  </si>
  <si>
    <t>265554085R</t>
  </si>
  <si>
    <t>SANDERO ФОНАРЬ ЗАДН ВНЕШН ЛЕВ (DEPO)</t>
  </si>
  <si>
    <t>265506669R</t>
  </si>
  <si>
    <t>SANDERO ФОНАРЬ ЗАДН ВНЕШН ПРАВ (DEPO)</t>
  </si>
  <si>
    <t>631433758R</t>
  </si>
  <si>
    <t>LOGAN КРЕПЛЕНИЕ БАМПЕРА ПЕРЕДН ЛЕВ (Тайвань)</t>
  </si>
  <si>
    <t>631427092R</t>
  </si>
  <si>
    <t>LOGAN КРЕПЛЕНИЕ БАМПЕРА ПЕРЕДН ПРАВ (Тайвань)</t>
  </si>
  <si>
    <t>LOGAN КРЕПЛЕНИЕ БАМПЕРА ПЕРЕДН ЛЕВ</t>
  </si>
  <si>
    <t>LOGAN КРЕПЛЕНИЕ БАМПЕРА ПЕРЕДН ПРАВ</t>
  </si>
  <si>
    <t>214816703R</t>
  </si>
  <si>
    <t>LOGAN {(SANDERO 14-)} МОТОР+ВЕНТИЛЯТОР  РАДИАТ ОХЛАЖДЕН С КОРПУС (Китай)</t>
  </si>
  <si>
    <t>850457099R</t>
  </si>
  <si>
    <t>LOGAN КРЕПЛЕНИЕ БАМПЕРА ЗАДН ЛЕВ (Тайвань)</t>
  </si>
  <si>
    <t>850445346R</t>
  </si>
  <si>
    <t>LOGAN КРЕПЛЕНИЕ БАМПЕРА ЗАДН ПРАВ (Тайвань)</t>
  </si>
  <si>
    <t>850459391R</t>
  </si>
  <si>
    <t>SANDERO КРЕПЛЕНИЕ БАМПЕРА ЗАДН ЛЕВ (Тайвань)</t>
  </si>
  <si>
    <t>850440810R</t>
  </si>
  <si>
    <t>SANDERO КРЕПЛЕНИЕ БАМПЕРА ЗАДН ПРАВ (Тайвань)</t>
  </si>
  <si>
    <t>LOGAN КРЕПЛЕНИЕ БАМПЕРА ЗАДН ЛЕВ (Китай)</t>
  </si>
  <si>
    <t>LOGAN КРЕПЛЕНИЕ БАМПЕРА ЗАДН ПРАВ (Китай)</t>
  </si>
  <si>
    <t>544016728R</t>
  </si>
  <si>
    <t>LOGAN ПОДРАМНИК П/ДВИГАТЕЛЬ (Китай)</t>
  </si>
  <si>
    <t>620257603R</t>
  </si>
  <si>
    <t>620248105R</t>
  </si>
  <si>
    <t>758900822R</t>
  </si>
  <si>
    <t>SANDERO ЗАЩИТА ПОДДОНА ДВИГАТЕЛЯ (Италия) ПЛАСТИК</t>
  </si>
  <si>
    <t>RENAULT MASTER (10-)</t>
  </si>
  <si>
    <t>620220006R</t>
  </si>
  <si>
    <t>MASTER БАМПЕР ПЕРЕДН (Италия)</t>
  </si>
  <si>
    <t>631017411R</t>
  </si>
  <si>
    <t>MASTER КРЫЛО ПЕРЕДН ЛЕВ (Китай)</t>
  </si>
  <si>
    <t>631006075R</t>
  </si>
  <si>
    <t>MASTER КРЫЛО ПЕРЕДН ПРАВ (Китай)</t>
  </si>
  <si>
    <t>651009963R</t>
  </si>
  <si>
    <t>MASTER КАПОТ (Китай)</t>
  </si>
  <si>
    <t>963021976R</t>
  </si>
  <si>
    <t>MASTER {OPEL MOVANO 10-} ЗЕРКАЛО ЛЕВ ЭЛЕКТР , С ПОДОГРЕВ , УК.ПОВОР , 7 КОНТ , (convex) (Тайвань)</t>
  </si>
  <si>
    <t>963016903R</t>
  </si>
  <si>
    <t>MASTER {OPEL MOVANO 10-} ЗЕРКАЛО ПРАВ ЭЛЕКТР , С ПОДОГРЕВ , УК.ПОВОР , ТЕМПЕР ДАТЧИК , 9 КОНТ , (convex) (Тайвань)</t>
  </si>
  <si>
    <t>511800537R</t>
  </si>
  <si>
    <t>MASTER ЗАГЛУШКА БУКСИРОВ КРЮКА БАМПЕРА ПЕРЕД (Италия)</t>
  </si>
  <si>
    <t>620430006R</t>
  </si>
  <si>
    <t>MASTER КРЕПЛЕНИЕ БАМПЕРА ПЕРЕДН ЛЕВ</t>
  </si>
  <si>
    <t>960160002R</t>
  </si>
  <si>
    <t>MASTER КРЕПЛЕНИЕ БАМПЕРА ПЕРЕДН ПРАВ</t>
  </si>
  <si>
    <t>RENAULT MEGANE (03-07)</t>
  </si>
  <si>
    <t>7701054656</t>
  </si>
  <si>
    <t>MEGANE ФАРА ЛЕВ П/КОРРЕКТОР (DEPO)</t>
  </si>
  <si>
    <t>7701063218</t>
  </si>
  <si>
    <t>7701063220</t>
  </si>
  <si>
    <t>MEGANE ФАРА ПРАВ П/КОРРЕКТОР (DEPO)</t>
  </si>
  <si>
    <t>7701054655</t>
  </si>
  <si>
    <t>7701054656+7701054655</t>
  </si>
  <si>
    <t>MEGANE ФАРА Л+П (КОМПЛЕКТ) ТЮНИНГ ЛИНЗОВАН С СВЕТЯЩ ОБОДК +/- П/КОРРЕКТОР (SONAR) ВНУТРИ (7 шт) ХРОМ</t>
  </si>
  <si>
    <t>MEGANE ФАРА Л+П (КОМПЛЕКТ) ТЮНИНГ ЛИНЗОВАН С СВЕТЯЩ ОБОДК +/- П/КОРРЕКТОР (SONAR) ВНУТРИ ЧЕРН</t>
  </si>
  <si>
    <t>7701063256</t>
  </si>
  <si>
    <t>MEGANE ФАРА ЛЕВ (КСЕНОН) П/КОРРЕКТОР ВНУТРИ (DEPO) ЧЕРН</t>
  </si>
  <si>
    <t>7701063264</t>
  </si>
  <si>
    <t>MEGANE ФАРА ПРАВ (КСЕНОН) П/КОРРЕКТОР ВНУТРИ (DEPO) ЧЕРН</t>
  </si>
  <si>
    <t>MEGANE ФАРА Л+П (КОМПЛЕКТ) ТЮНИНГ ЛИНЗОВАН (DEVIL EYES) +/- П/КОРРЕКТОР (SONAR) ВНУТРИ ЧЕРН</t>
  </si>
  <si>
    <t>7701064022</t>
  </si>
  <si>
    <t>MEGANE ФАРА ЛЕВ (КСЕНОН) ЛИНЗОВАН С РЕГ.МОТОР ВНУТРИ (DEPO) ХРОМ</t>
  </si>
  <si>
    <t>7701064023</t>
  </si>
  <si>
    <t>MEGANE ФАРА ПРАВ (КСЕНОН) ЛИНЗОВАН С РЕГ.МОТОР ВНУТРИ (DEPO) ХРОМ</t>
  </si>
  <si>
    <t>MEGANE ФАРА Л+П (КОМПЛЕКТ) ТЮНИНГ ЛИНЗОВАН С СВЕТЯЩ ОБОДК (JUNYAN) ВНУТРИ ХРОМ</t>
  </si>
  <si>
    <t>MEGANE ФАРА Л+П (КОМПЛЕКТ) ТЮНИНГ ЛИНЗОВАН (DEVIL EYES) (JUNYAN) ВНУТРИ ЧЕРН</t>
  </si>
  <si>
    <t>MEGANE ФАРА ЛЕВ П/КОРРЕКТОР (TYC)</t>
  </si>
  <si>
    <t>MEGANE ФАРА ПРАВ П/КОРРЕКТОР (TYC)</t>
  </si>
  <si>
    <t>7701476893</t>
  </si>
  <si>
    <t>MEGANE РЕШЕТКА РАДИАТОРА Л+П (КОМПЛЕКТ) (Тайвань)</t>
  </si>
  <si>
    <t>7701474478</t>
  </si>
  <si>
    <t>7701474484</t>
  </si>
  <si>
    <t>MEGANE БАМПЕР ПЕРЕДН В СБОРЕ С МОЛДИНГ РЕШЕТК БЕЗ УСИЛИТ (Тайвань) ГРУНТ</t>
  </si>
  <si>
    <t>7701476892</t>
  </si>
  <si>
    <t>MEGANE БАМПЕР ПЕРЕДН В СБОРЕ С РЕШЕТК С ОТВ П/ПРОТИВОТУМ БЕЗ УСИЛИТ (Тайвань) ГРУНТ</t>
  </si>
  <si>
    <t>MEGANE БАМПЕР ПЕРЕДН В СБОРЕ (Италия)</t>
  </si>
  <si>
    <t>MEGANE БАМПЕР ПЕРЕДН В СБОРЕ С МОЛДИНГ РЕШЕТК БЕЗ УСИЛИТ ГРУНТ (Италия)</t>
  </si>
  <si>
    <t>7701476889</t>
  </si>
  <si>
    <t>MEGANE МОЛДИНГ БАМПЕРА ПЕРЕДН Л+П (КОМПЛЕКТ) (Италия)</t>
  </si>
  <si>
    <t>7701474481</t>
  </si>
  <si>
    <t>MEGANE МОЛДИНГ БАМПЕРА ПЕРЕДН ЛЕВ (Италия)</t>
  </si>
  <si>
    <t>7701474482</t>
  </si>
  <si>
    <t>MEGANE МОЛДИНГ БАМПЕРА ПЕРЕДН ПРАВ (Италия)</t>
  </si>
  <si>
    <t>MEGANE МОЛДИНГ БАМПЕРА ПЕРЕДН ЛЕВ (Тайвань)</t>
  </si>
  <si>
    <t>MEGANE МОЛДИНГ БАМПЕРА ПЕРЕДН ПРАВ (Тайвань)</t>
  </si>
  <si>
    <t>7701474479</t>
  </si>
  <si>
    <t>MEGANE РЕШЕТКА БАМПЕРА ПЕРЕДН ЛЕВ С ОТВ П/ПРОТИВОТУМ (Италия)</t>
  </si>
  <si>
    <t>MEGANE РЕШЕТКА БАМПЕРА ПЕРЕДН ПРАВ С ОТВ П/ПРОТИВОТУМ (Италия)</t>
  </si>
  <si>
    <t>8200412379</t>
  </si>
  <si>
    <t>MEGANE РЕШЕТКА БАМПЕРА ПЕРЕДН ЦЕНТРАЛ (Тайвань)</t>
  </si>
  <si>
    <t>8200114155</t>
  </si>
  <si>
    <t>MEGANE РЕШЕТКА БАМПЕРА ПЕРЕДН (Италия)</t>
  </si>
  <si>
    <t>7701476908</t>
  </si>
  <si>
    <t>MEGANE РЕШЕТКА БАМПЕРА ПЕРЕДН Л+П (КОМПЛЕКТ) С ОТВ П/ПРОТИВОТУМ (Тайвань)</t>
  </si>
  <si>
    <t>8200534784</t>
  </si>
  <si>
    <t>MEGANE УСИЛИТЕЛЬ БАМПЕРА ПЕРЕДН (Тайвань)</t>
  </si>
  <si>
    <t>MEGANE УСИЛИТЕЛЬ БАМПЕРА ПЕРЕДН АЛЮМИН (Италия)</t>
  </si>
  <si>
    <t>7701473702</t>
  </si>
  <si>
    <t>MEGANE КРЫЛО ПЕРЕДН ЛЕВ ПЛАСТИК (Тайвань) ЧЕРН</t>
  </si>
  <si>
    <t>7701473703</t>
  </si>
  <si>
    <t>MEGANE КРЫЛО ПЕРЕДН ПРАВ ПЛАСТИК (Тайвань) ЧЕРН</t>
  </si>
  <si>
    <t>MEGANE КРЫЛО ПЕРЕДН ЛЕВ ПЛАСТИК (Италия) ЧЕРН</t>
  </si>
  <si>
    <t>MEGANE КРЫЛО ПЕРЕДН ПРАВ ПЛАСТИК (Италия) ЧЕРН</t>
  </si>
  <si>
    <t>8200073428</t>
  </si>
  <si>
    <t>MEGANE ПОДКРЫЛОК ПЕРЕДН КРЫЛА ЛЕВ ЗАДН ЧАСТЬ (Тайвань)</t>
  </si>
  <si>
    <t>8200073429</t>
  </si>
  <si>
    <t>MEGANE ПОДКРЫЛОК ПЕРЕДН КРЫЛА ПРАВ ЗАДН ЧАСТЬ (Тайвань)</t>
  </si>
  <si>
    <t>8200415285</t>
  </si>
  <si>
    <t>MEGANE ПОДКРЫЛОК ПЕРЕДН КРЫЛА ЛЕВ ПЕРЕД ЧАСТЬ</t>
  </si>
  <si>
    <t>8200415287</t>
  </si>
  <si>
    <t>MEGANE ПОДКРЫЛОК ПЕРЕДН КРЫЛА ПРАВ ПЕРЕД ЧАСТЬ</t>
  </si>
  <si>
    <t>MEGANE ПОДКРЫЛОК ПЕРЕДН КРЫЛА ЛЕВ ПЕРЕД ЧАСТЬ (Китай)</t>
  </si>
  <si>
    <t>MEGANE ПОДКРЫЛОК ПЕРЕДН КРЫЛА ПРАВ ПЕРЕД ЧАСТЬ (Китай)</t>
  </si>
  <si>
    <t>MEGANE ПОДКРЫЛОК ПЕРЕДН КРЫЛА ЛЕВ ЗАДН ЧАСТЬ (Италия)</t>
  </si>
  <si>
    <t>MEGANE ПОДКРЫЛОК ПЕРЕДН КРЫЛА ПРАВ ЗАДН ЧАСТЬ (Италия)</t>
  </si>
  <si>
    <t>7751473704</t>
  </si>
  <si>
    <t>MEGANE КАПОТ (Тайвань)</t>
  </si>
  <si>
    <t>8200137494</t>
  </si>
  <si>
    <t>MEGANE СУППОРТ РАДИАТОРА (Тайвань) ПЛАСТИК</t>
  </si>
  <si>
    <t>MEGANE БАЛКА СУППОРТА РАДИАТ ВЕРХН ПЛАСТИК (Тайвань)</t>
  </si>
  <si>
    <t>8200137495</t>
  </si>
  <si>
    <t>MEGANE КРЕПЛЕНИЕ ФАРЫ ЛЕВ (Тайвань)</t>
  </si>
  <si>
    <t>8200137496</t>
  </si>
  <si>
    <t>MEGANE КРЕПЛЕНИЕ ФАРЫ ПРАВ (Тайвань)</t>
  </si>
  <si>
    <t>7701054687</t>
  </si>
  <si>
    <t>MEGANE ЗЕРКАЛО ЛЕВ ЭЛЕКТР С ПОДОГРЕВ (aspherical) (Тайвань) ГРУНТ</t>
  </si>
  <si>
    <t>7701054688</t>
  </si>
  <si>
    <t>MEGANE ЗЕРКАЛО ПРАВ ЭЛЕКТР С ПОДОГРЕВ С ТЕМПЕР ДАТЧИК (convex) (Тайвань) ГРУНТ</t>
  </si>
  <si>
    <t>7701054685</t>
  </si>
  <si>
    <t>MEGANE ЗЕРКАЛО ЛЕВ С ТРОСИК (Тайвань)</t>
  </si>
  <si>
    <t>7701054686</t>
  </si>
  <si>
    <t>MEGANE ЗЕРКАЛО ПРАВ С ТРОСИК ТЕМПЕР ДАТЧИК (Тайвань)</t>
  </si>
  <si>
    <t>7701476955</t>
  </si>
  <si>
    <t>MEGANE БАМПЕР ЗАДН С ОТВ П/МОЛДИНГ (СЕДАН) (Тайвань)</t>
  </si>
  <si>
    <t>7701475172</t>
  </si>
  <si>
    <t>MEGANE МОЛДИНГ БАМПЕРА ЗАДН (СЕДАН) (Тайвань)</t>
  </si>
  <si>
    <t>8200073236+8200073237</t>
  </si>
  <si>
    <t>MEGANE ФОНАРЬ ЗАДН ВНЕШН Л+П (КОМПЛЕКТ) ТЮНИНГ (ХЭТЧБЭК) ПРОЗРАЧ ХРУСТАЛ С ДИОД ВНУТРИ ХРОМ</t>
  </si>
  <si>
    <t>8200417345</t>
  </si>
  <si>
    <t>MEGANE ФОНАРЬ ЗАДН ВНЕШН ЛЕВ (СЕДАН) (DEPO)</t>
  </si>
  <si>
    <t>8200417347</t>
  </si>
  <si>
    <t>MEGANE ФОНАРЬ ЗАДН ВНЕШН ПРАВ (СЕДАН) (DEPO)</t>
  </si>
  <si>
    <t>8200142682</t>
  </si>
  <si>
    <t>8200142681</t>
  </si>
  <si>
    <t>8200073236</t>
  </si>
  <si>
    <t>MEGANE ФОНАРЬ ЗАДН ВНЕШН ЛЕВ (ХЭТЧБЭК) (DEPO)</t>
  </si>
  <si>
    <t>8200073237</t>
  </si>
  <si>
    <t>MEGANE ФОНАРЬ ЗАДН ВНЕШН ПРАВ (ХЭТЧБЭК) (DEPO)</t>
  </si>
  <si>
    <t>8200142684</t>
  </si>
  <si>
    <t>MEGANE ФОНАРЬ ЗАДН ВНЕШН ЛЕВ (УНИВЕРСАЛ) (DEPO)</t>
  </si>
  <si>
    <t>8200142683</t>
  </si>
  <si>
    <t>MEGANE ФОНАРЬ ЗАДН ВНЕШН ПРАВ (УНИВЕРСАЛ) (DEPO)</t>
  </si>
  <si>
    <t>8200115542</t>
  </si>
  <si>
    <t>MEGANE РАДИАТОР ОХЛАЖДЕН (см.каталог)</t>
  </si>
  <si>
    <t>8200117609</t>
  </si>
  <si>
    <t>8200325004</t>
  </si>
  <si>
    <t>MEGANE {+ SCENIC 03-} КОНДЕНСАТОР КОНДИЦ (см.каталог)</t>
  </si>
  <si>
    <t>RENAULT MEGANE (08-)</t>
  </si>
  <si>
    <t>260608405R</t>
  </si>
  <si>
    <t>MEGANE ФАРА ЛЕВ С РЕГ.МОТОР (DEPO)</t>
  </si>
  <si>
    <t>260607449R</t>
  </si>
  <si>
    <t>260108719R</t>
  </si>
  <si>
    <t>MEGANE ФАРА ПРАВ С РЕГ.МОТОР (DEPO)</t>
  </si>
  <si>
    <t>260105680R</t>
  </si>
  <si>
    <t>620789308R</t>
  </si>
  <si>
    <t>MEGANE МОЛДИНГ РЕШЕТКИ РАДИАТОРА ХРОМ (Тайвань)</t>
  </si>
  <si>
    <t>261521021R</t>
  </si>
  <si>
    <t>MEGANE МОЛДИНГ РЕШЕТКИ БАМПЕРА Л+П (КОМПЛЕКТ) П/ПРОТИВОТУМ ХРОМ (Тайвань)</t>
  </si>
  <si>
    <t>620723901R</t>
  </si>
  <si>
    <t>MEGANE МОЛДИНГ РЕШЕТКИ БАМПЕРА ХРОМ (Тайвань)</t>
  </si>
  <si>
    <t>620220035R</t>
  </si>
  <si>
    <t>MEGANE БАМПЕР ПЕРЕДН (ХЭТЧБЭК) (Тайвань)</t>
  </si>
  <si>
    <t>620221750R</t>
  </si>
  <si>
    <t>MEGANE БАМПЕР ПЕРЕДН С КРЕПЛЕН (Тайвань)</t>
  </si>
  <si>
    <t>620750002R</t>
  </si>
  <si>
    <t>MEGANE МОЛДИНГ БАМПЕРА ПЕРЕДН ЛЕВ (ХЭТЧБЭК) (Тайвань)</t>
  </si>
  <si>
    <t>620740002R</t>
  </si>
  <si>
    <t>MEGANE МОЛДИНГ БАМПЕРА ПЕРЕДН ПРАВ С ОТВ П/КРЮК (ХЭТЧБЭК) (Тайвань)</t>
  </si>
  <si>
    <t>620729464R</t>
  </si>
  <si>
    <t>MEGANE КРЕПЛЕНИЕ НОМЕРА БАМПЕРА ПЕРЕДН (Тайвань)</t>
  </si>
  <si>
    <t>622543916R</t>
  </si>
  <si>
    <t>MEGANE РЕШЕТКА БАМПЕРА ПЕРЕДН (Тайвань)</t>
  </si>
  <si>
    <t>622540001R</t>
  </si>
  <si>
    <t>MEGANE РЕШЕТКА БАМПЕРА ПЕРЕДН ЦЕНТРАЛ (ХЭТЧБЭК) (Тайвань)</t>
  </si>
  <si>
    <t>623121799R</t>
  </si>
  <si>
    <t>MEGANE РЕШЕТКА БАМПЕРА ПЕРЕДН ВНУТРЕН (Тайвань)</t>
  </si>
  <si>
    <t>620727820R</t>
  </si>
  <si>
    <t>960153691R</t>
  </si>
  <si>
    <t>MEGANE СПОЙЛЕР БАМПЕРА ПЕРЕДН (Тайвань)</t>
  </si>
  <si>
    <t>960150001R</t>
  </si>
  <si>
    <t>MEGANE СПОЙЛЕР БАМПЕРА ПЕРЕДН (ХЭТЧБЭК) (Тайвань)</t>
  </si>
  <si>
    <t>752100003R</t>
  </si>
  <si>
    <t>MEGANE УСИЛИТЕЛЬ БАМПЕРА ПЕРЕДН АЛЮМИН (Тайвань)</t>
  </si>
  <si>
    <t>620369925R</t>
  </si>
  <si>
    <t>MEGANE УСИЛИТЕЛЬ БАМПЕРА ПЕРЕДН ВЕРХН (Тайвань)</t>
  </si>
  <si>
    <t>620903212R</t>
  </si>
  <si>
    <t>MEGANE УСИЛИТЕЛЬ БАМПЕРА ПЕРЕДН ПЛАСТИК (Тайвань)</t>
  </si>
  <si>
    <t>MEGANE УСИЛИТЕЛЬ БАМПЕРА ПЕРЕДН СТАЛЬН (Тайвань)</t>
  </si>
  <si>
    <t>MEGANE УСИЛИТЕЛЬ БАМПЕРА ПЕРЕДН СТАЛЬН (Италия)</t>
  </si>
  <si>
    <t>631010047R</t>
  </si>
  <si>
    <t>MEGANE КРЫЛО ПЕРЕДН ЛЕВ (Тайвань)</t>
  </si>
  <si>
    <t>631000047R</t>
  </si>
  <si>
    <t>MEGANE КРЫЛО ПЕРЕДН ПРАВ (Тайвань)</t>
  </si>
  <si>
    <t>638455332R</t>
  </si>
  <si>
    <t>MEGANE ПОДКРЫЛОК ПЕРЕДН КРЫЛА ЛЕВ ПЕРЕД ЧАСТЬ (Тайвань)</t>
  </si>
  <si>
    <t>638446673R</t>
  </si>
  <si>
    <t>MEGANE ПОДКРЫЛОК ПЕРЕДН КРЫЛА ПРАВ ПЕРЕД ЧАСТЬ (Тайвань)</t>
  </si>
  <si>
    <t>638430101R</t>
  </si>
  <si>
    <t>638428815R</t>
  </si>
  <si>
    <t>651000035R</t>
  </si>
  <si>
    <t>752100004R</t>
  </si>
  <si>
    <t>MEGANE СУППОРТ РАДИАТОРА (Тайвань)</t>
  </si>
  <si>
    <t>963020180R</t>
  </si>
  <si>
    <t>MEGANE ЗЕРКАЛО ЛЕВ ЭЛЕКТР С ПОДОГРЕВ (POLYWAY) (aspherical) (Тайвань) ГРУНТ</t>
  </si>
  <si>
    <t>963010191R</t>
  </si>
  <si>
    <t>MEGANE ЗЕРКАЛО ПРАВ ЭЛЕКТР С ПОДОГРЕВ (POLYWAY) (convex) (Тайвань) ГРУНТ</t>
  </si>
  <si>
    <t>963020181R</t>
  </si>
  <si>
    <t>MEGANE ЗЕРКАЛО ЛЕВ ЭЛЕКТР С ПОДОГРЕВ АВТОСКЛАДЫВ (POLYWAY) (aspherical) (Тайвань) ГРУНТ</t>
  </si>
  <si>
    <t>963010192R</t>
  </si>
  <si>
    <t>MEGANE ЗЕРКАЛО ПРАВ ЭЛЕКТР С ПОДОГРЕВ АВТОСКЛАДЫВ (POLYWAY) (convex) (Тайвань) ГРУНТ</t>
  </si>
  <si>
    <t>850224667R</t>
  </si>
  <si>
    <t>08-14</t>
  </si>
  <si>
    <t>MEGANE БАМПЕР ЗАДН С ОТВ П/ДАТЧ (Тайвань)</t>
  </si>
  <si>
    <t>265550010R</t>
  </si>
  <si>
    <t>MEGANE {GRAND TOUR} ФОНАРЬ ЗАДН ВНЕШН ЛЕВ (DEPO)</t>
  </si>
  <si>
    <t>265500010R</t>
  </si>
  <si>
    <t>MEGANE {GRAND TOUR} ФОНАРЬ ЗАДН ВНЕШН ПРАВ (DEPO)</t>
  </si>
  <si>
    <t>265550007R</t>
  </si>
  <si>
    <t>MEGANE ФОНАРЬ ЗАДН ВНЕШН ЛЕВ (DEPO)</t>
  </si>
  <si>
    <t>265500007R</t>
  </si>
  <si>
    <t>MEGANE ФОНАРЬ ЗАДН ВНЕШН ПРАВ (DEPO)</t>
  </si>
  <si>
    <t>622354651R</t>
  </si>
  <si>
    <t>MEGANE ЗАЩИТА ПОДДОНА (Тайвань) ПЛАСТИК</t>
  </si>
  <si>
    <t>RENAULT MEGANE (1/96-6/99) SCENIC (1/96-7/99)</t>
  </si>
  <si>
    <t>7701040682</t>
  </si>
  <si>
    <t>MEGANE {SCENIC 96-99} ФАРА ЛЕВ П/КОРРЕКТОР (DEPO)</t>
  </si>
  <si>
    <t>7701040683</t>
  </si>
  <si>
    <t>MEGANE {SCENIC 96-99} ФАРА ПРАВ П/КОРРЕКТОР (DEPO)</t>
  </si>
  <si>
    <t>7701040712</t>
  </si>
  <si>
    <t>MEGANE {SCENIC 96-99} УКАЗ.ПОВОРОТА УГЛОВОЙ ЛЕВ (DEPO)</t>
  </si>
  <si>
    <t>7701040713</t>
  </si>
  <si>
    <t>MEGANE {SCENIC 96-99} УКАЗ.ПОВОРОТА УГЛОВОЙ ПРАВ (DEPO)</t>
  </si>
  <si>
    <t>7701367995</t>
  </si>
  <si>
    <t>MEGANE {SCENIC 96-99} РЕШЕТКА РАДИАТОРА ЛЕВ (Тайвань) ГРУНТ ЧЕРН</t>
  </si>
  <si>
    <t>7701367996</t>
  </si>
  <si>
    <t>MEGANE {SCENIC 96-99} РЕШЕТКА РАДИАТОРА ПРАВ (Тайвань) ГРУНТ ЧЕРН</t>
  </si>
  <si>
    <t>MEGANE {SCENIC 96-99} РЕШЕТКА РАДИАТОРА ЛЕВ (Италия)</t>
  </si>
  <si>
    <t>MEGANE {SCENIC 96-99} РЕШЕТКА РАДИАТОРА ПРАВ (Италия)</t>
  </si>
  <si>
    <t>7701367999</t>
  </si>
  <si>
    <t>MEGANE БАМПЕР ПЕРЕДН БЕЗ ОТВ П/ПРОТИВОТУМ (Тайвань) ГРУНТ</t>
  </si>
  <si>
    <t>MEGANE БАМПЕР ПЕРЕДН БЕЗ ОТВ П/ПРОТИВОТУМ (Тайвань) ЧЕРН</t>
  </si>
  <si>
    <t>7701469596</t>
  </si>
  <si>
    <t>SCENIC БАМПЕР ПЕРЕДН БЕЗ ОТВ П/ПРОТИВОТУМ (Тайвань) ЧЕРН</t>
  </si>
  <si>
    <t>7751675002</t>
  </si>
  <si>
    <t>MEGANE КРЫЛО ПЕРЕДН ЛЕВ (Италия)</t>
  </si>
  <si>
    <t>7751675003</t>
  </si>
  <si>
    <t>MEGANE КРЫЛО ПЕРЕДН ПРАВ (Италия)</t>
  </si>
  <si>
    <t>7700843699</t>
  </si>
  <si>
    <t>SCENIC КРЫЛО ПЕРЕДН ЛЕВ (Тайвань) ПЛАСТИК</t>
  </si>
  <si>
    <t>1700844960</t>
  </si>
  <si>
    <t>SCENIC КРЫЛО ПЕРЕДН ПРАВ (Тайвань) ПЛАСТИК</t>
  </si>
  <si>
    <t>7751467872</t>
  </si>
  <si>
    <t>MEGANE КАПОТ (Италия)</t>
  </si>
  <si>
    <t>7751468059</t>
  </si>
  <si>
    <t>SCENIC КАПОТ</t>
  </si>
  <si>
    <t>7751467905</t>
  </si>
  <si>
    <t>MEGANE СУППОРТ РАДИАТОРА</t>
  </si>
  <si>
    <t>SCENIC СУППОРТ РАДИАТОРА (Тайвань)</t>
  </si>
  <si>
    <t>7700834181+7700834189</t>
  </si>
  <si>
    <t>MEGANE ЗЕРКАЛО ЛЕВ МЕХАН С ТРОСИК (aspherical) (Тайвань)</t>
  </si>
  <si>
    <t>7700413314+7700834190</t>
  </si>
  <si>
    <t>MEGANE ЗЕРКАЛО ПРАВ МЕХАН С ТРОСИК (convex) (Тайвань)</t>
  </si>
  <si>
    <t>7700841653+7700834189</t>
  </si>
  <si>
    <t>SCENIC ЗЕРКАЛО ЛЕВ МЕХАН С ТРОСИК (aspherical) (Тайвань)</t>
  </si>
  <si>
    <t>7700415436+7700834190</t>
  </si>
  <si>
    <t>SCENIC ЗЕРКАЛО ПРАВ МЕХАН С ТРОСИК С ТЕМПЕР ДАТЧИК (convex) (Тайвань)</t>
  </si>
  <si>
    <t>7700841655+7700834189</t>
  </si>
  <si>
    <t>SCENIC ЗЕРКАЛО ЛЕВ ЭЛЕКТР С ПОДОГРЕВ (aspherical) ГРУНТ (Тайвань)</t>
  </si>
  <si>
    <t>7700841656+7700834190</t>
  </si>
  <si>
    <t>SCENIC ЗЕРКАЛО ПРАВ ЭЛЕКТР С ПОДОГРЕВ С ТЕМПЕР ДАТЧИК (convex) ГРУНТ (Тайвань)</t>
  </si>
  <si>
    <t>7701040426</t>
  </si>
  <si>
    <t>MEGANE {CLIO 94-98/00-/SCENIC96-} СТЕКЛО ЗЕРКАЛА ЛЕВ МЕХАН (aspherical) (Тайвань)</t>
  </si>
  <si>
    <t>7701040255</t>
  </si>
  <si>
    <t>MEGANE {CLIO 94-98/00-/SCENIC96-} СТЕКЛО ЗЕРКАЛА ПРАВ МЕХАН (convex) (Тайвань)</t>
  </si>
  <si>
    <t>MEGANE АРКА РЕМ.КРЫЛА ЗАДН ЛЕВ (СЕДАН) (KLOKKERHOLM)</t>
  </si>
  <si>
    <t>MEGANE АРКА РЕМ.КРЫЛА ЗАДН ПРАВ (СЕДАН) (KLOKKERHOLM)</t>
  </si>
  <si>
    <t>MEGANE АРКА РЕМ.КРЫЛА ЗАДН ЛЕВ (5 дв) (ХЭТЧБЭК) (KLOKKERHOLM)</t>
  </si>
  <si>
    <t>MEGANE АРКА РЕМ.КРЫЛА ЗАДН ПРАВ (5 дв) (ХЭТЧБЭК) (KLOKKERHOLM)</t>
  </si>
  <si>
    <t>7701040646+7701040648</t>
  </si>
  <si>
    <t>MEGANE ФОНАРЬ ЗАДН ВНЕШН Л+П (КОМПЛЕКТ) (5 дв) ТЮНИНГ (LEXUS ТИП) ПРОЗРАЧ ВНУТРИ (DEPO) ХРОМ</t>
  </si>
  <si>
    <t>7700432391/7700838131</t>
  </si>
  <si>
    <t>MEGANE {+SCENIC 96-98} КОНДЕНСАТОР КОНДИЦ (NISSENS) (NRF) (GERI)</t>
  </si>
  <si>
    <t>MEGANE {+SCENIC 96-98} КОНДЕНСАТОР КОНДИЦ (см.каталог)</t>
  </si>
  <si>
    <t>7700425843</t>
  </si>
  <si>
    <t>MEGANE {+SCENIC 96-03} КОНДЕНСАТОР КОНДИЦ (см.каталог)</t>
  </si>
  <si>
    <t>7701499860/8FK351134621</t>
  </si>
  <si>
    <t>MEGANE {Scenic 00-03/ Traffic 01-06/ Master 00-03/ OP Vivaro 00-} КОМПРЕССОР КОНДИЦ (см.каталог) (AVA)</t>
  </si>
  <si>
    <t>699093/7700866530</t>
  </si>
  <si>
    <t>MEGANE КОМПРЕССОР КОНДИЦ 2 (см.каталог) (AVA)</t>
  </si>
  <si>
    <t>RENAULT MEGANE (14-)</t>
  </si>
  <si>
    <t>260605817R</t>
  </si>
  <si>
    <t>260100923R</t>
  </si>
  <si>
    <t>RENAULT MEGANE (7/99-2/03)</t>
  </si>
  <si>
    <t>7701047093</t>
  </si>
  <si>
    <t>MEGANE ФАРА ЛЕВ П/КОРРЕКТОР ОДНОЛАМП (DEPO)</t>
  </si>
  <si>
    <t>7701047095</t>
  </si>
  <si>
    <t>MEGANE ФАРА ПРАВ П/КОРРЕКТОР ОДНОЛАМП (DEPO)</t>
  </si>
  <si>
    <t>7701047184</t>
  </si>
  <si>
    <t>MEGANE ФАРА ЛЕВ П/КОРРЕКТОР ДВУХЛАМП (DEPO)</t>
  </si>
  <si>
    <t>7701047180</t>
  </si>
  <si>
    <t>MEGANE ФАРА ПРАВ П/КОРРЕКТОР ДВУХЛАМП (DEPO)</t>
  </si>
  <si>
    <t>7700428963</t>
  </si>
  <si>
    <t>MEGANE РЕШЕТКА РАДИАТОРА ЛЕВ (Тайвань) ХРОМ-ЧЕРН</t>
  </si>
  <si>
    <t>7700428964</t>
  </si>
  <si>
    <t>MEGANE РЕШЕТКА РАДИАТОРА ПРАВ (Тайвань) ХРОМ-ЧЕРН</t>
  </si>
  <si>
    <t>7701471764</t>
  </si>
  <si>
    <t>MEGANE БАМПЕР ПЕРЕДН С ОТВ П/ПРОТИВОТУМ (Тайвань) ГРУНТ</t>
  </si>
  <si>
    <t>7751696568</t>
  </si>
  <si>
    <t>MEGANE КРЫЛО ПЕРЕДН ЛЕВ С ОТВ П/ПОВТОРИТЕЛЬ (Тайвань)</t>
  </si>
  <si>
    <t>7751696569</t>
  </si>
  <si>
    <t>MEGANE КРЫЛО ПЕРЕДН ПРАВ С ОТВ П/ПОВТОРИТЕЛЬ (Тайвань)</t>
  </si>
  <si>
    <t>7751471867</t>
  </si>
  <si>
    <t>7751471598</t>
  </si>
  <si>
    <t>7701471858</t>
  </si>
  <si>
    <t>MEGANE ЗЕРКАЛО ЛЕВ МЕХАН С ТРОСИК (aspherical) (Тайвань) ГРУНТ</t>
  </si>
  <si>
    <t>7700834181</t>
  </si>
  <si>
    <t>MEGANE ЗЕРКАЛО ПРАВ МЕХАН С ТРОСИК С ТЕМПЕР ДАТЧИК (convex) (Тайвань) ГРУНТ</t>
  </si>
  <si>
    <t>7700834183</t>
  </si>
  <si>
    <t>MEGANE ЗЕРКАЛО ЛЕВ ЭЛЕКТР С ПОДОГРЕВ (convex) (Тайвань)</t>
  </si>
  <si>
    <t>7700834184</t>
  </si>
  <si>
    <t>MEGANE ЗЕРКАЛО ПРАВ ЭЛЕКТР С ПОДОГРЕВ , ТЕМПЕР ДАТЧИК (convex) (Тайвань)</t>
  </si>
  <si>
    <t>7700428320+7700428321</t>
  </si>
  <si>
    <t>MEGANE ФОНАРЬ ЗАДН ВНЕШН Л+П (КОМПЛЕКТ) (5 дв) ТЮНИНГ (LEXUS ТИП) ПРОЗРАЧ ВНУТРИ (DEPO) ЧЕРН</t>
  </si>
  <si>
    <t>7700428320</t>
  </si>
  <si>
    <t>MEGANE ФОНАРЬ ЗАДН ВНЕШН ЛЕВ (5 дв) (DEPO) КРАСН-БЕЛ</t>
  </si>
  <si>
    <t>7700428321</t>
  </si>
  <si>
    <t>MEGANE ФОНАРЬ ЗАДН ВНЕШН ПРАВ (5 дв) (DEPO) КРАСН-БЕЛ</t>
  </si>
  <si>
    <t>7700423081</t>
  </si>
  <si>
    <t>MEGANE ФОНАРЬ ЗАДН ВНЕШН ЛЕВ (УНИВЕРСАЛ) (DEPO) КРАСН-ЖЕЛТ</t>
  </si>
  <si>
    <t>7700423082</t>
  </si>
  <si>
    <t>MEGANE ФОНАРЬ ЗАДН ВНЕШН ПРАВ (УНИВЕРСАЛ) (DEPO) КРАСН-ЖЕЛТ</t>
  </si>
  <si>
    <t>8200050141/8200316164/8FK351134451</t>
  </si>
  <si>
    <t>MEGANE {Scenic 01-05} КОМПРЕССОР КОНДИЦ (см.каталог) (AVA)</t>
  </si>
  <si>
    <t>7700103536</t>
  </si>
  <si>
    <t>MEGANE {Scenic 99-00} КОМПРЕССОР КОНДИЦ 1.4 (см.каталог) (AVA)</t>
  </si>
  <si>
    <t>RENAULT SANDERO (08-)</t>
  </si>
  <si>
    <t>8200733878</t>
  </si>
  <si>
    <t>SANDERO ФАРА ЛЕВ +/- КОРРЕКТОР ВНУТРИ (DEPO) ХРОМ</t>
  </si>
  <si>
    <t>8200733877</t>
  </si>
  <si>
    <t>SANDERO ФАРА ПРАВ +/- КОРРЕКТОР ВНУТРИ (DEPO) ХРОМ</t>
  </si>
  <si>
    <t>8200526423</t>
  </si>
  <si>
    <t>SANDERO {STEPWAY} ФАРА ЛЕВ +/- КОРРЕКТОР ВНУТРИ (DEPO) ЧЕРН</t>
  </si>
  <si>
    <t>8200526422</t>
  </si>
  <si>
    <t>SANDERO {STEPWAY} ФАРА ПРАВ +/- КОРРЕКТОР ВНУТРИ (DEPO) ЧЕРН</t>
  </si>
  <si>
    <t>SANDERO {STEPWAY} ФАРА ЛЕВ +/- КОРРЕКТОР ВНУТРИ ЧЕРН (Китай)</t>
  </si>
  <si>
    <t>SANDERO {STEPWAY} ФАРА ПРАВ +/- КОРРЕКТОР ВНУТРИ ЧЕРН (Китай)</t>
  </si>
  <si>
    <t>8200798524</t>
  </si>
  <si>
    <t>SANDERO РЕШЕТКА РАДИАТОРА (Тайвань)</t>
  </si>
  <si>
    <t>SANDERO РЕШЕТКА РАДИАТОРА (Китай)</t>
  </si>
  <si>
    <t>960176677R</t>
  </si>
  <si>
    <t>960163700R</t>
  </si>
  <si>
    <t>8200763571</t>
  </si>
  <si>
    <t>SANDERO МОЛДИНГ РЕШЕТКИ РАДИАТОРА (Тайвань) ГРУНТ</t>
  </si>
  <si>
    <t>8200567224</t>
  </si>
  <si>
    <t>SANDERO МОЛДИНГ РЕШЕТКИ РАДИАТОРА (Тайвань) ЧЕРН</t>
  </si>
  <si>
    <t>SANDERO МОЛДИНГ РЕШЕТКИ РАДИАТОРА (Китай) ЧЕРН</t>
  </si>
  <si>
    <t>8200526596</t>
  </si>
  <si>
    <t>SANDERO БАМПЕР ПЕРЕДН (Италия)</t>
  </si>
  <si>
    <t>SANDERO БАМПЕР ПЕРЕДН БЕЗ ОТВ П/ПРОТИВОТУМ (Тайвань)</t>
  </si>
  <si>
    <t>SANDERO БАМПЕР ПЕРЕДН С ОТВ П/ПРОТИВОТУМ (Тайвань)</t>
  </si>
  <si>
    <t>SANDERO БАМПЕР ПЕРЕДН БЕЗ ОТВ П/ПРОТИВОТУМ (Китай)</t>
  </si>
  <si>
    <t>620224790R</t>
  </si>
  <si>
    <t>SANDERO {STEPWAY} БАМПЕР ПЕРЕДН С ОТВ П/ПРОТИВОТУМ , С ОТВ П/МОЛДИНГ (Тайвань)</t>
  </si>
  <si>
    <t>SANDERO БАМПЕР ПЕРЕДН С ОТВ П/ПРОТИВОТУМ (Китай)</t>
  </si>
  <si>
    <t>SANDERO БАМПЕР ПЕРЕДН БЕЗ ОТВ П/ПРОТИВОТУМ</t>
  </si>
  <si>
    <t>SANDERO БАМПЕР ПЕРЕДН С ОТВ П/ПРОТИВОТУМ</t>
  </si>
  <si>
    <t>SANDERO {STEPWAY} БАМПЕР ПЕРЕДН С ОТВ П/ПРОТИВОТУМ , С ОТВ П/МОЛДИНГ</t>
  </si>
  <si>
    <t>8200735103</t>
  </si>
  <si>
    <t>SANDERO РЕШЕТКА БАМПЕРА ПЕРЕДН (Тайвань) ЧЕРН</t>
  </si>
  <si>
    <t>SANDERO РЕШЕТКА БАМПЕРА ПЕРЕДН (Китай)</t>
  </si>
  <si>
    <t>6001550859</t>
  </si>
  <si>
    <t>SANDERO УСИЛИТЕЛЬ БАМПЕРА ПЕРЕДН (Тайвань)</t>
  </si>
  <si>
    <t>6001551025/631019276R</t>
  </si>
  <si>
    <t>SANDERO КРЫЛО ПЕРЕДН ЛЕВ (Тайвань)</t>
  </si>
  <si>
    <t>6001551026/631008029R</t>
  </si>
  <si>
    <t>SANDERO КРЫЛО ПЕРЕДН ПРАВ (Тайвань)</t>
  </si>
  <si>
    <t>631012289R/631017396R</t>
  </si>
  <si>
    <t>SANDERO {STEPWAY} КРЫЛО ПЕРЕДН ЛЕВ С ОТВ П/ПОВТОРИТЕЛЬ , П/РАСШИРИТ (Тайвань)</t>
  </si>
  <si>
    <t>631005525R/631005695R</t>
  </si>
  <si>
    <t>SANDERO {STEPWAY} КРЫЛО ПЕРЕДН ПРАВ С ОТВ П/ПОВТОРИТЕЛЬ , П/РАСШИРИТ (Тайвань)</t>
  </si>
  <si>
    <t>8200602763</t>
  </si>
  <si>
    <t>SANDERO ПОВТОРИТЕЛЬ ПОВОРОТА В КРЫЛО ЛЕВ (DEPO)</t>
  </si>
  <si>
    <t>8200602765</t>
  </si>
  <si>
    <t>SANDERO ПОВТОРИТЕЛЬ ПОВОРОТА В КРЫЛО ПРАВ (DEPO)</t>
  </si>
  <si>
    <t>SANDERO ПОВТОРИТЕЛЬ ПОВОРОТА В КРЫЛО ЛЕВ (Китай)</t>
  </si>
  <si>
    <t>SANDERO ПОВТОРИТЕЛЬ ПОВОРОТА В КРЫЛО ПРАВ (Китай)</t>
  </si>
  <si>
    <t>8200886740</t>
  </si>
  <si>
    <t>SANDERO МОЛДИНГ АРКИ КРЫЛА ЛЕВ ПЕРЕД (Китай)</t>
  </si>
  <si>
    <t>8200886741</t>
  </si>
  <si>
    <t>SANDERO МОЛДИНГ АРКИ КРЫЛА ПРАВ ПЕРЕД (Китай)</t>
  </si>
  <si>
    <t>7711547121</t>
  </si>
  <si>
    <t>SANDERO МОЛДИНГ АРКИ КРЫЛА ЛЕВ ЗАДН (Китай)</t>
  </si>
  <si>
    <t>7711547122</t>
  </si>
  <si>
    <t>SANDERO МОЛДИНГ АРКИ КРЫЛА ПРАВ ЗАДН (Китай)</t>
  </si>
  <si>
    <t>8200735438</t>
  </si>
  <si>
    <t>SANDERO ПОДКРЫЛОК ПЕРЕДН КРЫЛА ЛЕВ</t>
  </si>
  <si>
    <t>8200735437</t>
  </si>
  <si>
    <t>SANDERO ПОДКРЫЛОК ПЕРЕДН КРЫЛА ПРАВ</t>
  </si>
  <si>
    <t>SANDERO ПОДКРЫЛОК ПЕРЕДН КРЫЛА ЛЕВ (Китай)</t>
  </si>
  <si>
    <t>SANDERO ПОДКРЫЛОК ПЕРЕДН КРЫЛА ПРАВ (Китай)</t>
  </si>
  <si>
    <t>6001551350</t>
  </si>
  <si>
    <t>SANDERO КАПОТ (Тайвань)</t>
  </si>
  <si>
    <t>6001551795</t>
  </si>
  <si>
    <t>SANDERO СУППОРТ РАДИАТОРА (Тайвань)</t>
  </si>
  <si>
    <t>SANDERO СУППОРТ РАДИАТОРА (Турция)</t>
  </si>
  <si>
    <t>801011499R</t>
  </si>
  <si>
    <t>SANDERO ДВЕРЬ ПЕРЕДН ЛЕВ С ОТВ П/МОЛДИНГ (Китай)</t>
  </si>
  <si>
    <t>821006948R</t>
  </si>
  <si>
    <t>SANDERO ДВЕРЬ ПЕРЕДН ПРАВ С ОТВ П/МОЛДИНГ (Китай)</t>
  </si>
  <si>
    <t>821018232R</t>
  </si>
  <si>
    <t>SANDERO ДВЕРЬ ЗАДН ЛЕВ С ОТВ П/МОЛДИНГ (Китай)</t>
  </si>
  <si>
    <t>SANDERO ДВЕРЬ ЗАДН ПРАВ С ОТВ П/МОЛДИНГ (Китай)</t>
  </si>
  <si>
    <t>6001550846</t>
  </si>
  <si>
    <t>SANDERO {???} КРЫЛО ЗАДН ЛЕВ (Китай)</t>
  </si>
  <si>
    <t>6001551381</t>
  </si>
  <si>
    <t>SANDERO {???} КРЫЛО ЗАДН ПРАВ (Китай)</t>
  </si>
  <si>
    <t>8201056478</t>
  </si>
  <si>
    <t>SANDERO КРЫШКА БАГАЖНИКА (Китай)</t>
  </si>
  <si>
    <t>8200735456</t>
  </si>
  <si>
    <t>SANDERO БАМПЕР ЗАДН ГРУНТ (Тайвань)</t>
  </si>
  <si>
    <t>SANDERO БАМПЕР ЗАДН (Китай)</t>
  </si>
  <si>
    <t>SANDERO БАМПЕР ЗАДН</t>
  </si>
  <si>
    <t>8200734825</t>
  </si>
  <si>
    <t>8200734824</t>
  </si>
  <si>
    <t>SANDERO ФОНАРЬ ЗАДН ВНЕШН ЛЕВ (Китай)</t>
  </si>
  <si>
    <t>SANDERO ФОНАРЬ ЗАДН ВНЕШН ПРАВ (Китай)</t>
  </si>
  <si>
    <t>RENAULT SCENIC (12-)</t>
  </si>
  <si>
    <t>260608203R</t>
  </si>
  <si>
    <t>SCENIC ФАРА ЛЕВ П/КОРРЕКТОР ВНУТРИ ЧЕРН (DEPO)</t>
  </si>
  <si>
    <t>260100648R</t>
  </si>
  <si>
    <t>SCENIC ФАРА ПРАВ П/КОРРЕКТОР ВНУТРИ ЧЕРН (DEPO)</t>
  </si>
  <si>
    <t>RENAULT SCENIC (6/03-12)</t>
  </si>
  <si>
    <t>7701056126</t>
  </si>
  <si>
    <t>SCENIC ФАРА ЛЕВ П/КОРРЕКТОР (DEPO)</t>
  </si>
  <si>
    <t>7701065913</t>
  </si>
  <si>
    <t>07-08</t>
  </si>
  <si>
    <t>SCENIC ФАРА ЛЕВ П/КОРРЕКТОР ВНУТРИ (DEPO) ХРОМ</t>
  </si>
  <si>
    <t>7701056127</t>
  </si>
  <si>
    <t>SCENIC ФАРА ПРАВ П/КОРРЕКТОР (DEPO)</t>
  </si>
  <si>
    <t>7701065914</t>
  </si>
  <si>
    <t>SCENIC ФАРА ПРАВ П/КОРРЕКТОР ВНУТРИ (DEPO) ХРОМ</t>
  </si>
  <si>
    <t>7701071369</t>
  </si>
  <si>
    <t>SCENIC ФАРА ЛЕВ П/КОРРЕКТОР ВНУТРИ (DEPO) ЧЕРН</t>
  </si>
  <si>
    <t>7701071368</t>
  </si>
  <si>
    <t>SCENIC ФАРА ПРАВ П/КОРРЕКТОР ВНУТРИ (DEPO) ЧЕРН</t>
  </si>
  <si>
    <t>7701474778</t>
  </si>
  <si>
    <t>SCENIC МОЛДИНГ РЕШЕТКИ РАДИАТОРА ВЕРХН (Тайвань) ГРУНТ</t>
  </si>
  <si>
    <t>7701474769</t>
  </si>
  <si>
    <t>SCENIC БАМПЕР ПЕРЕДН (Тайвань)</t>
  </si>
  <si>
    <t>7701477299</t>
  </si>
  <si>
    <t>SCENIC БАМПЕР ПЕРЕДН С ОТВ П/ПРОТИВОТУМ (Тайвань) ЧЕРН</t>
  </si>
  <si>
    <t>7701474768</t>
  </si>
  <si>
    <t>SCENIC МОЛДИНГ БАМПЕРА ПЕРЕДН ЛЕВ (Тайвань)</t>
  </si>
  <si>
    <t>7701474767</t>
  </si>
  <si>
    <t>SCENIC МОЛДИНГ БАМПЕРА ПЕРЕДН ПРАВ (Тайвань)</t>
  </si>
  <si>
    <t>8200205096</t>
  </si>
  <si>
    <t>SCENIC РЕШЕТКА БАМПЕРА ПЕРЕДН БЕЗ ОТВ П/ПРОТИВОТУМ (Тайвань)</t>
  </si>
  <si>
    <t>SCENIC КРЫЛО ПЕРЕДН ЛЕВ ПЛАСТИК (Тайвань) ГРУНТ</t>
  </si>
  <si>
    <t>SCENIC КРЫЛО ПЕРЕДН ПРАВ ПЛАСТИК (Тайвань) ГРУНТ</t>
  </si>
  <si>
    <t>7751474289</t>
  </si>
  <si>
    <t>SCENIC КАПОТ (Тайвань)</t>
  </si>
  <si>
    <t>8200479758</t>
  </si>
  <si>
    <t>SCENIC СУППОРТ РАДИАТОРА ПЛАСТИК (Тайвань) ЧЕРН</t>
  </si>
  <si>
    <t>7701068384</t>
  </si>
  <si>
    <t>SCENIC ЗЕРКАЛО ЛЕВ ЭЛЕКТР С ПОДОГРЕВ (aspherical) (Тайвань) ГРУНТ</t>
  </si>
  <si>
    <t>7701068385</t>
  </si>
  <si>
    <t>SCENIC ЗЕРКАЛО ПРАВ ЭЛЕКТР С ПОДОГРЕВ (convex) (Тайвань) ГРУНТ</t>
  </si>
  <si>
    <t>8200474328</t>
  </si>
  <si>
    <t>SCENIC ФОНАРЬ ЗАДН ВНЕШН ЛЕВ (DEPO)</t>
  </si>
  <si>
    <t>8200127704</t>
  </si>
  <si>
    <t>265550013R</t>
  </si>
  <si>
    <t>09-11</t>
  </si>
  <si>
    <t>265500013R</t>
  </si>
  <si>
    <t>SCENIC ФОНАРЬ ЗАДН ВНЕШН ПРАВ (DEPO)</t>
  </si>
  <si>
    <t>8200127702</t>
  </si>
  <si>
    <t>8200474327</t>
  </si>
  <si>
    <t>214100015R/214101448R</t>
  </si>
  <si>
    <t>SCENIC РАДИАТОР ОХЛАЖДЕН (см.каталог)</t>
  </si>
  <si>
    <t>RENAULT SCENIC (8/99-03)</t>
  </si>
  <si>
    <t>087558/7701047604</t>
  </si>
  <si>
    <t>087559/7701047600</t>
  </si>
  <si>
    <t>7200428466</t>
  </si>
  <si>
    <t>SCENIC РЕШЕТКА РАДИАТОРА ЛЕВ (Тайвань) ЧЕРН</t>
  </si>
  <si>
    <t>7200428467</t>
  </si>
  <si>
    <t>SCENIC РЕШЕТКА РАДИАТОРА ПРАВ (Тайвань) ЧЕРН</t>
  </si>
  <si>
    <t>SCENIC РЕШЕТКА РАДИАТОРА ЛЕВ ЧЕРН</t>
  </si>
  <si>
    <t>SCENIC РЕШЕТКА РАДИАТОРА ПРАВ ЧЕРН</t>
  </si>
  <si>
    <t>7701472061</t>
  </si>
  <si>
    <t>SCENIC БАМПЕР ПЕРЕДН С ОТВ П/ПРОТИВОТУМ (Италия) ЧЕРН</t>
  </si>
  <si>
    <t>7701472060</t>
  </si>
  <si>
    <t>7700428476</t>
  </si>
  <si>
    <t>SCENIC МОЛДИНГ БАМПЕРА ПЕРЕДН ЛЕВ (Тайвань) ЧЕРН</t>
  </si>
  <si>
    <t>7700428477</t>
  </si>
  <si>
    <t>SCENIC МОЛДИНГ БАМПЕРА ПЕРЕДН ПРАВ (Тайвань) ЧЕРН</t>
  </si>
  <si>
    <t>7751472384</t>
  </si>
  <si>
    <t>7751472385</t>
  </si>
  <si>
    <t>7751472130</t>
  </si>
  <si>
    <t>7751472187</t>
  </si>
  <si>
    <t>087556/7700428054</t>
  </si>
  <si>
    <t>087557/7700428055</t>
  </si>
  <si>
    <t>RENAULT SYMBOL (08-)</t>
  </si>
  <si>
    <t>7701070630</t>
  </si>
  <si>
    <t>SYMBOL ФАРА ЛЕВ П/КОРРЕКТОР (DEPO)</t>
  </si>
  <si>
    <t>7701070631</t>
  </si>
  <si>
    <t>SYMBOL ФАРА ПРАВ П/КОРРЕКТОР (DEPO)</t>
  </si>
  <si>
    <t>8200700420</t>
  </si>
  <si>
    <t>SYMBOL РЕШЕТКА РАДИАТОРА (Италия)</t>
  </si>
  <si>
    <t>8200784444</t>
  </si>
  <si>
    <t>SYMBOL МОЛДИНГ РЕШЕТКИ РАДИАТОРА НА КАПОТ (Италия)</t>
  </si>
  <si>
    <t>7782709524</t>
  </si>
  <si>
    <t>SYMBOL КРЫЛО ПЕРЕДН ЛЕВ (Тайвань)</t>
  </si>
  <si>
    <t>7782709525</t>
  </si>
  <si>
    <t>SYMBOL КРЫЛО ПЕРЕДН ПРАВ (Тайвань)</t>
  </si>
  <si>
    <t>8200699690</t>
  </si>
  <si>
    <t>SYMBOL ПОДКРЫЛОК ПЕРЕДН КРЫЛА ЛЕВ (Италия)</t>
  </si>
  <si>
    <t>8200699695</t>
  </si>
  <si>
    <t>SYMBOL ПОДКРЫЛОК ПЕРЕДН КРЫЛА ПРАВ (Италия)</t>
  </si>
  <si>
    <t>7751479167</t>
  </si>
  <si>
    <t>SYMBOL КАПОТ (Тайвань)</t>
  </si>
  <si>
    <t>7782789851</t>
  </si>
  <si>
    <t>SYMBOL СУППОРТ РАДИАТОРА (Тайвань)</t>
  </si>
  <si>
    <t>7701070381</t>
  </si>
  <si>
    <t>SYMBOL ЗЕРКАЛО ЛЕВ ЭЛЕКТР С ПОДОГРЕВ (aspherical) (Тайвань) ГРУНТ</t>
  </si>
  <si>
    <t>7701070380</t>
  </si>
  <si>
    <t>SYMBOL ЗЕРКАЛО ПРАВ ЭЛЕКТР С ПОДОГРЕВ (convex) (Тайвань) ГРУНТ</t>
  </si>
  <si>
    <t>8200700046</t>
  </si>
  <si>
    <t>SYMBOL ФОНАРЬ ЗАДН ВНЕШН ЛЕВ (DEPO)</t>
  </si>
  <si>
    <t>8200700047</t>
  </si>
  <si>
    <t>SYMBOL ФОНАРЬ ЗАДН ВНЕШН ПРАВ (DEPO)</t>
  </si>
  <si>
    <t>RENAULT TRAFFIC (88-)</t>
  </si>
  <si>
    <t>7700311371</t>
  </si>
  <si>
    <t>TRAFFIC {VIVARO 02-} ФАРА ЛЕВ П/КОРРЕКТОР (DEPO)</t>
  </si>
  <si>
    <t>7700311372</t>
  </si>
  <si>
    <t>TRAFFIC {VIVARO 02-} ФАРА ПРАВ П/КОРРЕКТОР (DEPO)</t>
  </si>
  <si>
    <t>7700352179</t>
  </si>
  <si>
    <t>TRAFFIC {MOVANO 96-} ЗЕРКАЛО ЛЕВ МЕХАН (Тайвань)</t>
  </si>
  <si>
    <t>6006004779</t>
  </si>
  <si>
    <t>TRAFFIC {MOVANO 96-} ЗЕРКАЛО ПРАВ МЕХАН (Тайвань)</t>
  </si>
  <si>
    <t>082277/7701025919</t>
  </si>
  <si>
    <t>TRAFFIC ФОНАРЬ ЗАДН ВНЕШН ЛЕВ (DEPO)</t>
  </si>
  <si>
    <t>082278</t>
  </si>
  <si>
    <t>TRAFFIC ФОНАРЬ ЗАДН ВНЕШН ПРАВ (DEPO)</t>
  </si>
  <si>
    <t>RENAULT TWINGO (4/00-01)</t>
  </si>
  <si>
    <t>7701473051</t>
  </si>
  <si>
    <t>TWINGO БАМПЕР ПЕРЕДН С ОТВ П/ПРОТИВОТУМ (Тайвань) ГРУНТ</t>
  </si>
  <si>
    <t>RENAULT TWINGO (4/93-3/00)</t>
  </si>
  <si>
    <t>7701036392</t>
  </si>
  <si>
    <t>TWINGO ФАРА ЛЕВ (DEPO)</t>
  </si>
  <si>
    <t>7701036393</t>
  </si>
  <si>
    <t>TWINGO ФАРА ПРАВ (DEPO)</t>
  </si>
  <si>
    <t>7751669824</t>
  </si>
  <si>
    <t>TWINGO СУППОРТ РАДИАТОРА</t>
  </si>
  <si>
    <t>7751697656</t>
  </si>
  <si>
    <t>TWINGO СУППОРТ РАДИАТОРА (Тайвань)</t>
  </si>
  <si>
    <t>ROVER</t>
  </si>
  <si>
    <t>ROVER 200 (10/95-12/99)</t>
  </si>
  <si>
    <t>ROVER 200 ФАРА ЛЕВ П/КОРРЕКТОР (DEPO)</t>
  </si>
  <si>
    <t>ROVER 200 ФАРА ПРАВ П/КОРРЕКТОР (DEPO)</t>
  </si>
  <si>
    <t>DHB102380MMM</t>
  </si>
  <si>
    <t>ROVER 200 РЕШЕТКА РАДИАТОРА (Тайвань) ХРОМ-ЧЕРН</t>
  </si>
  <si>
    <t>DPC101490LML</t>
  </si>
  <si>
    <t>ROVER 200 БАМПЕР ПЕРЕДН (Тайвань) ГРУНТ</t>
  </si>
  <si>
    <t>ASB45003</t>
  </si>
  <si>
    <t>ROVER 200 КРЫЛО ПЕРЕДН ЛЕВ (Тайвань)</t>
  </si>
  <si>
    <t>ASB45002</t>
  </si>
  <si>
    <t>ROVER 200 КРЫЛО ПЕРЕДН ПРАВ (Тайвань)</t>
  </si>
  <si>
    <t>BKA450050</t>
  </si>
  <si>
    <t>ROVER 200 КАПОТ (Тайвань)</t>
  </si>
  <si>
    <t>ABB45001</t>
  </si>
  <si>
    <t>ROVER 200 СУППОРТ РАДИАТОРА (Тайвань)</t>
  </si>
  <si>
    <t>CRB108010PMD</t>
  </si>
  <si>
    <t>ROVER 200 ЗЕРКАЛО ЛЕВ МЕХАН С ТРОСИК (Тайвань)</t>
  </si>
  <si>
    <t>CRB108100PMD</t>
  </si>
  <si>
    <t>ROVER 200 ЗЕРКАЛО ПРАВ МЕХАН С ТРОСИК (Тайвань)</t>
  </si>
  <si>
    <t>CRB108110PMD</t>
  </si>
  <si>
    <t>ROVER 200 ЗЕРКАЛО ЛЕВ ЭЛЕКТР С ПОДОГРЕВ (convex) (Тайвань)</t>
  </si>
  <si>
    <t>CRB108110</t>
  </si>
  <si>
    <t>ROVER 200 ЗЕРКАЛО ПРАВ ЭЛЕКТР С ПОДОГРЕВ (convex) (Тайвань)</t>
  </si>
  <si>
    <t>ROVER 25 (1/00-)</t>
  </si>
  <si>
    <t>DHB102550MM</t>
  </si>
  <si>
    <t>ROVER 25 РЕШЕТКА РАДИАТОРА (Тайвань) ХРОМ-СЕР</t>
  </si>
  <si>
    <t>DPC000360LML</t>
  </si>
  <si>
    <t>ROVER 25 БАМПЕР ПЕРЕДН (Тайвань) ГРУНТ</t>
  </si>
  <si>
    <t>ABS470050</t>
  </si>
  <si>
    <t>ROVER 25 КРЫЛО ПЕРЕДН ЛЕВ (Тайвань)</t>
  </si>
  <si>
    <t>ABS470040</t>
  </si>
  <si>
    <t>ROVER 25 КРЫЛО ПЕРЕДН ПРАВ (Тайвань)</t>
  </si>
  <si>
    <t>BKA470050</t>
  </si>
  <si>
    <t>ROVER 25 КАПОТ (Тайвань)</t>
  </si>
  <si>
    <t>BK1052669/XFB10089</t>
  </si>
  <si>
    <t>ROVER 25 ФОНАРЬ ЗАДН ВНЕШН ЛЕВ (DEPO)</t>
  </si>
  <si>
    <t>BK1052550/XFB10088</t>
  </si>
  <si>
    <t>ROVER 25 ФОНАРЬ ЗАДН ВНЕШН ПРАВ (DEPO)</t>
  </si>
  <si>
    <t>8FK351127971/JPB101240</t>
  </si>
  <si>
    <t>ROVER 25 {Rover 45 00-04} КОМПРЕССОР КОНДИЦ (AVA) (см.каталог)</t>
  </si>
  <si>
    <t>ROVER 400 (5/95-3/00)</t>
  </si>
  <si>
    <t>712754058984</t>
  </si>
  <si>
    <t>ROVER 400 ФАРА ЛЕВ П/КОРРЕКТОР (DEPO)</t>
  </si>
  <si>
    <t>712754058983</t>
  </si>
  <si>
    <t>ROVER 400 ФАРА ПРАВ П/КОРРЕКТОР (DEPO)</t>
  </si>
  <si>
    <t>DHB101950MMM</t>
  </si>
  <si>
    <t>ROVER 400 РЕШЕТКА РАДИАТОРА (Тайвань) ХРОМ-ЧЕРН</t>
  </si>
  <si>
    <t>DPC101520LML</t>
  </si>
  <si>
    <t>ROVER 400 БАМПЕР ПЕРЕДН (5 дв) (Тайвань) ГРУНТ</t>
  </si>
  <si>
    <t>DPC101330LML</t>
  </si>
  <si>
    <t>ROVER 400 БАМПЕР ПЕРЕДН (4 дв) (Тайвань) ГРУНТ</t>
  </si>
  <si>
    <t>ASB140050</t>
  </si>
  <si>
    <t>ROVER 400 КРЫЛО ПЕРЕДН ЛЕВ (Тайвань)</t>
  </si>
  <si>
    <t>ASB140040</t>
  </si>
  <si>
    <t>ROVER 400 КРЫЛО ПЕРЕДН ПРАВ (Тайвань)</t>
  </si>
  <si>
    <t>BKA140040</t>
  </si>
  <si>
    <t>ROVER 400 КАПОТ (Тайвань)</t>
  </si>
  <si>
    <t>CRB107160</t>
  </si>
  <si>
    <t>ROVER 400 ЗЕРКАЛО ЛЕВ ЭЛЕКТР С ПОДОГРЕВ (Тайвань)</t>
  </si>
  <si>
    <t>CRB107150</t>
  </si>
  <si>
    <t>ROVER 400 ЗЕРКАЛО ПРАВ ЭЛЕКТР С ПОДОГРЕВ (Тайвань)</t>
  </si>
  <si>
    <t>CRB107140</t>
  </si>
  <si>
    <t>ROVER 400 ЗЕРКАЛО ЛЕВ МЕХАН С ТРОСИК (Тайвань)</t>
  </si>
  <si>
    <t>CRB107130</t>
  </si>
  <si>
    <t>ROVER 400 ЗЕРКАЛО ПРАВ МЕХАН С ТРОСИК (Тайвань)</t>
  </si>
  <si>
    <t>PGF101230</t>
  </si>
  <si>
    <t>ROVER 400 МОТОР+ВЕНТИЛЯТОР  РАДИАТ ОХЛАЖДЕН С КОРПУС 1.6 AT (Тайвань)</t>
  </si>
  <si>
    <t>PGF101360</t>
  </si>
  <si>
    <t>ROVER 400 МОТОР+ВЕНТИЛЯТОР  РАДИАТ ОХЛАЖДЕН С КОРПУС 2 (бензин) (дизель) (Тайвань)</t>
  </si>
  <si>
    <t>JRJ100020+JRM100030+JRJ100020+JPR100050</t>
  </si>
  <si>
    <t>ROVER 400 МОТОР+ВЕНТИЛЯТОР КОНДЕНС КОНД С КОРПУС AT (Тайвань)</t>
  </si>
  <si>
    <t>ROVER 600 (6/93-5/99)</t>
  </si>
  <si>
    <t>DHB101770MM</t>
  </si>
  <si>
    <t>ROVER 600 РЕШЕТКА РАДИАТОРА (Тайвань)</t>
  </si>
  <si>
    <t>19010PT1001</t>
  </si>
  <si>
    <t>90-97</t>
  </si>
  <si>
    <t>ACCORD {CB+CC7+CE+ROVER 600 93-} РАДИАТОР ОХЛАЖДЕН 1.8 2 2.2 (2 ряд) MT</t>
  </si>
  <si>
    <t>ROVER 75 (99-)</t>
  </si>
  <si>
    <t>DHB102542MC</t>
  </si>
  <si>
    <t>ROVER 75 РЕШЕТКА РАДИАТОРА (Тайвань) ХРОМ-СЕР</t>
  </si>
  <si>
    <t>ROVER 75 РЕШЕТКА РАДИАТОРА ПОЛНОСТЬЮ (Тайвань) ХРОМ</t>
  </si>
  <si>
    <t>ASB500030</t>
  </si>
  <si>
    <t>ROVER 75 КРЫЛО ПЕРЕДН ЛЕВ (Тайвань)</t>
  </si>
  <si>
    <t>ASB500020</t>
  </si>
  <si>
    <t>ROVER 75 КРЫЛО ПЕРЕДН ПРАВ (Тайвань)</t>
  </si>
  <si>
    <t>BKA500130</t>
  </si>
  <si>
    <t>ROVER 75 КАПОТ (Тайвань)</t>
  </si>
  <si>
    <t>8FK351126371/JPB000040A</t>
  </si>
  <si>
    <t>ROVER 75 {Rover 45 99-} КОМПРЕССОР КОНДИЦ 2 , 2.5 (AVA) (см.каталог)</t>
  </si>
  <si>
    <t>SAAB</t>
  </si>
  <si>
    <t>SAAB 900 (93-97)</t>
  </si>
  <si>
    <t>085524</t>
  </si>
  <si>
    <t>SAAB 900 ФАРА ЛЕВ П/КОРРЕКТОР (DEPO)</t>
  </si>
  <si>
    <t>085525</t>
  </si>
  <si>
    <t>SAAB 900 ФАРА ПРАВ П/КОРРЕКТОР (DEPO)</t>
  </si>
  <si>
    <t>4373973</t>
  </si>
  <si>
    <t>SAAB 900 УКАЗ.ПОВОРОТА УГЛОВОЙ ЛЕВ (DEPO) БЕЛЫЙ</t>
  </si>
  <si>
    <t>4373981</t>
  </si>
  <si>
    <t>SAAB 900 УКАЗ.ПОВОРОТА УГЛОВОЙ ПРАВ (DEPO) БЕЛЫЙ</t>
  </si>
  <si>
    <t>SAAB 9000 {900 (93-97)/9-5 (98-00)} ПОВТОРИТЕЛЬ ПОВОРОТА В КРЫЛО Л=П ПРОЗРАЧ ВНУТРИ (DEPO) ЧЕРН</t>
  </si>
  <si>
    <t>SAAB 9000 (88-94) (94-)</t>
  </si>
  <si>
    <t>9081373</t>
  </si>
  <si>
    <t>SAAB 9000 ФАРА ЛЕВ +/- П/КОРРЕКТОР (DEPO)</t>
  </si>
  <si>
    <t>9081381</t>
  </si>
  <si>
    <t>SAAB 9000 ФАРА ПРАВ +/- П/КОРРЕКТОР (DEPO)</t>
  </si>
  <si>
    <t>4521290</t>
  </si>
  <si>
    <t>SAAB 9000 УКАЗ.ПОВОРОТА УГЛОВОЙ ЛЕВ (DEPO) БЕЛЫЙ</t>
  </si>
  <si>
    <t>4344040</t>
  </si>
  <si>
    <t>SAAB 9000 УКАЗ.ПОВОРОТА УГЛОВОЙ ПРАВ (DEPO) БЕЛЫЙ</t>
  </si>
  <si>
    <t>4446605</t>
  </si>
  <si>
    <t>SAAB 9000 РЕШЕТКА РАДИАТОРА (Тайвань)</t>
  </si>
  <si>
    <t>9278136</t>
  </si>
  <si>
    <t>SAAB 9000 РЕШЕТКА РАДИАТОРА (Тайвань) ХРОМ-ЧЕРН</t>
  </si>
  <si>
    <t>9273939</t>
  </si>
  <si>
    <t>SAAB 9000 КРЫЛО ПЕРЕДН ЛЕВ (Тайвань)</t>
  </si>
  <si>
    <t>9273921</t>
  </si>
  <si>
    <t>SAAB 9000 КРЫЛО ПЕРЕДН ПРАВ (Тайвань)</t>
  </si>
  <si>
    <t>127550098/7550098</t>
  </si>
  <si>
    <t>84-95</t>
  </si>
  <si>
    <t>SAAB 9000 РАДИАТОР ОХЛАЖДЕН (NISSENS) (NRF) (GERI) (см.каталог)</t>
  </si>
  <si>
    <t>SAAB 9-3 (03-)</t>
  </si>
  <si>
    <t>12797388</t>
  </si>
  <si>
    <t>SAAB 9-3 ФАРА ЛЕВ (КСЕНОН) С РЕГ.МОТОР (DEPO)</t>
  </si>
  <si>
    <t>12797389</t>
  </si>
  <si>
    <t>SAAB 9-3 ФАРА ПРАВ (КСЕНОН) С РЕГ.МОТОР (DEPO)</t>
  </si>
  <si>
    <t>12799346</t>
  </si>
  <si>
    <t>SAAB 9-3 ФАРА ЛЕВ С РЕГ.МОТОР (DEPO)</t>
  </si>
  <si>
    <t>12799350</t>
  </si>
  <si>
    <t>SAAB 9-3 ФАРА ПРАВ С РЕГ.МОТОР (DEPO)</t>
  </si>
  <si>
    <t>12777402/12785951</t>
  </si>
  <si>
    <t>SAAB 9-3 ФАРА ПРОТИВОТУМ ЛЕВ (DEPO)</t>
  </si>
  <si>
    <t>12777403</t>
  </si>
  <si>
    <t>SAAB 9-3 ФАРА ПРОТИВОТУМ ПРАВ (DEPO)</t>
  </si>
  <si>
    <t>12758381</t>
  </si>
  <si>
    <t>SAAB 9-3 КОМПРЕССОР КОНДИЦ 2 ТУРБО (см.каталог) (AVA)</t>
  </si>
  <si>
    <t>SAAB 9-5 (98-00)</t>
  </si>
  <si>
    <t>4676482</t>
  </si>
  <si>
    <t>SAAB 9-5 УКАЗ.ПОВОРОТА УГЛОВОЙ ЛЕВ (DEPO)</t>
  </si>
  <si>
    <t>4676474</t>
  </si>
  <si>
    <t>SAAB 9-5 УКАЗ.ПОВОРОТА УГЛОВОЙ ПРАВ (DEPO)</t>
  </si>
  <si>
    <t>5333794</t>
  </si>
  <si>
    <t>SAAB 9-5 {+ SA 9-3 01-} ФАРА ПРОТИВОТУМ ЛЕВ (DEPO)</t>
  </si>
  <si>
    <t>5333802</t>
  </si>
  <si>
    <t>SAAB 9-5 {+ SA 9-3 01-} ФАРА ПРОТИВОТУМ ПРАВ (DEPO)</t>
  </si>
  <si>
    <t>4854634</t>
  </si>
  <si>
    <t>SAAB 9-5 КАПОТ</t>
  </si>
  <si>
    <t>SEAT</t>
  </si>
  <si>
    <t>SEAT ALHAMBRA (4/00) / VW SHARAN (4/00-)</t>
  </si>
  <si>
    <t>7M3941700A</t>
  </si>
  <si>
    <t>SHARAN {ST ALHAMBRA} ФАРА ПРОТИВОТУМ ЛЕВ (DEPO)</t>
  </si>
  <si>
    <t>7M3941699A</t>
  </si>
  <si>
    <t>SHARAN {ST ALHAMBRA} ФАРА ПРОТИВОТУМ ПРАВ (DEPO)</t>
  </si>
  <si>
    <t>7M3821105L</t>
  </si>
  <si>
    <t>SHARAN {ST ALHAMBRA} КРЫЛО ПЕРЕДН ЛЕВ (Тайвань)</t>
  </si>
  <si>
    <t>7M3821106K</t>
  </si>
  <si>
    <t>SHARAN {ST ALHAMBRA} КРЫЛО ПЕРЕДН ПРАВ (Тайвань)</t>
  </si>
  <si>
    <t>7M3823031F/7M3823031G/7M3823031J</t>
  </si>
  <si>
    <t>SHARAN {ST ALHAMBRA} КАПОТ (Тайвань)</t>
  </si>
  <si>
    <t>7M1857507T01C</t>
  </si>
  <si>
    <t>SHARAN {ST ALHAMBRA} ЗЕРКАЛО ЛЕВ ЭЛЕКТР С ПОДОГРЕВ (aspherical) (Тайвань) ГРУНТ</t>
  </si>
  <si>
    <t>7M1857508T01C</t>
  </si>
  <si>
    <t>SHARAN {ST ALHAMBRA} ЗЕРКАЛО ПРАВ ЭЛЕКТР С ПОДОГРЕВ (convex) (Тайвань) ГРУНТ</t>
  </si>
  <si>
    <t>SEAT ALHAMBRA (5/96-3/00) / FD GALLAXY (7/95-3/00) / VW SHARAN (10/95-3/00)</t>
  </si>
  <si>
    <t>301048301/7M1941015H</t>
  </si>
  <si>
    <t>SHARAN {ST ALHAMBRA} ФАРА ЛЕВ С РЕГ.МОТОР (DEPO)</t>
  </si>
  <si>
    <t>301048302</t>
  </si>
  <si>
    <t>SHARAN {ST ALHAMBRA} ФАРА ПРАВ С РЕГ.МОТОР (DEPO)</t>
  </si>
  <si>
    <t>SHARAN {ST ALHAMBRA} СТЕКЛО ФАРЫ ПРОТИВОТУМ ЛЕВ</t>
  </si>
  <si>
    <t>SHARAN {ST ALHAMBRA} СТЕКЛО ФАРЫ ПРОТИВОТУМ ПРАВ</t>
  </si>
  <si>
    <t>7M0823031</t>
  </si>
  <si>
    <t>SHARAN {ST ALHAMBRA} ЗЕРКАЛО ЛЕВ ЭЛЕКТР С ПОДОГРЕВ (aspherical) (Тайвань)</t>
  </si>
  <si>
    <t>SHARAN {ST ALHAMBRA} ЗЕРКАЛО ПРАВ ЭЛЕКТР С ПОДОГРЕВ (convex) (Тайвань)</t>
  </si>
  <si>
    <t>7M385750701C</t>
  </si>
  <si>
    <t>SHARAN {ST ALHAMBRA} ЗЕРКАЛО ЛЕВ МЕХАН С ТРОСИК (aspherical) (Тайвань)</t>
  </si>
  <si>
    <t>7M385750801C</t>
  </si>
  <si>
    <t>SHARAN {ST ALHAMBRA} ЗЕРКАЛО ПРАВ МЕХАН С ТРОСИК (convex) (Тайвань)</t>
  </si>
  <si>
    <t>SEAT IBIZA (3/85-3/91) (4/91-9/93) (10/93-8/96) (9/96-8/99) CORDOBA (9/96-8/99)</t>
  </si>
  <si>
    <t>6K29941015D</t>
  </si>
  <si>
    <t>IBIZA {CORDOBA} ФАРА ЛЕВ (DEPO)</t>
  </si>
  <si>
    <t>086653/6K0941015B</t>
  </si>
  <si>
    <t>6K2941016L</t>
  </si>
  <si>
    <t>IBIZA {CORDOBA} ФАРА ПРАВ (DEPO)</t>
  </si>
  <si>
    <t>086654/6K0941016B</t>
  </si>
  <si>
    <t>084560/SE021932003B</t>
  </si>
  <si>
    <t>IBIZA УКАЗ.ПОВОРОТА УГЛОВОЙ ЛЕВ (DEPO)</t>
  </si>
  <si>
    <t>084561/SE021932002B</t>
  </si>
  <si>
    <t>IBIZA УКАЗ.ПОВОРОТА УГЛОВОЙ ПРАВ (DEPO)</t>
  </si>
  <si>
    <t>6K5953049B</t>
  </si>
  <si>
    <t>POLO CLASSIC {CADDY/IBIZA-CORDOBA 96-} УКАЗ.ПОВОРОТА УГЛОВОЙ ЛЕВ (DEPO) ЖЕЛТ</t>
  </si>
  <si>
    <t>POLO CLASSIC {CADDY/IBIZA-CORDOBA96-} УКАЗ.ПОВОРОТА УГЛОВОЙ ЛЕВ (DEPO) БЕЛЫЙ</t>
  </si>
  <si>
    <t>6K5953050B</t>
  </si>
  <si>
    <t>POLO CLASSIC {CADDY/IBIZA-CORDOBA96-} УКАЗ.ПОВОРОТА УГЛОВОЙ ПРАВ (DEPO) БЕЛЫЙ</t>
  </si>
  <si>
    <t>POLO CLASSIC {CADDY/IBIZA-CORDOBA96-} УКАЗ.ПОВОРОТА УГЛОВОЙ ПРАВ (DEPO) ЖЕЛТ</t>
  </si>
  <si>
    <t>6K0853654</t>
  </si>
  <si>
    <t>IBIZA {CORDOBA} РЕШЕТКА РАДИАТОРА В СБОРЕ</t>
  </si>
  <si>
    <t>6K0807221KGRU</t>
  </si>
  <si>
    <t>IBIZA {CORDOBA} БАМПЕР ПЕРЕДН ГРУНТ</t>
  </si>
  <si>
    <t>OE0215463ROD</t>
  </si>
  <si>
    <t>IBIZA БАМПЕР ПЕРЕДН (Тайвань) ЧЕРН</t>
  </si>
  <si>
    <t>6K0821021B</t>
  </si>
  <si>
    <t>POLO CLASSIC {CADDY/IBIZA-CORDOBA 96-} КРЫЛО ПЕРЕДН ЛЕВ (Тайвань)</t>
  </si>
  <si>
    <t>6K0821022B</t>
  </si>
  <si>
    <t>POLO CLASSIC {CADDY/IBIZA-CORDOBA 96-} КРЫЛО ПЕРЕДН ПРАВ (Тайвань)</t>
  </si>
  <si>
    <t>6K0821021</t>
  </si>
  <si>
    <t>IBIZA {CORDOBA} КРЫЛО ПЕРЕДН ЛЕВ С ПРЯМОУГ ОТВ П/ПОВТОРИТЕЛЬ</t>
  </si>
  <si>
    <t>6K0821022</t>
  </si>
  <si>
    <t>IBIZA {CORDOBA} КРЫЛО ПЕРЕДН ПРАВ С ПРЯМОУГ ОТВ П/ПОВТОРИТЕЛЬ</t>
  </si>
  <si>
    <t>GOLF {PASSATIV/POLO/SHARAN/IBIZA/TOLEDO95} ПОВТОРИТЕЛЬ ПОВОРОТА В КРЫЛО Л=П ОВАЛЬН (Китай) ТОНИР</t>
  </si>
  <si>
    <t>3A0949101A</t>
  </si>
  <si>
    <t>GOLF {PASSATIV/POLO/SHARAN/IBIZA/TOLEDO95} ПОВТОРИТЕЛЬ ПОВОРОТА В КРЫЛО Л=П ОВАЛЬН ЖЕЛТ</t>
  </si>
  <si>
    <t>6K0809961</t>
  </si>
  <si>
    <t>IBIZA {CORDOBA/POLO CLASSIC S} ПОДКРЫЛОК ПЕРЕДН КРЫЛА ЛЕВ (Тайвань)</t>
  </si>
  <si>
    <t>6K0809962</t>
  </si>
  <si>
    <t>IBIZA {CORDOBA/POLO CLASSIC S} ПОДКРЫЛОК ПЕРЕДН КРЫЛА ПРАВ (Тайвань)</t>
  </si>
  <si>
    <t>6KO823031</t>
  </si>
  <si>
    <t>POLO CLASSIC {CADDY/IBIZA-CORDOBA 93-} КАПОТ (Тайвань)</t>
  </si>
  <si>
    <t>140805591A</t>
  </si>
  <si>
    <t>IBIZA {POLO CLASSIC/CORDOBA 93-} СУППОРТ РАДИАТОРА 1.8 2 С КОНДИЦ</t>
  </si>
  <si>
    <t>6K0805591E</t>
  </si>
  <si>
    <t>IBIZA {POLO CLASSIC/CORDOBA 93-} СУППОРТ РАДИАТОРА 1.4 1.6 БЕЗ КОНДИЦ</t>
  </si>
  <si>
    <t>6K0857537+6K0857537+1H1857521</t>
  </si>
  <si>
    <t>IBIZA {CORDOBA} ЗЕРКАЛО ЛЕВ МЕХАН С ТРОСИК (flat) (Тайвань)</t>
  </si>
  <si>
    <t>6K0857538+6K0857538+1H2857522</t>
  </si>
  <si>
    <t>IBIZA {CORDOBA} ЗЕРКАЛО ПРАВ МЕХАН С ТРОСИК (convex) (Тайвань)</t>
  </si>
  <si>
    <t>6K0857537+6K0857537+6K1857521B</t>
  </si>
  <si>
    <t>IBIZA {CORDOBA} ЗЕРКАЛО ЛЕВ ЭЛЕКТР С ПОДОГРЕВ (flat) (Тайвань)</t>
  </si>
  <si>
    <t>6K0857538+6K0857538+1H1857522A</t>
  </si>
  <si>
    <t>IBIZA {CORDOBA} ЗЕРКАЛО ПРАВ ЭЛЕКТР С ПОДОГРЕВ (convex) (Тайвань)</t>
  </si>
  <si>
    <t>1H0121253D/1H0121253E/1H0121253H</t>
  </si>
  <si>
    <t>GOLF {VENTO/ST CORDOBA 96-} РАДИАТОР ОХЛАЖДЕН (см.каталог)</t>
  </si>
  <si>
    <t>6K0121253A/6K0121253C/6K0121253Q</t>
  </si>
  <si>
    <t>POLO CLASSIC {IBIZA/CORDOBA 93-99} РАДИАТОР ОХЛАЖДЕН (NISSENS) (AVA) (см.каталог)</t>
  </si>
  <si>
    <t>SE021117002B/SE021117002D</t>
  </si>
  <si>
    <t>IBIZA {MALAGA 85-} РАДИАТОР ОХЛАЖДЕН (NISSENS) (AVA) (см.каталог)</t>
  </si>
  <si>
    <t>1H0959455B</t>
  </si>
  <si>
    <t>IBIZA {CORDOBA} МОТОР+ВЕНТИЛЯТОР  РАДИАТ ОХЛАЖДЕН (Тайвань)</t>
  </si>
  <si>
    <t>6K0959455F</t>
  </si>
  <si>
    <t>IBIZA {CORDOBA} МОТОР+ВЕНТИЛЯТОР КОНДЕНС КОНД (Тайвань)</t>
  </si>
  <si>
    <t>1H0820803D/357820803Q</t>
  </si>
  <si>
    <t>GOLF {Vento 93-/Passat 93-/Caddy 95/Polo 97-/Ibiza 93/Toledo 91-} КОМПРЕССОР КОНДИЦ (см.каталог) (AVA)</t>
  </si>
  <si>
    <t>SEAT IBIZA (9/99-4/02)</t>
  </si>
  <si>
    <t>6K1941029C</t>
  </si>
  <si>
    <t>IBIZA {CORDOBA} ФАРА ЛЕВ ДВУХЛАМП П/КОРРЕКТОР (DEPO)</t>
  </si>
  <si>
    <t>6K1941303C</t>
  </si>
  <si>
    <t>IBIZA {CORDOBA} ФАРА ПРАВ ДВУХЛАМП П/КОРРЕКТОР (DEPO)</t>
  </si>
  <si>
    <t>6K0853653A01C</t>
  </si>
  <si>
    <t>IBIZA {CORDOBA} РЕШЕТКА РАДИАТОРА (Тайвань) ЧЕРН</t>
  </si>
  <si>
    <t>6K0853651R01C</t>
  </si>
  <si>
    <t>IBIZA {CORDOBA} РЕШЕТКА РАДИАТОРА ЦЕНТРАЛ (Тайвань) ЧЕРН</t>
  </si>
  <si>
    <t>6Q0121253Q/6Q0121253R</t>
  </si>
  <si>
    <t>FABIA {POLO 01-/IBIZA01-/CORDOBA 02-} РАДИАТОР ОХЛАЖДЕН (см.каталог)</t>
  </si>
  <si>
    <t>6Q0121253J</t>
  </si>
  <si>
    <t>6Q0820411/6Q0820411H/6Q0820411J</t>
  </si>
  <si>
    <t>FABIA {ROOMSTER 06- /VW POLO 01-/IBIZA01-/CORDOBA 02-} КОНДЕНСАТОР КОНДИЦ (см.каталог)</t>
  </si>
  <si>
    <t>SEAT TOLEDO (7/99-) LEON (12/99-)</t>
  </si>
  <si>
    <t>1M1941015</t>
  </si>
  <si>
    <t>TOLEDO {LEON} ФАРА ЛЕВ П/КОРРЕКТОР (DEPO)</t>
  </si>
  <si>
    <t>1M1941016</t>
  </si>
  <si>
    <t>TOLEDO {LEON} ФАРА ПРАВ П/КОРРЕКТОР (DEPO)</t>
  </si>
  <si>
    <t>1M0807217FGRU</t>
  </si>
  <si>
    <t>TOLEDO {LEON} БАМПЕР ПЕРЕДН (Тайвань) ГРУНТ</t>
  </si>
  <si>
    <t>1J0407151A</t>
  </si>
  <si>
    <t>GOLF {Bora 98-/Beetle 98-/A3 96-/Octavia 96-/Toledo 99-} РЫЧАГ ПЕРЕДН ПОДВЕСКИ Л=П НИЖН (Тайвань)</t>
  </si>
  <si>
    <t>1J0121253G/1J0121253K</t>
  </si>
  <si>
    <t>OCTAVIA {VW BORA 98-/GOLF IV 97-/SE TOLEDO 99-} РАДИАТОР ОХЛАЖДЕН (см.каталог)</t>
  </si>
  <si>
    <t>SEAT TOLEDO (9/91-6/99)</t>
  </si>
  <si>
    <t>IAH963025094</t>
  </si>
  <si>
    <t>TOLEDO ФАРА ЛЕВ +/- П/КОРРЕКТОР (DEPO)</t>
  </si>
  <si>
    <t>1AH963025104</t>
  </si>
  <si>
    <t>TOLEDO ФАРА ПРАВ +/- П/КОРРЕКТОР (DEPO)</t>
  </si>
  <si>
    <t>1L0941019</t>
  </si>
  <si>
    <t>TOLEDO ФАРА ЛЕВ +/- КОРРЕКТОР (DEPO)</t>
  </si>
  <si>
    <t>1L0941020</t>
  </si>
  <si>
    <t>TOLEDO ФАРА ПРАВ +/- КОРРЕКТОР (DEPO)</t>
  </si>
  <si>
    <t>IL0953049A</t>
  </si>
  <si>
    <t>TOLEDO УКАЗ.ПОВОРОТА УГЛОВОЙ ЛЕВ (DEPO) БЕЛЫЙ</t>
  </si>
  <si>
    <t>9EL963261011</t>
  </si>
  <si>
    <t>1L0953049</t>
  </si>
  <si>
    <t>TOLEDO УКАЗ.ПОВОРОТА УГЛОВОЙ ЛЕВ (DEPO) ЖЕЛТ</t>
  </si>
  <si>
    <t>IL0953050A</t>
  </si>
  <si>
    <t>TOLEDO УКАЗ.ПОВОРОТА УГЛОВОЙ ПРАВ (DEPO) БЕЛЫЙ</t>
  </si>
  <si>
    <t>9EL963262011</t>
  </si>
  <si>
    <t>9EL144443001</t>
  </si>
  <si>
    <t>TOLEDO УКАЗ.ПОВОРОТА УГЛОВОЙ ПРАВ (DEPO) ЖЕЛТ</t>
  </si>
  <si>
    <t>1L0853653+1L0853655A</t>
  </si>
  <si>
    <t>TOLEDO РЕШЕТКА РАДИАТОРА В СБОРЕ (Тайвань) ГРУНТ ЧЕРН</t>
  </si>
  <si>
    <t>1L08072175GRU</t>
  </si>
  <si>
    <t>TOLEDO БАМПЕР ПЕРЕДН (Тайвань) ГРУНТ</t>
  </si>
  <si>
    <t>1L0853668GRU</t>
  </si>
  <si>
    <t>TOLEDO РЕШЕТКА БАМПЕРА ПЕРЕДН С ОТВ П/ ПРОТИВОТУМ (Тайвань)</t>
  </si>
  <si>
    <t>1L0805903F</t>
  </si>
  <si>
    <t>TOLEDO СПОЙЛЕР БАМПЕРА ПЕРЕДН (Тайвань) ЧЕРН</t>
  </si>
  <si>
    <t>1L0821022B</t>
  </si>
  <si>
    <t>TOLEDO КРЫЛО ПЕРЕДН ПРАВ С ОВАЛЬН ОТВ П/ПОВТОРИТЕЛЬ</t>
  </si>
  <si>
    <t>1L0821022</t>
  </si>
  <si>
    <t>TOLEDO КРЫЛО ПЕРЕДН ПРАВ С ПРЯМОУГ ОТВ П/ПОВТОРИТЕЛЬ</t>
  </si>
  <si>
    <t>1L0823031</t>
  </si>
  <si>
    <t>TOLEDO КАПОТ</t>
  </si>
  <si>
    <t>9EL962052031</t>
  </si>
  <si>
    <t>TOLEDO ФОНАРЬ ЗАДН ВНЕШН ЛЕВ (DEPO) КРАСН-ТОНИР</t>
  </si>
  <si>
    <t>9EL962062031</t>
  </si>
  <si>
    <t>TOLEDO ФОНАРЬ ЗАДН ВНЕШН ПРАВ (DEPO) КРАСН-ТОНИР</t>
  </si>
  <si>
    <t>1L0121253/1L0121253E/1L0121253J</t>
  </si>
  <si>
    <t>TOLEDO РАДИАТОР ОХЛАЖДЕН (NISSENS) (см.каталог)</t>
  </si>
  <si>
    <t>321121253AA/321121253AL</t>
  </si>
  <si>
    <t>GOLF {JETTA/SE TOLEDO 91-} РАДИАТОР ОХЛАЖДЕН (см.каталог)</t>
  </si>
  <si>
    <t>SKODA</t>
  </si>
  <si>
    <t>SKODA FABIA (1/00-06)</t>
  </si>
  <si>
    <t>1EB246018092/6Y1941015C</t>
  </si>
  <si>
    <t>FABIA ФАРА ЛЕВ П/КОРРЕКТОР (DEPO)</t>
  </si>
  <si>
    <t>1EB246018102/6Y1941016C</t>
  </si>
  <si>
    <t>FABIA ФАРА ПРАВ П/КОРРЕКТОР (DEPO)</t>
  </si>
  <si>
    <t>6Y1941015C1</t>
  </si>
  <si>
    <t>FABIA ФАРА ЛЕВ П/КОРРЕКТОР ВНУТРИ (DEPO) ЧЕРН</t>
  </si>
  <si>
    <t>6Y1941016C1</t>
  </si>
  <si>
    <t>FABIA ФАРА ПРАВ П/КОРРЕКТОР ВНУТРИ (DEPO) ЧЕРН</t>
  </si>
  <si>
    <t>6Y1941015C+6Y1941016C</t>
  </si>
  <si>
    <t>FABIA ФАРА Л+П (КОМПЛЕКТ) ТЮНИНГ ЛИНЗОВАН С СВЕТЯЩ ОБОДК (EAGLE EYES) ВНУТРИ ХРОМ</t>
  </si>
  <si>
    <t>6Y1941015C1+6Y1941016C1</t>
  </si>
  <si>
    <t>FABIA ФАРА Л+П (КОМПЛЕКТ) ТЮНИНГ ЛИНЗОВАН С СВЕТЯЩ ОБОДК (EAGLE EYES) ВНУТРИ ЧЕРН</t>
  </si>
  <si>
    <t>6Y0941699A</t>
  </si>
  <si>
    <t>FABIA ФАРА ПРОТИВОТУМ ЛЕВ (DEPO)</t>
  </si>
  <si>
    <t>6Y0941700A</t>
  </si>
  <si>
    <t>FABIA ФАРА ПРОТИВОТУМ ПРАВ (DEPO)</t>
  </si>
  <si>
    <t>7E0941699</t>
  </si>
  <si>
    <t>TRANSPORTER {+ SD FABIA 05-/ ROOMSTEER 06-} ФАРА ПРОТИВОТУМ ЛЕВ КРУГЛ (DEPO)</t>
  </si>
  <si>
    <t>7E0941700</t>
  </si>
  <si>
    <t>TRANSPORTER {+ SD FABIA 05-/ ROOMSTEER 06-} ФАРА ПРОТИВОТУМ ПРАВ КРУГЛ (DEPO)</t>
  </si>
  <si>
    <t>7H0941699</t>
  </si>
  <si>
    <t>TRANSPORTER {TOUAREG 03-07/FABIA 01-04/CRAFTER 06-} ФАРА ПРОТИВОТУМ ЛЕВ</t>
  </si>
  <si>
    <t>7H0941700</t>
  </si>
  <si>
    <t>TRANSPORTER {TOUAREG 03-07/FABIA 01-04/CRAFTER 06-} ФАРА ПРОТИВОТУМ ПРАВ</t>
  </si>
  <si>
    <t>TRANSPORTER {TOUAREG 03-07/FABIA 01-04/CRAFTER 06-} ФАРА ПРОТИВОТУМ ЛЕВ (DEPO)</t>
  </si>
  <si>
    <t>TRANSPORTER {TOUAREG 03-07/FABIA 01-04/CRAFTER 06-} ФАРА ПРОТИВОТУМ ПРАВ (DEPO)</t>
  </si>
  <si>
    <t>TRANSPORTER {TOUAREG 03-07/FABIA 01-04/CRAFTER 06-} СТЕКЛО ФАРЫ ПРОТИВОТУМ ЛЕВ КРУГЛ</t>
  </si>
  <si>
    <t>TRANSPORTER {TOUAREG 03-07/FABIA 01-04/CRAFTER 06-} СТЕКЛО ФАРЫ ПРОТИВОТУМ ПРАВ КРУГЛ</t>
  </si>
  <si>
    <t>6Y085366801C</t>
  </si>
  <si>
    <t>FABIA РЕШЕТКА РАДИАТОРА В СБОРЕ ХРОМ-ЧЕРН</t>
  </si>
  <si>
    <t>6Y0807221E</t>
  </si>
  <si>
    <t>FABIA БАМПЕР ПЕРЕДН (Тайвань) ГРУНТ</t>
  </si>
  <si>
    <t>6Y0807221</t>
  </si>
  <si>
    <t>FABIA БАМПЕР ПЕРЕДН С ЗАГЛУШ ПРОТИВОТУМ (Тайвань) СЕР</t>
  </si>
  <si>
    <t>FABIA БАМПЕР ПЕРЕДН С ЗАГЛУШ ПРОТИВОТУМ (Тайвань) ТЕМНО-СЕР</t>
  </si>
  <si>
    <t>FABIA БАМПЕР ПЕРЕДН (Италия)</t>
  </si>
  <si>
    <t>FABIA БАМПЕР ПЕРЕДН ГРУНТ (Италия)</t>
  </si>
  <si>
    <t>1Z0807221</t>
  </si>
  <si>
    <t>OCTAVIA БАМПЕР ПЕРЕДН (Италия)</t>
  </si>
  <si>
    <t>6Y0807717</t>
  </si>
  <si>
    <t>FABIA МОЛДИНГ БАМПЕРА ПЕРЕДН ЛЕВ (Тайвань) ЧЕРН</t>
  </si>
  <si>
    <t>6Y0807718</t>
  </si>
  <si>
    <t>FABIA МОЛДИНГ БАМПЕРА ПЕРЕДН ПРАВ (Тайвань) ЧЕРН</t>
  </si>
  <si>
    <t>6Y0853677DB41</t>
  </si>
  <si>
    <t>FABIA РЕШЕТКА БАМПЕРА ПЕРЕДН (Тайвань)</t>
  </si>
  <si>
    <t>6Y0853677</t>
  </si>
  <si>
    <t>FABIA РЕШЕТКА БАМПЕРА ПЕРЕДН ЦЕНТРАЛ (Тайвань) ЧЕРН</t>
  </si>
  <si>
    <t>6Y0807109A</t>
  </si>
  <si>
    <t>FABIA УСИЛИТЕЛЬ БАМПЕРА ПЕРЕДН (Тайвань)</t>
  </si>
  <si>
    <t>6Y0821101A</t>
  </si>
  <si>
    <t>FABIA КРЫЛО ПЕРЕДН ЛЕВ (Тайвань)</t>
  </si>
  <si>
    <t>6Y0821102A</t>
  </si>
  <si>
    <t>FABIA КРЫЛО ПЕРЕДН ПРАВ (Тайвань)</t>
  </si>
  <si>
    <t>6Y0809957E</t>
  </si>
  <si>
    <t>FABIA ПОДКРЫЛОК ПЕРЕДН КРЫЛА ЛЕВ (Тайвань)</t>
  </si>
  <si>
    <t>6Y0809958E</t>
  </si>
  <si>
    <t>FABIA ПОДКРЫЛОК ПЕРЕДН КРЫЛА ПРАВ (Тайвань)</t>
  </si>
  <si>
    <t>FABIA ПОДКРЫЛОК ПЕРЕДН КРЫЛА ЛЕВ (Китай)</t>
  </si>
  <si>
    <t>FABIA ПОДКРЫЛОК ПЕРЕДН КРЫЛА ПРАВ (Китай)</t>
  </si>
  <si>
    <t>6Y0823031</t>
  </si>
  <si>
    <t>FABIA КАПОТ (Тайвань)</t>
  </si>
  <si>
    <t>6Y0805588L</t>
  </si>
  <si>
    <t>FABIA СУППОРТ РАДИАТОРА ОДНОВЕНТИЛЯТ (Тайвань) ПЛАСТИК</t>
  </si>
  <si>
    <t>6Y0805588K</t>
  </si>
  <si>
    <t>FABIA СУППОРТ РАДИАТОРА ДВУХВЕНТИЛЯТ (Тайвань) ПЛАСТИК</t>
  </si>
  <si>
    <t>6Y0805588P</t>
  </si>
  <si>
    <t>FABIA СУППОРТ РАДИАТОРА ДВУХВЕНТИЛЯТ (Китай) ПЛАСТИК</t>
  </si>
  <si>
    <t>6K6Y0805303C</t>
  </si>
  <si>
    <t>FABIA БАЛКА СУППОРТА РАДИАТ ВЕРХН</t>
  </si>
  <si>
    <t>6Y1857501BG</t>
  </si>
  <si>
    <t>FABIA ЗЕРКАЛО ЛЕВ МЕХАН С ТРОСИК (aspherical) (Тайвань)</t>
  </si>
  <si>
    <t>6Y1857502SA</t>
  </si>
  <si>
    <t>FABIA ЗЕРКАЛО ПРАВ МЕХАН С ТРОСИК (convex) (Тайвань)</t>
  </si>
  <si>
    <t>6Y857501BLB41</t>
  </si>
  <si>
    <t>FABIA ЗЕРКАЛО ЛЕВ ЭЛЕКТР С ПОДОГРЕВ (aspherical) (Тайвань)</t>
  </si>
  <si>
    <t>6Y857501BQB41</t>
  </si>
  <si>
    <t>FABIA ЗЕРКАЛО ПРАВ ЭЛЕКТР С ПОДОГРЕВ (aspherical) (Тайвань)</t>
  </si>
  <si>
    <t>1U1857521E</t>
  </si>
  <si>
    <t>OCTAVIA {FABIA 98-05/SHARAN 98-} СТЕКЛО ЗЕРКАЛА ЛЕВ С ПОДОГРЕВ (aspherical) БОЛЬШ (Тайвань)</t>
  </si>
  <si>
    <t>1U1857522H</t>
  </si>
  <si>
    <t>OCTAVIA {FABIA 98-05/SHARAN 98-} СТЕКЛО ЗЕРКАЛА ПРАВ С ПОДОГРЕВ (convex) БОЛЬШ (Тайвань)</t>
  </si>
  <si>
    <t>6Y6809605K</t>
  </si>
  <si>
    <t>FABIA ПОРОГ ЛЕВ (4 дв) (5 дв) (KLOKKERHOLM)</t>
  </si>
  <si>
    <t>6Y6809606K</t>
  </si>
  <si>
    <t>FABIA ПОРОГ ПРАВ (4 дв) (5 дв) (KLOKKERHOLM)</t>
  </si>
  <si>
    <t>6Y6809605M</t>
  </si>
  <si>
    <t>FABIA АРКА РЕМ.КРЫЛА ЗАДН ЛЕВ (5 дв) (KLOKKERHOLM)</t>
  </si>
  <si>
    <t>6Y6809606M</t>
  </si>
  <si>
    <t>FABIA АРКА РЕМ.КРЫЛА ЗАДН ПРАВ (5 дв) (KLOKKERHOLM)</t>
  </si>
  <si>
    <t>6Y6807421</t>
  </si>
  <si>
    <t>FABIA БАМПЕР ЗАДН (ХЭТЧБЭК) ГРУНТ</t>
  </si>
  <si>
    <t>6Y9945111B+6Y9945112B</t>
  </si>
  <si>
    <t>FABIA ФОНАРЬ ЗАДН ВНЕШН Л+П (КОМПЛЕКТ) ТЮНИНГ (ХЭТЧБЭК) ВНУТРИ ХРОМ</t>
  </si>
  <si>
    <t>6Y6945111C</t>
  </si>
  <si>
    <t>FABIA ФОНАРЬ ЗАДН ВНЕШН ЛЕВ (ХЭТЧБЭК) (DEPO)</t>
  </si>
  <si>
    <t>6Y6945112C</t>
  </si>
  <si>
    <t>FABIA ФОНАРЬ ЗАДН ВНЕШН ПРАВ (ХЭТЧБЭК) (DEPO)</t>
  </si>
  <si>
    <t>6Y9945111D</t>
  </si>
  <si>
    <t>FABIA ФОНАРЬ ЗАДН ВНЕШН ЛЕВ (СЕДАН) (УНИВЕРСАЛ) (DEPO)</t>
  </si>
  <si>
    <t>6Y9945111B</t>
  </si>
  <si>
    <t>6Y9945112D</t>
  </si>
  <si>
    <t>FABIA ФОНАРЬ ЗАДН ВНЕШН ПРАВ (СЕДАН) (УНИВЕРСАЛ) (DEPO)</t>
  </si>
  <si>
    <t>6Y9945112B</t>
  </si>
  <si>
    <t>6Y6945111C+6Y6945112C</t>
  </si>
  <si>
    <t>FABIA ФОНАРЬ ЗАДН ВНЕШН Л+П (КОМПЛЕКТ) ТЮНИНГ (ХЭТЧБЭК) ХРУСТАЛ (SONAR) ВНУТРИ ЧЕРН</t>
  </si>
  <si>
    <t>6Q0407151E</t>
  </si>
  <si>
    <t>FABIA {ROOMSTER 06-/ VW POLO 01-09} РЫЧАГ ПЕРЕДН ПОДВЕСКИ Л=П НИЖН (Тайвань)</t>
  </si>
  <si>
    <t>8Z0260805A</t>
  </si>
  <si>
    <t>FABIA {Polo 01-/ Lupo 01-/ Ibiza/Cordoba 01-/ A2 01-} КОМПРЕССОР КОНДИЦ (AVA) (см.каталог)</t>
  </si>
  <si>
    <t>6Q0820803J/8FK351110241</t>
  </si>
  <si>
    <t>00-11</t>
  </si>
  <si>
    <t>FABIA {Roomster 06-/Polo 01-/ Golf 02-/ Bora 02-/Cordoba 01-/A2 01-} КОМПРЕССОР КОНДИЦ (AVA) (см.каталог)</t>
  </si>
  <si>
    <t>6Y1837461</t>
  </si>
  <si>
    <t>FABIA СТЕКЛОПОДЪЁМНИК ЛЕВ ПЕРЕД , БЕЗ МОТОР (Китай)</t>
  </si>
  <si>
    <t>6Y1837462</t>
  </si>
  <si>
    <t>FABIA СТЕКЛОПОДЪЁМНИК ПРАВ ПЕРЕД , БЕЗ МОТОР (Китай)</t>
  </si>
  <si>
    <t>SKODA FABIA / ROOMSTER (07-09)</t>
  </si>
  <si>
    <t>5J1941017</t>
  </si>
  <si>
    <t>FABIA {ROOMSTER} ФАРА ЛЕВ С РЕГ.МОТОР (DEPO)</t>
  </si>
  <si>
    <t>5J1941018</t>
  </si>
  <si>
    <t>FABIA {ROOMSTER} ФАРА ПРАВ С РЕГ.МОТОР (DEPO)</t>
  </si>
  <si>
    <t>5J2941017A</t>
  </si>
  <si>
    <t>FABIA {ROOMSTER} ФАРА ЛЕВ ЛИНЗОВАН С РЕГ.МОТОР (DEPO)</t>
  </si>
  <si>
    <t>5J2941018A</t>
  </si>
  <si>
    <t>FABIA {ROOMSTER} ФАРА ПРАВ ЛИНЗОВАН С РЕГ.МОТОР (DEPO)</t>
  </si>
  <si>
    <t>5J0941701</t>
  </si>
  <si>
    <t>FABIA {ROOMSTER} ФАРА ПРОТИВОТУМ ЛЕВ (DEPO)</t>
  </si>
  <si>
    <t>5J0941702</t>
  </si>
  <si>
    <t>FABIA {ROOMSTER} ФАРА ПРОТИВОТУМ ПРАВ (DEPO)</t>
  </si>
  <si>
    <t>TRANSPORTER {+ SD FABIA 05-/ ROOMSTEER 06-} ФАРА ПРОТИВОТУМ ЛЕВ КРУГЛ (Китай)</t>
  </si>
  <si>
    <t>TRANSPORTER {+ SD FABIA 05-/ ROOMSTEER 06-} ФАРА ПРОТИВОТУМ ПРАВ КРУГЛ (Китай)</t>
  </si>
  <si>
    <t>5JD853651B</t>
  </si>
  <si>
    <t>FABIA {(ROOMSTER)} РЕШЕТКА РАДИАТОРА С ХРОМ МОЛДИНГ</t>
  </si>
  <si>
    <t>5J0853633</t>
  </si>
  <si>
    <t>FABIA {(ROOMSTER)} МОЛДИНГ РЕШЕТКИ РАДИАТОРА НА КАПОТ (Тайвань)</t>
  </si>
  <si>
    <t>5J0807221</t>
  </si>
  <si>
    <t>FABIA {(ROOMSTER)} БАМПЕР ПЕРЕДН БЕЗ ОТВ П/ДАТЧ С ОТВ П/ПРОТИВОТУМ (Тайвань)</t>
  </si>
  <si>
    <t>FABIA {(ROOMSTER)} БАМПЕР ПЕРЕДН (Китай)</t>
  </si>
  <si>
    <t>5J0853665</t>
  </si>
  <si>
    <t>FABIA {(ROOMSTER)} РЕШЕТКА БАМПЕРА ПЕРЕДН ЛЕВ С ОТВ П/ПРОТИВОТУМ (Тайвань)</t>
  </si>
  <si>
    <t>5J0853666</t>
  </si>
  <si>
    <t>FABIA {(ROOMSTER)} РЕШЕТКА БАМПЕРА ПЕРЕДН ПРАВ С ОТВ П/ПРОТИВОТУМ (Тайвань)</t>
  </si>
  <si>
    <t>FABIA {(ROOMSTER)} РЕШЕТКА БАМПЕРА ПЕРЕДН ЛЕВ С ОТВ П/ПРОТИВОТУМ (Китай)</t>
  </si>
  <si>
    <t>FABIA {(ROOMSTER)} РЕШЕТКА БАМПЕРА ПЕРЕДН ПРАВ С ОТВ П/ПРОТИВОТУМ (Китай)</t>
  </si>
  <si>
    <t>5J08536779B9</t>
  </si>
  <si>
    <t>FABIA {(ROOMSTER)} РЕШЕТКА БАМПЕРА ПЕРЕДН (Китай)</t>
  </si>
  <si>
    <t>5J0807061</t>
  </si>
  <si>
    <t>FABIA {(ROOMSTER)} СПОЙЛЕР БАМПЕРА ПЕРЕДН ЧЕРН (Тайвань)</t>
  </si>
  <si>
    <t>5J0807109A</t>
  </si>
  <si>
    <t>FABIA {ROOMSTER} УСИЛИТЕЛЬ БАМПЕРА ПЕРЕДН (Тайвань)</t>
  </si>
  <si>
    <t>5J0821021</t>
  </si>
  <si>
    <t>FABIA {(ROOMSTER)} КРЫЛО ПЕРЕДН ЛЕВ (Тайвань)</t>
  </si>
  <si>
    <t>5J0821022</t>
  </si>
  <si>
    <t>FABIA {(ROOMSTER)} КРЫЛО ПЕРЕДН ПРАВ (Тайвань)</t>
  </si>
  <si>
    <t>5J0809957</t>
  </si>
  <si>
    <t>FABIA {(ROOMSTER)} ПОДКРЫЛОК ПЕРЕДН КРЫЛА ЛЕВ (Тайвань)</t>
  </si>
  <si>
    <t>5J0809958</t>
  </si>
  <si>
    <t>FABIA {(ROOMSTER)} ПОДКРЫЛОК ПЕРЕДН КРЫЛА ПРАВ (Тайвань)</t>
  </si>
  <si>
    <t>5J0809957/5J0809957A</t>
  </si>
  <si>
    <t>FABIA {(ROOMSTER)} ПОДКРЫЛОК ПЕРЕДН КРЫЛА ЛЕВ (Китай)</t>
  </si>
  <si>
    <t>FABIA {(ROOMSTER)} ПОДКРЫЛОК ПЕРЕДН КРЫЛА ПРАВ (Китай)</t>
  </si>
  <si>
    <t>KEA700001+KEA710001</t>
  </si>
  <si>
    <t>FABIA БРЫЗГОВИК ПЕРЕДН КРЫЛА Л+П (КОМПЛЕКТ) + ЗАДН (4 шт) (Китай)</t>
  </si>
  <si>
    <t>5J0823031A</t>
  </si>
  <si>
    <t>FABIA {(ROOMSTER)} КАПОТ (Тайвань)</t>
  </si>
  <si>
    <t>5J0805591A</t>
  </si>
  <si>
    <t>FABIA {1.6L} СУППОРТ РАДИАТОРА (Тайвань)</t>
  </si>
  <si>
    <t>5J0805591</t>
  </si>
  <si>
    <t>FABIA {1.2L, 1.4L} СУППОРТ РАДИАТОРА (Тайвань)</t>
  </si>
  <si>
    <t>5J0857507E</t>
  </si>
  <si>
    <t>FABIA ЗЕРКАЛО ЛЕВ ЭЛЕКТР С ПОДОГРЕВ (aspherical) (Тайвань) ГРУНТ</t>
  </si>
  <si>
    <t>5J0857508E</t>
  </si>
  <si>
    <t>FABIA ЗЕРКАЛО ПРАВ ЭЛЕКТР С ПОДОГРЕВ (aspherical) (Тайвань) ГРУНТ</t>
  </si>
  <si>
    <t>5J1857507A</t>
  </si>
  <si>
    <t>FABIA {Только для ROOMSTER !!!} ЗЕРКАЛО ЛЕВ ЭЛЕКТР С ПОДОГРЕВ (aspherical) (Тайвань)</t>
  </si>
  <si>
    <t>5J1857508A</t>
  </si>
  <si>
    <t>FABIA {Только для ROOMSTER !!!} ЗЕРКАЛО ПРАВ ЭЛЕКТР С ПОДОГРЕВ (convex) (Тайвань)</t>
  </si>
  <si>
    <t>5J0857521M</t>
  </si>
  <si>
    <t>FABIA {ROOMSTER 07-} СТЕКЛО ЗЕРКАЛА ЛЕВ С ПОДОГРЕВ (aspherical) (Тайвань)</t>
  </si>
  <si>
    <t>5J0857522M</t>
  </si>
  <si>
    <t>FABIA {ROOMSTER 07-} СТЕКЛО ЗЕРКАЛА ПРАВ С ПОДОГРЕВ (convex) (Тайвань)</t>
  </si>
  <si>
    <t>5J6809605D</t>
  </si>
  <si>
    <t>FABIA ПОРОГ ЛЕВ (KLOKKERHOLM)</t>
  </si>
  <si>
    <t>5J6809606D</t>
  </si>
  <si>
    <t>FABIA ПОРОГ ПРАВ (KLOKKERHOLM)</t>
  </si>
  <si>
    <t>FABIA АРКА РЕМ.КРЫЛА ЗАДН ЛЕВ (KLOKKERHOLM)</t>
  </si>
  <si>
    <t>FABIA АРКА РЕМ.КРЫЛА ЗАДН ПРАВ (KLOKKERHOLM)</t>
  </si>
  <si>
    <t>6Y6809605J</t>
  </si>
  <si>
    <t>FABIA КРЫЛО ЗАДН ЛЕВ (Китай)</t>
  </si>
  <si>
    <t>6Y6809606J</t>
  </si>
  <si>
    <t>FABIA КРЫЛО ЗАДН ПРАВ (Китай)</t>
  </si>
  <si>
    <t>5J6807421</t>
  </si>
  <si>
    <t>FABIA БАМПЕР ЗАДН (Тайвань) ГРУНТ</t>
  </si>
  <si>
    <t>FABIA БАМПЕР ЗАДН (Китай)</t>
  </si>
  <si>
    <t>5J6807305C</t>
  </si>
  <si>
    <t>FABIA УСИЛИТЕЛЬ БАМПЕРА ЗАДН (Китай)</t>
  </si>
  <si>
    <t>5J6945111</t>
  </si>
  <si>
    <t>07-15</t>
  </si>
  <si>
    <t>FABIA {COMBI} ФОНАРЬ ЗАДН ВНЕШН ЛЕВ (5 дв) (DEPO)</t>
  </si>
  <si>
    <t>5J6945112</t>
  </si>
  <si>
    <t>FABIA {COMBI} ФОНАРЬ ЗАДН ВНЕШН ПРАВ (5 дв) (DEPO)</t>
  </si>
  <si>
    <t>5J7945111</t>
  </si>
  <si>
    <t>FABIA {Только для ROOMSTER !!!} ФОНАРЬ ЗАДН ВНЕШН ЛЕВ (DEPO)</t>
  </si>
  <si>
    <t>5J7945112</t>
  </si>
  <si>
    <t>FABIA {Только для ROOMSTER !!!} ФОНАРЬ ЗАДН ВНЕШН ПРАВ (DEPO)</t>
  </si>
  <si>
    <t>5J0807183</t>
  </si>
  <si>
    <t>FABIA КРЕПЛЕНИЕ БАМПЕРА ПЕРЕДН ЛЕВ (Китай)</t>
  </si>
  <si>
    <t>5J0807184</t>
  </si>
  <si>
    <t>FABIA КРЕПЛЕНИЕ БАМПЕРА ПЕРЕДН ПРАВ (Китай)</t>
  </si>
  <si>
    <t>111.05842.1</t>
  </si>
  <si>
    <t>FABIA {ROOMSTER 06-/RAPID 12-/POLO 10-} ЗАЩИТА ПОДДОНА ДВИГАТЕЛЯ + КПП , С КРЕПЛЕН , СТАЛЬН</t>
  </si>
  <si>
    <t>5J4837461</t>
  </si>
  <si>
    <t>5J4837462</t>
  </si>
  <si>
    <t>SKODA FABIA / ROOMSTER (10-)</t>
  </si>
  <si>
    <t>5J1941017C</t>
  </si>
  <si>
    <t>FABIA {ROOMSTER 10-} ФАРА ЛЕВ С РЕГ.МОТОР (DEPO)</t>
  </si>
  <si>
    <t>5J1941018C</t>
  </si>
  <si>
    <t>FABIA {ROOMSTER 10-} ФАРА ПРАВ С РЕГ.МОТОР (DEPO)</t>
  </si>
  <si>
    <t>5J1941017D</t>
  </si>
  <si>
    <t>FABIA {ROOMSTER 10-} ФАРА ЛЕВ ЛИНЗОВАН С РЕГ.МОТОР (DEPO)</t>
  </si>
  <si>
    <t>5J1941018D</t>
  </si>
  <si>
    <t>FABIA {ROOMSTER 10-} ФАРА ПРАВ ЛИНЗОВАН С РЕГ.МОТОР (DEPO)</t>
  </si>
  <si>
    <t>5J0941701B</t>
  </si>
  <si>
    <t>FABIA {ROOMSTER 10-} ФАРА ПРОТИВОТУМ ЛЕВ (DEPO)</t>
  </si>
  <si>
    <t>5J0941702B</t>
  </si>
  <si>
    <t>FABIA {ROOMSTER 10-} ФАРА ПРОТИВОТУМ ПРАВ (DEPO)</t>
  </si>
  <si>
    <t>5J0941701C</t>
  </si>
  <si>
    <t>FABIA ФАРА ПРОТИВОТУМ ЛЕВ (sport) (DEPO)</t>
  </si>
  <si>
    <t>5J0941702C</t>
  </si>
  <si>
    <t>FABIA ФАРА ПРОТИВОТУМ ПРАВ (sport) (DEPO)</t>
  </si>
  <si>
    <t>FABIA {ROOMSTER 10-} ФАРА ПРОТИВОТУМ ЛЕВ (Китай)</t>
  </si>
  <si>
    <t>FABIA {ROOMSTER 10-} ФАРА ПРОТИВОТУМ ПРАВ (Китай)</t>
  </si>
  <si>
    <t>5J0853668B9B9</t>
  </si>
  <si>
    <t>FABIA {+ ROOMSTER 10-} РЕШЕТКА РАДИАТОРА ЧЕРН (Тайвань)</t>
  </si>
  <si>
    <t>5J0807221D</t>
  </si>
  <si>
    <t>FABIA {+ ROOMSTER 10-} БАМПЕР ПЕРЕДН БЕЗ ОТВ П/ОМЫВАТ (Тайвань)</t>
  </si>
  <si>
    <t>FABIA {+ ROOMSTER 10-} БАМПЕР ПЕРЕДН (Китай)</t>
  </si>
  <si>
    <t>FABIA {+ ROOMSTER 10-} БАМПЕР ПЕРЕДН БЕЗ ОТВ П/ОМЫВАТ ГРУНТ (Тайвань)</t>
  </si>
  <si>
    <t>5J0853677A9B9+5J0853665A9B9+5J0853666A9B9</t>
  </si>
  <si>
    <t>FABIA {+ ROOMSTER 10-} РЕШЕТКА БАМПЕРА ПЕРЕДН (Китай)</t>
  </si>
  <si>
    <t>5J0807367A9B9</t>
  </si>
  <si>
    <t>FABIA {+ ROOMSTER 10-} РЕШЕТКА БАМПЕРА ПЕРЕДН ЛЕВ (Китай)</t>
  </si>
  <si>
    <t>5J0807368A9B9</t>
  </si>
  <si>
    <t>FABIA {+ ROOMSTER 10-} РЕШЕТКА БАМПЕРА ПЕРЕДН ПРАВ (Китай)</t>
  </si>
  <si>
    <t>5J0807109D</t>
  </si>
  <si>
    <t>FABIA {+ ROOMSTER 10-} УСИЛИТЕЛЬ БАМПЕРА ПЕРЕДН (Тайвань)</t>
  </si>
  <si>
    <t>FABIA {+ ROOMSTER 10-} УСИЛИТЕЛЬ БАМПЕРА ПЕРЕДН (Китай)</t>
  </si>
  <si>
    <t>5J0809957B</t>
  </si>
  <si>
    <t>FABIA {+ ROOMSTER 10-} ПОДКРЫЛОК ПЕРЕДН КРЫЛА ЛЕВ (Китай)</t>
  </si>
  <si>
    <t>5J0809958A</t>
  </si>
  <si>
    <t>FABIA {+ ROOMSTER 10-} ПОДКРЫЛОК ПЕРЕДН КРЫЛА ПРАВ (Китай)</t>
  </si>
  <si>
    <t>5J0823031B</t>
  </si>
  <si>
    <t>FABIA {+ ROOMSTER 10-} КАПОТ (Тайвань)</t>
  </si>
  <si>
    <t>5J0805588D</t>
  </si>
  <si>
    <t>FABIA {+ ROOMSTER 10-} СУППОРТ РАДИАТОРА (Тайвань)</t>
  </si>
  <si>
    <t>FABIA {+ ROOMSTER 10-} СУППОРТ РАДИАТОРА (Китай)</t>
  </si>
  <si>
    <t>5J6807421H</t>
  </si>
  <si>
    <t>FABIA БАМПЕР ЗАДН С ОТВ П/ КАТАФОТ (Китай)</t>
  </si>
  <si>
    <t>5J0807055A</t>
  </si>
  <si>
    <t>5J0807056A</t>
  </si>
  <si>
    <t>036129611CM</t>
  </si>
  <si>
    <t>POLO {JETTA 11-/ OCTAVIA 10-/RAPID 12-/FABIA 10-)} КОРПУС ВОЗД ФИЛЬТРА (Китай)</t>
  </si>
  <si>
    <t>SKODA FAVORIT (88-12/94)</t>
  </si>
  <si>
    <t>115720215</t>
  </si>
  <si>
    <t>FAVORIT БАМПЕР ЗАДН (Тайвань) ЧЕРН</t>
  </si>
  <si>
    <t>SKODA FELICIA (1/95-12/99)</t>
  </si>
  <si>
    <t>014101127A/6U1941017</t>
  </si>
  <si>
    <t>FELICIA ФАРА ЛЕВ П/КОРРЕКТОР (DEPO)</t>
  </si>
  <si>
    <t>IAF246014091</t>
  </si>
  <si>
    <t>014101128A/6U1941018</t>
  </si>
  <si>
    <t>FELICIA ФАРА ПРАВ П/КОРРЕКТОР (DEPO)</t>
  </si>
  <si>
    <t>IAF246014101</t>
  </si>
  <si>
    <t>6U1941017A</t>
  </si>
  <si>
    <t>FELICIA СТЕКЛО ФАРЫ ЛЕВ</t>
  </si>
  <si>
    <t>6U1941018A</t>
  </si>
  <si>
    <t>FELICIA СТЕКЛО ФАРЫ ПРАВ</t>
  </si>
  <si>
    <t>098788213A</t>
  </si>
  <si>
    <t>FELICIA УКАЗ.ПОВОРОТА УГЛОВОЙ ЛЕВ (DEPO)</t>
  </si>
  <si>
    <t>098788214A</t>
  </si>
  <si>
    <t>FELICIA УКАЗ.ПОВОРОТА УГЛОВОЙ ПРАВ (DEPO)</t>
  </si>
  <si>
    <t>6H0941699</t>
  </si>
  <si>
    <t>FELICIA {VW LUPO 98-/AROSA 97-} ФАРА ПРОТИВОТУМ ЛЕВ (DEPO)</t>
  </si>
  <si>
    <t>6H0941700</t>
  </si>
  <si>
    <t>FELICIA {VW LUPO 98-/AROSA 97-} ФАРА ПРОТИВОТУМ ПРАВ (DEPO)</t>
  </si>
  <si>
    <t>6U0941701</t>
  </si>
  <si>
    <t>FELICIA ФАРА ПРОТИВОТУМ ЛЕВ (DEPO)</t>
  </si>
  <si>
    <t>6U0941702</t>
  </si>
  <si>
    <t>FELICIA ФАРА ПРОТИВОТУМ ПРАВ (DEPO)</t>
  </si>
  <si>
    <t>6U0853651BGRU</t>
  </si>
  <si>
    <t>FELICIA РЕШЕТКА РАДИАТОРА (Тайвань) ХРОМ-ЧЕРН</t>
  </si>
  <si>
    <t>6U0853815</t>
  </si>
  <si>
    <t>FELICIA МОЛДИНГ ПОД ФАРУ ЛЕВ (Тайвань) ЧЕРН</t>
  </si>
  <si>
    <t>6U0853816</t>
  </si>
  <si>
    <t>FELICIA МОЛДИНГ ПОД ФАРУ ПРАВ (Тайвань) ЧЕРН</t>
  </si>
  <si>
    <t>098811103A</t>
  </si>
  <si>
    <t>FELICIA ПЛАНКА-ФАРТУК ПОД РЕШЕТКУ (Тайвань) МЕТАЛ</t>
  </si>
  <si>
    <t>6U0807221</t>
  </si>
  <si>
    <t>FELICIA БАМПЕР ПЕРЕДН +/- ПРОТИВОТУМ (Тайвань) ЧЕРН</t>
  </si>
  <si>
    <t>6U0807221D</t>
  </si>
  <si>
    <t>FELICIA БАМПЕР ПЕРЕДН С ОТВ П/ПРОТИВОТУМ (Тайвань) ЧЕРН</t>
  </si>
  <si>
    <t>6U0807717</t>
  </si>
  <si>
    <t>FELICIA МОЛДИНГ БАМПЕРА ПЕРЕДН (Тайвань) ЧЕРН</t>
  </si>
  <si>
    <t>098901237</t>
  </si>
  <si>
    <t>FELICIA КРЫЛО ПЕРЕДН ЛЕВ (Тайвань)</t>
  </si>
  <si>
    <t>098901238</t>
  </si>
  <si>
    <t>FELICIA КРЫЛО ПЕРЕДН ПРАВ (Тайвань)</t>
  </si>
  <si>
    <t>098826037</t>
  </si>
  <si>
    <t>FELICIA КАПОТ (Тайвань)</t>
  </si>
  <si>
    <t>6U0805591</t>
  </si>
  <si>
    <t>FELICIA СУППОРТ РАДИАТОРА (Тайвань)</t>
  </si>
  <si>
    <t>6U1857501</t>
  </si>
  <si>
    <t>FELICIA ЗЕРКАЛО ЛЕВ МЕХАН С ТРОСИК (flat) (Тайвань)</t>
  </si>
  <si>
    <t>6U1857502</t>
  </si>
  <si>
    <t>FELICIA ЗЕРКАЛО ПРАВ МЕХАН С ТРОСИК (convex) (Тайвань)</t>
  </si>
  <si>
    <t>6U0809383G</t>
  </si>
  <si>
    <t>FELICIA ПОРОГ ЛЕВ (KLOKKERHOLM)</t>
  </si>
  <si>
    <t>6U0809384G</t>
  </si>
  <si>
    <t>FELICIA ПОРОГ ПРАВ (KLOKKERHOLM)</t>
  </si>
  <si>
    <t>FELICIA АРКА РЕМ.КРЫЛА ЗАДН ЛЕВ (KLOKKERHOLM)</t>
  </si>
  <si>
    <t>FELICIA АРКА РЕМ.КРЫЛА ЗАДН ПРАВ (KLOKKERHOLM)</t>
  </si>
  <si>
    <t>096103193</t>
  </si>
  <si>
    <t>FELICIA БАМПЕР ЗАДН (Тайвань) ЧЕРН</t>
  </si>
  <si>
    <t>9EL246201011</t>
  </si>
  <si>
    <t>FELICIA ФОНАРЬ ЗАДН ВНЕШН ЛЕВ (DEPO)</t>
  </si>
  <si>
    <t>9EL246202011</t>
  </si>
  <si>
    <t>FELICIA ФОНАРЬ ЗАДН ВНЕШН ПРАВ (DEPO)</t>
  </si>
  <si>
    <t>115610500</t>
  </si>
  <si>
    <t>FELICIA РАДИАТОР ОХЛАЖДЕН MT 1.3</t>
  </si>
  <si>
    <t>6U0121253/6U0121253A</t>
  </si>
  <si>
    <t>FELICIA РАДИАТОР ОХЛАЖДЕН MT 1.6 (см.каталог)</t>
  </si>
  <si>
    <t>115050200+6U0121207+6U0959455</t>
  </si>
  <si>
    <t>FELICIA МОТОР+ВЕНТИЛЯТОР  РАДИАТ ОХЛАЖДЕН С КОРПУС (Тайвань)</t>
  </si>
  <si>
    <t>SKODA KODIAQ (16-)</t>
  </si>
  <si>
    <t>565807221A</t>
  </si>
  <si>
    <t>KODIAQ БАМПЕР ПЕРЕДН С ОТВ П/ОМЫВАТ ФАР (Китай)</t>
  </si>
  <si>
    <t>565823031A</t>
  </si>
  <si>
    <t>KODIAQ КАПОТ (Китай)</t>
  </si>
  <si>
    <t>565831055</t>
  </si>
  <si>
    <t>KODIAQ ДВЕРЬ ПЕРЕДН ЛЕВ (Китай)</t>
  </si>
  <si>
    <t>565831056</t>
  </si>
  <si>
    <t>KODIAQ ДВЕРЬ ПЕРЕДН ПРАВ (Китай)</t>
  </si>
  <si>
    <t>565833055</t>
  </si>
  <si>
    <t>KODIAQ ДВЕРЬ ЗАДН ЛЕВ (Китай)</t>
  </si>
  <si>
    <t>565833056</t>
  </si>
  <si>
    <t>KODIAQ ДВЕРЬ ЗАДН ПРАВ (Китай)</t>
  </si>
  <si>
    <t>565809601C</t>
  </si>
  <si>
    <t>KODIAQ КРЫЛО ЗАДН ЛЕВ (Китай)</t>
  </si>
  <si>
    <t>565809602C</t>
  </si>
  <si>
    <t>KODIAQ КРЫЛО ЗАДН ПРАВ (Китай)</t>
  </si>
  <si>
    <t>565807305</t>
  </si>
  <si>
    <t>KODIAQ УСИЛИТЕЛЬ БАМПЕРА ЗАДН (Китай)</t>
  </si>
  <si>
    <t>SKODA OCTAVIA (04-08)</t>
  </si>
  <si>
    <t>1Z1941017D</t>
  </si>
  <si>
    <t>OCTAVIA ФАРА ЛЕВ ЛИНЗОВАН П/КОРРЕКТОР (DEPO)</t>
  </si>
  <si>
    <t>1Z1941018D</t>
  </si>
  <si>
    <t>OCTAVIA ФАРА ПРАВ ЛИНЗОВАН П/КОРРЕКТОР (DEPO)</t>
  </si>
  <si>
    <t>OCTAVIA ФАРА ЛЕВ ЛИНЗОВАН П/КОРРЕКТОР ВНУТРИ (DEPO) ЧЕРН</t>
  </si>
  <si>
    <t>OCTAVIA ФАРА ПРАВ ЛИНЗОВАН П/КОРРЕКТОР ВНУТРИ (DEPO) ЧЕРН</t>
  </si>
  <si>
    <t>1Z1941018D+1Z1941017D</t>
  </si>
  <si>
    <t>OCTAVIA ФАРА Л+П (КОМПЛЕКТ) ТЮНИНГ ЛИНЗОВАН (DEVIL EYES) (SONAR) ВНУТРИ ЧЕРН</t>
  </si>
  <si>
    <t>1Z1941017E</t>
  </si>
  <si>
    <t>OCTAVIA ФАРА ЛЕВ (КСЕНОН) ЛИНЗОВАН С РЕГ.МОТОР ВНУТРИ (DEPO) ХРОМ</t>
  </si>
  <si>
    <t>1Z1941018E</t>
  </si>
  <si>
    <t>OCTAVIA ФАРА ПРАВ (КСЕНОН) ЛИНЗОВАН С РЕГ.МОТОР ВНУТРИ (DEPO) ХРОМ</t>
  </si>
  <si>
    <t>OCTAVIA ФАРА Л+П (КОМПЛЕКТ) ТЮНИНГ ЛИНЗОВАН ВНУТРИ С СВЕТЯЩ ОБОДК С РЕГ.МОТОР (EAGLE EYES) ВНУТРЕН ХРОМ</t>
  </si>
  <si>
    <t>OCTAVIA ФАРА Л+П (КОМПЛЕКТ) ТЮНИНГ ЛИНЗОВАН ВНУТРИ С СВЕТЯЩ ОБОДК С РЕГ.МОТОР (EAGLE EYES) ВНУТРЕН ЧЕРН</t>
  </si>
  <si>
    <t>1Z1941017E+1Z1941018E</t>
  </si>
  <si>
    <t>OCTAVIA ФАРА Л+П (КОМПЛЕКТ) ТЮНИНГ ЛИНЗОВАН (DEVIL EYES) ДИОД (КСЕНОН) (SONAR) ВНУТРИ ХРОМ</t>
  </si>
  <si>
    <t>OCTAVIA ФАРА Л+П (КОМПЛЕКТ) ТЮНИНГ ЛИНЗОВАН (DEVIL EYES) ДИОД (КСЕНОН) (SONAR) ВНУТРИ ЧЕРН</t>
  </si>
  <si>
    <t>1Z1941017P</t>
  </si>
  <si>
    <t>OCTAVIA ФАРА ЛЕВ +/- КОРРЕКТОР (Китай)</t>
  </si>
  <si>
    <t>1Z1941018P</t>
  </si>
  <si>
    <t>OCTAVIA ФАРА ПРАВ +/- КОРРЕКТОР (Китай)</t>
  </si>
  <si>
    <t>OCTAVIA СТЕКЛО ФАРЫ ЛЕВ (Китай)</t>
  </si>
  <si>
    <t>OCTAVIA СТЕКЛО ФАРЫ ПРАВ (Китай)</t>
  </si>
  <si>
    <t>1Z1941701</t>
  </si>
  <si>
    <t>OCTAVIA ФАРА ПРОТИВОТУМ ЛЕВ (DEPO)</t>
  </si>
  <si>
    <t>1Z1941702</t>
  </si>
  <si>
    <t>OCTAVIA ФАРА ПРОТИВОТУМ ПРАВ (DEPO)</t>
  </si>
  <si>
    <t>OCTAVIA ФАРА ПРОТИВОТУМ ЛЕВ (Китай)</t>
  </si>
  <si>
    <t>OCTAVIA ФАРА ПРОТИВОТУМ ПРАВ (Китай)</t>
  </si>
  <si>
    <t>1Z0853668B41</t>
  </si>
  <si>
    <t>OCTAVIA РЕШЕТКА РАДИАТОРА С ХРОМ МОЛДИНГ (Тайвань)</t>
  </si>
  <si>
    <t>OCTAVIA РЕШЕТКА РАДИАТОРА С ХРОМ МОЛДИНГ (Китай)</t>
  </si>
  <si>
    <t>OCTAVIA БАМПЕР ПЕРЕДН БЕЗ ОТВ П/ОМЫВАТ ФАР , П/ДАТЧ (Тайвань) ГРУНТ</t>
  </si>
  <si>
    <t>OCTAVIA {Узкая площака под номер!} БАМПЕР ПЕРЕДН БЕЗ ОТВ П/ОМЫВАТ ФАР , П/ДАТЧ (Китай)</t>
  </si>
  <si>
    <t>1Z0807718B41</t>
  </si>
  <si>
    <t>OCTAVIA МОЛДИНГ БАМПЕРА ПЕРЕДН ЛЕВ (Тайвань) ЧЕРН</t>
  </si>
  <si>
    <t>1Z0807717B41</t>
  </si>
  <si>
    <t>OCTAVIA МОЛДИНГ БАМПЕРА ПЕРЕДН ПРАВ (Тайвань) ЧЕРН</t>
  </si>
  <si>
    <t>OCTAVIA МОЛДИНГ БАМПЕРА ПЕРЕДН ЛЕВ П/ ХРОМ (Китай)</t>
  </si>
  <si>
    <t>OCTAVIA МОЛДИНГ БАМПЕРА ПЕРЕДН ПРАВ П/ ХРОМ (Китай)</t>
  </si>
  <si>
    <t>1Z0853666B41</t>
  </si>
  <si>
    <t>OCTAVIA РЕШЕТКА БАМПЕРА ПЕРЕДН ЛЕВ МОДЕЛИ БЕЗ ПРОТИВОТУМ (Тайвань) ЧЕРН</t>
  </si>
  <si>
    <t>1Z0853665B41</t>
  </si>
  <si>
    <t>OCTAVIA РЕШЕТКА БАМПЕРА ПЕРЕДН ПРАВ МОДЕЛИ БЕЗ ПРОТИВОТУМ (Тайвань) ЧЕРН</t>
  </si>
  <si>
    <t>1Z0853677B41</t>
  </si>
  <si>
    <t>OCTAVIA РЕШЕТКА БАМПЕРА ПЕРЕДН ЦЕНТРАЛ (Тайвань) ЧЕРН</t>
  </si>
  <si>
    <t>OCTAVIA РЕШЕТКА БАМПЕРА ПЕРЕДН ЦЕНТРАЛ (Китай)</t>
  </si>
  <si>
    <t>1Z0807061B41</t>
  </si>
  <si>
    <t>OCTAVIA СПОЙЛЕР БАМПЕРА ПЕРЕДН (Тайвань) ЧЕРН</t>
  </si>
  <si>
    <t>OCTAVIA СПОЙЛЕР БАМПЕРА ПЕРЕДН (Китай) ЧЕРН</t>
  </si>
  <si>
    <t>1Z0807109</t>
  </si>
  <si>
    <t>OCTAVIA УСИЛИТЕЛЬ БАМПЕРА ПЕРЕДН (Тайвань)</t>
  </si>
  <si>
    <t>OCTAVIA УСИЛИТЕЛЬ БАМПЕРА ПЕРЕДН (Китай)</t>
  </si>
  <si>
    <t>1Z0821105A</t>
  </si>
  <si>
    <t>OCTAVIA КРЫЛО ПЕРЕДН ЛЕВ БЕЗ ОТВ П/ПОВТОРИТЕЛЬ (Тайвань)</t>
  </si>
  <si>
    <t>1Z0821106A</t>
  </si>
  <si>
    <t>OCTAVIA КРЫЛО ПЕРЕДН ПРАВ БЕЗ ОТВ П/ПОВТОРИТЕЛЬ (Тайвань)</t>
  </si>
  <si>
    <t>1Z0809953</t>
  </si>
  <si>
    <t>OCTAVIA ПОДКРЫЛОК ПЕРЕДН КРЫЛА ЛЕВ ПЕРЕД ЧАСТЬ (Тайвань)</t>
  </si>
  <si>
    <t>1Z0809954</t>
  </si>
  <si>
    <t>OCTAVIA ПОДКРЫЛОК ПЕРЕДН КРЫЛА ПРАВ ПЕРЕД ЧАСТЬ (Тайвань)</t>
  </si>
  <si>
    <t>1Z0809957</t>
  </si>
  <si>
    <t>OCTAVIA ПОДКРЫЛОК ПЕРЕДН КРЫЛА ЛЕВ ЗАДН ЧАСТЬ (Тайвань)</t>
  </si>
  <si>
    <t>1Z0809958</t>
  </si>
  <si>
    <t>OCTAVIA ПОДКРЫЛОК ПЕРЕДН КРЫЛА ПРАВ ЗАДН ЧАСТЬ (Тайвань)</t>
  </si>
  <si>
    <t>1Z0809953/1Z0809953D</t>
  </si>
  <si>
    <t>OCTAVIA ПОДКРЫЛОК ПЕРЕДН КРЫЛА ЛЕВ ПЕРЕД ЧАСТЬ (Китай)</t>
  </si>
  <si>
    <t>1Z0809953C/1Z0809954</t>
  </si>
  <si>
    <t>OCTAVIA ПОДКРЫЛОК ПЕРЕДН КРЫЛА ПРАВ ПЕРЕД ЧАСТЬ (Китай)</t>
  </si>
  <si>
    <t>OCTAVIA ПОДКРЫЛОК ПЕРЕДН КРЫЛА ЛЕВ ЗАДН ЧАСТЬ (Китай)</t>
  </si>
  <si>
    <t>OCTAVIA ПОДКРЫЛОК ПЕРЕДН КРЫЛА ПРАВ ЗАДН ЧАСТЬ (Китай)</t>
  </si>
  <si>
    <t>1Z0823031</t>
  </si>
  <si>
    <t>OCTAVIA КАПОТ (Тайвань)</t>
  </si>
  <si>
    <t>1Z0805591D</t>
  </si>
  <si>
    <t>OCTAVIA СУППОРТ РАДИАТОРА (Тайвань)</t>
  </si>
  <si>
    <t>OCTAVIA НАКЛАДКА ДЕКОРАТИВНАЯ НА РЕШЕТК РАДИАТ , НЕРЖ. СТАЛЬ</t>
  </si>
  <si>
    <t>1Z1857507F01C</t>
  </si>
  <si>
    <t>OCTAVIA ЗЕРКАЛО ЛЕВ ЭЛЕКТР С ПОДОГРЕВ С УК.ПОВОР (aspherical) ГРУНТ (Тайвань)</t>
  </si>
  <si>
    <t>1Z1857508F01C</t>
  </si>
  <si>
    <t>OCTAVIA ЗЕРКАЛО ПРАВ ЭЛЕКТР С ПОДОГРЕВ С УК.ПОВОР (convex) ГРУНТ (Тайвань)</t>
  </si>
  <si>
    <t>1Z1857507E01C</t>
  </si>
  <si>
    <t>OCTAVIA ЗЕРКАЛО ЛЕВ МЕХАН С ТРОСИК С УК.ПОВОР (aspherical) (Тайвань)</t>
  </si>
  <si>
    <t>1Z1857508E01C</t>
  </si>
  <si>
    <t>OCTAVIA ЗЕРКАЛО ПРАВ МЕХАН С ТРОСИК С УК.ПОВОР (convex) (Тайвань)</t>
  </si>
  <si>
    <t>1Z5809605E</t>
  </si>
  <si>
    <t>OCTAVIA ПОРОГ ЛЕВ (KLOKKERHOLM)</t>
  </si>
  <si>
    <t>1Z5809606E</t>
  </si>
  <si>
    <t>OCTAVIA ПОРОГ ПРАВ (KLOKKERHOLM)</t>
  </si>
  <si>
    <t>1Z0831051</t>
  </si>
  <si>
    <t>OCTAVIA ДВЕРЬ ПЕРЕДН ЛЕВ (Китай)</t>
  </si>
  <si>
    <t>1Z0831052</t>
  </si>
  <si>
    <t>OCTAVIA ДВЕРЬ ПЕРЕДН ПРАВ (Китай)</t>
  </si>
  <si>
    <t>1Z5833051</t>
  </si>
  <si>
    <t>OCTAVIA ДВЕРЬ ЗАДН ЛЕВ (Китай)</t>
  </si>
  <si>
    <t>1Z5833052</t>
  </si>
  <si>
    <t>OCTAVIA ДВЕРЬ ЗАДН ПРАВ (Китай)</t>
  </si>
  <si>
    <t>1Z5809605D</t>
  </si>
  <si>
    <t>OCTAVIA КРЫЛО ЗАДН ЛЕВ (Китай)</t>
  </si>
  <si>
    <t>1Z5809606D</t>
  </si>
  <si>
    <t>OCTAVIA КРЫЛО ЗАДН ПРАВ (Китай)</t>
  </si>
  <si>
    <t>1Z9827025</t>
  </si>
  <si>
    <t>OCTAVIA КРЫШКА БАГАЖНИКА (Китай)</t>
  </si>
  <si>
    <t>1Z5827550B</t>
  </si>
  <si>
    <t>OCTAVIA АМОРТИЗАТОР КРЫШКИ БАГАЖНИКА (лифтбэк) (Китай)</t>
  </si>
  <si>
    <t>1Z5807421</t>
  </si>
  <si>
    <t>OCTAVIA БАМПЕР ЗАДН</t>
  </si>
  <si>
    <t>1Z98075219B9</t>
  </si>
  <si>
    <t>OCTAVIA СПОЙЛЕР БАМПЕРА ЗАДН (Китай)</t>
  </si>
  <si>
    <t>1Z5807305C</t>
  </si>
  <si>
    <t>OCTAVIA УСИЛИТЕЛЬ БАМПЕРА ЗАДН (Китай)</t>
  </si>
  <si>
    <t>1Z5945111A</t>
  </si>
  <si>
    <t>OCTAVIA ФОНАРЬ ЗАДН ВНЕШН ЛЕВ (DEPO)</t>
  </si>
  <si>
    <t>1Z5945112A</t>
  </si>
  <si>
    <t>OCTAVIA ФОНАРЬ ЗАДН ВНЕШН ПРАВ (DEPO)</t>
  </si>
  <si>
    <t>OCTAVIA ФОНАРЬ ЗАДН ВНЕШН ЛЕВ (Китай)</t>
  </si>
  <si>
    <t>OCTAVIA ФОНАРЬ ЗАДН ВНЕШН ПРАВ (Китай)</t>
  </si>
  <si>
    <t>1Z5945111A+1Z5945112A</t>
  </si>
  <si>
    <t>OCTAVIA ФОНАРЬ ЗАДН ВНЕШН Л+П (КОМПЛЕКТ) ТЮНИНГ ТОНИР (SONAR) ВНУТРИ ХРОМ</t>
  </si>
  <si>
    <t>1K0955453Q/1K0955453S/1Z0955453</t>
  </si>
  <si>
    <t>OCTAVIA БАЧОК ОМЫВАТЕЛЯ (Китай)</t>
  </si>
  <si>
    <t>1Z0955965B</t>
  </si>
  <si>
    <t>OCTAVIA {09-13 г.} ФОРСУНКА ОМЫВАТЕЛЯ ФАРЫ ЛЕВ (Китай)</t>
  </si>
  <si>
    <t>1Z0955966B</t>
  </si>
  <si>
    <t>OCTAVIA {09-13 г.} ФОРСУНКА ОМЫВАТЕЛЯ ФАРЫ ПРАВ (Китай)</t>
  </si>
  <si>
    <t>1K0825237K</t>
  </si>
  <si>
    <t>OCTAVIA ЗАЩИТА ПОДДОНА (Тайвань) ПЛАСТИК</t>
  </si>
  <si>
    <t>5N0820803/5N0820803A/8FK351135421</t>
  </si>
  <si>
    <t>GOLF {09- / Golf Plus 04-/ Jetta 05-/ Tiguan 07-/Octavia 04-} КОМПРЕССОР КОНДИЦ (дизель) (см.каталог) (AVA)</t>
  </si>
  <si>
    <t>1Z1837461</t>
  </si>
  <si>
    <t>OCTAVIA СТЕКЛОПОДЪЁМНИК ЛЕВ ПЕРЕД , БЕЗ МОТОР (Китай)</t>
  </si>
  <si>
    <t>1Z1837462</t>
  </si>
  <si>
    <t>OCTAVIA СТЕКЛОПОДЪЁМНИК ПРАВ ПЕРЕД , БЕЗ МОТОР (Китай)</t>
  </si>
  <si>
    <t>1Z0839461A</t>
  </si>
  <si>
    <t>OCTAVIA СТЕКЛОПОДЪЁМНИК ЛЕВ ЗАДН , БЕЗ МОТОР (Китай)</t>
  </si>
  <si>
    <t>1Z0839462A</t>
  </si>
  <si>
    <t>OCTAVIA СТЕКЛОПОДЪЁМНИК ПРАВ ЗАДН , БЕЗ МОТОР (Китай)</t>
  </si>
  <si>
    <t>SKODA OCTAVIA (08-12)</t>
  </si>
  <si>
    <t>1Z1941017S+1Z1941018S</t>
  </si>
  <si>
    <t>OCTAVIA ФАРА Л+П (КОМПЛЕКТ) С СВЕТЯЩ ОБОДК РЕГ.МОТОР (DEVIL EYES) (EAGLE EYES) ВНУТРИ ЧЕРН</t>
  </si>
  <si>
    <t>1Z1941017S</t>
  </si>
  <si>
    <t>OCTAVIA ФАРА ЛЕВ С РЕГ.МОТОР (DEPO)</t>
  </si>
  <si>
    <t>1Z1941018S</t>
  </si>
  <si>
    <t>OCTAVIA ФАРА ПРАВ С РЕГ.МОТОР (DEPO)</t>
  </si>
  <si>
    <t>OCTAVIA ФАРА Л+П (КОМПЛЕКТ) С СВЕТЯЩ ОБОДК РЕГ.МОТОР ЛИНЗОВАН ДИОД (DEVIL EYES) (SONAR) ВНУТРИ ХРОМ</t>
  </si>
  <si>
    <t>1Z0941701C</t>
  </si>
  <si>
    <t>1Z0941702C</t>
  </si>
  <si>
    <t>OCTAVIA ФАРА ПРОТИВОТУМ ЛЕВ (TYC)</t>
  </si>
  <si>
    <t>OCTAVIA ФАРА ПРОТИВОТУМ ПРАВ (TYC)</t>
  </si>
  <si>
    <t>1Z0853668A9B9+1Z0853661A739</t>
  </si>
  <si>
    <t>1Z0853668A9B9</t>
  </si>
  <si>
    <t>OCTAVIA РЕШЕТКА РАДИАТОРА БЕЗ МОЛДИНГ (Тайвань)</t>
  </si>
  <si>
    <t>1Z0853661A739</t>
  </si>
  <si>
    <t>OCTAVIA МОЛДИНГ РЕШЕТКИ РАДИАТОРА (Китай)</t>
  </si>
  <si>
    <t>OCTAVIA МОЛДИНГ РЕШЕТКИ РАДИАТОРА (Тайвань) ХРОМ</t>
  </si>
  <si>
    <t>1Z0807221M</t>
  </si>
  <si>
    <t>OCTAVIA БАМПЕР ПЕРЕДН БЕЗ ОТВ П/ОМЫВАТ ФАР БЕЗ ОТВ П/ДАТЧ (Тайвань) ГРУНТ</t>
  </si>
  <si>
    <t>OCTAVIA БАМПЕР ПЕРЕДН (Китай)</t>
  </si>
  <si>
    <t>1Z0853665E9B9</t>
  </si>
  <si>
    <t>OCTAVIA {ЦЕНТРАЛЬНАЯ} РЕШЕТКА БАМПЕРА ПЕРЕДН ЛЕВ (Тайвань)</t>
  </si>
  <si>
    <t>1Z0853666C9B9</t>
  </si>
  <si>
    <t>OCTAVIA {ЦЕНТРАЛЬНАЯ} РЕШЕТКА БАМПЕРА ПЕРЕДН ПРАВ (Тайвань)</t>
  </si>
  <si>
    <t>1Z0853677C</t>
  </si>
  <si>
    <t>OCTAVIA РЕШЕТКА БАМПЕРА ПЕРЕДН ЦЕНТРАЛ (Тайвань)</t>
  </si>
  <si>
    <t>1Z0821105C</t>
  </si>
  <si>
    <t>OCTAVIA КРЫЛО ПЕРЕДН ЛЕВ (Тайвань)</t>
  </si>
  <si>
    <t>1Z0821106C</t>
  </si>
  <si>
    <t>OCTAVIA КРЫЛО ПЕРЕДН ПРАВ (Тайвань)</t>
  </si>
  <si>
    <t>OCTAVIA БРЫЗГОВИК ПЕРЕДН КРЫЛА Л+П (КОМПЛЕКТ) + ЗАДН (4 шт) (Китай)</t>
  </si>
  <si>
    <t>1Z0805591E/1Z0805591H</t>
  </si>
  <si>
    <t>1Z1857507M</t>
  </si>
  <si>
    <t>OCTAVIA {6 конт.} ЗЕРКАЛО ЛЕВ ЭЛЕКТР С ПОДОГРЕВ УК.ПОВОР (aspherical) (Тайвань) ГРУНТ</t>
  </si>
  <si>
    <t>1Z1857508M</t>
  </si>
  <si>
    <t>OCTAVIA {6 конт.} ЗЕРКАЛО ПРАВ ЭЛЕКТР С ПОДОГРЕВ УК.ПОВОР (convex) (Тайвань) ГРУНТ</t>
  </si>
  <si>
    <t>1Z1857507AD</t>
  </si>
  <si>
    <t>OCTAVIA {7 конт.} ЗЕРКАЛО ЛЕВ ЭЛЕКТР С ПОДОГРЕВ УК.ПОВОР , ПОДСВЕТ (aspherical) (Тайвань) ГРУНТ</t>
  </si>
  <si>
    <t>1Z1857508AD</t>
  </si>
  <si>
    <t>OCTAVIA {7 конт.} ЗЕРКАЛО ПРАВ ЭЛЕКТР С ПОДОГРЕВ УК.ПОВОР , ПОДСВЕТ (convex) (Тайвань) ГРУНТ</t>
  </si>
  <si>
    <t>1Z1857507P</t>
  </si>
  <si>
    <t>OCTAVIA {9 конт.} ЗЕРКАЛО ЛЕВ ЭЛЕКТР С ПОДОГРЕВ УК.ПОВОР , ПОДСВЕТ , АВТОСКЛАДЫВ (aspherical) (Тайвань) ГРУНТ</t>
  </si>
  <si>
    <t>1Z1857508P</t>
  </si>
  <si>
    <t>OCTAVIA {9 конт.} ЗЕРКАЛО ПРАВ ЭЛЕКТР С ПОДОГРЕВ УК.ПОВОР , ПОДСВЕТ , АВТОСКЛАДЫВ (convex) (Тайвань) ГРУНТ</t>
  </si>
  <si>
    <t>OCTAVIA ЗЕРКАЛО ЛЕВ ЭЛЕКТР С ПОДОГРЕВ УК.ПОВОР (Китай)</t>
  </si>
  <si>
    <t>OCTAVIA ЗЕРКАЛО ПРАВ ЭЛЕКТР С ПОДОГРЕВ УК.ПОВОР (Китай)</t>
  </si>
  <si>
    <t>1Z5827023E</t>
  </si>
  <si>
    <t>OCTAVIA БАМПЕР ЗАДН (Китай)</t>
  </si>
  <si>
    <t>1Z5807417</t>
  </si>
  <si>
    <t>OCTAVIA БАМПЕР ЗАДН ГРУНТ (Тайвань)</t>
  </si>
  <si>
    <t>1Z5945111B</t>
  </si>
  <si>
    <t>1Z5945112B</t>
  </si>
  <si>
    <t>1Z9945111A</t>
  </si>
  <si>
    <t>OCTAVIA {COMBI} ФОНАРЬ ЗАДН ВНЕШН ЛЕВ (DEPO)</t>
  </si>
  <si>
    <t>1Z9945112A</t>
  </si>
  <si>
    <t>OCTAVIA {COMBI} ФОНАРЬ ЗАДН ВНЕШН ПРАВ (DEPO)</t>
  </si>
  <si>
    <t>OCTAVIA ФОНАРЬ ЗАДН ВНЕШН ЛЕВ С ДИОД (DEPO)</t>
  </si>
  <si>
    <t>OCTAVIA ФОНАРЬ ЗАДН ВНЕШН ПРАВ С ДИОД (DEPO)</t>
  </si>
  <si>
    <t>1Z0807183D</t>
  </si>
  <si>
    <t>OCTAVIA КРЕПЛЕНИЕ БАМПЕРА ПЕРЕДН ЛЕВ (Китай)</t>
  </si>
  <si>
    <t>1Z0807184D</t>
  </si>
  <si>
    <t>OCTAVIA КРЕПЛЕНИЕ БАМПЕРА ПЕРЕДН ПРАВ (Китай)</t>
  </si>
  <si>
    <t>111.05107.1</t>
  </si>
  <si>
    <t>SUPERB {OCTAVIA A5/YETI/GOLF V/VI/JETTA 05-/TOURAN 07-} ЗАЩИТА ПОДДОНА ДВИГАТЕЛЯ + КПП , С КРЕПЛЕН , СТАЛЬН</t>
  </si>
  <si>
    <t>SKODA OCTAVIA (13-17)</t>
  </si>
  <si>
    <t>5E1941017</t>
  </si>
  <si>
    <t>OCTAVIA ФАРА ЛЕВ С РЕГ.МОТОР ВНУТРИ (DEPO) ЧЕРН</t>
  </si>
  <si>
    <t>5E1941018</t>
  </si>
  <si>
    <t>OCTAVIA ФАРА ПРАВ С РЕГ.МОТОР ВНУТРИ (DEPO) ЧЕРН</t>
  </si>
  <si>
    <t>5E5945105</t>
  </si>
  <si>
    <t>OCTAVIA ФОНАРЬ-КАТАФОТ ЛЕВ В ЗАДН БАМПЕР (Китай)</t>
  </si>
  <si>
    <t>5E5945106</t>
  </si>
  <si>
    <t>OCTAVIA ФОНАРЬ-КАТАФОТ ПРАВ В ЗАДН БАМПЕР (Китай)</t>
  </si>
  <si>
    <t>5E0941701</t>
  </si>
  <si>
    <t>OCTAVIA ФАРА ПРОТИВОТУМ ЛЕВ ВНУТРИ (DEPO) ХРОМ</t>
  </si>
  <si>
    <t>5E0941701C</t>
  </si>
  <si>
    <t>OCTAVIA ФАРА ПРОТИВОТУМ ЛЕВ ВНУТРИ (DEPO) ЧЕРН</t>
  </si>
  <si>
    <t>5E0941702</t>
  </si>
  <si>
    <t>OCTAVIA ФАРА ПРОТИВОТУМ ПРАВ ВНУТРИ (DEPO) ХРОМ</t>
  </si>
  <si>
    <t>5E0941702C</t>
  </si>
  <si>
    <t>OCTAVIA ФАРА ПРОТИВОТУМ ПРАВ ВНУТРИ (DEPO) ЧЕРН</t>
  </si>
  <si>
    <t>OCTAVIA ФАРА ПРОТИВОТУМ ЛЕВ ВНУТРИ ХРОМ (Китай)</t>
  </si>
  <si>
    <t>OCTAVIA ФАРА ПРОТИВОТУМ ПРАВ ВНУТРИ ХРОМ (Китай)</t>
  </si>
  <si>
    <t>OCTAVIA ФАРА ПРОТИВОТУМ ЛЕВ ВНУТРИ ЧЕРН (Китай)</t>
  </si>
  <si>
    <t>OCTAVIA ФАРА ПРОТИВОТУМ ПРАВ ВНУТРИ ЧЕРН (Китай)</t>
  </si>
  <si>
    <t>5E0853653AZD4</t>
  </si>
  <si>
    <t>OCTAVIA РЕШЕТКА РАДИАТОРА (Китай)</t>
  </si>
  <si>
    <t>5E08537612ZZ</t>
  </si>
  <si>
    <t>OCTAVIA МОЛДИНГ РЕШЕТКИ РАДИАТОРА ХРОМ (Китай)</t>
  </si>
  <si>
    <t>OCTAVIA МОЛДИНГ РЕШЕТКИ РАДИАТОРА ХРОМ (Тайвань)</t>
  </si>
  <si>
    <t>5E0807217A/5E0807221</t>
  </si>
  <si>
    <t>OCTAVIA БАМПЕР ПЕРЕДН С ОТВ П/ОМЫВАТ (Китай)</t>
  </si>
  <si>
    <t>5E0807217</t>
  </si>
  <si>
    <t>OCTAVIA БАМПЕР ПЕРЕДН С РЕШЕТК РАДИАТ (Тайвань)</t>
  </si>
  <si>
    <t>5E0807217A</t>
  </si>
  <si>
    <t>OCTAVIA БАМПЕР ПЕРЕДН С ОТВ П/ОМЫВАТ ФАР ГРУНТ (Тайвань)</t>
  </si>
  <si>
    <t>OCTAVIA БАМПЕР ПЕРЕДН С РЕШЕТК РАДИАТ (Китай)</t>
  </si>
  <si>
    <t>5E08076819B9</t>
  </si>
  <si>
    <t>OCTAVIA РЕШЕТКА БАМПЕРА ПЕРЕДН ЛЕВ С ОТВ П/ПРОТИВОТУМ (Китай)</t>
  </si>
  <si>
    <t>5E08076829B9</t>
  </si>
  <si>
    <t>OCTAVIA РЕШЕТКА БАМПЕРА ПЕРЕДН ПРАВ С ОТВ П/ПРОТИВОТУМ (Китай)</t>
  </si>
  <si>
    <t>5E08536779B9</t>
  </si>
  <si>
    <t>5E0807109</t>
  </si>
  <si>
    <t>5E0821105A</t>
  </si>
  <si>
    <t>5E0821106A</t>
  </si>
  <si>
    <t>5E0809957E</t>
  </si>
  <si>
    <t>OCTAVIA ПОДКРЫЛОК ПЕРЕДН КРЫЛА ЛЕВ (Китай)</t>
  </si>
  <si>
    <t>5E0809958C</t>
  </si>
  <si>
    <t>OCTAVIA ПОДКРЫЛОК ПЕРЕДН КРЫЛА ПРАВ (Китай)</t>
  </si>
  <si>
    <t>5E0823031</t>
  </si>
  <si>
    <t>5E0805588/5E0805588B</t>
  </si>
  <si>
    <t>OCTAVIA СУППОРТ РАДИАТОРА 1.2 , 1.4 , 1.6 (Китай)</t>
  </si>
  <si>
    <t>5E0805588</t>
  </si>
  <si>
    <t>OCTAVIA СУППОРТ РАДИАТОРА 1.2 , 1.4 , 1.6 (Тайвань)</t>
  </si>
  <si>
    <t>5E0805588C</t>
  </si>
  <si>
    <t>OCTAVIA СУППОРТ РАДИАТОРА 1.8 , 2.0 (Тайвань)</t>
  </si>
  <si>
    <t>5E0955109GRU</t>
  </si>
  <si>
    <t>OCTAVIA КРЫШКА ФОРСУНКИ ОМЫВАТЕЛЯ ФАРЫ ЛЕВ (Тайвань)</t>
  </si>
  <si>
    <t>5E0955110GRU</t>
  </si>
  <si>
    <t>OCTAVIA КРЫШКА ФОРСУНКИ ОМЫВАТЕЛЯ ФАРЫ ПРАВ (Тайвань)</t>
  </si>
  <si>
    <t>OCTAVIA КРЫШКА ФОРСУНКИ ОМЫВАТЕЛЯ ФАРЫ ЛЕВ (Китай)</t>
  </si>
  <si>
    <t>OCTAVIA КРЫШКА ФОРСУНКИ ОМЫВАТЕЛЯ ФАРЫ ПРАВ (Китай)</t>
  </si>
  <si>
    <t>5E1857507D+5E0857521+5E0949101+5E08575389B9</t>
  </si>
  <si>
    <t>OCTAVIA ЗЕРКАЛО ЛЕВ ЭЛЕКТР С ПОДОГРЕВ , УК.ПОВОР (convex) ГРУНТ (Тайвань)</t>
  </si>
  <si>
    <t>5E1857508D+5E0857522+5E08575379B9+5E0949102</t>
  </si>
  <si>
    <t>OCTAVIA ЗЕРКАЛО ПРАВ ЭЛЕКТР С ПОДОГРЕВ , УК.ПОВОР (convex) ГРУНТ (Тайвань)</t>
  </si>
  <si>
    <t>5E1857507E+5E0857521+5E0857537AGRU+5E0949101</t>
  </si>
  <si>
    <t>OCTAVIA ЗЕРКАЛО ЛЕВ ЭЛЕКТР С ПОДОГРЕВ , АВТОСКЛАДЫВ УК.ПОВОР ПОДСВЕТ (convex) ГРУНТ (Тайвань)</t>
  </si>
  <si>
    <t>5E1857508E+5E0949102+5E0857538AGRU+5E0857522</t>
  </si>
  <si>
    <t>OCTAVIA ЗЕРКАЛО ПРАВ ЭЛЕКТР С ПОДОГРЕВ , АВТОСКЛАДЫВ УК.ПОВОР ПОДСВЕТ (convex) ГРУНТ (Тайвань)</t>
  </si>
  <si>
    <t>5E1857507D+5E0857521+5E08575379B9+5E0949101</t>
  </si>
  <si>
    <t>OCTAVIA ЗЕРКАЛО ЛЕВ ЭЛЕКТР С ПОДОГРЕВ , УК.ПОВОР (Китай)</t>
  </si>
  <si>
    <t>5E1857508D+5E0857522+5E08575389B9+5E0949102</t>
  </si>
  <si>
    <t>OCTAVIA ЗЕРКАЛО ПРАВ ЭЛЕКТР С ПОДОГРЕВ , УК.ПОВОР (Китай)</t>
  </si>
  <si>
    <t>5E0857521</t>
  </si>
  <si>
    <t>OCTAVIA СТЕКЛО ЗЕРКАЛА ЛЕВ С ПОДОГРЕВ (Китай)</t>
  </si>
  <si>
    <t>5E0857522</t>
  </si>
  <si>
    <t>OCTAVIA СТЕКЛО ЗЕРКАЛА ПРАВ С ПОДОГРЕВ (Китай)</t>
  </si>
  <si>
    <t>5E0831051B</t>
  </si>
  <si>
    <t>OCTAVIA {17-} ДВЕРЬ ПЕРЕДН ЛЕВ (Китай)</t>
  </si>
  <si>
    <t>5E0831052B</t>
  </si>
  <si>
    <t>OCTAVIA {17-} ДВЕРЬ ПЕРЕДН ПРАВ (Китай)</t>
  </si>
  <si>
    <t>5E5833051B</t>
  </si>
  <si>
    <t>OCTAVIA {17-} ДВЕРЬ ЗАДН ЛЕВ (Китай)</t>
  </si>
  <si>
    <t>5E5833052B</t>
  </si>
  <si>
    <t>OCTAVIA {17-} ДВЕРЬ ЗАДН ПРАВ (Китай)</t>
  </si>
  <si>
    <t>5E5809601D</t>
  </si>
  <si>
    <t>5E5809602D</t>
  </si>
  <si>
    <t>5E5827023D</t>
  </si>
  <si>
    <t>OCTAVIA {17- (СМ ФОТО - отв под номер для USA)} КРЫШКА БАГАЖНИКА (Китай)</t>
  </si>
  <si>
    <t>5E9827550A</t>
  </si>
  <si>
    <t>OCTAVIA АМОРТИЗАТОР КРЫШКИ БАГАЖНИКА (УНИВЕРСАЛ) (Китай)</t>
  </si>
  <si>
    <t>5E5827550L</t>
  </si>
  <si>
    <t>5E5807421B</t>
  </si>
  <si>
    <t>5E5807421</t>
  </si>
  <si>
    <t>OCTAVIA БАМПЕР ЗАДН (Тайвань)</t>
  </si>
  <si>
    <t>5E5807521</t>
  </si>
  <si>
    <t>5E5807305</t>
  </si>
  <si>
    <t>5E5945111</t>
  </si>
  <si>
    <t>OCTAVIA ФОНАРЬ ЗАДН ВНЕШН ЛЕВ (СЕДАН) (DEPO)</t>
  </si>
  <si>
    <t>5E5945112</t>
  </si>
  <si>
    <t>OCTAVIA ФОНАРЬ ЗАДН ВНЕШН ПРАВ (СЕДАН) (DEPO)</t>
  </si>
  <si>
    <t>5E9945111</t>
  </si>
  <si>
    <t>OCTAVIA ФОНАРЬ ЗАДН ВНЕШН ЛЕВ (УНИВЕРСАЛ) (DEPO)</t>
  </si>
  <si>
    <t>5E9945112</t>
  </si>
  <si>
    <t>OCTAVIA ФОНАРЬ ЗАДН ВНЕШН ПРАВ (УНИВЕРСАЛ) (DEPO)</t>
  </si>
  <si>
    <t>5Q0955453R</t>
  </si>
  <si>
    <t>5E0807055</t>
  </si>
  <si>
    <t>OCTAVIA КРЕПЛЕНИЕ БАМПЕРА ПЕРЕДН ЛЕВ БОЛЬШ (Китай)</t>
  </si>
  <si>
    <t>5E0807056</t>
  </si>
  <si>
    <t>OCTAVIA КРЕПЛЕНИЕ БАМПЕРА ПЕРЕДН ПРАВ БОЛЬШ (Китай)</t>
  </si>
  <si>
    <t>5E5807393</t>
  </si>
  <si>
    <t>OCTAVIA КРЕПЛЕНИЕ БАМПЕРА ЗАДН ЛЕВ (Китай)</t>
  </si>
  <si>
    <t>5E5807394</t>
  </si>
  <si>
    <t>OCTAVIA КРЕПЛЕНИЕ БАМПЕРА ЗАДН ПРАВ (Китай)</t>
  </si>
  <si>
    <t>5E0955965</t>
  </si>
  <si>
    <t>OCTAVIA ФОРСУНКА ОМЫВАТЕЛЯ ФАРЫ ЛЕВ (Китай)</t>
  </si>
  <si>
    <t>5E0955966</t>
  </si>
  <si>
    <t>OCTAVIA ФОРСУНКА ОМЫВАТЕЛЯ ФАРЫ ПРАВ (Китай)</t>
  </si>
  <si>
    <t>5E0837461</t>
  </si>
  <si>
    <t>5E0837462</t>
  </si>
  <si>
    <t>5E0839461</t>
  </si>
  <si>
    <t>5E0839462</t>
  </si>
  <si>
    <t>SKODA OCTAVIA (17-)</t>
  </si>
  <si>
    <t>5E1941015C</t>
  </si>
  <si>
    <t>OCTAVIA ФАРА ЛЕВ С РЕГ.МОТОР , ДИОД , (DEPO)</t>
  </si>
  <si>
    <t>5E1941016C</t>
  </si>
  <si>
    <t>OCTAVIA ФАРА ПРАВ С РЕГ.МОТОР , ДИОД , (DEPO)</t>
  </si>
  <si>
    <t>OCTAVIA ФАРА ЛЕВ С РЕГ.МОТОР , ДИОД , (TYC)</t>
  </si>
  <si>
    <t>OCTAVIA ФАРА ПРАВ С РЕГ.МОТОР , ДИОД , (TYC)</t>
  </si>
  <si>
    <t>5E1941015D</t>
  </si>
  <si>
    <t>OCTAVIA ФАРА ЛЕВ С РЕГ.МОТОР , ПОЛНОСТЬЮ ДИОД , (TYC)</t>
  </si>
  <si>
    <t>5E1941016D</t>
  </si>
  <si>
    <t>OCTAVIA ФАРА ПРАВ С РЕГ.МОТОР , ПОЛНОСТЬЮ ДИОД , (TYC)</t>
  </si>
  <si>
    <t>5E0807221N</t>
  </si>
  <si>
    <t>5E0807221S</t>
  </si>
  <si>
    <t>OCTAVIA БАМПЕР ПЕРЕДН (Тайвань)</t>
  </si>
  <si>
    <t>5E0807221P</t>
  </si>
  <si>
    <t>OCTAVIA БАМПЕР ПЕРЕДН С ОТВ П/ОМЫВАТ ФАР (Тайвань)</t>
  </si>
  <si>
    <t>5E08537672ZZ</t>
  </si>
  <si>
    <t>OCTAVIA МОЛДИНГ БАМПЕРА ПЕРЕДН ЛЕВ (Китай)</t>
  </si>
  <si>
    <t>5E08537682ZZ</t>
  </si>
  <si>
    <t>OCTAVIA МОЛДИНГ БАМПЕРА ПЕРЕДН ПРАВ (Китай)</t>
  </si>
  <si>
    <t>5E08535512ZZ</t>
  </si>
  <si>
    <t>OCTAVIA МОЛДИНГ БАМПЕРА ПЕРЕДН ЦЕНТРАЛ (Китай)</t>
  </si>
  <si>
    <t>5E0821105C</t>
  </si>
  <si>
    <t>5E0821106C</t>
  </si>
  <si>
    <t>5E0823031B</t>
  </si>
  <si>
    <t>SKODA OCTAVIA (4/97-7/00 8/00-)</t>
  </si>
  <si>
    <t>1U1941015E</t>
  </si>
  <si>
    <t>OCTAVIA ФАРА ЛЕВ БЕЗ ПРОТИВОТУМ П/КОРРЕКТОР (DEPO)</t>
  </si>
  <si>
    <t>1LL246003211/1U941017A</t>
  </si>
  <si>
    <t>OCTAVIA ФАРА ЛЕВ С ПРОТИВОТУМ +/- П/КОРРЕКТОР (DEPO)</t>
  </si>
  <si>
    <t>1U1941016E</t>
  </si>
  <si>
    <t>OCTAVIA ФАРА ПРАВ БЕЗ ПРОТИВОТУМ П/КОРРЕКТОР (DEPO)</t>
  </si>
  <si>
    <t>1LL246003221/1U941018A</t>
  </si>
  <si>
    <t>OCTAVIA ФАРА ПРАВ С ПРОТИВОТУМ +/- П/КОРРЕКТОР (DEPO)</t>
  </si>
  <si>
    <t>1EL246003171/1U1941017</t>
  </si>
  <si>
    <t>OCTAVIA ФАРА ЛЕВ БЕЗ ПРОТИВОТУМ +/- КОРРЕКТОР (DEPO)</t>
  </si>
  <si>
    <t>1U1941015D/1U1941015P</t>
  </si>
  <si>
    <t>OCTAVIA ФАРА ЛЕВ С ПРОТИВОТУМ П/КОРРЕКТОР (DEPO)</t>
  </si>
  <si>
    <t>1EL246003181/1U1941018</t>
  </si>
  <si>
    <t>OCTAVIA ФАРА ПРАВ БЕЗ ПРОТИВОТУМ +/- КОРРЕКТОР (DEPO)</t>
  </si>
  <si>
    <t>1U1941016D/1U1941016P</t>
  </si>
  <si>
    <t>OCTAVIA ФАРА ПРАВ С ПРОТИВОТУМ П/КОРРЕКТОР (DEPO)</t>
  </si>
  <si>
    <t>1EL24602108/1U1941017A</t>
  </si>
  <si>
    <t>OCTAVIA ФАРА ЛЕВ ПРОЗРАЧ С ПРОТИВОТУМ П/КОРРЕКТОР (DEPO)</t>
  </si>
  <si>
    <t>OCTAVIA ФАРА ЛЕВ С ПРОТИВОТУМ С РЕГ.МОТОР (DEPO)</t>
  </si>
  <si>
    <t>1EL24602105/1U1941018A</t>
  </si>
  <si>
    <t>OCTAVIA ФАРА ПРАВ ПРОЗРАЧ С ПРОТИВОТУМ П/КОРРЕКТОР (DEPO)</t>
  </si>
  <si>
    <t>OCTAVIA ФАРА ПРАВ С ПРОТИВОТУМ С РЕГ.МОТОР (DEPO)</t>
  </si>
  <si>
    <t>1U1941015D+1U1941016D+1U6953049+1U6953050</t>
  </si>
  <si>
    <t>OCTAVIA ФАРА Л+П (КОМПЛЕКТ) ТЮНИНГ ЛИНЗОВАН (DEVIL EYES) , ЛИТОЙ УК.ПОВОР С ПРОТИВОТУМ (SONAR) ВНУТРИ ХРОМ</t>
  </si>
  <si>
    <t>OCTAVIA ФАРА Л+П (КОМПЛЕКТ) ТЮНИНГ ЛИНЗОВАН (DEVIL EYES) , ЛИТОЙ УК.ПОВОР С ПРОТИВОТУМ (SONAR) ВНУТРИ ЧЕРН</t>
  </si>
  <si>
    <t>1U1941115</t>
  </si>
  <si>
    <t>OCTAVIA СТЕКЛО ФАРЫ ЛЕВ</t>
  </si>
  <si>
    <t>1U1941116</t>
  </si>
  <si>
    <t>OCTAVIA СТЕКЛО ФАРЫ ПРАВ</t>
  </si>
  <si>
    <t>9EL246175011</t>
  </si>
  <si>
    <t>OCTAVIA УКАЗ.ПОВОРОТА УГЛОВОЙ ЛЕВ (DEPO)</t>
  </si>
  <si>
    <t>1U6953049/1U6953049C</t>
  </si>
  <si>
    <t>9EL246176011</t>
  </si>
  <si>
    <t>OCTAVIA УКАЗ.ПОВОРОТА УГЛОВОЙ ПРАВ (DEPO)</t>
  </si>
  <si>
    <t>1U0953156D/1U6953050</t>
  </si>
  <si>
    <t>1U085365301С+1U0853661739+1U0853665739</t>
  </si>
  <si>
    <t>OCTAVIA РЕШЕТКА РАДИАТОРА В СБОРЕ (Тайвань) ХРОМ-ЧЕРН</t>
  </si>
  <si>
    <t>661A739+661A739+665A</t>
  </si>
  <si>
    <t>1U0807221B</t>
  </si>
  <si>
    <t>OCTAVIA БАМПЕР ПЕРЕДН (Тайвань) ЧЕРН</t>
  </si>
  <si>
    <t>1U0807221K</t>
  </si>
  <si>
    <t>OCTAVIA БАМПЕР ПЕРЕДН БЕЗ ОТВ П/ОМЫВАТ ФАР (Тайвань)</t>
  </si>
  <si>
    <t>1U0807717</t>
  </si>
  <si>
    <t>OCTAVIA МОЛДИНГ БАМПЕРА ПЕРЕДН (Тайвань) ЧЕРН</t>
  </si>
  <si>
    <t>1U0807717C01C</t>
  </si>
  <si>
    <t>1U0807367B01C</t>
  </si>
  <si>
    <t>OCTAVIA РЕШЕТКА БАМПЕРА ПЕРЕДН ЛЕВ ЧЕРН</t>
  </si>
  <si>
    <t>1U0807368B01C</t>
  </si>
  <si>
    <t>OCTAVIA РЕШЕТКА БАМПЕРА ПЕРЕДН ПРАВ ЧЕРН</t>
  </si>
  <si>
    <t>1U0853677B41</t>
  </si>
  <si>
    <t>1U0807061A</t>
  </si>
  <si>
    <t>1U0805551B</t>
  </si>
  <si>
    <t>OCTAVIA УСИЛИТЕЛЬ БАМПЕРА ПЕРЕДН (Тайвань) МЕТАЛ</t>
  </si>
  <si>
    <t>1U0805551C</t>
  </si>
  <si>
    <t>1U0821105A/1U0821105B</t>
  </si>
  <si>
    <t>1U0821106A/1U0821106B</t>
  </si>
  <si>
    <t>1U0949127B</t>
  </si>
  <si>
    <t>OCTAVIA {FABIA/ROOMSTER 07-} ПОВТОРИТЕЛЬ ПОВОРОТА В КРЫЛО (DEPO)</t>
  </si>
  <si>
    <t>1U0809961B</t>
  </si>
  <si>
    <t>OCTAVIA ПОДКРЫЛОК ПЕРЕДН КРЫЛА ЛЕВ (Тайвань)</t>
  </si>
  <si>
    <t>1U0809962C</t>
  </si>
  <si>
    <t>OCTAVIA ПОДКРЫЛОК ПЕРЕДН КРЫЛА ПРАВ (Тайвань)</t>
  </si>
  <si>
    <t>1U0809961C</t>
  </si>
  <si>
    <t>1U0809962C/1U0809962D</t>
  </si>
  <si>
    <t>1U0823031D</t>
  </si>
  <si>
    <t>1U0805591K</t>
  </si>
  <si>
    <t>1U1857501CGRU</t>
  </si>
  <si>
    <t>OCTAVIA ЗЕРКАЛО ЛЕВ ЭЛЕКТР С ПОДОГРЕВ (aspherical) БОЛЬШ (Тайвань)</t>
  </si>
  <si>
    <t>1U1857502AGRU</t>
  </si>
  <si>
    <t>OCTAVIA ЗЕРКАЛО ПРАВ ЭЛЕКТР С ПОДОГРЕВ (convex) БОЛЬШ (Тайвань)</t>
  </si>
  <si>
    <t>1T1857501D01C</t>
  </si>
  <si>
    <t>OCTAVIA ЗЕРКАЛО ЛЕВ МЕХАН С ТРОСИК (aspherical) БОЛЬШ (Тайвань)</t>
  </si>
  <si>
    <t>1U1857501H01C</t>
  </si>
  <si>
    <t>OCTAVIA ЗЕРКАЛО ПРАВ МЕХАН С ТРОСИК (aspherical) БОЛЬШ (Тайвань)</t>
  </si>
  <si>
    <t>1U6809605H</t>
  </si>
  <si>
    <t>1U6809606H</t>
  </si>
  <si>
    <t>OCTAVIA АРКА РЕМ.КРЫЛА ЗАДН ЛЕВ (СЕДАН) (KLOKKERHOLM)</t>
  </si>
  <si>
    <t>OCTAVIA АРКА РЕМ.КРЫЛА ЗАДН ПРАВ (СЕДАН) (KLOKKERHOLM)</t>
  </si>
  <si>
    <t>1U6827550E</t>
  </si>
  <si>
    <t>1U9827550A</t>
  </si>
  <si>
    <t>1U6807421B</t>
  </si>
  <si>
    <t>OCTAVIA БАМПЕР ЗАДН (СЕДАН) (Тайвань) ЧЕРН</t>
  </si>
  <si>
    <t>1U6807423B01C</t>
  </si>
  <si>
    <t>OCTAVIA МОЛДИНГ БАМПЕРА ЗАДН (Тайвань) ЧЕРН</t>
  </si>
  <si>
    <t>1U6945111A+1U6945112A</t>
  </si>
  <si>
    <t>OCTAVIA ФОНАРЬ ЗАДН ВНЕШН Л+П (КОМПЛЕКТ) (СЕДАН) ТЮНИНГ ВНУТРИ ХРОМ</t>
  </si>
  <si>
    <t>1U6945111C</t>
  </si>
  <si>
    <t>OCTAVIA ФОНАРЬ ЗАДН ВНЕШН ЛЕВ (СЕДАН) (DEPO) КРАСН-БЕЛ</t>
  </si>
  <si>
    <t>1U6945112C</t>
  </si>
  <si>
    <t>OCTAVIA ФОНАРЬ ЗАДН ВНЕШН ПРАВ (СЕДАН) (DEPO) КРАСН-БЕЛ</t>
  </si>
  <si>
    <t>OCTAVIA ФОНАРЬ ЗАДН ВНЕШН ЛЕВ (СЕДАН) (Китай)</t>
  </si>
  <si>
    <t>1U9945095</t>
  </si>
  <si>
    <t>OCTAVIA ФОНАРЬ ЗАДН ВНЕШН ПРАВ (СЕДАН) (Китай)</t>
  </si>
  <si>
    <t>1U9945096</t>
  </si>
  <si>
    <t>1U6945111C+1U6945112C</t>
  </si>
  <si>
    <t>OCTAVIA ФОНАРЬ ЗАДН ВНЕШН Л+П (КОМПЛЕКТ) (СЕДАН) ТЮНИНГ ПРОЗРАЧ (JUNYAN) ВНУТРИ ЧЕРН</t>
  </si>
  <si>
    <t>1U6945111A/87528</t>
  </si>
  <si>
    <t>1U6945112A/87529</t>
  </si>
  <si>
    <t>1U6945112A+1U6945111A</t>
  </si>
  <si>
    <t>OCTAVIA ФОНАРЬ ЗАДН ВНЕШН Л+П (КОМПЛЕКТ) (СЕДАН) ТЮНИНГ (SONAR) ВНУТРИ ЧЕРН</t>
  </si>
  <si>
    <t>1U0837461B</t>
  </si>
  <si>
    <t>96-04</t>
  </si>
  <si>
    <t>1U0837462B</t>
  </si>
  <si>
    <t>1U0839461B</t>
  </si>
  <si>
    <t>1U0839462B</t>
  </si>
  <si>
    <t>SKODA RAPID (14-)</t>
  </si>
  <si>
    <t>5JB941017</t>
  </si>
  <si>
    <t>RAPID ФАРА ЛЕВ С РЕГ.МОТОР (DEPO)</t>
  </si>
  <si>
    <t>5JB941018</t>
  </si>
  <si>
    <t>RAPID ФАРА ПРАВ С РЕГ.МОТОР (DEPO)</t>
  </si>
  <si>
    <t>RAPID ФАРА ЛЕВ С РЕГ.МОТОР (TYC)</t>
  </si>
  <si>
    <t>RAPID ФАРА ПРАВ С РЕГ.МОТОР (TYC)</t>
  </si>
  <si>
    <t>5JA941701</t>
  </si>
  <si>
    <t>RAPID ФАРА ПРОТИВОТУМ ЛЕВ (Китай)</t>
  </si>
  <si>
    <t>5JA941702</t>
  </si>
  <si>
    <t>RAPID ФАРА ПРОТИВОТУМ ПРАВ (Китай)</t>
  </si>
  <si>
    <t>5JA941701A</t>
  </si>
  <si>
    <t>RAPID ФАРА ПРОТИВОТУМ ЛЕВ ВНУТРИ ЧЕРН (DEPO)</t>
  </si>
  <si>
    <t>5JA941702A</t>
  </si>
  <si>
    <t>RAPID ФАРА ПРОТИВОТУМ ПРАВ ВНУТРИ ЧЕРН (DEPO)</t>
  </si>
  <si>
    <t>RAPID ФАРА ПРОТИВОТУМ ЛЕВ ВНУТРИ ЧЕРН (Китай)</t>
  </si>
  <si>
    <t>RAPID ФАРА ПРОТИВОТУМ ПРАВ ВНУТРИ ЧЕРН (Китай)</t>
  </si>
  <si>
    <t>5JA8536689B9+5JA8536072ZZ</t>
  </si>
  <si>
    <t>RAPID РЕШЕТКА РАДИАТОРА С ХРОМ МОЛДИНГ (Китай)</t>
  </si>
  <si>
    <t>60U807221A</t>
  </si>
  <si>
    <t>RAPID БАМПЕР ПЕРЕДН (Китай)</t>
  </si>
  <si>
    <t>5JA8076819B9</t>
  </si>
  <si>
    <t>RAPID РЕШЕТКА БАМПЕРА ПЕРЕДН ЛЕВ С ОТВ П/ПРОТИВОТУМ (Китай)</t>
  </si>
  <si>
    <t>5JA8076829B9</t>
  </si>
  <si>
    <t>RAPID РЕШЕТКА БАМПЕРА ПЕРЕДН ПРАВ С ОТВ П/ПРОТИВОТУМ (Китай)</t>
  </si>
  <si>
    <t>5JA8536779B9</t>
  </si>
  <si>
    <t>RAPID РЕШЕТКА БАМПЕРА ПЕРЕДН ЦЕНТРАЛ (Китай)</t>
  </si>
  <si>
    <t>RAPID РЕШЕТКА БАМПЕРА ПЕРЕДН ЛЕВ С ОТВ П/ПРОТИВОТУМ (Тайвань)</t>
  </si>
  <si>
    <t>RAPID РЕШЕТКА БАМПЕРА ПЕРЕДН ПРАВ С ОТВ П/ПРОТИВОТУМ (Тайвань)</t>
  </si>
  <si>
    <t>RAPID РЕШЕТКА БАМПЕРА ПЕРЕДН ЦЕНТРАЛ (Тайвань)</t>
  </si>
  <si>
    <t>5JA821021B/5JA821021C</t>
  </si>
  <si>
    <t>RAPID КРЫЛО ПЕРЕДН ЛЕВ С ОТВ П/ПОВТОРИТЕЛЬ (Тайвань)</t>
  </si>
  <si>
    <t>5JA821022C/5JA821922B</t>
  </si>
  <si>
    <t>RAPID КРЫЛО ПЕРЕДН ПРАВ С ОТВ П/ПОВТОРИТЕЛЬ (Тайвань)</t>
  </si>
  <si>
    <t>5JA809957</t>
  </si>
  <si>
    <t>RAPID ПОДКРЫЛОК ПЕРЕДН КРЫЛА ЛЕВ (Китай)</t>
  </si>
  <si>
    <t>5JA809958</t>
  </si>
  <si>
    <t>RAPID ПОДКРЫЛОК ПЕРЕДН КРЫЛА ПРАВ (Китай)</t>
  </si>
  <si>
    <t>5JA823031E</t>
  </si>
  <si>
    <t>RAPID КАПОТ (Китай)</t>
  </si>
  <si>
    <t>34D805588</t>
  </si>
  <si>
    <t>RAPID {см ФОТО! не для России.} СУППОРТ РАДИАТОРА (Китай)</t>
  </si>
  <si>
    <t>5JB8575079B9</t>
  </si>
  <si>
    <t>RAPID ЗЕРКАЛО ЛЕВ МЕХАН С ТРОСИК , ЧЕРН (convex) (Тайвань)</t>
  </si>
  <si>
    <t>5JB8575089B9</t>
  </si>
  <si>
    <t>RAPID ЗЕРКАЛО ПРАВ МЕХАН С ТРОСИК , ЧЕРН (convex) (Тайвань)</t>
  </si>
  <si>
    <t>5JB857507A9B9/5JB857507C9B9</t>
  </si>
  <si>
    <t>RAPID ЗЕРКАЛО ЛЕВ ЭЛЕКТР С ПОДОГРЕВ , ГРУНТ (convex) (Тайвань)</t>
  </si>
  <si>
    <t>5JB857508A9B9/5JB857508C9B9</t>
  </si>
  <si>
    <t>RAPID ЗЕРКАЛО ПРАВ ЭЛЕКТР С ПОДОГРЕВ , ГРУНТ (convex) (Тайвань)</t>
  </si>
  <si>
    <t>5JB857507C9B9</t>
  </si>
  <si>
    <t>RAPID ЗЕРКАЛО ЛЕВ МЕХАН С ТРОСИК (Китай)</t>
  </si>
  <si>
    <t>5JB857508C9B9</t>
  </si>
  <si>
    <t>RAPID ЗЕРКАЛО ПРАВ МЕХАН С ТРОСИК (Китай)</t>
  </si>
  <si>
    <t>5JA857521C</t>
  </si>
  <si>
    <t>RAPID СТЕКЛО ЗЕРКАЛА ЛЕВ С ПОДОГРЕВ (convex) (Тайвань)</t>
  </si>
  <si>
    <t>5JA857522C</t>
  </si>
  <si>
    <t>RAPID СТЕКЛО ЗЕРКАЛА ПРАВ С ПОДОГРЕВ (convex) (Тайвань)</t>
  </si>
  <si>
    <t>5JA831051C</t>
  </si>
  <si>
    <t>RAPID ДВЕРЬ ПЕРЕДН ЛЕВ (Китай)</t>
  </si>
  <si>
    <t>5JA831052C</t>
  </si>
  <si>
    <t>RAPID ДВЕРЬ ПЕРЕДН ПРАВ (Китай)</t>
  </si>
  <si>
    <t>60U833051</t>
  </si>
  <si>
    <t>RAPID ДВЕРЬ ЗАДН ЛЕВ (Китай)</t>
  </si>
  <si>
    <t>60U833052</t>
  </si>
  <si>
    <t>RAPID ДВЕРЬ ЗАДН ПРАВ (Китай)</t>
  </si>
  <si>
    <t>32D807421B</t>
  </si>
  <si>
    <t>RAPID {см ФОТО! не для России.} БАМПЕР ЗАДН (Китай)</t>
  </si>
  <si>
    <t>5JH945111</t>
  </si>
  <si>
    <t>RAPID ФОНАРЬ ЗАДН ВНЕШН ЛЕВ (Китай)</t>
  </si>
  <si>
    <t>5JH945112</t>
  </si>
  <si>
    <t>RAPID ФОНАРЬ ЗАДН ВНЕШН ПРАВ (Китай)</t>
  </si>
  <si>
    <t>RAPID ФОНАРЬ ЗАДН ВНЕШН ЛЕВ (DEPO)</t>
  </si>
  <si>
    <t>RAPID ФОНАРЬ ЗАДН ВНЕШН ПРАВ (DEPO)</t>
  </si>
  <si>
    <t>5JA837461</t>
  </si>
  <si>
    <t>RAPID СТЕКЛОПОДЪЁМНИК ЛЕВ ПЕРЕД , БЕЗ МОТОР (Китай)</t>
  </si>
  <si>
    <t>5JA837462</t>
  </si>
  <si>
    <t>RAPID СТЕКЛОПОДЪЁМНИК ПРАВ ПЕРЕД , БЕЗ МОТОР (Китай)</t>
  </si>
  <si>
    <t>5JA839461</t>
  </si>
  <si>
    <t>RAPID СТЕКЛОПОДЪЁМНИК ЛЕВ ЗАДН , БЕЗ МОТОР (Китай)</t>
  </si>
  <si>
    <t>5JA839462</t>
  </si>
  <si>
    <t>RAPID СТЕКЛОПОДЪЁМНИК ПРАВ ЗАДН , БЕЗ МОТОР (Китай)</t>
  </si>
  <si>
    <t>SKODA RAPID (20-)</t>
  </si>
  <si>
    <t>60U805588E</t>
  </si>
  <si>
    <t>20-</t>
  </si>
  <si>
    <t>POLO {SKODA RAPID 20-} СУППОРТ РАДИАТОРА (Китай)</t>
  </si>
  <si>
    <t>SKODA SUPERB (02-07)</t>
  </si>
  <si>
    <t>1EL246042092</t>
  </si>
  <si>
    <t>SUPERB ФАРА ЛЕВ С ПРОТИВОТУМ , РЕГ.МОТОР (DEPO)</t>
  </si>
  <si>
    <t>1EL246042102</t>
  </si>
  <si>
    <t>SUPERB ФАРА ПРАВ С ПРОТИВОТУМ , РЕГ.МОТОР (DEPO)</t>
  </si>
  <si>
    <t>3U5945111</t>
  </si>
  <si>
    <t>SUPERB ФОНАРЬ ЗАДН ВНЕШН ЛЕВ (DEPO)</t>
  </si>
  <si>
    <t>3U5945111A</t>
  </si>
  <si>
    <t>3U5945112A</t>
  </si>
  <si>
    <t>SUPERB ФОНАРЬ ЗАДН ВНЕШН ПРАВ (DEPO)</t>
  </si>
  <si>
    <t>3U5945112</t>
  </si>
  <si>
    <t>3B0260401/3B0260401A</t>
  </si>
  <si>
    <t>PASSAT {SUPER B} КОНДЕНСАТОР КОНДИЦ (см.каталог)</t>
  </si>
  <si>
    <t>SKODA SUPERB (08-15)</t>
  </si>
  <si>
    <t>3T1941017</t>
  </si>
  <si>
    <t>SUPERB ФАРА ЛЕВ С РЕГ.МОТОР ВНУТРИ (DEPO) ХРОМ</t>
  </si>
  <si>
    <t>3T1941018</t>
  </si>
  <si>
    <t>SUPERB ФАРА ПРАВ С РЕГ.МОТОР ВНУТРИ (DEPO) ХРОМ</t>
  </si>
  <si>
    <t>3T0941701</t>
  </si>
  <si>
    <t>SUPERB ФАРА ПРОТИВОТУМ ЛЕВ (DEPO)</t>
  </si>
  <si>
    <t>3T0941701C</t>
  </si>
  <si>
    <t>3T0941702C</t>
  </si>
  <si>
    <t>SUPERB ФАРА ПРОТИВОТУМ ПРАВ (DEPO)</t>
  </si>
  <si>
    <t>3T0941702</t>
  </si>
  <si>
    <t>SUPERB ФАРА ПРОТИВОТУМ ЛЕВ (Китай)</t>
  </si>
  <si>
    <t>SUPERB ФАРА ПРОТИВОТУМ ПРАВ (Китай)</t>
  </si>
  <si>
    <t>3T0853668B9B9</t>
  </si>
  <si>
    <t>SUPERB РЕШЕТКА РАДИАТОРА (Китай)</t>
  </si>
  <si>
    <t>3T0853668A+3T0853607A</t>
  </si>
  <si>
    <t>SUPERB РЕШЕТКА РАДИАТОРА С МОЛДИНГ ХРОМ (Китай)</t>
  </si>
  <si>
    <t>3T0807221</t>
  </si>
  <si>
    <t>SUPERB БАМПЕР ПЕРЕДН (Китай)</t>
  </si>
  <si>
    <t>3T0853677A9B9</t>
  </si>
  <si>
    <t>SUPERB РЕШЕТКА БАМПЕРА ПЕРЕДН (Китай)</t>
  </si>
  <si>
    <t>3T08536659B9</t>
  </si>
  <si>
    <t>SUPERB РЕШЕТКА БАМПЕРА ПЕРЕДН ЛЕВ (Китай)</t>
  </si>
  <si>
    <t>3T08076819B9</t>
  </si>
  <si>
    <t>SUPERB РЕШЕТКА БАМПЕРА ПЕРЕДН ЛЕВ С ОТВ П/ПРОТИВОТУМ (Китай)</t>
  </si>
  <si>
    <t>3T08536669B9</t>
  </si>
  <si>
    <t>SUPERB РЕШЕТКА БАМПЕРА ПЕРЕДН ПРАВ (Китай)</t>
  </si>
  <si>
    <t>3T08076829B9</t>
  </si>
  <si>
    <t>SUPERB РЕШЕТКА БАМПЕРА ПЕРЕДН ПРАВ ОТВ П/ПРОТИВОТУМ (Китай)</t>
  </si>
  <si>
    <t>3T0853665B9B9+3T0853767A2ZZ</t>
  </si>
  <si>
    <t>SUPERB РЕШЕТКА БАМПЕРА ПЕРЕДН ЛЕВ С ХРОМ МОЛДИНГ (Китай)</t>
  </si>
  <si>
    <t>3T0853666B9B9+3T0853768A2ZZ</t>
  </si>
  <si>
    <t>SUPERB РЕШЕТКА БАМПЕРА ПЕРЕДН ПРАВ С ХРОМ МОЛДИНГ (Китай)</t>
  </si>
  <si>
    <t>3T0807109C</t>
  </si>
  <si>
    <t>SUPERB УСИЛИТЕЛЬ БАМПЕРА ПЕРЕДН (Тайвань)</t>
  </si>
  <si>
    <t>SUPERB УСИЛИТЕЛЬ БАМПЕРА ПЕРЕДН (Китай)</t>
  </si>
  <si>
    <t>3T0821021</t>
  </si>
  <si>
    <t>SUPERB КРЫЛО ПЕРЕДН ЛЕВ (Тайвань)</t>
  </si>
  <si>
    <t>3T0821022</t>
  </si>
  <si>
    <t>SUPERB КРЫЛО ПЕРЕДН ПРАВ (Тайвань)</t>
  </si>
  <si>
    <t>SUPERB КРЫЛО ПЕРЕДН ЛЕВ (Китай)</t>
  </si>
  <si>
    <t>SUPERB КРЫЛО ПЕРЕДН ПРАВ (Китай)</t>
  </si>
  <si>
    <t>3T0809957/3T0809957D</t>
  </si>
  <si>
    <t>SUPERB ПОДКРЫЛОК ПЕРЕДН КРЫЛА ЛЕВ (Китай)</t>
  </si>
  <si>
    <t>3T0809958/3T0809958B</t>
  </si>
  <si>
    <t>SUPERB ПОДКРЫЛОК ПЕРЕДН КРЫЛА ПРАВ (Китай)</t>
  </si>
  <si>
    <t>3T0823031</t>
  </si>
  <si>
    <t>SUPERB КАПОТ (Тайвань)</t>
  </si>
  <si>
    <t>SUPERB КАПОТ (Китай)</t>
  </si>
  <si>
    <t>3T0823359</t>
  </si>
  <si>
    <t>SUPERB АМОРТИЗАТОР КАПОТА (Китай)</t>
  </si>
  <si>
    <t>3T0805588D</t>
  </si>
  <si>
    <t>SUPERB СУППОРТ РАДИАТОРА (Тайвань)</t>
  </si>
  <si>
    <t>3T1857507BR9B9</t>
  </si>
  <si>
    <t>SUPERB {13 конт.} ЗЕРКАЛО ЛЕВ ЭЛЕКТР С ПОДОГРЕВ АВТОСКЛАДЫВ ПАМЯТЬЮ УК.ПОВОР ПОДСВЕТ (Тайвань)</t>
  </si>
  <si>
    <t>3T1857508BR9B9</t>
  </si>
  <si>
    <t>SUPERB {13 конт.} ЗЕРКАЛО ПРАВ ЭЛЕКТР С ПОДОГРЕВ АВТОСКЛАДЫВ ПАМЯТЬЮ УК.ПОВОР ПОДСВЕТ (Тайвань)</t>
  </si>
  <si>
    <t>3T1857507BH9B9+3T0857537GRU+3T0949101+1Z1857535H</t>
  </si>
  <si>
    <t>SUPERB ЗЕРКАЛО ЛЕВ ЭЛЕКТР С ПОДОГРЕВ УК.ПОВОР (Китай)</t>
  </si>
  <si>
    <t>3T1857508BH+4F0857536AE+4F0857536AE+3T0949102</t>
  </si>
  <si>
    <t>SUPERB ЗЕРКАЛО ПРАВ ЭЛЕКТР С ПОДОГРЕВ УК.ПОВОР (Китай)</t>
  </si>
  <si>
    <t>3T0831051</t>
  </si>
  <si>
    <t>SUPERB ДВЕРЬ ПЕРЕДН ЛЕВ (Китай)</t>
  </si>
  <si>
    <t>3T0831052</t>
  </si>
  <si>
    <t>SUPERB ДВЕРЬ ПЕРЕДН ПРАВ (Китай)</t>
  </si>
  <si>
    <t>3T5833051</t>
  </si>
  <si>
    <t>SUPERB ДВЕРЬ ЗАДН ЛЕВ (Китай)</t>
  </si>
  <si>
    <t>3T5833052</t>
  </si>
  <si>
    <t>SUPERB ДВЕРЬ ЗАДН ПРАВ (Китай)</t>
  </si>
  <si>
    <t>3T5809605C</t>
  </si>
  <si>
    <t>SUPERB КРЫЛО ЗАДН ЛЕВ (Китай)</t>
  </si>
  <si>
    <t>3T5809606C</t>
  </si>
  <si>
    <t>SUPERB КРЫЛО ЗАДН ПРАВ (Китай)</t>
  </si>
  <si>
    <t>3T5827025A</t>
  </si>
  <si>
    <t>SUPERB КРЫШКА БАГАЖНИКА (Китай)</t>
  </si>
  <si>
    <t>3T5807421</t>
  </si>
  <si>
    <t>SUPERB БАМПЕР ЗАДН (Китай)</t>
  </si>
  <si>
    <t>3T5807521</t>
  </si>
  <si>
    <t>SUPERB СПОЙЛЕР БАМПЕРА ЗАДН (Китай)</t>
  </si>
  <si>
    <t>3T5945111</t>
  </si>
  <si>
    <t>3T5945112</t>
  </si>
  <si>
    <t>3T5945107</t>
  </si>
  <si>
    <t>SUPERB ФОНАРЬ ЗАДН ВНУТРЕН ЛЕВ (Китай)</t>
  </si>
  <si>
    <t>3T5945108</t>
  </si>
  <si>
    <t>SUPERB ФОНАРЬ ЗАДН ВНУТРЕН ПРАВ (Китай)</t>
  </si>
  <si>
    <t>3T0807055</t>
  </si>
  <si>
    <t>SUPERB КРЕПЛЕНИЕ БАМПЕРА ПЕРЕДН ЛЕВ (Китай)</t>
  </si>
  <si>
    <t>3T0807056</t>
  </si>
  <si>
    <t>SUPERB КРЕПЛЕНИЕ БАМПЕРА ПЕРЕДН ПРАВ (Китай)</t>
  </si>
  <si>
    <t>3U0955979</t>
  </si>
  <si>
    <t>SUPERB ФОРСУНКА ОМЫВАТЕЛЯ ФАРЫ Л=П (Китай)</t>
  </si>
  <si>
    <t>3T0837461A</t>
  </si>
  <si>
    <t>SUPERB СТЕКЛОПОДЪЁМНИК ЛЕВ ПЕРЕД , БЕЗ МОТОР (Китай)</t>
  </si>
  <si>
    <t>3T0837462A</t>
  </si>
  <si>
    <t>SUPERB СТЕКЛОПОДЪЁМНИК ПРАВ ПЕРЕД , БЕЗ МОТОР (Китай)</t>
  </si>
  <si>
    <t>SKODA SUPERB (15-)</t>
  </si>
  <si>
    <t>3V0941699</t>
  </si>
  <si>
    <t>3V0941700</t>
  </si>
  <si>
    <t>3V0853653</t>
  </si>
  <si>
    <t>SUPERB РЕШЕТКА РАДИАТОРА С ХРОМ МОЛДИНГ (Китай)</t>
  </si>
  <si>
    <t>3V0807218</t>
  </si>
  <si>
    <t>SUPERB БАМПЕР ПЕРЕДН (Тайвань)</t>
  </si>
  <si>
    <t>3V0853665A</t>
  </si>
  <si>
    <t>3V0853666A</t>
  </si>
  <si>
    <t>3V0809957/3V0809957A</t>
  </si>
  <si>
    <t>3V0809958/3V0809958A</t>
  </si>
  <si>
    <t>3V0805588</t>
  </si>
  <si>
    <t>SUPERB СУППОРТ РАДИАТОРА (Китай)</t>
  </si>
  <si>
    <t>3V0857521</t>
  </si>
  <si>
    <t>SUPERB {???} ЗЕРКАЛО ЛЕВ ЭЛЕКТР С ПОДОГРЕВ УК.ПОВОР (Китай)</t>
  </si>
  <si>
    <t>3V0857522</t>
  </si>
  <si>
    <t>SUPERB {???} ЗЕРКАЛО ПРАВ ЭЛЕКТР С ПОДОГРЕВ УК.ПОВОР (Китай)</t>
  </si>
  <si>
    <t>3V0807241</t>
  </si>
  <si>
    <t>SUPERB ЗАГЛУШКА БУКСИРОВ КРЮКА БАМПЕРА ПЕРЕД (Китай)</t>
  </si>
  <si>
    <t>3V5945207A</t>
  </si>
  <si>
    <t>SUPERB ФОНАРЬ ЗАДН ВНЕШН ЛЕВ ДИОД (DEPO)</t>
  </si>
  <si>
    <t>3V5945208A</t>
  </si>
  <si>
    <t>SUPERB ФОНАРЬ ЗАДН ВНЕШН ПРАВ ДИОД (DEPO)</t>
  </si>
  <si>
    <t>SKODA YETI (10-)</t>
  </si>
  <si>
    <t>5L1941015D</t>
  </si>
  <si>
    <t>YETI ФАРА ЛЕВ С РЕГ.МОТОР , ВНУТРИ ЧЕРН (DEPO)</t>
  </si>
  <si>
    <t>5L1941017A</t>
  </si>
  <si>
    <t>YETI ФАРА ЛЕВ С РЕГ.МОТОР , ПРОТИВОТУМ (DEPO)</t>
  </si>
  <si>
    <t>5L1941016D</t>
  </si>
  <si>
    <t>YETI ФАРА ПРАВ С РЕГ.МОТОР , ВНУТРИ ЧЕРН (DEPO)</t>
  </si>
  <si>
    <t>5L1941018A</t>
  </si>
  <si>
    <t>YETI ФАРА ПРАВ С РЕГ.МОТОР , ПРОТИВОТУМ (DEPO)</t>
  </si>
  <si>
    <t>5L0941699</t>
  </si>
  <si>
    <t>YETI ФАРА ПРОТИВОТУМ ЛЕВ (DEPO)</t>
  </si>
  <si>
    <t>5L0941700</t>
  </si>
  <si>
    <t>YETI ФАРА ПРОТИВОТУМ ПРАВ (DEPO)</t>
  </si>
  <si>
    <t>5L0807221</t>
  </si>
  <si>
    <t>YETI {??} БАМПЕР ПЕРЕДН (Китай)</t>
  </si>
  <si>
    <t>5L0807109D</t>
  </si>
  <si>
    <t>YETI УСИЛИТЕЛЬ БАМПЕРА ПЕРЕДН (Китай)</t>
  </si>
  <si>
    <t>5L0807109B</t>
  </si>
  <si>
    <t>YETI УСИЛИТЕЛЬ БАМПЕРА ПЕРЕДН (Тайвань)</t>
  </si>
  <si>
    <t>5L0821021</t>
  </si>
  <si>
    <t>YETI КРЫЛО ПЕРЕДН ЛЕВ (Тайвань)</t>
  </si>
  <si>
    <t>5L0821022</t>
  </si>
  <si>
    <t>YETI КРЫЛО ПЕРЕДН ПРАВ (Тайвань)</t>
  </si>
  <si>
    <t>5L0809957</t>
  </si>
  <si>
    <t>YETI ПОДКРЫЛОК ПЕРЕДН КРЫЛА ЛЕВ (Тайвань)</t>
  </si>
  <si>
    <t>5L0809958</t>
  </si>
  <si>
    <t>YETI ПОДКРЫЛОК ПЕРЕДН КРЫЛА ПРАВ (Тайвань)</t>
  </si>
  <si>
    <t>5L0823031</t>
  </si>
  <si>
    <t>YETI КАПОТ (Тайвань)</t>
  </si>
  <si>
    <t>5L0805591</t>
  </si>
  <si>
    <t>YETI СУППОРТ РАДИАТОРА (Тайвань)</t>
  </si>
  <si>
    <t>5L1857507D9B9/5L1857507H9B9</t>
  </si>
  <si>
    <t>YETI {9 конт.} ЗЕРКАЛО ЛЕВ ЭЛЕКТР С ПОДОГРЕВ , УК.ПОВОР , ПОДСВЕТ (convex) (Тайвань) ГРУНТ</t>
  </si>
  <si>
    <t>5L1857508D9B9</t>
  </si>
  <si>
    <t>YETI {9 конт.} ЗЕРКАЛО ПРАВ ЭЛЕКТР С ПОДОГРЕВ , УК.ПОВОР , ПОДСВЕТ (convex) (Тайвань) ГРУНТ</t>
  </si>
  <si>
    <t>5L1857507B9B9</t>
  </si>
  <si>
    <t>YETI ЗЕРКАЛО ЛЕВ ЭЛЕКТР С ПОДОГРЕВ , УК.ПОВОР (convex) (TYC) (Тайвань) ГРУНТ</t>
  </si>
  <si>
    <t>5L1857508B9B9</t>
  </si>
  <si>
    <t>YETI ЗЕРКАЛО ПРАВ ЭЛЕКТР С ПОДОГРЕВ , УК.ПОВОР (convex) (TYC) (Тайвань) ГРУНТ</t>
  </si>
  <si>
    <t>5L0831051</t>
  </si>
  <si>
    <t>YETI ДВЕРЬ ПЕРЕДН ЛЕВ (Китай)</t>
  </si>
  <si>
    <t>5L0831052</t>
  </si>
  <si>
    <t>YETI ДВЕРЬ ПЕРЕДН ПРАВ (Китай)</t>
  </si>
  <si>
    <t>5L0945111</t>
  </si>
  <si>
    <t>YETI ФОНАРЬ ЗАДН ВНЕШН ЛЕВ (DEPO)</t>
  </si>
  <si>
    <t>5L0945112</t>
  </si>
  <si>
    <t>YETI ФОНАРЬ ЗАДН ВНЕШН ПРАВ (DEPO)</t>
  </si>
  <si>
    <t>5L0837461</t>
  </si>
  <si>
    <t>YETI СТЕКЛОПОДЪЁМНИК ЛЕВ ПЕРЕД , БЕЗ МОТОР (Китай)</t>
  </si>
  <si>
    <t>5L0837462</t>
  </si>
  <si>
    <t>YETI СТЕКЛОПОДЪЁМНИК ПРАВ ПЕРЕД , БЕЗ МОТОР (Китай)</t>
  </si>
  <si>
    <t>SMART</t>
  </si>
  <si>
    <t>SMART CITY COUPE (98-06)</t>
  </si>
  <si>
    <t>0020685V001C22A00</t>
  </si>
  <si>
    <t>CITY COUPE ЗЕРКАЛО ЛЕВ ЭЛЕКТР С ПОДОГРЕВ (convex) (Тайвань)</t>
  </si>
  <si>
    <t>0020687V001C49L00</t>
  </si>
  <si>
    <t>CITY COUPE ЗЕРКАЛО ПРАВ ЭЛЕКТР С ПОДОГРЕВ (convex) (Тайвань)</t>
  </si>
  <si>
    <t>SMART FORTWO (07-)</t>
  </si>
  <si>
    <t>4518100316C22A</t>
  </si>
  <si>
    <t>FORTWO ЗЕРКАЛО ЛЕВ ЭЛЕКТР С ПОДОГРЕВ (convex) (Тайвань)</t>
  </si>
  <si>
    <t>4518100416C22A</t>
  </si>
  <si>
    <t>FORTWO ЗЕРКАЛО ПРАВ ЭЛЕКТР С ПОДОГРЕВ (convex) (Тайвань)</t>
  </si>
  <si>
    <t>4518100116C22A</t>
  </si>
  <si>
    <t>FORTWO ЗЕРКАЛО ЛЕВ МЕХАН С ТРОСИК (convex) (Тайвань)</t>
  </si>
  <si>
    <t>4518100216C22A</t>
  </si>
  <si>
    <t>FORTWO ЗЕРКАЛО ПРАВ МЕХАН С ТРОСИК (convex) (Тайвань)</t>
  </si>
  <si>
    <t>VOLKSWAGEN</t>
  </si>
  <si>
    <t>VW AMAROK (10-)</t>
  </si>
  <si>
    <t>2H1941015F</t>
  </si>
  <si>
    <t>AMAROK ФАРА ЛЕВ С РЕГ.МОТОР ВНУТРИ (DEPO) ЧЕРН</t>
  </si>
  <si>
    <t>2H1941016F</t>
  </si>
  <si>
    <t>AMAROK ФАРА ПРАВ С РЕГ.МОТОР ВНУТРИ (DEPO) ЧЕРН</t>
  </si>
  <si>
    <t>1T0941699D+1T0941700D+2H0807489A9B9+2H0807490A9B9</t>
  </si>
  <si>
    <t>AMAROK ФАРА ПРОТИВОТУМ Л+П (КОМПЛЕКТ) С РЕШЕТК БАМПЕРА</t>
  </si>
  <si>
    <t>2H0941699</t>
  </si>
  <si>
    <t>AMAROK ФАРА ПРОТИВОТУМ ЛЕВ (DEPO)</t>
  </si>
  <si>
    <t>2H0941700</t>
  </si>
  <si>
    <t>AMAROK ФАРА ПРОТИВОТУМ ПРАВ (DEPO)</t>
  </si>
  <si>
    <t>2HH8536539B9</t>
  </si>
  <si>
    <t>AMAROK РЕШЕТКА РАДИАТОРА (Китай)</t>
  </si>
  <si>
    <t>AMAROK РЕШЕТКА РАДИАТОРА БЕЗ ХРОМ МОЛДИНГ</t>
  </si>
  <si>
    <t>2H78537632ZZ</t>
  </si>
  <si>
    <t>AMAROK МОЛДИНГ РЕШЕТКИ РАДИАТОРА ЛЕВ ВЕРХН ХРОМ</t>
  </si>
  <si>
    <t>2H78537642ZZ</t>
  </si>
  <si>
    <t>AMAROK МОЛДИНГ РЕШЕТКИ РАДИАТОРА ПРАВ ВЕРХН ХРОМ</t>
  </si>
  <si>
    <t>2H78537652ZZ</t>
  </si>
  <si>
    <t>AMAROK МОЛДИНГ РЕШЕТКИ РАДИАТОРА ЛЕВ НИЖН ХРОМ</t>
  </si>
  <si>
    <t>AMAROK МОЛДИНГ РЕШЕТКИ РАДИАТОРА ПРАВ НИЖН ХРОМ</t>
  </si>
  <si>
    <t>2HH807221GRU</t>
  </si>
  <si>
    <t>AMAROK БАМПЕР ПЕРЕДН</t>
  </si>
  <si>
    <t>2H0807221D9B9</t>
  </si>
  <si>
    <t>2H7853727BGRU</t>
  </si>
  <si>
    <t>AMAROK МОЛДИНГ БАМПЕРА ПЕРЕДН ЛЕВ</t>
  </si>
  <si>
    <t>2H7853728BGRU</t>
  </si>
  <si>
    <t>AMAROK МОЛДИНГ БАМПЕРА ПЕРЕДН ПРАВ</t>
  </si>
  <si>
    <t>2H08074899B9</t>
  </si>
  <si>
    <t>AMAROK РЕШЕТКА БАМПЕРА ПЕРЕДН ЛЕВ БЕЗ ОТВ П/ПРОТИВОТУМ</t>
  </si>
  <si>
    <t>2HH807489A9B9</t>
  </si>
  <si>
    <t>AMAROK РЕШЕТКА БАМПЕРА ПЕРЕДН ЛЕВ С ОТВ П/ПРОТИВОТУМ</t>
  </si>
  <si>
    <t>2H08074909B9</t>
  </si>
  <si>
    <t>AMAROK РЕШЕТКА БАМПЕРА ПЕРЕДН ПРАВ БЕЗ ОТВ П/ПРОТИВОТУМ</t>
  </si>
  <si>
    <t>2HH807490A9B9</t>
  </si>
  <si>
    <t>AMAROK РЕШЕТКА БАМПЕРА ПЕРЕДН ПРАВ С ОТВ П/ПРОТИВОТУМ</t>
  </si>
  <si>
    <t>2H0807489A9B9</t>
  </si>
  <si>
    <t>2HH807489BRYP</t>
  </si>
  <si>
    <t>AMAROK РЕШЕТКА БАМПЕРА ПЕРЕДН ЛЕВ С ОТВ П/ПРОТИВОТУМ С ХРОМ МОЛДИНГ</t>
  </si>
  <si>
    <t>2H0807490A9B9</t>
  </si>
  <si>
    <t>2HH807490BRYP</t>
  </si>
  <si>
    <t>AMAROK РЕШЕТКА БАМПЕРА ПЕРЕДН ПРАВ С ОТВ П/ПРОТИВОТУМ С ХРОМ МОЛДИНГ</t>
  </si>
  <si>
    <t>2H0807109</t>
  </si>
  <si>
    <t>AMAROK УСИЛИТЕЛЬ БАМПЕРА ПЕРЕДН СТАЛЬН (Тайвань)</t>
  </si>
  <si>
    <t>7H0949117A</t>
  </si>
  <si>
    <t>POLO {AMAROK/CADDY/T5 10-} ПОВТОРИТЕЛЬ ПОВОРОТА В КРЫЛО Л=П (СЕДАН) ПРОЗРАЧ (Китай)</t>
  </si>
  <si>
    <t>2H0075111D+2H0075101B</t>
  </si>
  <si>
    <t>AMAROK БРЫЗГОВИК ПЕРЕДН КРЫЛА Л+П (КОМПЛЕКТ) + ЗАДН (4 шт) (Китай)</t>
  </si>
  <si>
    <t>2H0823033</t>
  </si>
  <si>
    <t>AMAROK КАПОТ (Тайвань)</t>
  </si>
  <si>
    <t>AMAROK НАКЛАДКА ДЕКОРАТИВНАЯ НА РЕШЕТК РАДИАТ И БАМПЕР (комплект) , НЕРЖ. СТАЛЬ</t>
  </si>
  <si>
    <t>2H1857507AL9B9</t>
  </si>
  <si>
    <t>AMAROK {без хром} ЗЕРКАЛО ЛЕВ ЭЛЕКТР С ПОДОГРЕВ (aspherical) (Тайвань) ГРУНТ</t>
  </si>
  <si>
    <t>2H1857508CG9B9</t>
  </si>
  <si>
    <t>AMAROK {без хром} ЗЕРКАЛО ПРАВ ЭЛЕКТР С ПОДОГРЕВ (convex) (Тайвань) ГРУНТ</t>
  </si>
  <si>
    <t>2H1857507CARYP</t>
  </si>
  <si>
    <t>AMAROK {с хром} ЗЕРКАЛО ЛЕВ ЭЛЕКТР С ПОДОГРЕВ (aspherical) (Тайвань) ГРУНТ</t>
  </si>
  <si>
    <t>2H2857507BHRYP</t>
  </si>
  <si>
    <t>AMAROK {с хром} ЗЕРКАЛО ПРАВ ЭЛЕКТР С ПОДОГРЕВ (convex) (Тайвань) ГРУНТ</t>
  </si>
  <si>
    <t>2H0831055A</t>
  </si>
  <si>
    <t>AMAROK ДВЕРЬ ПЕРЕДН ЛЕВ (Китай)</t>
  </si>
  <si>
    <t>2H0831056A</t>
  </si>
  <si>
    <t>AMAROK ДВЕРЬ ПЕРЕДН ПРАВ (Китай)</t>
  </si>
  <si>
    <t>2H7833055</t>
  </si>
  <si>
    <t>AMAROK ДВЕРЬ ЗАДН ЛЕВ (Китай)</t>
  </si>
  <si>
    <t>2H7833056</t>
  </si>
  <si>
    <t>AMAROK ДВЕРЬ ЗАДН ПРАВ (Китай)</t>
  </si>
  <si>
    <t>2H5829104</t>
  </si>
  <si>
    <t>AMAROK КРЫШКА БАГАЖНИКА (Китай)</t>
  </si>
  <si>
    <t>2H1945095A</t>
  </si>
  <si>
    <t>AMAROK ФОНАРЬ ЗАДН ВНЕШН ЛЕВ (DEPO)</t>
  </si>
  <si>
    <t>2H1945095C</t>
  </si>
  <si>
    <t>2H1945096C</t>
  </si>
  <si>
    <t>AMAROK ФОНАРЬ ЗАДН ВНЕШН ПРАВ (DEPO)</t>
  </si>
  <si>
    <t>2H1945096A</t>
  </si>
  <si>
    <t>AMAROK ФОНАРЬ ЗАДН ВНЕШН ЛЕВ (Китай)</t>
  </si>
  <si>
    <t>2H1945095F</t>
  </si>
  <si>
    <t>AMAROK ФОНАРЬ ЗАДН ВНЕШН ЛЕВ ТОНИР (DEPO)</t>
  </si>
  <si>
    <t>AMAROK ФОНАРЬ ЗАДН ВНЕШН ПРАВ (Китай)</t>
  </si>
  <si>
    <t>2H1945096F</t>
  </si>
  <si>
    <t>AMAROK ФОНАРЬ ЗАДН ВНЕШН ПРАВ ТОНИР (DEPO)</t>
  </si>
  <si>
    <t>2H0807183A</t>
  </si>
  <si>
    <t>AMAROK КРЕПЛЕНИЕ БАМПЕРА ПЕРЕДН ЛЕВ</t>
  </si>
  <si>
    <t>2H0807184A</t>
  </si>
  <si>
    <t>AMAROK КРЕПЛЕНИЕ БАМПЕРА ПЕРЕДН ПРАВ</t>
  </si>
  <si>
    <t>2H0121253A</t>
  </si>
  <si>
    <t>AMAROK РАДИАТОР ОХЛАЖДЕН MT</t>
  </si>
  <si>
    <t>2H0820411A/2H0820411B</t>
  </si>
  <si>
    <t>AMAROK КОНДЕНСАТОР КОНДИЦ</t>
  </si>
  <si>
    <t>111.05816.1</t>
  </si>
  <si>
    <t>AMAROK ЗАЩИТА ПОДДОНА ДВИГАТЕЛЯ , С КРЕПЛЕН , СТАЛЬН</t>
  </si>
  <si>
    <t>2H0837401C</t>
  </si>
  <si>
    <t>AMAROK СТЕКЛОПОДЪЁМНИК ЛЕВ ПЕРЕД , БЕЗ МОТОР (Китай)</t>
  </si>
  <si>
    <t>2H0837402C</t>
  </si>
  <si>
    <t>AMAROK СТЕКЛОПОДЪЁМНИК ПРАВ ПЕРЕД , БЕЗ МОТОР (Китай)</t>
  </si>
  <si>
    <t>2H7839401B</t>
  </si>
  <si>
    <t>AMAROK СТЕКЛОПОДЪЁМНИК ЛЕВ ЗАДН , БЕЗ МОТОР (Китай)</t>
  </si>
  <si>
    <t>2H7839402B</t>
  </si>
  <si>
    <t>AMAROK СТЕКЛОПОДЪЁМНИК ПРАВ ЗАДН , БЕЗ МОТОР (Китай)</t>
  </si>
  <si>
    <t>VW BEETLE (11/98-)</t>
  </si>
  <si>
    <t>1C0941029K</t>
  </si>
  <si>
    <t>BEETLE ФАРА ЛЕВ П/КОРРЕКТОР (DEPO)</t>
  </si>
  <si>
    <t>1C0941030K</t>
  </si>
  <si>
    <t>BEETLE ФАРА ПРАВ П/КОРРЕКТОР (DEPO)</t>
  </si>
  <si>
    <t>1C0807221CGRU</t>
  </si>
  <si>
    <t>BEETLE БАМПЕР ПЕРЕДН (Тайвань) ГРУНТ</t>
  </si>
  <si>
    <t>1C0821106CGRU</t>
  </si>
  <si>
    <t>BEETLE КРЫЛО ПЕРЕДН ЛЕВ (Тайвань) ПЛАСТИК</t>
  </si>
  <si>
    <t>1C0821105CGRU</t>
  </si>
  <si>
    <t>BEETLE КРЫЛО ПЕРЕДН ПРАВ (Тайвань) ПЛАСТИК</t>
  </si>
  <si>
    <t>1C0823031</t>
  </si>
  <si>
    <t>BEETLE КАПОТ (Тайвань)</t>
  </si>
  <si>
    <t>1C0820413/1C0820413A/1C0820413G</t>
  </si>
  <si>
    <t>BEETLE КОНДЕНСАТОР КОНДИЦ (см.каталог)</t>
  </si>
  <si>
    <t>VW BORA (9/98-)</t>
  </si>
  <si>
    <t>1J5941017BD</t>
  </si>
  <si>
    <t>BORA ФАРА ЛЕВ С ПРОТИВОТУМ П/КОРРЕКТОР (DEPO)</t>
  </si>
  <si>
    <t>1J5941018BD</t>
  </si>
  <si>
    <t>BORA ФАРА ПРАВ С ПРОТИВОТУМ П/КОРРЕКТОР (DEPO)</t>
  </si>
  <si>
    <t>1J5941017BE</t>
  </si>
  <si>
    <t>BORA ФАРА ЛЕВ БЕЗ ПРОТИВОТУМ П/КОРРЕКТОР (DEPO)</t>
  </si>
  <si>
    <t>1J5941018BE</t>
  </si>
  <si>
    <t>BORA ФАРА ПРАВ БЕЗ ПРОТИВОТУМ П/КОРРЕКТОР (DEPO)</t>
  </si>
  <si>
    <t>BORA ФАРА ЛЕВ С ПРОТИВОТУМ П/КОРРЕКТОР</t>
  </si>
  <si>
    <t>BORA ФАРА ПРАВ С ПРОТИВОТУМ П/КОРРЕКТОР</t>
  </si>
  <si>
    <t>1J5941018BD+1J5941017BD</t>
  </si>
  <si>
    <t>BORA ФАРА Л+П (КОМПЛЕКТ) ТЮНИНГ С ПРОТИВОТУМ ЛИНЗОВАН (SONAR) ВНУТРИ ХРОМ</t>
  </si>
  <si>
    <t>BORA ФАРА Л+П (КОМПЛЕКТ) ТЮНИНГ (DEVIL EYES) С ПРОТИВОТУМ ЛИНЗОВАН (SONAR) ВНУТРИ ЧЕРН</t>
  </si>
  <si>
    <t>BORA ФАРА Л+П (КОМПЛЕКТ) ТЮНИНГ (DEVIL EYES) С ПРОТИВОТУМ ЛИНЗОВАН (JUNYAN) ВНУТРИ ХРОМ</t>
  </si>
  <si>
    <t>BORA ФАРА Л+П (КОМПЛЕКТ) ТЮНИНГ (DEVIL EYES) С ПРОТИВОТУМ ЛИНЗОВАН (JUNYAN) ВНУТРИ ЧЕРН</t>
  </si>
  <si>
    <t>1J5853653B01C/1J5853653EGRU</t>
  </si>
  <si>
    <t>BORA РЕШЕТКА РАДИАТОРА (Тайвань) ГРУНТ</t>
  </si>
  <si>
    <t>1J5853653B01C</t>
  </si>
  <si>
    <t>BORA РЕШЕТКА РАДИАТОРА (Тайвань) ЧЕРН</t>
  </si>
  <si>
    <t>1J5807217DGRU</t>
  </si>
  <si>
    <t>BORA БАМПЕР ПЕРЕДН (Тайвань) ГРУНТ</t>
  </si>
  <si>
    <t>BORA БАМПЕР ПЕРЕДН В СБОРЕ С МОЛДИНГ , РЕШЕТК БЕЗ УСИЛИТ (Тайвань) ГРУНТ</t>
  </si>
  <si>
    <t>BORA БАМПЕР ПЕРЕДН В СБОРЕ С МОЛДИНГ БЕЗ РЕШЕТК БЕЗ УСИЛИТ (Тайвань) ГРУНТ</t>
  </si>
  <si>
    <t>1J5807719AGRU</t>
  </si>
  <si>
    <t>BORA МОЛДИНГ БАМПЕРА ПЕРЕДН (Тайвань) ГРУНТ</t>
  </si>
  <si>
    <t>3J5807719B41</t>
  </si>
  <si>
    <t>BORA МОЛДИНГ БАМПЕРА ПЕРЕДН (Тайвань) ЧЕРН</t>
  </si>
  <si>
    <t>1J5853665B</t>
  </si>
  <si>
    <t>BORA РЕШЕТКА БАМПЕРА ПЕРЕДН ЛЕВ</t>
  </si>
  <si>
    <t>1J5854662C</t>
  </si>
  <si>
    <t>BORA РЕШЕТКА БАМПЕРА ПЕРЕДН ПРАВ (Тайвань)</t>
  </si>
  <si>
    <t>1J5853677C</t>
  </si>
  <si>
    <t>BORA РЕШЕТКА БАМПЕРА ПЕРЕДН ЦЕНТРАЛ</t>
  </si>
  <si>
    <t>1J5805903AB41</t>
  </si>
  <si>
    <t>BORA СПОЙЛЕР БАМПЕРА ПЕРЕДН (Тайвань) ЧЕРН</t>
  </si>
  <si>
    <t>BORA СПОЙЛЕР БАМПЕРА ПЕРЕДН (Китай) ЧЕРН</t>
  </si>
  <si>
    <t>1J5821021</t>
  </si>
  <si>
    <t>BORA КРЫЛО ПЕРЕДН ЛЕВ (Тайвань)</t>
  </si>
  <si>
    <t>1J5821022</t>
  </si>
  <si>
    <t>BORA КРЫЛО ПЕРЕДН ПРАВ (Тайвань)</t>
  </si>
  <si>
    <t>PASSAT {GOLF IV/BORA/SHARAN 01-} ПОВТОРИТЕЛЬ ПОВОРОТА В КРЫЛО Л+П (КОМПЛЕКТ) ТЮНИНГ ПРОЗРАЧ С ДИОД ВНУТРИ (DEPO) ХРОМ</t>
  </si>
  <si>
    <t>1J0809961A</t>
  </si>
  <si>
    <t>GOLF {BORA} ПОДКРЫЛОК ПЕРЕДН КРЫЛА ЛЕВ (Тайвань)</t>
  </si>
  <si>
    <t>1J0809962B</t>
  </si>
  <si>
    <t>GOLF {BORA} ПОДКРЫЛОК ПЕРЕДН КРЫЛА ПРАВ (Тайвань)</t>
  </si>
  <si>
    <t>1J0809961A/1J0809961E</t>
  </si>
  <si>
    <t>GOLF {BORA} ПОДКРЫЛОК ПЕРЕДН КРЫЛА ЛЕВ (Китай)</t>
  </si>
  <si>
    <t>1J0809962B/1J0809962F</t>
  </si>
  <si>
    <t>GOLF {BORA} ПОДКРЫЛОК ПЕРЕДН КРЫЛА ПРАВ (Китай)</t>
  </si>
  <si>
    <t>1J58230313</t>
  </si>
  <si>
    <t>BORA КАПОТ (Тайвань)</t>
  </si>
  <si>
    <t>1J0805588H</t>
  </si>
  <si>
    <t>GOLF {BORA} СУППОРТ РАДИАТОРА С КОНДИЦ (Тайвань)</t>
  </si>
  <si>
    <t>GOLF {BORA} СУППОРТ РАДИАТОРА С КОНДИЦ (Китай)</t>
  </si>
  <si>
    <t>1J185750701C</t>
  </si>
  <si>
    <t>GOLF {BORA} ЗЕРКАЛО ЛЕВ МЕХАН (flat) (Тайвань)</t>
  </si>
  <si>
    <t>1J1857507D01C</t>
  </si>
  <si>
    <t>GOLF {BORA} ЗЕРКАЛО ЛЕВ ЭЛЕКТР С ПОДОГРЕВ (flat) (Тайвань) ГРУНТ</t>
  </si>
  <si>
    <t>1J185750801C</t>
  </si>
  <si>
    <t>GOLF {BORA} ЗЕРКАЛО ПРАВ МЕХАН (aspherical) (Тайвань)</t>
  </si>
  <si>
    <t>1J1857508D01C</t>
  </si>
  <si>
    <t>GOLF {BORA} ЗЕРКАЛО ПРАВ ЭЛЕКТР С ПОДОГРЕВ (convex) (Тайвань) ГРУНТ</t>
  </si>
  <si>
    <t>1J1857521C</t>
  </si>
  <si>
    <t>GOLF {BORA} СТЕКЛО ЗЕРКАЛА ЛЕВ МЕХАН (flat) (Тайвань)</t>
  </si>
  <si>
    <t>1J1857522C</t>
  </si>
  <si>
    <t>GOLF {BORA} СТЕКЛО ЗЕРКАЛА ПРАВ МЕХАН (convex) (Тайвань)</t>
  </si>
  <si>
    <t>GOLF {+BORA} РУЧКА  ПЕРЕД ДВЕРИ Л+П (КОМПЛЕКТ) + ЗАДН ДВЕРЬ ВНЕШН (8 шт) ЧЕРН</t>
  </si>
  <si>
    <t>BORA КРЫШКА БАГАЖНИКА</t>
  </si>
  <si>
    <t>1J5807417BGRU</t>
  </si>
  <si>
    <t>BORA БАМПЕР ЗАДН (Тайвань) ГРУНТ</t>
  </si>
  <si>
    <t>1J5807417BGRU+1J5807423A+1J5807521A</t>
  </si>
  <si>
    <t>BORA БАМПЕР ЗАДН В СБОРЕ С МОЛДИНГ , СПОЙЛЕР БЕЗ УСИЛИТ ГРУНТ</t>
  </si>
  <si>
    <t>1J5807423A</t>
  </si>
  <si>
    <t>BORA МОЛДИНГ БАМПЕРА ЗАДН (Тайвань)</t>
  </si>
  <si>
    <t>1J5807521A</t>
  </si>
  <si>
    <t>BORA СПОЙЛЕР БАМПЕРА ЗАДН (Тайвань)</t>
  </si>
  <si>
    <t>1J5945095AA+1J5945096AA</t>
  </si>
  <si>
    <t>BORA ФОНАРЬ ЗАДН ВНЕШН Л+П (КОМПЛЕКТ) ТЮНИНГ (LEXUS ТИП) ПРОЗРАЧ ВНУТРИ ХРОМ</t>
  </si>
  <si>
    <t>BORA ФОНАРЬ ЗАДН ВНЕШН Л+П (КОМПЛЕКТ) ТЮНИНГ (LEXUS ТИП) ПРОЗРАЧ ВНУТРИ ЧЕРН</t>
  </si>
  <si>
    <t>1J5945095AA</t>
  </si>
  <si>
    <t>BORA ФОНАРЬ ЗАДН ВНЕШН ЛЕВ КРАСН-БЕЛ</t>
  </si>
  <si>
    <t>1J5945096AA</t>
  </si>
  <si>
    <t>BORA ФОНАРЬ ЗАДН ВНЕШН ПРАВ КРАСН-БЕЛ</t>
  </si>
  <si>
    <t>1J5945095AC</t>
  </si>
  <si>
    <t>BORA {JETTA} ФОНАРЬ ЗАДН ВНЕШН ЛЕВ (DEPO) КРАСН-ТОНИР</t>
  </si>
  <si>
    <t>1J5945096AC</t>
  </si>
  <si>
    <t>BORA {JETTA} ФОНАРЬ ЗАДН ВНЕШН ПРАВ (DEPO) КРАСН-ТОНИР</t>
  </si>
  <si>
    <t>BORA ФОНАРЬ ЗАДН ВНЕШН ЛЕВ (DEPO) КРАСН-БЕЛ</t>
  </si>
  <si>
    <t>BORA ФОНАРЬ ЗАДН ВНЕШН ПРАВ (DEPO) КРАСН-БЕЛ</t>
  </si>
  <si>
    <t>BORA ФОНАРЬ ЗАДН ВНЕШН Л+П (КОМПЛЕКТ) ТЮНИНГ ПРОЗРАЧ (JUNYAN) ВНУТРИ ХРОМ</t>
  </si>
  <si>
    <t>BORA ФОНАРЬ ЗАДН ВНЕШН Л+П (КОМПЛЕКТ) ТЮНИНГ ПРОЗРАЧ (JUNYAN) ВНУТРИ ЧЕРН</t>
  </si>
  <si>
    <t>1J0121206CB41/1J0121207B41/6X0959455A</t>
  </si>
  <si>
    <t>GOLF {BORA} МОТОР+ВЕНТИЛЯТОР  РАДИАТ ОХЛАЖДЕН С КОРПУС 1.4 БЕЗ КОНДИЦ (Тайвань)</t>
  </si>
  <si>
    <t>1J0121206CB41/1J0121207LB41/6X0959455A</t>
  </si>
  <si>
    <t>GOLF {BORA} МОТОР+ВЕНТИЛЯТОР  РАДИАТ ОХЛАЖДЕН 1.6 1.8 2.3 С КОРПУС БЕЗ КОНДИЦ (Тайвань)</t>
  </si>
  <si>
    <t>1J0121206D/1J0959455M/6X0959455A</t>
  </si>
  <si>
    <t>GOLF {BORA} МОТОР+ВЕНТИЛЯТОР  РАДИАТ ОХЛАЖДЕН ДВУХВЕНТИЛЯТ С КОРПУС С КОНДИЦ (Тайвань)</t>
  </si>
  <si>
    <t>VW CADDY (04-09)</t>
  </si>
  <si>
    <t>1T0941005E</t>
  </si>
  <si>
    <t>TOURAN {CADDY 03-09 (H7/H7)} ФАРА ЛЕВ П/КОРРЕКТОР (DEPO)</t>
  </si>
  <si>
    <t>1T0941006E</t>
  </si>
  <si>
    <t>TOURAN {CADDY 03-09 (H7/H7)} ФАРА ПРАВ П/КОРРЕКТОР (DEPO)</t>
  </si>
  <si>
    <t>2K0941005B</t>
  </si>
  <si>
    <t>TOURAN {CADDY 03-09 (H1/H7)} ФАРА ЛЕВ П/КОРРЕКТОР (DEPO)</t>
  </si>
  <si>
    <t>2K0941006B</t>
  </si>
  <si>
    <t>TOURAN {CADDY 03-09 (H1/H7)} ФАРА ПРАВ П/КОРРЕКТОР (DEPO)</t>
  </si>
  <si>
    <t>1T0941699</t>
  </si>
  <si>
    <t>CADDY {POLO SEDAN (10- )GOLF PLUS (04-06) TOURAN (03-05) } ФАРА ПРОТИВОТУМ ЛЕВ ЛИНЗОВАН (DEPO)</t>
  </si>
  <si>
    <t>1TP941700</t>
  </si>
  <si>
    <t>CADDY {POLO SEDAN (10- )GOLF PLUS (04-06) TOURAN (03-05) } ФАРА ПРОТИВОТУМ ПРАВ ЛИНЗОВАН (DEPO)</t>
  </si>
  <si>
    <t>2K08072177G9</t>
  </si>
  <si>
    <t>CADDY БАМПЕР ПЕРЕДН (Италия)</t>
  </si>
  <si>
    <t>1T0807109B</t>
  </si>
  <si>
    <t>CADDY УСИЛИТЕЛЬ БАМПЕРА ПЕРЕДН (Тайвань)</t>
  </si>
  <si>
    <t>2K0821021</t>
  </si>
  <si>
    <t>CADDY КРЫЛО ПЕРЕДН ЛЕВ С ОТВ П/ПОВТОРИТЕЛЬ (Тайвань)</t>
  </si>
  <si>
    <t>2K0821022</t>
  </si>
  <si>
    <t>CADDY КРЫЛО ПЕРЕДН ПРАВ С ОТВ П/ПОВТОРИТЕЛЬ (Тайвань)</t>
  </si>
  <si>
    <t>1T0805911M</t>
  </si>
  <si>
    <t>CADDY ПОДКРЫЛОК ПЕРЕДН КРЫЛА ЛЕВ</t>
  </si>
  <si>
    <t>1T0805912F</t>
  </si>
  <si>
    <t>CADDY ПОДКРЫЛОК ПЕРЕДН КРЫЛА ПРАВ</t>
  </si>
  <si>
    <t>CADDY ПОДКРЫЛОК ПЕРЕДН КРЫЛА ЛЕВ (Китай)</t>
  </si>
  <si>
    <t>1T0805912M</t>
  </si>
  <si>
    <t>CADDY ПОДКРЫЛОК ПЕРЕДН КРЫЛА ПРАВ (Китай)</t>
  </si>
  <si>
    <t>1T0823031B</t>
  </si>
  <si>
    <t>CADDY {+ TOURAN} КАПОТ (Тайвань)</t>
  </si>
  <si>
    <t>1T0805588L</t>
  </si>
  <si>
    <t>CADDY {+ TOURAN} СУППОРТ РАДИАТОРА (Тайвань)</t>
  </si>
  <si>
    <t>1T0805588L/1T0805588N</t>
  </si>
  <si>
    <t>CADDY {+ TOURAN} СУППОРТ РАДИАТОРА (Китай)</t>
  </si>
  <si>
    <t>2K18575079B9</t>
  </si>
  <si>
    <t>CADDY ЗЕРКАЛО ЛЕВ МЕХАН С ТРОСИК (aspherical) (Тайвань)</t>
  </si>
  <si>
    <t>2K18575089B9</t>
  </si>
  <si>
    <t>CADDY ЗЕРКАЛО ПРАВ МЕХАН С ТРОСИК (convex) (Тайвань)</t>
  </si>
  <si>
    <t>2K1857507C</t>
  </si>
  <si>
    <t>CADDY ЗЕРКАЛО ЛЕВ ЭЛЕКТР С ПОДОГРЕВ (aspherical) (Тайвань) ГРУНТ</t>
  </si>
  <si>
    <t>2K1857508C</t>
  </si>
  <si>
    <t>CADDY ЗЕРКАЛО ПРАВ ЭЛЕКТР С ПОДОГРЕВ (convex) (Тайвань) ГРУНТ</t>
  </si>
  <si>
    <t>2K0809835</t>
  </si>
  <si>
    <t>CADDY {10-} ПОРОГ ЛЕВ (KLOKKERHOLM)</t>
  </si>
  <si>
    <t>2K0809836</t>
  </si>
  <si>
    <t>CADDY {10-} ПОРОГ ПРАВ (KLOKKERHOLM)</t>
  </si>
  <si>
    <t>2K0945095C</t>
  </si>
  <si>
    <t>CADDY ФОНАРЬ ЗАДН ВНЕШН ЛЕВ (DEPO)</t>
  </si>
  <si>
    <t>2K0945096C</t>
  </si>
  <si>
    <t>CADDY ФОНАРЬ ЗАДН ВНЕШН ПРАВ (DEPO)</t>
  </si>
  <si>
    <t>1T0820411B/1T0820411C/1T0820411E</t>
  </si>
  <si>
    <t>CADDY {+ TOURAN} КОНДЕНСАТОР КОНДИЦ (см.каталог)</t>
  </si>
  <si>
    <t>7H0820803D/7H0820805C/8FK351127481</t>
  </si>
  <si>
    <t>TRANSPORTER {Touareg TD 03-05/ Caddy 04-} КОМПРЕССОР КОНДИЦ (см.каталог) (AVA)</t>
  </si>
  <si>
    <t>VW CADDY (10-)</t>
  </si>
  <si>
    <t>2K5941005/2K5941005A</t>
  </si>
  <si>
    <t>CADDY {H4,PY21W,P21/5W} ФАРА ЛЕВ С РЕГ.МОТОР ВНУТРИ (DEPO) ЧЕРН</t>
  </si>
  <si>
    <t>2K5941006/2K5941006A</t>
  </si>
  <si>
    <t>CADDY {H4,PY21W,P21/5W} ФАРА ПРАВ С РЕГ.МОТОР ВНУТРИ (DEPO) ЧЕРН</t>
  </si>
  <si>
    <t>2K1941005</t>
  </si>
  <si>
    <t>CADDY ФАРА ЛЕВ С РЕГ.МОТОР ВНУТРИ ЧЕРН (DEPO)</t>
  </si>
  <si>
    <t>2K1941006</t>
  </si>
  <si>
    <t>CADDY ФАРА ПРАВ С РЕГ.МОТОР ВНУТРИ ЧЕРН (DEPO)</t>
  </si>
  <si>
    <t>2K5941661</t>
  </si>
  <si>
    <t>CADDY ФАРА ПРОТИВОТУМ ЛЕВ (DEPO)</t>
  </si>
  <si>
    <t>2K5941662</t>
  </si>
  <si>
    <t>CADDY ФАРА ПРОТИВОТУМ ПРАВ (DEPO)</t>
  </si>
  <si>
    <t>5K0941699</t>
  </si>
  <si>
    <t>GOLF {PLUS 09-/ TIGUAN 11-/ CADDY 10-/JETTA 11-/TOURAN 11-} ФАРА ПРОТИВОТУМ ЛЕВ (DEPO)</t>
  </si>
  <si>
    <t>5K0941700</t>
  </si>
  <si>
    <t>GOLF {PLUS 09-/ TIGUAN 11-/ CADDY 10-/JETTA 11-/TOURAN 11-} ФАРА ПРОТИВОТУМ ПРАВ (DEPO)</t>
  </si>
  <si>
    <t>1T0853651BQPWF</t>
  </si>
  <si>
    <t>TOURAN {+CADDY} РЕШЕТКА РАДИАТОРА (Китай)</t>
  </si>
  <si>
    <t>2K5807221KGRU</t>
  </si>
  <si>
    <t>CADDY БАМПЕР ПЕРЕДН (Китай)</t>
  </si>
  <si>
    <t>2K58072179B9</t>
  </si>
  <si>
    <t>CADDY БАМПЕР ПЕРЕДН (Тайвань)</t>
  </si>
  <si>
    <t>1T0807221MGRU</t>
  </si>
  <si>
    <t>TOURAN {+CADDY} БАМПЕР ПЕРЕДН (Китай)</t>
  </si>
  <si>
    <t>1T0853677</t>
  </si>
  <si>
    <t>TOURAN {+CADDY} РЕШЕТКА БАМПЕРА ПЕРЕДН ЦЕНТРАЛ (Китай)</t>
  </si>
  <si>
    <t>1T0853677+1T0853101</t>
  </si>
  <si>
    <t>TOURAN {+CADDY} РЕШЕТКА БАМПЕРА ПЕРЕДН ЦЕНТРАЛ С ХРОМ МОЛДИНГ (Китай)</t>
  </si>
  <si>
    <t>2K5805903A9B9</t>
  </si>
  <si>
    <t>CADDY СПОЙЛЕР БАМПЕРА ПЕРЕДН (Китай)</t>
  </si>
  <si>
    <t>1T0805903</t>
  </si>
  <si>
    <t>TOURAN {+CADDY} СПОЙЛЕР БАМПЕРА ПЕРЕДН (Китай)</t>
  </si>
  <si>
    <t>2K5821021</t>
  </si>
  <si>
    <t>2K5821022</t>
  </si>
  <si>
    <t>2K5805911</t>
  </si>
  <si>
    <t>2K5805912</t>
  </si>
  <si>
    <t>2K5857407A9B9+2K5857521C+2K5857527B+2K5857407A</t>
  </si>
  <si>
    <t>CADDY ЗЕРКАЛО ЛЕВ С ЭЛЕКТР ПОДОГРЕВ (aspherical) (Тайвань)</t>
  </si>
  <si>
    <t>2K58574089B9+2K5857408A+2K5857522A+2K5857528B</t>
  </si>
  <si>
    <t>CADDY ЗЕРКАЛО ПРАВ С ЭЛЕКТР ПОДОГРЕВ (convex) (Тайвань)</t>
  </si>
  <si>
    <t>2K0827550A</t>
  </si>
  <si>
    <t>CADDY АМОРТИЗАТОР КРЫШКИ БАГАЖНИКА (Китай)</t>
  </si>
  <si>
    <t>2K1945095E</t>
  </si>
  <si>
    <t>2K1945096F</t>
  </si>
  <si>
    <t>VW CRAFTER (06-)</t>
  </si>
  <si>
    <t>2E1941015</t>
  </si>
  <si>
    <t>CRAFTER ФАРА ЛЕВ С РЕГ.МОТОР ВНУТРИ (DEPO) ЧЕРН</t>
  </si>
  <si>
    <t>7C1941006</t>
  </si>
  <si>
    <t>CRAFTER ФАРА ПРАВ С РЕГ.МОТОР (DEPO)</t>
  </si>
  <si>
    <t>2E1941016</t>
  </si>
  <si>
    <t>CRAFTER ФАРА ПРАВ С РЕГ.МОТОР ВНУТРИ (DEPO) ЧЕРН</t>
  </si>
  <si>
    <t>2E0807103T</t>
  </si>
  <si>
    <t>CRAFTER БАМПЕР ПЕРЕДН БЕЗ ОТВ П/ПРОТИВОТУМ (Тайвань)</t>
  </si>
  <si>
    <t>2E0807103S</t>
  </si>
  <si>
    <t>CRAFTER БАМПЕР ПЕРЕДН С ОТВ П/ПРОТИВОТУМ (Тайвань)</t>
  </si>
  <si>
    <t>2E1857501AD</t>
  </si>
  <si>
    <t>CRAFTER ЗЕРКАЛО ЛЕВ МЕХАН С УК.ПОВОР (Тайвань)</t>
  </si>
  <si>
    <t>2E1857502AC</t>
  </si>
  <si>
    <t>CRAFTER ЗЕРКАЛО ПРАВ МЕХАН С УК.ПОВОР (Тайвань)</t>
  </si>
  <si>
    <t>2E0945095</t>
  </si>
  <si>
    <t>CRAFTER ФОНАРЬ ЗАДН ВНЕШН ЛЕВ (DEPO)</t>
  </si>
  <si>
    <t>2E0945096</t>
  </si>
  <si>
    <t>CRAFTER ФОНАРЬ ЗАДН ВНЕШН ПРАВ (DEPO)</t>
  </si>
  <si>
    <t>VW GOLF II (08/83-10/91) JETTA (08/83-01/92)</t>
  </si>
  <si>
    <t>191941753A/322941105C</t>
  </si>
  <si>
    <t>GOLF ФАРА Л=П В СБОРЕ С КРЕПЛЕН (DEPO)</t>
  </si>
  <si>
    <t>166941017K</t>
  </si>
  <si>
    <t>84-92</t>
  </si>
  <si>
    <t>JETTA ФАРА ЛЕВ В СБОРЕ С КРЕПЛЕН (DEPO)</t>
  </si>
  <si>
    <t>166941018K</t>
  </si>
  <si>
    <t>JETTA ФАРА ПРАВ В СБОРЕ С КРЕПЛЕН (DEPO)</t>
  </si>
  <si>
    <t>JETTA ФАРА ЛЕВ В СБОРЕ С КРЕПЛЕН</t>
  </si>
  <si>
    <t>JETTA ФАРА ПРАВ В СБОРЕ С КРЕПЛЕН</t>
  </si>
  <si>
    <t>191941753A+191941753A</t>
  </si>
  <si>
    <t>GOLF ФАРА Л+П (КОМПЛЕКТ) ТЮНИНГ В СБОРЕ С КРЕПЛЕН (DEPO) ПРОЗРАЧ ХРУСТАЛ</t>
  </si>
  <si>
    <t>GOLF ФАРА Л+П (КОМПЛЕКТ) ТЮНИНГ С СВЕТЯЩ ОБОДК В СБОРЕ С КРЕПЛЕН ХРУСТАЛ ВНУТРИ (DEPO) ХРОМ</t>
  </si>
  <si>
    <t>GOLF ФАРА Л+П (КОМПЛЕКТ) ТЮНИНГ С СВЕТЯЩ ОБОДК В СБОРЕ С КРЕПЛЕН ХРУСТАЛ ВНУТРИ (DEPO) ЧЕРН</t>
  </si>
  <si>
    <t>GOLF ФАРА Л+П (КОМПЛЕКТ) ТЮНИНГ ДАЛЬН СВЕТА С СВЕТЯЩ ОБОДК В СБОРЕ С КРЕПЛЕН ХРУСТАЛ ВНУТРИ (DEPO) ХРОМ</t>
  </si>
  <si>
    <t>GOLF ФАРА Л=П ТЮНИНГ В СБОРЕ С КРЕПЛЕН ПРОЗРАЧ ХРУСТАЛ</t>
  </si>
  <si>
    <t>191941753A</t>
  </si>
  <si>
    <t>GOLF ФАРА ЛЕВ ДАЛЬН СВЕТА С КРЕПЛЕН ПРОЗРАЧ ХРУСТАЛ</t>
  </si>
  <si>
    <t>GOLF ФАРА ПРАВ ДАЛЬН СВЕТА С КРЕПЛЕН ПРОЗРАЧ ХРУСТАЛ</t>
  </si>
  <si>
    <t>GOLF СТЕКЛО ФАРЫ Л=П</t>
  </si>
  <si>
    <t>JETTA СТЕКЛО ФАРЫ ЛЕВ</t>
  </si>
  <si>
    <t>JETTA СТЕКЛО ФАРЫ ПРАВ</t>
  </si>
  <si>
    <t>GOLF СТЕКЛО ФАРЫ Л=П ДАЛЬН СВЕТА</t>
  </si>
  <si>
    <t>83-</t>
  </si>
  <si>
    <t>GOLF СТЕКЛО ФАРЫ Л=П ПРОЗРАЧ</t>
  </si>
  <si>
    <t>161953055A</t>
  </si>
  <si>
    <t>GOLF {JETTA} УКАЗ.ПОВОРОТА НИЖН Л=П В БАМПЕР (DEPO) ЖЕЛТ</t>
  </si>
  <si>
    <t>191953155C</t>
  </si>
  <si>
    <t>GOLF {JETTA} УКАЗ.ПОВОРОТА НИЖН ЛЕВ В БАМПЕР (DEPO) ЖЕЛТ</t>
  </si>
  <si>
    <t>191953156C</t>
  </si>
  <si>
    <t>GOLF {JETTA} УКАЗ.ПОВОРОТА НИЖН ПРАВ В БАМПЕР (DEPO) ЖЕЛТ</t>
  </si>
  <si>
    <t>191953155C+191953156C</t>
  </si>
  <si>
    <t>GOLF {JETTA} УКАЗ.ПОВОРОТА НИЖН Л+П (КОМПЛЕКТ) В БАМПЕР (DEPO) ХРУСТАЛ</t>
  </si>
  <si>
    <t>GOLF {JETTA} УКАЗ.ПОВОРОТА НИЖН ЛЕВ В БАМПЕР (Китай) ЖЕЛТ</t>
  </si>
  <si>
    <t>GOLF {JETTA} УКАЗ.ПОВОРОТА НИЖН ПРАВ В БАМПЕР (Китай) ЖЕЛТ</t>
  </si>
  <si>
    <t>191953156C+191953155C</t>
  </si>
  <si>
    <t>GOLF {JETTA} УКАЗ.ПОВОРОТА НИЖН Л+П (КОМПЛЕКТ) В БАМПЕР (DEPO) ТОНИР</t>
  </si>
  <si>
    <t>191941699D</t>
  </si>
  <si>
    <t>GOLF {JETTA} ФАРА ПРОТИВОТУМ ЛЕВ</t>
  </si>
  <si>
    <t>191941700D</t>
  </si>
  <si>
    <t>GOLF {JETTA} ФАРА ПРОТИВОТУМ ПРАВ</t>
  </si>
  <si>
    <t>191853653C</t>
  </si>
  <si>
    <t>87-92</t>
  </si>
  <si>
    <t>GOLF РЕШЕТКА РАДИАТОРА П/2 ФАРЫ (Тайвань) ЧЕРН</t>
  </si>
  <si>
    <t>165853653E01C</t>
  </si>
  <si>
    <t>JETTA РЕШЕТКА РАДИАТОРА (Тайвань) ЧЕРН</t>
  </si>
  <si>
    <t>BBW853653B</t>
  </si>
  <si>
    <t>GOLF РЕШЕТКА РАДИАТОРА П/4 ФАРЫ ЧЕРН</t>
  </si>
  <si>
    <t>85-87</t>
  </si>
  <si>
    <t>JETTA РЕШЕТКА РАДИАТОРА БЕЗ ЭМБЛЕМ (Китай) ЧЕРН</t>
  </si>
  <si>
    <t>191853661</t>
  </si>
  <si>
    <t>GOLF ПЛАНКА-ФАРТУК ПОД РЕШЕТКУ</t>
  </si>
  <si>
    <t>165853661</t>
  </si>
  <si>
    <t>JETTA ПЛАНКА-ФАРТУК ПОД РЕШЕТКУ</t>
  </si>
  <si>
    <t>191807103FR0H</t>
  </si>
  <si>
    <t>GOLF {JETTA} БАМПЕР ПЕРЕДН БЕЗ ОТВ П/ПРОТИВОТУМ С УСИЛИТ , СПОЙЛЕР (Тайвань) ЧЕРН</t>
  </si>
  <si>
    <t>191807103GR0H</t>
  </si>
  <si>
    <t>GOLF {JETTA} БАМПЕР ПЕРЕДН С ОТВ П/ПРОТИВОТУМ С УСИЛИТ , СПОЙЛЕР (Тайвань) ЧЕРН</t>
  </si>
  <si>
    <t>191807103GROH</t>
  </si>
  <si>
    <t>GOLF {JETTA} БАМПЕР ПЕРЕДН С ОТВ П/ПРОТИВОТУМ С УСИЛИТ БЕЗ СПОЙЛЕР (Италия) ЧЕРН</t>
  </si>
  <si>
    <t>191807103FROH</t>
  </si>
  <si>
    <t>GOLF {JETTA} БАМПЕР ПЕРЕДН БЕЗ ОТВ П/ПРОТИВОТУМ БЕЗ УСИЛИТ БЕЗ СПОЙЛЕР (Италия) ЧЕРН</t>
  </si>
  <si>
    <t>GOLF {JETTA} БАМПЕР ПЕРЕДН С ОТВ П/ПРОТИВОТУМ БЕЗ УСИЛИТ БЕЗ СПОЙЛЕР ЧЕРН</t>
  </si>
  <si>
    <t>191807217TRO</t>
  </si>
  <si>
    <t>GOLF {JETTA} БАМПЕР ПЕРЕДН БЕЗ ОТВ П/ПРОТИВОТУМ БЕЗ УСИЛИТ С СПОЙЛЕР (Тайвань) ЧЕРН</t>
  </si>
  <si>
    <t>GOLF {JETTA} БАМПЕР ПЕРЕДН С ОТВ П/ПРОТИВОТУМ БЕЗ УСИЛИТ С СПОЙЛЕР (Тайвань) ЧЕРН</t>
  </si>
  <si>
    <t>191853677C</t>
  </si>
  <si>
    <t>GOLF {JETTA} РЕШЕТКА БАМПЕРА ПЕРЕДН НИЖН</t>
  </si>
  <si>
    <t>191805903K</t>
  </si>
  <si>
    <t>GOLF {JETTA} СПОЙЛЕР БАМПЕРА ПЕРЕДН ЛЕВ</t>
  </si>
  <si>
    <t>191805904D</t>
  </si>
  <si>
    <t>GOLF {JETTA} СПОЙЛЕР БАМПЕРА ПЕРЕДН ПРАВ</t>
  </si>
  <si>
    <t>19182102E</t>
  </si>
  <si>
    <t>GOLF {JETTA} КРЫЛО ПЕРЕДН ЛЕВ С ОТВ П/ПОВТОРИТЕЛЬ (Тайвань)</t>
  </si>
  <si>
    <t>191821022E</t>
  </si>
  <si>
    <t>GOLF {JETTA} КРЫЛО ПЕРЕДН ПРАВ С ОТВ П/ПОВТОРИТЕЛЬ</t>
  </si>
  <si>
    <t>191853818+191853717+191853818+191853817</t>
  </si>
  <si>
    <t>GOLF {JETTA} МОЛДИНГ АРКИ КРЫЛА Л+П (КОМПЛЕКТ) (4 шт) (Италия)</t>
  </si>
  <si>
    <t>191853717A+191853717A+191853818B+191853817B</t>
  </si>
  <si>
    <t>191853717</t>
  </si>
  <si>
    <t>GOLF {JETTA} МОЛДИНГ АРКИ КРЫЛА ЛЕВ ПЕРЕД (Италия)</t>
  </si>
  <si>
    <t>191853718</t>
  </si>
  <si>
    <t>GOLF {JETTA} МОЛДИНГ АРКИ КРЫЛА ПРАВ ПЕРЕД (Италия)</t>
  </si>
  <si>
    <t>191853817</t>
  </si>
  <si>
    <t>GOLF {JETTA} МОЛДИНГ АРКИ КРЫЛА ЛЕВ ЗАДН (Италия)</t>
  </si>
  <si>
    <t>191853818</t>
  </si>
  <si>
    <t>GOLF {JETTA} МОЛДИНГ АРКИ КРЫЛА ПРАВ ЗАДН (Италия)</t>
  </si>
  <si>
    <t>141823507</t>
  </si>
  <si>
    <t>GOLF {JETTA} ЗАМОК КАПОТА (Тайвань)</t>
  </si>
  <si>
    <t>191823031E</t>
  </si>
  <si>
    <t>GOLF {JETTA} КАПОТ</t>
  </si>
  <si>
    <t>191805591</t>
  </si>
  <si>
    <t>GOLF СУППОРТ РАДИАТОРА</t>
  </si>
  <si>
    <t>176805591B</t>
  </si>
  <si>
    <t>JETTA СУППОРТ РАДИАТОРА</t>
  </si>
  <si>
    <t>191805595B</t>
  </si>
  <si>
    <t>GOLF {JETTA} ФАРТУК НИЖНИЙ ПОД БАМПЕР МЕТАЛ</t>
  </si>
  <si>
    <t>191857507A</t>
  </si>
  <si>
    <t>GOLF {JETTA} ЗЕРКАЛО ЛЕВ МЕХАН С ТРОСИК (flat) (Тайвань)</t>
  </si>
  <si>
    <t>191857508A</t>
  </si>
  <si>
    <t>GOLF {JETTA} ЗЕРКАЛО ПРАВ МЕХАН С ТРОСИК (convex) (Тайвань)</t>
  </si>
  <si>
    <t>GOLF {JETTA} ЗЕРКАЛО ЛЕВ МЕХАН С ТРОСИК (Китай)</t>
  </si>
  <si>
    <t>GOLF {JETTA} ЗЕРКАЛО ПРАВ МЕХАН С ТРОСИК (Китай)</t>
  </si>
  <si>
    <t>191857521AB</t>
  </si>
  <si>
    <t>GOLF {JETTA} СТЕКЛО ЗЕРКАЛА ЛЕВ МЕХАН (flat) (Тайвань)</t>
  </si>
  <si>
    <t>191857522K</t>
  </si>
  <si>
    <t>GOLF {JETTA} СТЕКЛО ЗЕРКАЛА ПРАВ МЕХАН (convex) (Тайвань)</t>
  </si>
  <si>
    <t>191809847</t>
  </si>
  <si>
    <t>GOLF ПОРОГ ЛЕВ (3 дв) (KLOKKERHOLM)</t>
  </si>
  <si>
    <t>191809848</t>
  </si>
  <si>
    <t>GOLF ПОРОГ ПРАВ (3 дв) (KLOKKERHOLM)</t>
  </si>
  <si>
    <t>193809847</t>
  </si>
  <si>
    <t>GOLF ПОРОГ ЛЕВ (5 дв) (KLOKKERHOLM)</t>
  </si>
  <si>
    <t>193809848</t>
  </si>
  <si>
    <t>GOLF ПОРОГ ПРАВ (5 дв) (KLOKKERHOLM)</t>
  </si>
  <si>
    <t>GOLF АРКА РЕМ.КРЫЛА ЗАДН ЛЕВ (5 дв) (KLOKKERHOLM)</t>
  </si>
  <si>
    <t>GOLF АРКА РЕМ.КРЫЛА ЗАДН ПРАВ (5 дв) (KLOKKERHOLM)</t>
  </si>
  <si>
    <t>1918073012BC</t>
  </si>
  <si>
    <t>GOLF БАМПЕР ЗАДН С УСИЛИТ (Италия) ЧЕРН</t>
  </si>
  <si>
    <t>191807417PROH</t>
  </si>
  <si>
    <t>GOLF БАМПЕР ЗАДН БЕЗ УСИЛИТ (Тайвань) ЧЕРН</t>
  </si>
  <si>
    <t>191945111A</t>
  </si>
  <si>
    <t>78-92</t>
  </si>
  <si>
    <t>GOLF ФОНАРЬ ЗАДН ВНЕШН ЛЕВ (DEPO)</t>
  </si>
  <si>
    <t>191945112A</t>
  </si>
  <si>
    <t>GOLF ФОНАРЬ ЗАДН ВНЕШН ПРАВ (DEPO)</t>
  </si>
  <si>
    <t>165945111</t>
  </si>
  <si>
    <t>JETTA ФОНАРЬ ЗАДН ВНЕШН ЛЕВ (DEPO)</t>
  </si>
  <si>
    <t>166945112</t>
  </si>
  <si>
    <t>JETTA ФОНАРЬ ЗАДН ВНЕШН ПРАВ (DEPO)</t>
  </si>
  <si>
    <t>JETTA ФОНАРЬ ЗАДН ВНЕШН ЛЕВ</t>
  </si>
  <si>
    <t>JETTA ФОНАРЬ ЗАДН ВНЕШН ПРАВ</t>
  </si>
  <si>
    <t>191121253G</t>
  </si>
  <si>
    <t>GOLF РАДИАТОР ОХЛАЖДЕН 1.6 TD MT П/КОНДИЦ</t>
  </si>
  <si>
    <t>171121253CF/171121253CJ</t>
  </si>
  <si>
    <t>GOLF {JETTA/POLO 83-90} РАДИАТОР ОХЛАЖДЕН (см.каталог)</t>
  </si>
  <si>
    <t>165959445L</t>
  </si>
  <si>
    <t>GOLF {JETTA)(100W} МОТОР+ВЕНТИЛЯТОР  РАДИАТ ОХЛАЖДЕН (Тайвань)</t>
  </si>
  <si>
    <t>165959455AM</t>
  </si>
  <si>
    <t>GOLF {JETTA)(250W} МОТОР+ВЕНТИЛЯТОР  РАДИАТ ОХЛАЖДЕН (Тайвань)</t>
  </si>
  <si>
    <t>165959455AEIED</t>
  </si>
  <si>
    <t>GOLF {JETTA)(350W} МОТОР+ВЕНТИЛЯТОР  РАДИАТ ОХЛАЖДЕН (Тайвань)</t>
  </si>
  <si>
    <t>1H0807193</t>
  </si>
  <si>
    <t>85-96</t>
  </si>
  <si>
    <t>GOLF {ВСЕ VW)(САЛАЗКА БАМПЕРА ПЕР=ЗАД)}  Л=П (Тайвань)</t>
  </si>
  <si>
    <t>VW GOLF III (11/91-09/97)</t>
  </si>
  <si>
    <t>1H6941017AF</t>
  </si>
  <si>
    <t>GOLF {GTI} ФАРА ЛЕВ ДВУХЛАМП (DEPO)</t>
  </si>
  <si>
    <t>1H6941018AF</t>
  </si>
  <si>
    <t>GOLF {GTI} ФАРА ПРАВ ДВУХЛАМП (DEPO)</t>
  </si>
  <si>
    <t>1H6941017AJ</t>
  </si>
  <si>
    <t>GOLF ФАРА ЛЕВ ОДНОЛАМП (DEPO)</t>
  </si>
  <si>
    <t>1H6941018AJ</t>
  </si>
  <si>
    <t>GOLF ФАРА ПРАВ ОДНОЛАМП (DEPO)</t>
  </si>
  <si>
    <t>1H6941017AF+1H6941018AF</t>
  </si>
  <si>
    <t>GOLF ФАРА Л+П (КОМПЛЕКТ) ТЮНИНГ ЛИНЗОВАН (DEVIL EYES) (SONAR) ВНУТРИ ЧЕРН</t>
  </si>
  <si>
    <t>GOLF ФАРА Л+П (КОМПЛЕКТ) ТЮНИНГ (DEPO) ПРОЗРАЧ ВНУТРИ ХРОМ</t>
  </si>
  <si>
    <t>GOLF ФАРА Л+П (КОМПЛЕКТ) ТЮНИНГ С СВЕТЯЩ ОБОДК ЛИНЗОВАН (DEPO) ВНУТРИ ХРОМ</t>
  </si>
  <si>
    <t>GOLF ФАРА Л+П (КОМПЛЕКТ) ТЮНИНГ С СВЕТЯЩ ОБОДК ЛИНЗОВАН (EAGLE EYES) ВНУТРИ ЧЕРН</t>
  </si>
  <si>
    <t>GOLF ФАРА ЛЕВ ОДНОЛАМП</t>
  </si>
  <si>
    <t>GOLF ФАРА ПРАВ ОДНОЛАМП</t>
  </si>
  <si>
    <t>GOLF ФАРА ЛЕВ ТЮНИНГ ПРОЗРАЧ ХРУСТАЛ ВНУТРИ (Китай) ХРОМ</t>
  </si>
  <si>
    <t>GOLF ФАРА ПРАВ ТЮНИНГ ПРОЗРАЧ ХРУСТАЛ ВНУТРИ (Китай) ХРОМ</t>
  </si>
  <si>
    <t>GOLF ФАРА ЛЕВ ТЮНИНГ С СВЕТЯЩ ОБОДК ЛИНЗОВАН ВНУТРИ ХРОМ</t>
  </si>
  <si>
    <t>GOLF ФАРА ПРАВ ТЮНИНГ С СВЕТЯЩ ОБОДК ЛИНЗОВАН ВНУТРИ ХРОМ</t>
  </si>
  <si>
    <t>GOLF ФАРА Л+П (КОМПЛЕКТ) ТЮНИНГ С СВЕТЯЩ ОБОДК ВНУТРИ (DEPO) ЧЕРН</t>
  </si>
  <si>
    <t>GOLF {GT} СТЕКЛО ФАРЫ ЛЕВ ОДНОЛАМП</t>
  </si>
  <si>
    <t>GOLF {GT} СТЕКЛО ФАРЫ ПРАВ ОДНОЛАМП</t>
  </si>
  <si>
    <t>GOLF СТЕКЛО ФАРЫ ЛЕВ ПРОЗРАЧ</t>
  </si>
  <si>
    <t>GOLF СТЕКЛО ФАРЫ ПРАВ ПРОЗРАЧ</t>
  </si>
  <si>
    <t>1H0953155A</t>
  </si>
  <si>
    <t>GOLF {VENTO} УКАЗ.ПОВОРОТА НИЖН ЛЕВ В БАМПЕР (DEPO) БЕЛЫЙ</t>
  </si>
  <si>
    <t>1h0953155</t>
  </si>
  <si>
    <t>GOLF {VENTO} УКАЗ.ПОВОРОТА НИЖН ЛЕВ В БАМПЕР (DEPO) ЖЕЛТ</t>
  </si>
  <si>
    <t>1H0953156A</t>
  </si>
  <si>
    <t>GOLF {VENTO} УКАЗ.ПОВОРОТА НИЖН ПРАВ В БАМПЕР (DEPO) БЕЛЫЙ</t>
  </si>
  <si>
    <t>1h0953156</t>
  </si>
  <si>
    <t>GOLF {VENTO} УКАЗ.ПОВОРОТА НИЖН ПРАВ В БАМПЕР (DEPO) ЖЕЛТ</t>
  </si>
  <si>
    <t>1HO941779+1HO941779+1H0953155+1H0953156</t>
  </si>
  <si>
    <t>GOLF {III} ФОНАРЬ-КАТАФОТ Л+П (КОМПЛЕКТ) (4 шт) В БАМПЕР ТЮНИНГ ХРУСТАЛ (DEPO) БЕЛЫЙ</t>
  </si>
  <si>
    <t>1H0941777</t>
  </si>
  <si>
    <t>GOLF {VENTO} ФОНАРЬ-КАТАФОТ ЛЕВ В БАМПЕР ДВОЙН (DEPO)</t>
  </si>
  <si>
    <t>1H0941778</t>
  </si>
  <si>
    <t>GOLF {VENTO} ФОНАРЬ-КАТАФОТ ПРАВ В БАМПЕР ДВОЙН (DEPO)</t>
  </si>
  <si>
    <t>1HO941779</t>
  </si>
  <si>
    <t>GOLF {VENTO} ФОНАРЬ-КАТАФОТ ЛЕВ В БАМПЕР ОДИНАРН (DEPO)</t>
  </si>
  <si>
    <t>1HO941780</t>
  </si>
  <si>
    <t>GOLF {VENTO} ФОНАРЬ-КАТАФОТ ПРАВ В БАМПЕР ОДИНАРН (DEPO)</t>
  </si>
  <si>
    <t>GOLF {III} ФОНАРЬ-КАТАФОТ Л+П (КОМПЛЕКТ) (4 шт) В БАМПЕР ТЮНИНГ С ДИОД ПРОТИВОТУМ (DEPO) ТОНИР</t>
  </si>
  <si>
    <t>1H0941699</t>
  </si>
  <si>
    <t>GOLF {VENTO} ФАРА ПРОТИВОТУМ ЛЕВ (DEPO)</t>
  </si>
  <si>
    <t>1H0941700</t>
  </si>
  <si>
    <t>GOLF {VENTO} ФАРА ПРОТИВОТУМ ПРАВ (DEPO)</t>
  </si>
  <si>
    <t>GOLF {VENTO} ФАРА ПРОТИВОТУМ ЛЕВ</t>
  </si>
  <si>
    <t>GOLF {VENTO} ФАРА ПРОТИВОТУМ ПРАВ</t>
  </si>
  <si>
    <t>GOLF {VENTO} ФАРА ПРОТИВОТУМ ЛЕВ ТЮНИНГ ПРОЗРАЧ ХРУСТАЛ</t>
  </si>
  <si>
    <t>GOLF {VENTO} ФАРА ПРОТИВОТУМ ПРАВ ТЮНИНГ ПРОЗРАЧ ХРУСТАЛ</t>
  </si>
  <si>
    <t>GOLF {VENTO} СТЕКЛО ФАРЫ ПРОТИВОТУМ ЛЕВ</t>
  </si>
  <si>
    <t>GOLF {VENTO} СТЕКЛО ФАРЫ ПРОТИВОТУМ ПРАВ</t>
  </si>
  <si>
    <t>1H6853653C01C</t>
  </si>
  <si>
    <t>GOLF РЕШЕТКА РАДИАТОРА (Тайвань) ЧЕРН</t>
  </si>
  <si>
    <t>1HM853653AGRU</t>
  </si>
  <si>
    <t>GOLF РЕШЕТКА РАДИАТОРА С ПЛАНКА-ФАРТУК ЛИТОЙ (Тайвань) ПЛАСТИК</t>
  </si>
  <si>
    <t>1H6853661</t>
  </si>
  <si>
    <t>1H6807217B41</t>
  </si>
  <si>
    <t>GOLF БАМПЕР ПЕРЕДН БЕЗ СПОЙЛЕР (Италия) ЧЕРН</t>
  </si>
  <si>
    <t>GOLF БАМПЕР ПЕРЕДН С СПОЙЛЕР (Тайвань) ЧЕРН</t>
  </si>
  <si>
    <t>1H6807217JGRU</t>
  </si>
  <si>
    <t>GOLF БАМПЕР ПЕРЕДН БЕЗ СПОЙЛЕР ПОЛНОСТЬЮ ГРУНТ</t>
  </si>
  <si>
    <t>1H6853665A</t>
  </si>
  <si>
    <t>GOLF РЕШЕТКА БАМПЕРА ПЕРЕДН ЛЕВ (Италия)</t>
  </si>
  <si>
    <t>1H6853666</t>
  </si>
  <si>
    <t>GOLF РЕШЕТКА БАМПЕРА ПЕРЕДН ПРАВ (Италия)</t>
  </si>
  <si>
    <t>1H6805903B41</t>
  </si>
  <si>
    <t>GOLF {GT} СПОЙЛЕР БАМПЕРА ПЕРЕДН ЛЕВ</t>
  </si>
  <si>
    <t>1H6805904B41</t>
  </si>
  <si>
    <t>GOLF {GT} СПОЙЛЕР БАМПЕРА ПЕРЕДН ПРАВ</t>
  </si>
  <si>
    <t>1H6805903AB41</t>
  </si>
  <si>
    <t>GOLF {GTI/VENTO} СПОЙЛЕР БАМПЕРА ПЕРЕДН ЛЕВ</t>
  </si>
  <si>
    <t>1H6805904AB41</t>
  </si>
  <si>
    <t>GOLF {GTI/VENTO} СПОЙЛЕР БАМПЕРА ПЕРЕДН ПРАВ</t>
  </si>
  <si>
    <t>1H0805551C</t>
  </si>
  <si>
    <t>GOLF {VENTO} УСИЛИТЕЛЬ БАМПЕРА ПЕРЕДН</t>
  </si>
  <si>
    <t>1H0821105C</t>
  </si>
  <si>
    <t>GOLF {VENTO} КРЫЛО ПЕРЕДН ЛЕВ С ОВАЛЬН ОТВ П/ПОВТОРИТЕЛЬ</t>
  </si>
  <si>
    <t>1H0821106B</t>
  </si>
  <si>
    <t>GOLF {VENTO} КРЫЛО ПЕРЕДН ПРАВ С ОВАЛЬН ОТВ П/ПОВТОРИТЕЛЬ</t>
  </si>
  <si>
    <t>GOLF КРЫЛО ПЕРЕДН ЛЕВ БЕЗ ОТВ П/ПОВТОРИТЕЛЬ (Тайвань)</t>
  </si>
  <si>
    <t>GOLF КРЫЛО ПЕРЕДН ПРАВ БЕЗ ОТВ П/ПОВТОРИТЕЛЬ (Тайвань)</t>
  </si>
  <si>
    <t>1H0821105</t>
  </si>
  <si>
    <t>GOLF {VENTO} КРЫЛО ПЕРЕДН ЛЕВ С ПРЯМОУГ ОТВ П/ПОВТОРИТЕЛЬ</t>
  </si>
  <si>
    <t>1H0821106</t>
  </si>
  <si>
    <t>GOLF {VENTO} КРЫЛО ПЕРЕДН ПРАВ С ПРЯМОУГ ОТВ П/ПОВТОРИТЕЛЬ</t>
  </si>
  <si>
    <t>1H0949101A</t>
  </si>
  <si>
    <t>GOLF {VENTO} ПОВТОРИТЕЛЬ ПОВОРОТА В КРЫЛО Л+П (КОМПЛЕКТ) (2 шт) ПРЯМОУГ (DEPO) ХРУСТАЛ</t>
  </si>
  <si>
    <t>1HOZ71680</t>
  </si>
  <si>
    <t>GOLF {GT} МОЛДИНГ АРКИ КРЫЛА Л+П (КОМПЛЕКТ) (4 шт) (Италия) ЧЕРН</t>
  </si>
  <si>
    <t>1H0853717AB41</t>
  </si>
  <si>
    <t>GOLF МОЛДИНГ АРКИ КРЫЛА ЛЕВ ПЕРЕД (Тайвань) ЧЕРН</t>
  </si>
  <si>
    <t>1H0853718AB41</t>
  </si>
  <si>
    <t>GOLF МОЛДИНГ АРКИ КРЫЛА ПРАВ ПЕРЕД (Тайвань) ЧЕРН</t>
  </si>
  <si>
    <t>1H0853817BB41</t>
  </si>
  <si>
    <t>GOLF МОЛДИНГ АРКИ КРЫЛА ЛЕВ ЗАДН (Тайвань) ЧЕРН</t>
  </si>
  <si>
    <t>1H0853818BB41</t>
  </si>
  <si>
    <t>GOLF МОЛДИНГ АРКИ КРЫЛА ПРАВ ЗАДН (Тайвань) ЧЕРН</t>
  </si>
  <si>
    <t>1H0809961</t>
  </si>
  <si>
    <t>GOLF {VENTO} ПОДКРЫЛОК ПЕРЕДН КРЫЛА ЛЕВ (Тайвань)</t>
  </si>
  <si>
    <t>1H0809962</t>
  </si>
  <si>
    <t>GOLF {VENTO} ПОДКРЫЛОК ПЕРЕДН КРЫЛА ПРАВ (Тайвань)</t>
  </si>
  <si>
    <t>1H6823031</t>
  </si>
  <si>
    <t>GOLF КАПОТ</t>
  </si>
  <si>
    <t>1H0805594</t>
  </si>
  <si>
    <t>GOLF {VENTO} СУППОРТ РАДИАТОРА 1.4 1.6 ОДНОВЕНТИЛЯТ (Тайвань) ПЛАСТИК</t>
  </si>
  <si>
    <t>1H0805594D/1H0805594L</t>
  </si>
  <si>
    <t>GOLF {VENTO} СУППОРТ РАДИАТОРА TD 1.8 2 С КОНДИЦ ДВУХВЕНТИЛЯТ (Тайвань) ПЛАСТИК</t>
  </si>
  <si>
    <t>1H0805594A</t>
  </si>
  <si>
    <t>GOLF {VENTO} СУППОРТ РАДИАТОРА 1.6 1.8 БЕЗ КОНДИЦ ОДНОВЕНТИЛЯТ (Тайвань) ПЛАСТИК</t>
  </si>
  <si>
    <t>1H0805594C</t>
  </si>
  <si>
    <t>GOLF {VENTO} СУППОРТ РАДИАТОРА 2 , (дизель) БЕЗ КОНДИЦ ОДНОВЕНТИЛЯТ ПЛАСТИК</t>
  </si>
  <si>
    <t>1H185750701C</t>
  </si>
  <si>
    <t>GOLF {VENTO} ЗЕРКАЛО ЛЕВ МЕХАН С ТРОСИК (flat) (Тайвань)</t>
  </si>
  <si>
    <t>1H185750801C</t>
  </si>
  <si>
    <t>GOLF {VENTO} ЗЕРКАЛО ПРАВ МЕХАН С ТРОСИК (convex) (Тайвань)</t>
  </si>
  <si>
    <t>1H1857507A01C</t>
  </si>
  <si>
    <t>GOLF {VENTO} ЗЕРКАЛО ЛЕВ ЭЛЕКТР С ПОДОГРЕВ (flat) (Тайвань)</t>
  </si>
  <si>
    <t>1H1857508A01C</t>
  </si>
  <si>
    <t>GOLF {VENTO} ЗЕРКАЛО ПРАВ ЭЛЕКТР С ПОДОГРЕВ (convex) (Тайвань)</t>
  </si>
  <si>
    <t>1H1857521</t>
  </si>
  <si>
    <t>GOLF {VENTO} СТЕКЛО ЗЕРКАЛА ЛЕВ (flat) (Тайвань)</t>
  </si>
  <si>
    <t>1H2857522</t>
  </si>
  <si>
    <t>GOLF {VENTO} СТЕКЛО ЗЕРКАЛА ПРАВ (convex) (Тайвань)</t>
  </si>
  <si>
    <t>1H3809847</t>
  </si>
  <si>
    <t>1H3809848</t>
  </si>
  <si>
    <t>1H4809847</t>
  </si>
  <si>
    <t>1H4809848</t>
  </si>
  <si>
    <t>GOLF АРКА РЕМ.КРЫЛА ЗАДН ЛЕВ (3 дв) (KLOKKERHOLM)</t>
  </si>
  <si>
    <t>GOLF АРКА РЕМ.КРЫЛА ЗАДН ПРАВ (3 дв) (KLOKKERHOLM)</t>
  </si>
  <si>
    <t>1H0853515+1H0853516+1H0853517+1H0853518+1H0853535+1H0853536</t>
  </si>
  <si>
    <t>GOLF {GT} МОЛДИНГ КУЗОВА Л+П (КОМПЛЕКТ) (3 дв) (6 шт) (Италия)</t>
  </si>
  <si>
    <t>1H4853515+1H4853516+1H4853753+1H4853754+1H4853536+1H4853535</t>
  </si>
  <si>
    <t>GOLF {GT} МОЛДИНГ КУЗОВА Л+П (КОМПЛЕКТ) (5 дв) (8 шт) (Италия)</t>
  </si>
  <si>
    <t>1H385515A+1H385516A+1H385535A+1H385536A</t>
  </si>
  <si>
    <t>GOLF {GTI} МОЛДИНГ КУЗОВА Л+П (КОМПЛЕКТ) (3 дв) (4 шт) (Италия)</t>
  </si>
  <si>
    <t>1H4853515A+1H485351A+1H4853754A+1H4853753A</t>
  </si>
  <si>
    <t>GOLF {GTI} МОЛДИНГ КУЗОВА Л+П (КОМПЛЕКТ) (5 дв) (4 шт) (Италия)</t>
  </si>
  <si>
    <t>GOLF {GT} МОЛДИНГ КУЗОВА Л+П (КОМПЛЕКТ) (5 дв) (8 шт)</t>
  </si>
  <si>
    <t>1H6827025J</t>
  </si>
  <si>
    <t>GOLF КРЫШКА БАГАЖНИКА (3 дв) (5 дв) (Тайвань)</t>
  </si>
  <si>
    <t>1H6807417B41</t>
  </si>
  <si>
    <t>GOLF БАМПЕР ЗАДН (Тайвань) ЧЕРН</t>
  </si>
  <si>
    <t>1H6807417AGRU</t>
  </si>
  <si>
    <t>GOLF БАМПЕР ЗАДН НИЗ ГРУНТ</t>
  </si>
  <si>
    <t>1H6807417GGRU</t>
  </si>
  <si>
    <t>GOLF БАМПЕР ЗАДН ПОЛНОСТЬЮ ГРУНТ</t>
  </si>
  <si>
    <t>1H6945111+1H6945112</t>
  </si>
  <si>
    <t>GOLF ФОНАРЬ ЗАДН ВНЕШН Л+П (КОМПЛЕКТ) ПРОЗРАЧ (DEPO) БЕЛ-КРАСН</t>
  </si>
  <si>
    <t>1H6945111</t>
  </si>
  <si>
    <t>1H6945112</t>
  </si>
  <si>
    <t>GOLF ФОНАРЬ ЗАДН ВНЕШН Л+П (КОМПЛЕКТ) ТЮНИНГ (LEXUS ТИП) ПРОЗРАЧ ВНУТРИ ХРОМ</t>
  </si>
  <si>
    <t>GOLF ФОНАРЬ ЗАДН ВНЕШН Л+П (КОМПЛЕКТ) ТЮНИНГ (LEXUS ТИП) ПРОЗРАЧ ВНУТРИ (Тайвань) БЕЛ-КРАСН</t>
  </si>
  <si>
    <t>GOLF ФОНАРЬ ЗАДН ВНЕШН Л+П (КОМПЛЕКТ) ТЮНИНГ ПРОЗРАЧ (JUNYAN) ВНУТРИ ЧЕРН</t>
  </si>
  <si>
    <t>9EL142825021</t>
  </si>
  <si>
    <t>GOLF ФОНАРЬ ЗАДН ВНЕШН ЛЕВ (УНИВЕРСАЛ) (DEPO)</t>
  </si>
  <si>
    <t>9EL142826021</t>
  </si>
  <si>
    <t>GOLF ФОНАРЬ ЗАДН ВНЕШН ПРАВ (УНИВЕРСАЛ) (DEPO)</t>
  </si>
  <si>
    <t>GOLF ФОНАРЬ ЗАДН ВНЕШН ЛЕВ ХРУСТАЛ КРАСН-БЕЛ</t>
  </si>
  <si>
    <t>GOLF ФОНАРЬ ЗАДН ВНЕШН ПРАВ ХРУСТАЛ КРАСН-БЕЛ</t>
  </si>
  <si>
    <t>GOLF ФОНАРЬ ЗАДН ВНЕШН Л+П (КОМПЛЕКТ) ТЮНИНГ ПРОЗРАЧ С ДИОД (SONAR) ВНУТРИ ЧЕРН-ХРОМ</t>
  </si>
  <si>
    <t>GOLF ФОНАРЬ ЗАДН ВНЕШН Л+П (КОМПЛЕКТ) ТЮНИНГ ПРОЗРАЧ С ДИОД (EAGLE EYES) ХРОМ</t>
  </si>
  <si>
    <t>1H0121253R/1H0121253S</t>
  </si>
  <si>
    <t>GOLF {VENTO} РАДИАТОР ОХЛАЖДЕН (см.каталог)</t>
  </si>
  <si>
    <t>6N0121253A/6N0121253B</t>
  </si>
  <si>
    <t>GOLF РАДИАТОР ОХЛАЖДЕН 1.4 MT (см.каталог)</t>
  </si>
  <si>
    <t>6N0121253J</t>
  </si>
  <si>
    <t>1H0121253BE/1H0121253BJ</t>
  </si>
  <si>
    <t>1H1820413</t>
  </si>
  <si>
    <t>GOLF {+VENTO} КОНДЕНСАТОР КОНДИЦ (R12)</t>
  </si>
  <si>
    <t>1H0820413</t>
  </si>
  <si>
    <t>GOLF {+VENTO} КОНДЕНСАТОР КОНДИЦ (см.каталог)</t>
  </si>
  <si>
    <t>VW GOLF IV (10/97-)</t>
  </si>
  <si>
    <t>086752/1J1941017F</t>
  </si>
  <si>
    <t>GOLF ФАРА ЛЕВ БЕЗ ПРОТИВОТУМ П/КОРРЕКТОР (DEPO)</t>
  </si>
  <si>
    <t>086753/1J1941018F</t>
  </si>
  <si>
    <t>GOLF ФАРА ПРАВ БЕЗ ПРОТИВОТУМ П/КОРРЕКТОР (DEPO)</t>
  </si>
  <si>
    <t>1J1941017K</t>
  </si>
  <si>
    <t>GOLF ФАРА ЛЕВ С ПРОТИВОТУМ П/КОРРЕКТОР (DEPO)</t>
  </si>
  <si>
    <t>1J1941018K</t>
  </si>
  <si>
    <t>GOLF ФАРА ПРАВ С ПРОТИВОТУМ П/КОРРЕКТОР (DEPO)</t>
  </si>
  <si>
    <t>1J1941017F+1J1941018F</t>
  </si>
  <si>
    <t>GOLF ФАРА Л+П (КОМПЛЕКТ) ТЮНИНГ (DEVIL EYES) , ЛИНЗОВАН БЕЗ ПРОТИВОТУМ (JUNYAN) ВНУТРИ ХРОМ</t>
  </si>
  <si>
    <t>GOLF ФАРА Л+П (КОМПЛЕКТ) ТЮНИНГ (DEVIL EYES) , ЛИНЗОВАН БЕЗ ПРОТИВОТУМ (JUNYAN) ВНУТРИ ЧЕРН</t>
  </si>
  <si>
    <t>1J1941017K+1J1941018K</t>
  </si>
  <si>
    <t>GOLF ФАРА Л+П (КОМПЛЕКТ) С ПРОТИВОТУМ ТЮНИНГ (DEPO) ВНУТРИ ЧЕРН</t>
  </si>
  <si>
    <t>GOLF ФАРА Л+П (КОМПЛЕКТ) ТЮНИНГ С СВЕТЯЩ ОБОДК , ЛИНЗОВАН С ПРОТИВОТУМ ВНУТРИ (DEPO) ЧЕРН</t>
  </si>
  <si>
    <t>GOLF ФАРА ЛЕВ С ПРОТИВОТУМ П/КОРРЕКТОР</t>
  </si>
  <si>
    <t>GOLF ФАРА ПРАВ С ПРОТИВОТУМ П/КОРРЕКТОР</t>
  </si>
  <si>
    <t>GOLF ФАРА ЛЕВ С ПРОТИВОТУМ ТЮНИНГ ВНУТРИ ЧЕРН</t>
  </si>
  <si>
    <t>GOLF ФАРА ПРАВ С ПРОТИВОТУМ ТЮНИНГ ВНУТРИ ЧЕРН</t>
  </si>
  <si>
    <t>GOLF ФАРА Л+П (КОМПЛЕКТ) ТЮНИНГ ЛИНЗОВАН (DEVIL EYES) (SONAR) ВНУТРИ ХРОМ</t>
  </si>
  <si>
    <t>GOLF СТЕКЛО ФАРЫ ЛЕВ</t>
  </si>
  <si>
    <t>GOLF СТЕКЛО ФАРЫ ПРАВ</t>
  </si>
  <si>
    <t>GOLF {решётка черная} ФАРА ПРОТИВОТУМ Л+П (КОМПЛЕКТ) ТЮНИНГ ЛИНЗОВАН (SONAR)</t>
  </si>
  <si>
    <t>1J0853653GRU</t>
  </si>
  <si>
    <t>GOLF РЕШЕТКА РАДИАТОРА ВНЕШН (Тайвань) ГРУНТ</t>
  </si>
  <si>
    <t>1J0853655B01C</t>
  </si>
  <si>
    <t>GOLF РЕШЕТКА РАДИАТОРА ВНУТРЕН ЧЕРН</t>
  </si>
  <si>
    <t>1J0853651H</t>
  </si>
  <si>
    <t>GOLF РЕШЕТКА РАДИАТОРА С ЭМБЛЕМ В СБОРЕ ЧЕРН</t>
  </si>
  <si>
    <t>1J0807217CGRU</t>
  </si>
  <si>
    <t>GOLF БАМПЕР ПЕРЕДН (Тайвань) ГРУНТ</t>
  </si>
  <si>
    <t>GOLF БАМПЕР ПЕРЕДН (Италия)</t>
  </si>
  <si>
    <t>1J0805719B41+1J0805719B41+1J0805903BB41</t>
  </si>
  <si>
    <t>GOLF БАМПЕР ПЕРЕДН БЕЗ МОЛДИНГ , СПОЙЛЕР ГРУНТ</t>
  </si>
  <si>
    <t>1J0805719B41</t>
  </si>
  <si>
    <t>GOLF МОЛДИНГ БАМПЕРА ПЕРЕДН (Италия) ЧЕРН</t>
  </si>
  <si>
    <t>1J0807719AGRU</t>
  </si>
  <si>
    <t>GOLF МОЛДИНГ БАМПЕРА ПЕРЕДН ГРУНТ</t>
  </si>
  <si>
    <t>1J0853665EB41</t>
  </si>
  <si>
    <t>GOLF РЕШЕТКА БАМПЕРА ПЕРЕДН ЛЕВ</t>
  </si>
  <si>
    <t>1J0853666EB41</t>
  </si>
  <si>
    <t>GOLF РЕШЕТКА БАМПЕРА ПЕРЕДН ПРАВ</t>
  </si>
  <si>
    <t>1J0853677DB41</t>
  </si>
  <si>
    <t>GOLF РЕШЕТКА БАМПЕРА ПЕРЕДН ЦЕНТРАЛ</t>
  </si>
  <si>
    <t>1J0805903BB41</t>
  </si>
  <si>
    <t>GOLF СПОЙЛЕР БАМПЕРА ПЕРЕДН (Тайвань) ЧЕРН</t>
  </si>
  <si>
    <t>1J0805551E</t>
  </si>
  <si>
    <t>GOLF {+BORA} УСИЛИТЕЛЬ БАМПЕРА ПЕРЕДН (Тайвань)</t>
  </si>
  <si>
    <t>1J0821021</t>
  </si>
  <si>
    <t>GOLF КРЫЛО ПЕРЕДН ЛЕВ (Тайвань)</t>
  </si>
  <si>
    <t>1J0821022</t>
  </si>
  <si>
    <t>GOLF КРЫЛО ПЕРЕДН ПРАВ (Тайвань)</t>
  </si>
  <si>
    <t>GOLF {BORA} ПОДКРЫЛОК ПЕРЕДН КРЫЛА ЛЕВ (Италия)</t>
  </si>
  <si>
    <t>GOLF {BORA} ПОДКРЫЛОК ПЕРЕДН КРЫЛА ПРАВ (Италия)</t>
  </si>
  <si>
    <t>1J0823031A</t>
  </si>
  <si>
    <t>GOLF КАПОТ (Тайвань)</t>
  </si>
  <si>
    <t>1J6807421DGRU</t>
  </si>
  <si>
    <t>GOLF БАМПЕР ЗАДН (Китай)</t>
  </si>
  <si>
    <t>GOLF БАМПЕР ЗАДН (Тайвань) ГРУНТ</t>
  </si>
  <si>
    <t>1J6807721B41</t>
  </si>
  <si>
    <t>GOLF МОЛДИНГ БАМПЕРА ЗАДН ЛЕВ ЧЕРН</t>
  </si>
  <si>
    <t>1J6807791B41</t>
  </si>
  <si>
    <t>GOLF МОЛДИНГ БАМПЕРА ЗАДН ПРАВ (Тайвань) ЧЕРН</t>
  </si>
  <si>
    <t>1J6807521B41</t>
  </si>
  <si>
    <t>GOLF СПОЙЛЕР БАМПЕРА ЗАДН ЧЕРН</t>
  </si>
  <si>
    <t>GOLF СПОЙЛЕР БАМПЕРА ЗАДН (Китай) ЧЕРН</t>
  </si>
  <si>
    <t>1J0807305</t>
  </si>
  <si>
    <t>GOLF УСИЛИТЕЛЬ БАМПЕРА ЗАДН (Тайвань)</t>
  </si>
  <si>
    <t>1J6945095S+1J6945096T</t>
  </si>
  <si>
    <t>GOLF ФОНАРЬ ЗАДН ВНЕШН Л+П (КОМПЛЕКТ) ТЮНИНГ ПРОЗРАЧ ХРУСТАЛ (DEPO) КРАСН-БЕЛ</t>
  </si>
  <si>
    <t>GOLF ФОНАРЬ ЗАДН ВНЕШН Л+П (КОМПЛЕКТ) ТЮНИНГ ПРОЗРАЧ ХРУСТАЛ С ДИОД СТОП СИГНАЛ (DEPO) КРАСН-БЕЛ</t>
  </si>
  <si>
    <t>GOLF ФОНАРЬ ЗАДН ВНЕШН Л+П (КОМПЛЕКТ) ТЮНИНГ ПРОЗРАЧ ХРУСТАЛ С ДИОД СТОП СИГНАЛ (DEPO) КРАСН-ТОНИР</t>
  </si>
  <si>
    <t>1J6945095Q</t>
  </si>
  <si>
    <t>GOLF ФОНАРЬ ЗАДН ВНЕШН ЛЕВ (DEPO) КРАСН-ЖЕЛТ</t>
  </si>
  <si>
    <t>1J6945096Q</t>
  </si>
  <si>
    <t>GOLF ФОНАРЬ ЗАДН ВНЕШН ПРАВ (DEPO) КРАСН-ЖЕЛТ</t>
  </si>
  <si>
    <t>1J6945095S</t>
  </si>
  <si>
    <t>GOLF ФОНАРЬ ЗАДН ВНЕШН ЛЕВ (DEPO) ТОНИР-КРАСН</t>
  </si>
  <si>
    <t>1J6945096T</t>
  </si>
  <si>
    <t>GOLF ФОНАРЬ ЗАДН ВНЕШН ПРАВ (DEPO) ТОНИР-КРАСН</t>
  </si>
  <si>
    <t>GOLF ФОНАРЬ ЗАДН ВНЕШН Л+П (КОМПЛЕКТ) ТЮНИНГ ДИОД ТОНИР (JUNYAN) ВНУТРИ ХРОМ</t>
  </si>
  <si>
    <t>1J0820803E</t>
  </si>
  <si>
    <t>GOLF {Sharan 95-} КОМПРЕССОР КОНДИЦ 2.8 (см.каталог) (AVA)</t>
  </si>
  <si>
    <t>1J4837461H</t>
  </si>
  <si>
    <t>GOLF СТЕКЛОПОДЪЁМНИК ЛЕВ ПЕРЕД , В СБОРЕ БЕЗ МОТОР (Тайвань)</t>
  </si>
  <si>
    <t>1J4837462H</t>
  </si>
  <si>
    <t>GOLF СТЕКЛОПОДЪЁМНИК ПРАВ ПЕРЕД , В СБОРЕ БЕЗ МОТОР (Тайвань)</t>
  </si>
  <si>
    <t>1J4839461F</t>
  </si>
  <si>
    <t>GOLF СТЕКЛОПОДЪЁМНИК ЛЕВ ЗАДН , БЕЗ МОТОР (Китай)</t>
  </si>
  <si>
    <t>1J4839462F</t>
  </si>
  <si>
    <t>GOLF СТЕКЛОПОДЪЁМНИК ПРАВ ЗАДН , БЕЗ МОТОР (Китай)</t>
  </si>
  <si>
    <t>VW GOLF PLUS (04-)</t>
  </si>
  <si>
    <t>5M1941005B</t>
  </si>
  <si>
    <t>GOLF PLUS ФАРА ЛЕВ С РЕГ.МОТОР (DEPO)</t>
  </si>
  <si>
    <t>5M1941005G</t>
  </si>
  <si>
    <t>GOLF PLUS ФАРА ЛЕВ С РЕГ.МОТОР ВНУТРИ (DEPO) ЧЕРН</t>
  </si>
  <si>
    <t>5M1941006B</t>
  </si>
  <si>
    <t>GOLF PLUS ФАРА ПРАВ С РЕГ.МОТОР (DEPO)</t>
  </si>
  <si>
    <t>5M1941006G</t>
  </si>
  <si>
    <t>GOLF PLUS ФАРА ПРАВ С РЕГ.МОТОР ВНУТРИ (DEPO) ЧЕРН</t>
  </si>
  <si>
    <t>1T0941699C/1T0941699G</t>
  </si>
  <si>
    <t>TIGUAN {POLO SEDAN 10-/TOURAN/ GOLF PLUS 06-} ФАРА ПРОТИВОТУМ ЛЕВ (DEPO)</t>
  </si>
  <si>
    <t>1T0941700C/1T0941700G</t>
  </si>
  <si>
    <t>TIGUAN {POLO SEDAN 10-/TOURAN/ GOLF PLUS 06-} ФАРА ПРОТИВОТУМ ПРАВ (DEPO)</t>
  </si>
  <si>
    <t>1T0941699C</t>
  </si>
  <si>
    <t>TIGUAN {POLO SEDAN 10-/TOURAN/ GOLF PLUS 06-} ФАРА ПРОТИВОТУМ ЛЕВ (Китай)</t>
  </si>
  <si>
    <t>1T0941700C</t>
  </si>
  <si>
    <t>TIGUAN {POLO SEDAN 10-/TOURAN/ GOLF PLUS 06-} ФАРА ПРОТИВОТУМ ПРАВ (Китай)</t>
  </si>
  <si>
    <t>5M0853651AGRU</t>
  </si>
  <si>
    <t>GOLF PLUS РЕШЕТКА РАДИАТОРА В СБОРЕ (Тайвань)</t>
  </si>
  <si>
    <t>5M0807217GRU</t>
  </si>
  <si>
    <t>GOLF PLUS БАМПЕР ПЕРЕДН (Тайвань) ГРУНТ</t>
  </si>
  <si>
    <t>5M0807217NGRU</t>
  </si>
  <si>
    <t>GOLF PLUS БАМПЕР ПЕРЕДН ГРУНТ (Тайвань)</t>
  </si>
  <si>
    <t>5M08076559B9</t>
  </si>
  <si>
    <t>GOLF PLUS МОЛДИНГ БАМПЕРА ПЕРЕДН ЛЕВ (Тайвань)</t>
  </si>
  <si>
    <t>5M08076569B9</t>
  </si>
  <si>
    <t>GOLF PLUS МОЛДИНГ БАМПЕРА ПЕРЕДН ПРАВ (Тайвань)</t>
  </si>
  <si>
    <t>5M0853665C9B9</t>
  </si>
  <si>
    <t>GOLF PLUS РЕШЕТКА БАМПЕРА ПЕРЕДН ЛЕВ С ОТВ П/ПРОТИВОТУМ (Тайвань)</t>
  </si>
  <si>
    <t>5M0853666B9B9</t>
  </si>
  <si>
    <t>GOLF PLUS РЕШЕТКА БАМПЕРА ПЕРЕДН ПРАВ С ОТВ П/ПРОТИВОТУМ (Тайвань)</t>
  </si>
  <si>
    <t>5M08536779B9</t>
  </si>
  <si>
    <t>GOLF PLUS РЕШЕТКА БАМПЕРА ПЕРЕДН ЦЕНТРАЛ (Тайвань)</t>
  </si>
  <si>
    <t>5M08536659B9</t>
  </si>
  <si>
    <t>GOLF PLUS РЕШЕТКА БАМПЕРА ПЕРЕДН ЛЕВ БЕЗ ОТВ П/ПРОТИВОТУМ (Тайвань)</t>
  </si>
  <si>
    <t>5M08536669B9</t>
  </si>
  <si>
    <t>GOLF PLUS РЕШЕТКА БАМПЕРА ПЕРЕДН ПРАВ БЕЗ ОТВ П/ПРОТИВОТУМ (Тайвань)</t>
  </si>
  <si>
    <t>5M08059039B9</t>
  </si>
  <si>
    <t>GOLF PLUS СПОЙЛЕР БАМПЕРА ПЕРЕДН (Тайвань)</t>
  </si>
  <si>
    <t>5M0821021</t>
  </si>
  <si>
    <t>GOLF PLUS КРЫЛО ПЕРЕДН ЛЕВ (Тайвань)</t>
  </si>
  <si>
    <t>5M0821022</t>
  </si>
  <si>
    <t>GOLF PLUS КРЫЛО ПЕРЕДН ПРАВ (Тайвань)</t>
  </si>
  <si>
    <t>1K0805911F</t>
  </si>
  <si>
    <t>JETTA {GOLF 04-} ПОДКРЫЛОК ПЕРЕДН КРЫЛА ЛЕВ ПЕРЕД (Китай)</t>
  </si>
  <si>
    <t>1K0805912C</t>
  </si>
  <si>
    <t>JETTA {GOLF 04-} ПОДКРЫЛОК ПЕРЕДН КРЫЛА ПРАВ ПЕРЕД (Китай)</t>
  </si>
  <si>
    <t>5M0823031A</t>
  </si>
  <si>
    <t>GOLF PLUS КАПОТ (Тайвань)</t>
  </si>
  <si>
    <t>5M0805588A</t>
  </si>
  <si>
    <t>GOLF PLUS {2.0 TDI} СУППОРТ РАДИАТОРА (Тайвань)</t>
  </si>
  <si>
    <t>5M0805588</t>
  </si>
  <si>
    <t>GOLF PLUS СУППОРТ РАДИАТОРА (Тайвань)</t>
  </si>
  <si>
    <t>5M1857507AH9B9</t>
  </si>
  <si>
    <t>GOLF PLUS ЗЕРКАЛО ЛЕВ ЭЛЕКТР С ПОДОГРЕВ С УК.ПОВОР ГРУНТ (aspherical) (Тайвань)</t>
  </si>
  <si>
    <t>5M1857508AE9B9</t>
  </si>
  <si>
    <t>GOLF PLUS ЗЕРКАЛО ПРАВ ЭЛЕКТР С ПОДОГРЕВ С УК.ПОВОР ГРУНТ (convex) (Тайвань)</t>
  </si>
  <si>
    <t>5M0945095P</t>
  </si>
  <si>
    <t>GOLF PLUS ФОНАРЬ ЗАДН ВНЕШН ЛЕВ С ДИОД (DEPO)</t>
  </si>
  <si>
    <t>5M0945095H/5M0945095K/5M0945095M</t>
  </si>
  <si>
    <t>5M0945096H/5M0945096K/5M0945096M</t>
  </si>
  <si>
    <t>GOLF PLUS ФОНАРЬ ЗАДН ВНЕШН ПРАВ С ДИОД (DEPO)</t>
  </si>
  <si>
    <t>5M0945096P</t>
  </si>
  <si>
    <t>VW GOLF V (10/03-)</t>
  </si>
  <si>
    <t>1EG24700713/1K6941005T</t>
  </si>
  <si>
    <t>GOLF ФАРА ЛЕВ С РЕГ.МОТОР ВНУТРИ (DEPO) ЧЕРН</t>
  </si>
  <si>
    <t>1EG24700714/1K6941006T</t>
  </si>
  <si>
    <t>GOLF ФАРА ПРАВ С РЕГ.МОТОР ВНУТРИ (DEPO) ЧЕРН</t>
  </si>
  <si>
    <t>1K6941005T+1K6941006T</t>
  </si>
  <si>
    <t>GOLF {JETTA 05-10} ФАРА Л+П (КОМПЛЕКТ) ТЮНИНГ ЛИНЗОВАН ДИОД С РЕГ.МОТОР (SONAR) ВНУТРИ ХРОМ</t>
  </si>
  <si>
    <t>1K6941005C</t>
  </si>
  <si>
    <t>GOLF ФАРА ЛЕВ С РЕГ.МОТОР ВНУТРИ (DEPO) СЕР</t>
  </si>
  <si>
    <t>1K6941006C</t>
  </si>
  <si>
    <t>GOLF ФАРА ПРАВ С РЕГ.МОТОР ВНУТРИ (DEPO) СЕР</t>
  </si>
  <si>
    <t>GOLF {JETTA 05-10} ФАРА Л+П (КОМПЛЕКТ) ТЮНИНГ ЛИНЗОВАН ДИОД С РЕГ.МОТОР (SONAR) ВНУТРИ ЧЕРН</t>
  </si>
  <si>
    <t>GOLF ФАРА Л+П (КОМПЛЕКТ) ТЮНИНГ ЛИНЗОВАН С ДИОД ПОЛОСК П/КОРРЕКТОР ВНУТРИ (DEPO) ЧЕРН</t>
  </si>
  <si>
    <t>1K6941039/301212273</t>
  </si>
  <si>
    <t>GOLF ФАРА ЛЕВ ЛИНЗОВАН (КСЕНОН) С РЕГ.МОТОР (DEPO)</t>
  </si>
  <si>
    <t>1K6941040/301212274</t>
  </si>
  <si>
    <t>GOLF ФАРА ПРАВ ЛИНЗОВАН (КСЕНОН) С РЕГ.МОТОР (DEPO)</t>
  </si>
  <si>
    <t>1K6941005C+1K6941006C</t>
  </si>
  <si>
    <t>GOLF ФАРА Л+П (КОМПЛЕКТ) ТЮНИНГ (DEVIL EYES) ЛИНЗОВАН (SONAR) ВНУТРИ ХРОМ</t>
  </si>
  <si>
    <t>GOLF ФАРА Л+П (КОМПЛЕКТ) ТЮНИНГ (DEVIL EYES) (КСЕНОН) ЛИНЗОВАН (SONAR) ВНУТРИ ХРОМ</t>
  </si>
  <si>
    <t>GOLF ФАРА Л+П (КОМПЛЕКТ) ТЮНИНГ (DEVIL EYES) (КСЕНОН) ЛИНЗОВАН (SONAR) ВНУТРИ ЧЕРН</t>
  </si>
  <si>
    <t>GOLF {JETTA 05-10} ФАРА Л+П (КОМПЛЕКТ) ТЮНИНГ ЛИНЗОВАН С СВЕТЯЩ ОБОДК ДИОД С РЕГ.МОТОР (EAGLE EYES) ВНУТРИ ЧЕРН</t>
  </si>
  <si>
    <t>GOLF ФАРА Л+П (КОМПЛЕКТ) ТЮНИНГ ЛИНЗОВАН С СВЕТЯЩ ОБОДК С РЕГ.МОТОР (JUNYAN) ВНУТРИ ХРОМ</t>
  </si>
  <si>
    <t>GOLF ФАРА Л+П (КОМПЛЕКТ) ТЮНИНГ ЛИНЗОВАН С СВЕТЯЩ ОБОДК С РЕГ.МОТОР (JUNYAN) ВНУТРИ ЧЕРН</t>
  </si>
  <si>
    <t>GOLF ФАРА Л+П (КОМПЛЕКТ) ТЮНИНГ (DEVIL EYES) ЛИНЗОВАН С РЕГ.МОТОР (JUNYAN) ВНУТРИ ЧЕРН</t>
  </si>
  <si>
    <t>1K0941699A</t>
  </si>
  <si>
    <t>GOLF {JETTA 05-} ФАРА ПРОТИВОТУМ ЛЕВ (DEPO)</t>
  </si>
  <si>
    <t>1K0941700A</t>
  </si>
  <si>
    <t>GOLF {JETTA 05-} ФАРА ПРОТИВОТУМ ПРАВ (DEPO)</t>
  </si>
  <si>
    <t>1T0941699D</t>
  </si>
  <si>
    <t>JETTA {(HB4) GOLF GTI  03-07/SCIROCCO 08-} ФАРА ПРОТИВОТУМ ЛЕВ (DEPO)</t>
  </si>
  <si>
    <t>1T0941700D</t>
  </si>
  <si>
    <t>JETTA {(HB4) GOLF GTI  03-07/SCIROCCO 08-} ФАРА ПРОТИВОТУМ ПРАВ (DEPO)</t>
  </si>
  <si>
    <t>JETTA {(H11) GOLF GTI  03-07/SCIROCCO 08-} ФАРА ПРОТИВОТУМ ЛЕВ (Китай)</t>
  </si>
  <si>
    <t>JETTA {(H11) GOLF GTI  03-07/SCIROCCO 08-} ФАРА ПРОТИВОТУМ ПРАВ (Китай)</t>
  </si>
  <si>
    <t>1K0853651AGRU</t>
  </si>
  <si>
    <t>GOLF РЕШЕТКА РАДИАТОРА В СБОРЕ (Тайвань) ГРУНТ</t>
  </si>
  <si>
    <t>1K0807217DGRU</t>
  </si>
  <si>
    <t>GOLF {GTI} БАМПЕР ПЕРЕДН (Италия)</t>
  </si>
  <si>
    <t>1K0807217GRU</t>
  </si>
  <si>
    <t>1K08076559B9</t>
  </si>
  <si>
    <t>GOLF МОЛДИНГ БАМПЕРА ПЕРЕДН ЛЕВ (Тайвань) ЧЕРН</t>
  </si>
  <si>
    <t>1K08076569B9</t>
  </si>
  <si>
    <t>GOLF МОЛДИНГ БАМПЕРА ПЕРЕДН ПРАВ (Тайвань) ЧЕРН</t>
  </si>
  <si>
    <t>1K0853677B9B9</t>
  </si>
  <si>
    <t>GOLF {GTI} РЕШЕТКА БАМПЕРА ПЕРЕДН (Тайвань)</t>
  </si>
  <si>
    <t>1K0853665B9B9</t>
  </si>
  <si>
    <t>GOLF РЕШЕТКА БАМПЕРА ПЕРЕДН ЛЕВ П/ПРОТИВОТУМ (Тайвань)</t>
  </si>
  <si>
    <t>1K0853666B9B9</t>
  </si>
  <si>
    <t>GOLF РЕШЕТКА БАМПЕРА ПЕРЕДН ПРАВ П/ПРОТИВОТУМ (Тайвань)</t>
  </si>
  <si>
    <t>1K0853677A9B9</t>
  </si>
  <si>
    <t>GOLF РЕШЕТКА БАМПЕРА ПЕРЕДН ЦЕНТРАЛ (Тайвань)</t>
  </si>
  <si>
    <t>1K08536659B9</t>
  </si>
  <si>
    <t>GOLF РЕШЕТКА БАМПЕРА ПЕРЕДН ЛЕВ БЕЗ ОТВ П/ПРОТИВОТУМ (Тайвань)</t>
  </si>
  <si>
    <t>1K08536669B9</t>
  </si>
  <si>
    <t>GOLF РЕШЕТКА БАМПЕРА ПЕРЕДН ПРАВ БЕЗ ОТВ П/ПРОТИВОТУМ (Тайвань)</t>
  </si>
  <si>
    <t>1K0805903A9B9</t>
  </si>
  <si>
    <t>1K0805903D9B9</t>
  </si>
  <si>
    <t>GOLF {GTI} СПОЙЛЕР БАМПЕРА ПЕРЕДН (Тайвань) ЧЕРН</t>
  </si>
  <si>
    <t>1K0807109C</t>
  </si>
  <si>
    <t>GOLF УСИЛИТЕЛЬ БАМПЕРА ПЕРЕДН (Тайвань)</t>
  </si>
  <si>
    <t>1K6821021A</t>
  </si>
  <si>
    <t>1K6821022A</t>
  </si>
  <si>
    <t>1K0805977A/1K0805977B</t>
  </si>
  <si>
    <t>JETTA {GOLF 04-} ПОДКРЫЛОК ПЕРЕДН КРЫЛА ЛЕВ ЗАДН ЧАСТЬ (Китай)</t>
  </si>
  <si>
    <t>1K0805978A/1K0805978B</t>
  </si>
  <si>
    <t>JETTA {GOLF 04-} ПОДКРЫЛОК ПЕРЕДН КРЫЛА ПРАВ ЗАДН ЧАСТЬ (Китай)</t>
  </si>
  <si>
    <t>1K0805911/1K0805911B</t>
  </si>
  <si>
    <t>JETTA {GOLF 04-} ПОДКРЫЛОК ПЕРЕДН КРЫЛА ЛЕВ ПЕРЕД ЧАСТЬ (Китай)</t>
  </si>
  <si>
    <t>1K0805912/1K0805912A</t>
  </si>
  <si>
    <t>JETTA {GOLF 04-} ПОДКРЫЛОК ПЕРЕДН КРЫЛА ПРАВ ПЕРЕД ЧАСТЬ (Китай)</t>
  </si>
  <si>
    <t>1K0823031J</t>
  </si>
  <si>
    <t>GOLF {+ JETTA} КАПОТ (Тайвань)</t>
  </si>
  <si>
    <t>1K0823359A</t>
  </si>
  <si>
    <t>GOLF АМОРТИЗАТОР КАПОТА (Китай)</t>
  </si>
  <si>
    <t>1K0805588H</t>
  </si>
  <si>
    <t>GOLF СУППОРТ РАДИАТОРА (бензин) (Тайвань)</t>
  </si>
  <si>
    <t>1K5955109AGRU</t>
  </si>
  <si>
    <t>GOLF КРЫШКА ФОРСУНКИ ОМЫВАТЕЛЯ ФАРЫ ЛЕВ GTI (Тайвань)</t>
  </si>
  <si>
    <t>1K5955110AGRU</t>
  </si>
  <si>
    <t>GOLF КРЫШКА ФОРСУНКИ ОМЫВАТЕЛЯ ФАРЫ ПРАВ GTI (Тайвань)</t>
  </si>
  <si>
    <t>1K1857507AL9B9</t>
  </si>
  <si>
    <t>GOLF ЗЕРКАЛО ЛЕВ ЭЛЕКТР С ПОДОГРЕВ , АВТОСКЛАДЫВ С УК.ПОВОР (aspherical) (Тайвань) ГРУНТ</t>
  </si>
  <si>
    <t>1K1857508AL9B9</t>
  </si>
  <si>
    <t>GOLF ЗЕРКАЛО ПРАВ ЭЛЕКТР С ПОДОГРЕВ , АВТОСКЛАДЫВ С УК.ПОВОР (aspherical) (Тайвань) ГРУНТ</t>
  </si>
  <si>
    <t>1K1857507DC9B9</t>
  </si>
  <si>
    <t>GOLF ЗЕРКАЛО ЛЕВ ЭЛЕКТР С ПОДОГРЕВ С УК.ПОВОР (aspherical) (Тайвань) ГРУНТ</t>
  </si>
  <si>
    <t>1K1857508CN9B9</t>
  </si>
  <si>
    <t>GOLF ЗЕРКАЛО ПРАВ ЭЛЕКТР С ПОДОГРЕВ С УК.ПОВОР (convex) (Тайвань) ГРУНТ</t>
  </si>
  <si>
    <t>1K0857521</t>
  </si>
  <si>
    <t>GOLF {Passat 03-/Sharan 04-} СТЕКЛО ЗЕРКАЛА ЛЕВ С ПОДОГРЕВ (aspherical) (Тайвань)</t>
  </si>
  <si>
    <t>1K0857522</t>
  </si>
  <si>
    <t>GOLF {Passat 03-/Sharan 04-} СТЕКЛО ЗЕРКАЛА ПРАВ С ПОДОГРЕВ (convex) (Тайвань)</t>
  </si>
  <si>
    <t>1K4809835B</t>
  </si>
  <si>
    <t>1K4809836B</t>
  </si>
  <si>
    <t>1K6827550B</t>
  </si>
  <si>
    <t>GOLF АМОРТИЗАТОР КРЫШКИ БАГАЖНИКА (Китай)</t>
  </si>
  <si>
    <t>1K6807417GRU</t>
  </si>
  <si>
    <t>GOLF БАМПЕР ЗАДН ВЕРХН (Тайвань) ГРУНТ</t>
  </si>
  <si>
    <t>1K68074339B9</t>
  </si>
  <si>
    <t>GOLF БАМПЕР ЗАДН НИЖН (Тайвань) ГРУНТ</t>
  </si>
  <si>
    <t>1K0807305A</t>
  </si>
  <si>
    <t>1K6945095</t>
  </si>
  <si>
    <t>1K6945096</t>
  </si>
  <si>
    <t>1K6945093G</t>
  </si>
  <si>
    <t>GOLF ФОНАРЬ ЗАДН ВНУТРЕН ЛЕВ (DEPO)</t>
  </si>
  <si>
    <t>1K6945094G</t>
  </si>
  <si>
    <t>GOLF ФОНАРЬ ЗАДН ВНУТРЕН ПРАВ (DEPO)</t>
  </si>
  <si>
    <t>1K6945095+1K6945096+1K6945093G+1K6945094G</t>
  </si>
  <si>
    <t>GOLF ФОНАРЬ ЗАДН ВНЕШН+ВНУТР Л+П (КОМПЛЕКТ) ТЮНИНГ ПРОЗРАЧ С ДИОД (JUNYAN) ВНУТРИ ХРОМ</t>
  </si>
  <si>
    <t>GOLF ФОНАРЬ ЗАДН ВНЕШН+ВНУТР Л+П (КОМПЛЕКТ) ТЮНИНГ ПРОЗРАЧ С ДИОД (JUNYAN) ВНУТРИ ЧЕРН</t>
  </si>
  <si>
    <t>1K0807183</t>
  </si>
  <si>
    <t>GOLF КРЕПЛЕНИЕ БАМПЕРА ПЕРЕДН ЛЕВ (Тайвань) ГРУНТ</t>
  </si>
  <si>
    <t>1K0807184</t>
  </si>
  <si>
    <t>GOLF КРЕПЛЕНИЕ БАМПЕРА ПЕРЕДН ПРАВ (Тайвань) ГРУНТ</t>
  </si>
  <si>
    <t>1K0121251N</t>
  </si>
  <si>
    <t>GOLF РАДИАТОР ОХЛАЖДЕН (см.каталог)</t>
  </si>
  <si>
    <t>1K4837461A</t>
  </si>
  <si>
    <t>GOLF СТЕКЛОПОДЪЁМНИК ЛЕВ ПЕРЕД , БЕЗ МОТОР (Китай)</t>
  </si>
  <si>
    <t>1K4837462A</t>
  </si>
  <si>
    <t>GOLF СТЕКЛОПОДЪЁМНИК ПРАВ ПЕРЕД , БЕЗ МОТОР (Китай)</t>
  </si>
  <si>
    <t>VW GOLF VI (09-11)</t>
  </si>
  <si>
    <t>5K1941006L+5K1941005L</t>
  </si>
  <si>
    <t>GOLF {с DRL (дневн. ходов огни)} ФАРА Л+П (КОМПЛЕКТ) ТЮНИНГ ЛИНЗОВАН (DEVIL EYES) С РЕГ.МОТОР (SONAR) ВНУТРИ ЧЕРН</t>
  </si>
  <si>
    <t>GOLF ФАРА Л+П (КОМПЛЕКТ) ТЮНИНГ ЛИНЗОВАН С ДИОД С РЕГ.МОТОР (DEPO) ВНУТРИ ЧЕРН</t>
  </si>
  <si>
    <t>1EG00990101/5K1941005L</t>
  </si>
  <si>
    <t>GOLF ФАРА ЛЕВ С РЕГ.МОТОР (H-тип) ВНУТРИ (DEPO) ЧЕРН</t>
  </si>
  <si>
    <t>1EG00990102/5K1941006L</t>
  </si>
  <si>
    <t>GOLF ФАРА ПРАВ С РЕГ.МОТОР (H-тип) ВНУТРИ (DEPO) ЧЕРН</t>
  </si>
  <si>
    <t>GOLF ФАРА Л+П (КОМПЛЕКТ) ТЮНИНГ ЛИНЗОВАН С ДИОД ГАБАРИТ С РЕГ.МОТОР (DEPO) ВНУТРИ ХРОМ</t>
  </si>
  <si>
    <t>GOLF {с DRL (дневн. ходов огни)} ФАРА Л+П (КОМПЛЕКТ) ТЮНИНГ ЛИНЗОВАН (DEVIL EYES) (SONAR) ВНУТРИ ХРОМ</t>
  </si>
  <si>
    <t>GOLF ФАРА Л+П (КОМПЛЕКТ) ТЮНИНГ ЛИНЗОВАН (DEVIL EYES) С СВЕТЯЩ ОБОДК РЕГ.МОТОР (JUNYAN) ВНУТРИ ЧЕРН</t>
  </si>
  <si>
    <t>5K0945105F</t>
  </si>
  <si>
    <t>GOLF ФОНАРЬ-КАТАФОТ ЛЕВ В ЗАДН БАМПЕР (Китай)</t>
  </si>
  <si>
    <t>5K0945106F</t>
  </si>
  <si>
    <t>GOLF ФОНАРЬ-КАТАФОТ ПРАВ В ЗАДН БАМПЕР (Китай)</t>
  </si>
  <si>
    <t>GOLF {PLUS 09-/ TIGUAN 11-/ CADDY 10-/JETTA 11-/TOURAN 11-} ФАРА ПРОТИВОТУМ ЛЕВ (Китай)</t>
  </si>
  <si>
    <t>GOLF {PLUS 09-/ TIGUAN 11-/ CADDY 10-/JETTA 11-/TOURAN 11-} ФАРА ПРОТИВОТУМ ПРАВ (Китай)</t>
  </si>
  <si>
    <t>5K0853651AMZLL</t>
  </si>
  <si>
    <t>GOLF РЕШЕТКА РАДИАТОРА (Китай)</t>
  </si>
  <si>
    <t>GOLF РЕШЕТКА РАДИАТОРА С ХРОМ МОЛДИНГ (Тайвань)</t>
  </si>
  <si>
    <t>5K0807079GRU</t>
  </si>
  <si>
    <t>GOLF БАМПЕР ПЕРЕДН ГРУНТ</t>
  </si>
  <si>
    <t>5K0807217BGRU</t>
  </si>
  <si>
    <t>GOLF БАМПЕР ПЕРЕДН С ОТВ П/ОМЫВАТ , ОТВ П/ДАТЧ (Тайвань)</t>
  </si>
  <si>
    <t>5K0807217</t>
  </si>
  <si>
    <t>GOLF БАМПЕР ПЕРЕДН (Китай)</t>
  </si>
  <si>
    <t>5K0807217CCGRU</t>
  </si>
  <si>
    <t>GOLF {GTI} БАМПЕР ПЕРЕДН С ОТВ П/ОМЫВАТ , П/ДАТЧ (Тайвань)</t>
  </si>
  <si>
    <t>5K0807217DGRU</t>
  </si>
  <si>
    <t>GOLF БАМПЕР ПЕРЕДН С ОТВ П/ОМЫВАТ ФАР (Китай)</t>
  </si>
  <si>
    <t>5K0853677C9B9</t>
  </si>
  <si>
    <t>GOLF {GTI} РЕШЕТКА БАМПЕРА ПЕРЕДН ЦЕНТРАЛ (Тайвань)</t>
  </si>
  <si>
    <t>5K08536659B9</t>
  </si>
  <si>
    <t>GOLF РЕШЕТКА БАМПЕРА ПЕРЕДН ЛЕВ П/ПРОТИВОТУМ С ХРОМ МОЛДИНГ (Тайвань)</t>
  </si>
  <si>
    <t>5K08536669B9</t>
  </si>
  <si>
    <t>GOLF РЕШЕТКА БАМПЕРА ПЕРЕДН ПРАВ П/ПРОТИВОТУМ С ХРОМ МОЛДИНГ (Тайвань)</t>
  </si>
  <si>
    <t>5KD853671RYP</t>
  </si>
  <si>
    <t>GOLF РЕШЕТКА БАМПЕРА ПЕРЕДН ЦЕНТРАЛ (Китай)</t>
  </si>
  <si>
    <t>5K0853665A9B9</t>
  </si>
  <si>
    <t>5K0853666A9B9</t>
  </si>
  <si>
    <t>5K0853677</t>
  </si>
  <si>
    <t>GOLF РЕШЕТКА БАМПЕРА ПЕРЕДН ЦЕНТРАЛ С ХРОМ МОЛДИНГ (Тайвань)</t>
  </si>
  <si>
    <t>5K0853665C9B9</t>
  </si>
  <si>
    <t>GOLF {GTI} РЕШЕТКА БАМПЕРА ПЕРЕДН ЛЕВ С ОТВ П/ПРОТИВОТУМ (Тайвань)</t>
  </si>
  <si>
    <t>5K0853666C9B9</t>
  </si>
  <si>
    <t>GOLF {GTI} РЕШЕТКА БАМПЕРА ПЕРЕДН ПРАВ С ОТВ П/ПРОТИВОТУМ (Тайвань)</t>
  </si>
  <si>
    <t>GOLF РЕШЕТКА БАМПЕРА ПЕРЕДН ЛЕВ П/ПРОТИВОТУМ С ХРОМ МОЛДИНГ (Китай)</t>
  </si>
  <si>
    <t>GOLF РЕШЕТКА БАМПЕРА ПЕРЕДН ПРАВ П/ПРОТИВОТУМ С ХРОМ МОЛДИНГ (Китай)</t>
  </si>
  <si>
    <t>5K0805915A9B9</t>
  </si>
  <si>
    <t>GOLF КРЕПЛЕНИЕ СПОЙЛЕРА БАМПЕРА ПЕРЕДН ЧЕРН</t>
  </si>
  <si>
    <t>5K0805903A9B9</t>
  </si>
  <si>
    <t>5K0805903</t>
  </si>
  <si>
    <t>GOLF СПОЙЛЕР БАМПЕРА ПЕРЕДН (Китай)</t>
  </si>
  <si>
    <t>5K0807651C</t>
  </si>
  <si>
    <t>GOLF УСИЛИТЕЛЬ БАМПЕРА ПЕРЕДН МАЛЕНЬК (Тайвань)</t>
  </si>
  <si>
    <t>5K0807109N</t>
  </si>
  <si>
    <t>GOLF УСИЛИТЕЛЬ БАМПЕРА ПЕРЕДН БОЛЬШ (Тайвань)</t>
  </si>
  <si>
    <t>GOLF УСИЛИТЕЛЬ БАМПЕРА ПЕРЕДН БОЛЬШ (Китай)</t>
  </si>
  <si>
    <t>5K6821021A</t>
  </si>
  <si>
    <t>5K6821022A</t>
  </si>
  <si>
    <t>5K0805977</t>
  </si>
  <si>
    <t>GOLF ПОДКРЫЛОК ПЕРЕДН КРЫЛА ЛЕВ ЗАДН ЧАСТЬ (Тайвань)</t>
  </si>
  <si>
    <t>5K0805978</t>
  </si>
  <si>
    <t>GOLF ПОДКРЫЛОК ПЕРЕДН КРЫЛА ПРАВ ЗАДН ЧАСТЬ (Тайвань)</t>
  </si>
  <si>
    <t>GOLF ПОДКРЫЛОК ПЕРЕДН КРЫЛА ЛЕВ ЗАДН ЧАСТЬ (Китай)</t>
  </si>
  <si>
    <t>GOLF ПОДКРЫЛОК ПЕРЕДН КРЫЛА ПРАВ ЗАДН ЧАСТЬ (Китай)</t>
  </si>
  <si>
    <t>5K0805911C</t>
  </si>
  <si>
    <t>GOLF ПОДКРЫЛОК ПЕРЕДН КРЫЛА ЛЕВ ПЕРЕД ЧАСТЬ (Китай)</t>
  </si>
  <si>
    <t>5K0805912</t>
  </si>
  <si>
    <t>GOLF ПОДКРЫЛОК ПЕРЕДН КРЫЛА ПРАВ ПЕРЕД ЧАСТЬ (Китай)</t>
  </si>
  <si>
    <t>GOLF ПОДКРЫЛОК ПЕРЕДН КРЫЛА ЛЕВ ЗАДН ЧАСТЬ (Италия)</t>
  </si>
  <si>
    <t>GOLF ПОДКРЫЛОК ПЕРЕДН КРЫЛА ПРАВ ЗАДН ЧАСТЬ (Италия)</t>
  </si>
  <si>
    <t>1K9075101+5K0075111</t>
  </si>
  <si>
    <t>GOLF БРЫЗГОВИК ПЕРЕДН КРЫЛА Л+П (КОМПЛЕКТ) + ЗАДН (4 шт) (Китай)</t>
  </si>
  <si>
    <t>5K0823031G</t>
  </si>
  <si>
    <t>5K0823359B</t>
  </si>
  <si>
    <t>5K0805588F</t>
  </si>
  <si>
    <t>GOLF ПАНЕЛЬ ПЕРЕДН ПЛАСТИК (Тайвань)</t>
  </si>
  <si>
    <t>GOLF ПАНЕЛЬ ПЕРЕДН ПЛАСТИК (Китай)</t>
  </si>
  <si>
    <t>5K0807227A</t>
  </si>
  <si>
    <t>GOLF КРЕПЛЕНИЕ ФАРЫ ЛЕВ (Китай)</t>
  </si>
  <si>
    <t>5K0807228A</t>
  </si>
  <si>
    <t>GOLF КРЕПЛЕНИЕ ФАРЫ ПРАВ (Китай)</t>
  </si>
  <si>
    <t>5K0955109CGRU</t>
  </si>
  <si>
    <t>GOLF КРЫШКА ФОРСУНКИ ОМЫВАТЕЛЯ ФАРЫ ЛЕВ (Китай)</t>
  </si>
  <si>
    <t>5K0955110CGRU</t>
  </si>
  <si>
    <t>GOLF КРЫШКА ФОРСУНКИ ОМЫВАТЕЛЯ ФАРЫ ПРАВ (Китай)</t>
  </si>
  <si>
    <t>5K0857507N9B9</t>
  </si>
  <si>
    <t>GOLF ЗЕРКАЛО ЛЕВ ЭЛЕКТР С ПОДОГРЕВ , УК.ПОВОР , С КРЫШК (aspherical) (Тайвань)</t>
  </si>
  <si>
    <t>5K0857508N9B9</t>
  </si>
  <si>
    <t>GOLF ЗЕРКАЛО ПРАВ ЭЛЕКТР С ПОДОГРЕВ , УК.ПОВОР , С КРЫШК (convex) (Тайвань)</t>
  </si>
  <si>
    <t>5K0857507AF9B9</t>
  </si>
  <si>
    <t>GOLF ЗЕРКАЛО ЛЕВ ЭЛЕКТР С ПОДОГРЕВ , УК.ПОВОР , АВТОСКЛАДЫВ , ПОДСВЕТ (aspherical) (Тайвань)</t>
  </si>
  <si>
    <t>5K0857508AF9B9</t>
  </si>
  <si>
    <t>GOLF ЗЕРКАЛО ПРАВ ЭЛЕКТР С ПОДОГРЕВ , УК.ПОВОР , АВТОСКЛАДЫВ , ПОДСВЕТ , ПАМЯТЬЮ (convex) (Тайвань)</t>
  </si>
  <si>
    <t>GOLF ЗЕРКАЛО ЛЕВ ЭЛЕКТР С ПОДОГРЕВ , УК.ПОВОР , С КРЫШК (Китай)</t>
  </si>
  <si>
    <t>GOLF ЗЕРКАЛО ПРАВ ЭЛЕКТР С ПОДОГРЕВ , УК.ПОВОР , С КРЫШК (Китай)</t>
  </si>
  <si>
    <t>5K0857507AD9B9</t>
  </si>
  <si>
    <t>GOLF ЗЕРКАЛО ЛЕВ ЭЛЕКТР С ПОДОГРЕВ , УК.ПОВОР , ПОДСВЕТ (convex) (Тайвань)</t>
  </si>
  <si>
    <t>5K0857508AD9B9</t>
  </si>
  <si>
    <t>GOLF ЗЕРКАЛО ПРАВ ЭЛЕКТР С ПОДОГРЕВ , УК.ПОВОР , ПОДСВЕТ (convex) (Тайвань)</t>
  </si>
  <si>
    <t>5K0857521</t>
  </si>
  <si>
    <t>GOLF СТЕКЛО ЗЕРКАЛА ЛЕВ С ПОДОГРЕВ (aspherical) (Тайвань)</t>
  </si>
  <si>
    <t>5K0857522</t>
  </si>
  <si>
    <t>GOLF СТЕКЛО ЗЕРКАЛА ПРАВ С ПОДОГРЕВ (convex) (Тайвань)</t>
  </si>
  <si>
    <t>5K0807241EGRU</t>
  </si>
  <si>
    <t>GOLF ЗАГЛУШКА БУКСИРОВ КРЮКА БАМПЕРА ПЕРЕД (Тайвань)</t>
  </si>
  <si>
    <t>6R0857537GRU</t>
  </si>
  <si>
    <t>GOLF КРЫШКА ЗЕРКАЛА ЛЕВ (Тайвань) ГРУНТ</t>
  </si>
  <si>
    <t>6R0857538GRU</t>
  </si>
  <si>
    <t>GOLF КРЫШКА ЗЕРКАЛА ПРАВ (Тайвань) ГРУНТ</t>
  </si>
  <si>
    <t>5K68074419B9</t>
  </si>
  <si>
    <t>GOLF ЗАГЛУШКА БУКСИРОВ КРЮКА БАМПЕРА ЗАДН (Китай)</t>
  </si>
  <si>
    <t>GOLF АРКА РЕМ.КРЫЛА ЗАДН ЛЕВ (KLOKKERHOLM)</t>
  </si>
  <si>
    <t>GOLF АРКА РЕМ.КРЫЛА ЗАДН ПРАВ (KLOKKERHOLM)</t>
  </si>
  <si>
    <t>5K4831055F</t>
  </si>
  <si>
    <t>GOLF ДВЕРЬ ПЕРЕДН ЛЕВ (Китай)</t>
  </si>
  <si>
    <t>5K4831056F</t>
  </si>
  <si>
    <t>GOLF ДВЕРЬ ПЕРЕДН ПРАВ (Китай)</t>
  </si>
  <si>
    <t>5K6833055J/5K6833055K</t>
  </si>
  <si>
    <t>GOLF ДВЕРЬ ЗАДН ЛЕВ (Китай)</t>
  </si>
  <si>
    <t>5K6833056J/5K6833056K</t>
  </si>
  <si>
    <t>GOLF ДВЕРЬ ЗАДН ПРАВ (Китай)</t>
  </si>
  <si>
    <t>5K4809843</t>
  </si>
  <si>
    <t>GOLF КРЫЛО ЗАДН ЛЕВ (Китай)</t>
  </si>
  <si>
    <t>5K4809844</t>
  </si>
  <si>
    <t>GOLF КРЫЛО ЗАДН ПРАВ (Китай)</t>
  </si>
  <si>
    <t>5K6827025H</t>
  </si>
  <si>
    <t>GOLF КРЫШКА БАГАЖНИКА (Китай)</t>
  </si>
  <si>
    <t>5K6827550B</t>
  </si>
  <si>
    <t>5K6807417GRU</t>
  </si>
  <si>
    <t>GOLF БАМПЕР ЗАДН С ОТВ П/ДАТЧ (Тайвань)</t>
  </si>
  <si>
    <t>5K6807421GRU</t>
  </si>
  <si>
    <t>GOLF БАМПЕР ЗАДН БЕЗ ОТВ П/ДАТЧ (Тайвань)</t>
  </si>
  <si>
    <t>GOLF БАМПЕР ЗАДН С ОТВ П/ДАТЧ (Китай)</t>
  </si>
  <si>
    <t>5K6807521K9B9</t>
  </si>
  <si>
    <t>GOLF СПОЙЛЕР БАМПЕРА ЗАДН (Тайвань) ЧЕРН</t>
  </si>
  <si>
    <t>5K0807521</t>
  </si>
  <si>
    <t>GOLF СПОЙЛЕР БАМПЕРА ЗАДН (Китай)</t>
  </si>
  <si>
    <t>5K0807305A</t>
  </si>
  <si>
    <t>GOLF УСИЛИТЕЛЬ БАМПЕРА ЗАДН (Китай)</t>
  </si>
  <si>
    <t>5K0945095E</t>
  </si>
  <si>
    <t>GOLF ФОНАРЬ ЗАДН ВНЕШН ЛЕВ (Valeo тип) (DEPO)</t>
  </si>
  <si>
    <t>5K0945096E</t>
  </si>
  <si>
    <t>GOLF ФОНАРЬ ЗАДН ВНЕШН ПРАВ (Valeo тип) (DEPO)</t>
  </si>
  <si>
    <t>5K0945093G/89500513</t>
  </si>
  <si>
    <t>GOLF ФОНАРЬ ЗАДН ВНУТРЕН ЛЕВ (Valeo тип) (DEPO)</t>
  </si>
  <si>
    <t>5K0945094G/89500515</t>
  </si>
  <si>
    <t>GOLF ФОНАРЬ ЗАДН ВНУТРЕН ПРАВ (Valeo тип) (DEPO)</t>
  </si>
  <si>
    <t>5K0945095E+5K0945096E+5K0945093G+5K0945094G</t>
  </si>
  <si>
    <t>GOLF ФОНАРЬ ЗАДН ВНЕШН+ВНУТР Л+П (КОМПЛЕКТ) (ХЭТЧБЭК) ТЮНИНГ ХРУСТАЛ С ДИОД ВНУТРИ ХРОМ , СТЕКЛО (DEPO) ТОНИР</t>
  </si>
  <si>
    <t>GOLF ФОНАРЬ ЗАДН ВНЕШН+ВНУТР Л+П (КОМПЛЕКТ) (ХЭТЧБЭК) ТЮНИНГ ПОЛНОСТЬЮ ДИОД (EAGLE EYES) ВНУТРИ КРАСН-ТОНИР</t>
  </si>
  <si>
    <t>GOLF ФОНАРЬ ЗАДН ВНЕШН+ВНУТР Л+П (КОМПЛЕКТ) (ХЭТЧБЭК) ТЮНИНГ С СВЕТЯЩ.СЕКЦИЯМИ ВНУТРИ (EAGLE EYES) КРАСН-ТОНИР</t>
  </si>
  <si>
    <t>GOLF ФОНАРЬ ЗАДН ВНЕШН+ВНУТР Л+П (КОМПЛЕКТ) (ХЭТЧБЭК) ТЮНИНГ С ДИОД (JUNYAN) ВНУТРИ ХРОМ</t>
  </si>
  <si>
    <t>GOLF ФОНАРЬ ЗАДН ВНЕШН+ВНУТР Л+П (КОМПЛЕКТ) (ХЭТЧБЭК) ТЮНИНГ С ДИОД (SONAR) ВНУТРИ ХРОМ</t>
  </si>
  <si>
    <t>GOLF ФОНАРЬ ЗАДН ВНЕШН+ВНУТР Л+П (КОМПЛЕКТ) (ХЭТЧБЭК) ТЮНИНГ ХРУСТАЛ С ДИОД (SONAR) ВНУТРИ ХРОМ , СТЕКЛО ТОНИР</t>
  </si>
  <si>
    <t>5K0807723B</t>
  </si>
  <si>
    <t>GOLF КРЕПЛЕНИЕ БАМПЕРА ПЕРЕДН ЛЕВ (Китай)</t>
  </si>
  <si>
    <t>5K0807724B</t>
  </si>
  <si>
    <t>GOLF КРЕПЛЕНИЕ БАМПЕРА ПЕРЕДН ПРАВ (Китай)</t>
  </si>
  <si>
    <t>5K0807261</t>
  </si>
  <si>
    <t>GOLF КРЕПЛЕНИЕ БАМПЕРА ПЕРЕДН ЛЕВ GTI (Тайвань)</t>
  </si>
  <si>
    <t>5K0807262</t>
  </si>
  <si>
    <t>GOLF КРЕПЛЕНИЕ БАМПЕРА ПЕРЕДН ПРАВ GTI (Тайвань)</t>
  </si>
  <si>
    <t>5K6807393C</t>
  </si>
  <si>
    <t>GOLF КРЕПЛЕНИЕ БАМПЕРА ЗАДН ЛЕВ (Китай)</t>
  </si>
  <si>
    <t>5K6807394C</t>
  </si>
  <si>
    <t>GOLF КРЕПЛЕНИЕ БАМПЕРА ЗАДН ПРАВ (Китай)</t>
  </si>
  <si>
    <t>5K0955978A+7E5955104</t>
  </si>
  <si>
    <t>GOLF {JETTA 11-/TRANSPORTER 11-} ФОРСУНКА ОМЫВАТЕЛЯ ФАРЫ Л=П (Китай)</t>
  </si>
  <si>
    <t>5K0837461D</t>
  </si>
  <si>
    <t>5K0837462D</t>
  </si>
  <si>
    <t>5K4839461</t>
  </si>
  <si>
    <t>5K4839462</t>
  </si>
  <si>
    <t>VW GOLF VII (12-)</t>
  </si>
  <si>
    <t>5G1941005</t>
  </si>
  <si>
    <t>5G1941006</t>
  </si>
  <si>
    <t>5G1941039</t>
  </si>
  <si>
    <t>GOLF {D3S} ФАРА ЛЕВ ЛИНЗОВАН С РЕГ.МОТОР (КСЕНОН) ВНУТРИ (DEPO) ЧЕРН</t>
  </si>
  <si>
    <t>5G1941040</t>
  </si>
  <si>
    <t>GOLF {D3S} ФАРА ПРАВ ЛИНЗОВАН С РЕГ.МОТОР (КСЕНОН) ВНУТРИ (DEPO) ЧЕРН</t>
  </si>
  <si>
    <t>GOLF {GTI} ФАРА Л+П (КОМПЛЕКТ) ТЮНИНГ ЛИНЗОВАН С "БЕГУЩИЙ" УК.ПОВОР (EAGLE EYES) , ВНУТРИ ЧЕРН</t>
  </si>
  <si>
    <t>5G0945105</t>
  </si>
  <si>
    <t>5G0945106</t>
  </si>
  <si>
    <t>GOLF ФОНАРЬ-КАТАФОТ ЛЕВ В ЗАДН БАМПЕР (DEPO)</t>
  </si>
  <si>
    <t>GOLF ФОНАРЬ-КАТАФОТ ПРАВ В ЗАДН БАМПЕР (DEPO)</t>
  </si>
  <si>
    <t>5G0941661</t>
  </si>
  <si>
    <t>GOLF ФАРА ПРОТИВОТУМ ЛЕВ (Китай)</t>
  </si>
  <si>
    <t>5G0941662</t>
  </si>
  <si>
    <t>GOLF ФАРА ПРОТИВОТУМ ПРАВ (Китай)</t>
  </si>
  <si>
    <t>5G0853651LZLL</t>
  </si>
  <si>
    <t>5G0853651</t>
  </si>
  <si>
    <t>GOLF РЕШЕТКА РАДИАТОРА С ХРОМ МОЛДИНГ (Китай)</t>
  </si>
  <si>
    <t>5G0807217BPGRU</t>
  </si>
  <si>
    <t>GOLF БАМПЕР ПЕРЕДН С ОТВ П/ОМЫВАТ ФАР , С ОТВ П/ДАТЧ , ГРУНТ (Тайвань)</t>
  </si>
  <si>
    <t>5G0807217BNGRU</t>
  </si>
  <si>
    <t>GOLF БАМПЕР ПЕРЕДН БЕЗ ОТВ , ГРУНТ (Тайвань)</t>
  </si>
  <si>
    <t>5G08536779B9</t>
  </si>
  <si>
    <t>GOLF РЕШЕТКА БАМПЕРА ПЕРЕДН (Тайвань)</t>
  </si>
  <si>
    <t>5G0854661RYP</t>
  </si>
  <si>
    <t>GOLF РЕШЕТКА БАМПЕРА ПЕРЕДН ЛЕВ С ХРОМ МОЛДИНГ (Тайвань)</t>
  </si>
  <si>
    <t>5G0854662RYP</t>
  </si>
  <si>
    <t>GOLF РЕШЕТКА БАМПЕРА ПЕРЕДН ПРАВ С ХРОМ МОЛДИНГ (Тайвань)</t>
  </si>
  <si>
    <t>GOLF РЕШЕТКА БАМПЕРА ПЕРЕДН ЛЕВ С ХРОМ МОЛДИНГ (Китай)</t>
  </si>
  <si>
    <t>GOLF РЕШЕТКА БАМПЕРА ПЕРЕДН ПРАВ С ХРОМ МОЛДИНГ (Китай)</t>
  </si>
  <si>
    <t>5G0853211E9B9</t>
  </si>
  <si>
    <t>GOLF РЕШЕТКА БАМПЕРА ПЕРЕДН ЛЕВ С ОТВ П/ПРОТИВОТУМ (DEPO)</t>
  </si>
  <si>
    <t>5G0853212E9B9</t>
  </si>
  <si>
    <t>GOLF РЕШЕТКА БАМПЕРА ПЕРЕДН ПРАВ С ОТВ П/ПРОТИВОТУМ (DEPO)</t>
  </si>
  <si>
    <t>5G0805903B9B9</t>
  </si>
  <si>
    <t>5G0807109B</t>
  </si>
  <si>
    <t>GOLF УСИЛИТЕЛЬ БАМПЕРА ПЕРЕДН (Китай)</t>
  </si>
  <si>
    <t>5G0807651A</t>
  </si>
  <si>
    <t>GOLF УСИЛИТЕЛЬ БАМПЕРА ПЕРЕДН НИЖН (Китай)</t>
  </si>
  <si>
    <t>5G0821105</t>
  </si>
  <si>
    <t>5G0821106</t>
  </si>
  <si>
    <t>5G0823031J</t>
  </si>
  <si>
    <t>5G0805588L/5G0805588R</t>
  </si>
  <si>
    <t>GOLF {140л.с} ПАНЕЛЬ ПЕРЕДН ПЛАСТИК (Тайвань)</t>
  </si>
  <si>
    <t>5G0805588M/5G0805588Q</t>
  </si>
  <si>
    <t>GOLF {122л.с} ПАНЕЛЬ ПЕРЕДН ПЛАСТИК (Тайвань)</t>
  </si>
  <si>
    <t>5K0955109</t>
  </si>
  <si>
    <t>5K0955110</t>
  </si>
  <si>
    <t>5G1857507AF9B9+5G0857537CGRU+5G0857521</t>
  </si>
  <si>
    <t>GOLF ЗЕРКАЛО ЛЕВ ЭЛЕКТР С ПОДОГРЕВ , ДИОД УК.ПОВОР 6 КОНТ (aspherical) (Тайвань)</t>
  </si>
  <si>
    <t>5G1857508AM9B9+5G0857538B9B9+5G0857522</t>
  </si>
  <si>
    <t>GOLF ЗЕРКАЛО ПРАВ ЭЛЕКТР С ПОДОГРЕВ , ДИОД УК.ПОВОР , ПАМЯТЬЮ 10 КОНТ (convex) (Тайвань)</t>
  </si>
  <si>
    <t>GOLF ЗЕРКАЛО ЛЕВ ЭЛЕКТР С ПОДОГРЕВ , УК.ПОВОР (Китай)</t>
  </si>
  <si>
    <t>GOLF ЗЕРКАЛО ПРАВ ЭЛЕКТР С ПОДОГРЕВ , УК.ПОВОР (Китай)</t>
  </si>
  <si>
    <t>5G0807241GRU</t>
  </si>
  <si>
    <t>GOLF ЗАГЛУШКА БУКСИРОВ КРЮКА БАМПЕРА ПЕРЕД (Китай)</t>
  </si>
  <si>
    <t>5G6807441GRU</t>
  </si>
  <si>
    <t>5G4831055AN</t>
  </si>
  <si>
    <t>5G4831056AN</t>
  </si>
  <si>
    <t>5G4809843</t>
  </si>
  <si>
    <t>5G4809844</t>
  </si>
  <si>
    <t>5G6807417KGRU</t>
  </si>
  <si>
    <t>GOLF БАМПЕР ЗАДН БЕЗ ОТВ П/ДАТЧ , ГРУНТ (Тайвань)</t>
  </si>
  <si>
    <t>5G6807417MGRU</t>
  </si>
  <si>
    <t>GOLF БАМПЕР ЗАДН С ОТВ П/ДАТЧ , ГРУНТ (Тайвань)</t>
  </si>
  <si>
    <t>GOLF БАМПЕР ЗАДН БЕЗ ОТВ П/ДАТЧ (Китай)</t>
  </si>
  <si>
    <t>5G6807568B</t>
  </si>
  <si>
    <t>GOLF СПОЙЛЕР БАМПЕРА ЗАДН (Тайвань)</t>
  </si>
  <si>
    <t>5G0807305B</t>
  </si>
  <si>
    <t>5G0807723A</t>
  </si>
  <si>
    <t>5G0807724A</t>
  </si>
  <si>
    <t>5G6807393</t>
  </si>
  <si>
    <t>GOLF КРЕПЛЕНИЕ БАМПЕРА ЗАДН ЛЕВ (Тайвань)</t>
  </si>
  <si>
    <t>5G6807394</t>
  </si>
  <si>
    <t>GOLF КРЕПЛЕНИЕ БАМПЕРА ЗАДН ПРАВ (Тайвань)</t>
  </si>
  <si>
    <t>5G6807393A</t>
  </si>
  <si>
    <t>5G6807394A</t>
  </si>
  <si>
    <t>5G0955965</t>
  </si>
  <si>
    <t>GOLF ФОРСУНКА ОМЫВАТЕЛЯ ФАРЫ ЛЕВ (Китай)</t>
  </si>
  <si>
    <t>5G0955966</t>
  </si>
  <si>
    <t>GOLF ФОРСУНКА ОМЫВАТЕЛЯ ФАРЫ ПРАВ (Китай)</t>
  </si>
  <si>
    <t>5G4837461F</t>
  </si>
  <si>
    <t>5G4837462F</t>
  </si>
  <si>
    <t>5G4839461B</t>
  </si>
  <si>
    <t>5G4839462B</t>
  </si>
  <si>
    <t>VW JETTA (05-10)</t>
  </si>
  <si>
    <t>1K6941005P</t>
  </si>
  <si>
    <t>JETTA ФАРА ЛЕВ С РЕГ.МОТОР (DEPO)</t>
  </si>
  <si>
    <t>1K6941006P</t>
  </si>
  <si>
    <t>JETTA ФАРА ПРАВ С РЕГ.МОТОР (DEPO)</t>
  </si>
  <si>
    <t>1K5853653A9B9</t>
  </si>
  <si>
    <t>JETTA РЕШЕТКА РАДИАТОРА БЕЗ ХРОМ МОЛДИНГ (Тайвань)</t>
  </si>
  <si>
    <t>1K5853653A9B9+1K5853761A2ZZ+1KM898653+1K0807285B9B9</t>
  </si>
  <si>
    <t>JETTA РЕШЕТКА РАДИАТОРА С ХРОМ МОЛДИНГ (Тайвань)</t>
  </si>
  <si>
    <t>1K0807217EGRU</t>
  </si>
  <si>
    <t>JETTA БАМПЕР ПЕРЕДН (Тайвань) ГРУНТ</t>
  </si>
  <si>
    <t>JETTA БАМПЕР ПЕРЕДН (Китай)</t>
  </si>
  <si>
    <t>JETTA БАМПЕР ПЕРЕДН</t>
  </si>
  <si>
    <t>1K08072432ZZ</t>
  </si>
  <si>
    <t>JETTA МОЛДИНГ БАМПЕРА ПЕРЕДН ЛЕВ П/ПРОТИВОТУМ (Тайвань) ХРОМ</t>
  </si>
  <si>
    <t>1K08072442ZZ</t>
  </si>
  <si>
    <t>JETTA МОЛДИНГ БАМПЕРА ПЕРЕДН ПРАВ П/ПРОТИВОТУМ (Тайвань) ХРОМ</t>
  </si>
  <si>
    <t>JETTA МОЛДИНГ БАМПЕРА ПЕРЕДН ЛЕВ П/ПРОТИВОТУМ (Китай) ХРОМ</t>
  </si>
  <si>
    <t>JETTA МОЛДИНГ БАМПЕРА ПЕРЕДН ПРАВ П/ПРОТИВОТУМ (Китай) ХРОМ</t>
  </si>
  <si>
    <t>1K0853677C9B9</t>
  </si>
  <si>
    <t>JETTA РЕШЕТКА БАМПЕРА ПЕРЕДН (Тайвань) ЧЕРН</t>
  </si>
  <si>
    <t>1K0853665E9B9</t>
  </si>
  <si>
    <t>JETTA РЕШЕТКА БАМПЕРА ПЕРЕДН ЛЕВ С ОТВ П/ПРОТИВОТУМ ХРОМ (Китай)</t>
  </si>
  <si>
    <t>1K0853666E9B9</t>
  </si>
  <si>
    <t>JETTA РЕШЕТКА БАМПЕРА ПЕРЕДН ПРАВ С ОТВ П/ПРОТИВОТУМ ХРОМ (Китай)</t>
  </si>
  <si>
    <t>1K0805903B9B9</t>
  </si>
  <si>
    <t>JETTA СПОЙЛЕР БАМПЕРА ПЕРЕДН (Тайвань) ЧЕРН</t>
  </si>
  <si>
    <t>JETTA СПОЙЛЕР БАМПЕРА ПЕРЕДН (Китай)</t>
  </si>
  <si>
    <t>1K5807109A</t>
  </si>
  <si>
    <t>JETTA УСИЛИТЕЛЬ БАМПЕРА ПЕРЕДН (Тайвань)</t>
  </si>
  <si>
    <t>1K5821021A</t>
  </si>
  <si>
    <t>JETTA КРЫЛО ПЕРЕДН ЛЕВ (Тайвань)</t>
  </si>
  <si>
    <t>1K5821022A</t>
  </si>
  <si>
    <t>JETTA КРЫЛО ПЕРЕДН ПРАВ (Тайвань)</t>
  </si>
  <si>
    <t>1K0823031L</t>
  </si>
  <si>
    <t>JETTA КАПОТ (Тайвань)</t>
  </si>
  <si>
    <t>1K0805588G</t>
  </si>
  <si>
    <t>JETTA {2.0 L} СУППОРТ РАДИАТОРА (Тайвань)</t>
  </si>
  <si>
    <t>1K0805588F</t>
  </si>
  <si>
    <t>JETTA {1.6/2.5 L} СУППОРТ РАДИАТОРА (Тайвань)</t>
  </si>
  <si>
    <t>JETTA {1.6/2.5 L} СУППОРТ РАДИАТОРА (Китай)</t>
  </si>
  <si>
    <t>JETTA {2.0 L} СУППОРТ РАДИАТОРА (Китай)</t>
  </si>
  <si>
    <t>1K1857502AR9B9/1K1857507BG</t>
  </si>
  <si>
    <t>JETTA ЗЕРКАЛО ЛЕВ ЭЛЕКТР С ПОДОГРЕВ С УК.ПОВОР (aspherical) (Тайвань) ГРУНТ</t>
  </si>
  <si>
    <t>1K1857502BF9B9/1K1857508BG</t>
  </si>
  <si>
    <t>JETTA ЗЕРКАЛО ПРАВ ЭЛЕКТР С ПОДОГРЕВ С УК.ПОВОР (aspherical) (Тайвань) ГРУНТ</t>
  </si>
  <si>
    <t>JETTA ЗЕРКАЛО ЛЕВ ЭЛЕКТР С ПОДОГРЕВ С УК.ПОВОР (Китай)</t>
  </si>
  <si>
    <t>JETTA ЗЕРКАЛО ПРАВ ЭЛЕКТР С ПОДОГРЕВ С УК.ПОВОР (Китай)</t>
  </si>
  <si>
    <t>1K5807441A</t>
  </si>
  <si>
    <t>JETTA ЗАГЛУШКА БУКСИРОВ КРЮКА БАМПЕРА ЗАДН (Китай)</t>
  </si>
  <si>
    <t>1K5809843</t>
  </si>
  <si>
    <t>JETTA КРЫЛО ЗАДН ЛЕВ (Китай)</t>
  </si>
  <si>
    <t>1K5809844</t>
  </si>
  <si>
    <t>JETTA КРЫЛО ЗАДН ПРАВ (Китай)</t>
  </si>
  <si>
    <t>1K5827550C</t>
  </si>
  <si>
    <t>JETTA АМОРТИЗАТОР КРЫШКИ БАГАЖНИКА (Китай)</t>
  </si>
  <si>
    <t>1K5807417EGRU</t>
  </si>
  <si>
    <t>JETTA БАМПЕР ЗАДН (Тайвань) ГРУНТ</t>
  </si>
  <si>
    <t>JETTA БАМПЕР ЗАДН (Китай) С ОТВ П/ДАТЧ</t>
  </si>
  <si>
    <t>1K5807417HGRU</t>
  </si>
  <si>
    <t>JETTA БАМПЕР ЗАДН С ОТВ П/ДАТЧ (Китай)</t>
  </si>
  <si>
    <t>1K5807521A9B9</t>
  </si>
  <si>
    <t>JETTA СПОЙЛЕР БАМПЕРА ЗАДН (Китай)</t>
  </si>
  <si>
    <t>1K5945095G</t>
  </si>
  <si>
    <t>JETTA ФОНАРЬ ЗАДН ВНЕШН ЛЕВ С ДИОД (DEPO)</t>
  </si>
  <si>
    <t>1K5945096G</t>
  </si>
  <si>
    <t>JETTA ФОНАРЬ ЗАДН ВНЕШН ПРАВ С ДИОД (DEPO)</t>
  </si>
  <si>
    <t>1K5945093G</t>
  </si>
  <si>
    <t>JETTA ФОНАРЬ ЗАДН ВНУТРЕН ЛЕВ</t>
  </si>
  <si>
    <t>1K5945094G</t>
  </si>
  <si>
    <t>JETTA ФОНАРЬ ЗАДН ВНУТРЕН ПРАВ</t>
  </si>
  <si>
    <t>JETTA ФОНАРЬ ЗАДН ВНУТРЕН ЛЕВ (DEPO)</t>
  </si>
  <si>
    <t>JETTA ФОНАРЬ ЗАДН ВНУТРЕН ПРАВ (DEPO)</t>
  </si>
  <si>
    <t>1K0807177</t>
  </si>
  <si>
    <t>JETTA КРЕПЛЕНИЕ БАМПЕРА ПЕРЕДН ЛЕВ (Китай)</t>
  </si>
  <si>
    <t>1K0807178</t>
  </si>
  <si>
    <t>JETTA КРЕПЛЕНИЕ БАМПЕРА ПЕРЕДН ПРАВ (Китай)</t>
  </si>
  <si>
    <t>1K5807393</t>
  </si>
  <si>
    <t>JETTA КРЕПЛЕНИЕ БАМПЕРА ЗАДН ЛЕВ (Китай)</t>
  </si>
  <si>
    <t>1K5807394</t>
  </si>
  <si>
    <t>JETTA КРЕПЛЕНИЕ БАМПЕРА ЗАДН ПРАВ (Китай)</t>
  </si>
  <si>
    <t>1K0820803P</t>
  </si>
  <si>
    <t>PASSAT {Jetta 05-08} КОМПРЕССОР КОНДИЦ 1.6 (см.каталог) (AVA)</t>
  </si>
  <si>
    <t>1K5837461B</t>
  </si>
  <si>
    <t>JETTA СТЕКЛОПОДЪЁМНИК ЛЕВ ПЕРЕД , БЕЗ МОТОР (Китай)</t>
  </si>
  <si>
    <t>1K5837462B</t>
  </si>
  <si>
    <t>JETTA СТЕКЛОПОДЪЁМНИК ПРАВ ПЕРЕД , БЕЗ МОТОР (Китай)</t>
  </si>
  <si>
    <t>1K5839461</t>
  </si>
  <si>
    <t>JETTA СТЕКЛОПОДЪЁМНИК ЛЕВ ЗАДН , БЕЗ МОТОР (Китай)</t>
  </si>
  <si>
    <t>1K5839462</t>
  </si>
  <si>
    <t>JETTA СТЕКЛОПОДЪЁМНИК ПРАВ ЗАДН , БЕЗ МОТОР (Китай)</t>
  </si>
  <si>
    <t>VW JETTA (11-)</t>
  </si>
  <si>
    <t>5C7941005A</t>
  </si>
  <si>
    <t>JETTA ФАРА ЛЕВ С РЕГ.МОТОР ВНУТРИ (DEPO) ЧЕРН</t>
  </si>
  <si>
    <t>5C7941006A</t>
  </si>
  <si>
    <t>JETTA ФАРА ПРАВ С РЕГ.МОТОР ВНУТРИ (DEPO) ЧЕРН</t>
  </si>
  <si>
    <t>5C7941005A+5C7941006A</t>
  </si>
  <si>
    <t>JETTA ФАРА Л+П (КОМПЛЕКТ) ТЮНИНГ ЛИНЗОВАН С СВЕТЯЩ.СЕКЦИЯМИ (JUNYAN) ВНУТРИ ХРОМ</t>
  </si>
  <si>
    <t>JETTA ФАРА Л+П (КОМПЛЕКТ) ТЮНИНГ ЛИНЗОВАН С СВЕТЯЩ.СЕКЦИЯМИ (JUNYAN) ВНУТРИ ЧЕРН</t>
  </si>
  <si>
    <t>JETTA ФАРА Л+П (КОМПЛЕКТ) ТЮНИНГ ЛИНЗОВАН ДИОД (Китай)</t>
  </si>
  <si>
    <t>5C6945105A</t>
  </si>
  <si>
    <t>JETTA ФОНАРЬ-КАТАФОТ ЛЕВ В ЗАДН БАМПЕР (Китай)</t>
  </si>
  <si>
    <t>5C6945105B</t>
  </si>
  <si>
    <t>5C6945106B</t>
  </si>
  <si>
    <t>JETTA ФОНАРЬ-КАТАФОТ ПРАВ В ЗАДН БАМПЕР (Китай)</t>
  </si>
  <si>
    <t>5C6945106A</t>
  </si>
  <si>
    <t>5C6945105</t>
  </si>
  <si>
    <t>JETTA ФОНАРЬ-КАТАФОТ ЛЕВ В ЗАДН БАМПЕР (РОССИЯ)</t>
  </si>
  <si>
    <t>5C6945106</t>
  </si>
  <si>
    <t>JETTA ФОНАРЬ-КАТАФОТ ПРАВ В ЗАДН БАМПЕР (РОССИЯ)</t>
  </si>
  <si>
    <t>5K0941699C+5K0941700C+5C6853665A9B9+5C6853666A9B9</t>
  </si>
  <si>
    <t>JETTA ФАРА ПРОТИВОТУМ Л+П (КОМПЛЕКТ) С РЕШЕТК БАМПЕРА</t>
  </si>
  <si>
    <t>5C7941699P</t>
  </si>
  <si>
    <t>JETTA ФАРА ПРОТИВОТУМ ЛЕВ (Китай)</t>
  </si>
  <si>
    <t>5C7941700P</t>
  </si>
  <si>
    <t>JETTA ФАРА ПРОТИВОТУМ ПРАВ (Китай)</t>
  </si>
  <si>
    <t>JETTA ФАРА ПРОТИВОТУМ ЛЕВ (DEPO)</t>
  </si>
  <si>
    <t>JETTA ФАРА ПРОТИВОТУМ ПРАВ (DEPO)</t>
  </si>
  <si>
    <t>5C6853651A</t>
  </si>
  <si>
    <t>JETTA РЕШЕТКА РАДИАТОРА (Китай)</t>
  </si>
  <si>
    <t>5C6853651AZLL</t>
  </si>
  <si>
    <t>JETTA РЕШЕТКА РАДИАТОРА (Тайвань) ХРОМ-СЕР</t>
  </si>
  <si>
    <t>5C68531012ZZ</t>
  </si>
  <si>
    <t>JETTA МОЛДИНГ РЕШЕТКИ БАМПЕРА ХРОМ (Тайвань)</t>
  </si>
  <si>
    <t>5CU807217HGRU</t>
  </si>
  <si>
    <t>5C6807217GRU</t>
  </si>
  <si>
    <t>JETTA БАМПЕР ПЕРЕДН БЕЗ ОТВ П/ОМЫВАТ (Тайвань)</t>
  </si>
  <si>
    <t>JETTA БАМПЕР ПЕРЕДН БЕЗ ОТВ П/ОМЫВАТ ФАР (Тайвань)</t>
  </si>
  <si>
    <t>5C6807233A9B9</t>
  </si>
  <si>
    <t>JETTA МОЛДИНГ БАМПЕРА ПЕРЕДН ЛЕВ (Китай)</t>
  </si>
  <si>
    <t>5C6807234A9B9</t>
  </si>
  <si>
    <t>JETTA МОЛДИНГ БАМПЕРА ПЕРЕДН ПРАВ (Китай)</t>
  </si>
  <si>
    <t>5C68536659B9</t>
  </si>
  <si>
    <t>JETTA РЕШЕТКА БАМПЕРА ПЕРЕДН ЛЕВ БЕЗ ОТВ П/ПРОТИВОТУМ (Тайвань)</t>
  </si>
  <si>
    <t>5C6853665E9B9</t>
  </si>
  <si>
    <t>JETTA РЕШЕТКА БАМПЕРА ПЕРЕДН ЛЕВ С ОТВ П/ПРОТИВОТУМ (Китай)</t>
  </si>
  <si>
    <t>5C68536669B9</t>
  </si>
  <si>
    <t>JETTA РЕШЕТКА БАМПЕРА ПЕРЕДН ПРАВ БЕЗ ОТВ П/ПРОТИВОТУМ (Тайвань)</t>
  </si>
  <si>
    <t>5C6853666E9B9</t>
  </si>
  <si>
    <t>JETTA РЕШЕТКА БАМПЕРА ПЕРЕДН ПРАВ С ОТВ П/ПРОТИВОТУМ (Китай)</t>
  </si>
  <si>
    <t>5C6853671RYP</t>
  </si>
  <si>
    <t>JETTA РЕШЕТКА БАМПЕРА ПЕРЕДН ЦЕНТРАЛ (Тайвань)</t>
  </si>
  <si>
    <t>5C6853665H9B9</t>
  </si>
  <si>
    <t>JETTA РЕШЕТКА БАМПЕРА ПЕРЕДН ЛЕВ БЕЗ ОТВ П/ПРОТИВОТУМ (Китай)</t>
  </si>
  <si>
    <t>5C6853665A9B9</t>
  </si>
  <si>
    <t>JETTA РЕШЕТКА БАМПЕРА ПЕРЕДН ЛЕВ С ОТВ П/ПРОТИВОТУМ (Тайвань)</t>
  </si>
  <si>
    <t>5C6853666G9B9</t>
  </si>
  <si>
    <t>JETTA РЕШЕТКА БАМПЕРА ПЕРЕДН ПРАВ БЕЗ ОТВ П/ПРОТИВОТУМ (Китай)</t>
  </si>
  <si>
    <t>5C6853666A9B9</t>
  </si>
  <si>
    <t>JETTA РЕШЕТКА БАМПЕРА ПЕРЕДН ПРАВ С ОТВ П/ПРОТИВОТУМ (Тайвань)</t>
  </si>
  <si>
    <t>16D853677D9B9/5C6853671H9B9</t>
  </si>
  <si>
    <t>JETTA РЕШЕТКА БАМПЕРА ПЕРЕДН ЦЕНТРАЛ С ХРОМ МОЛДИНГ , ОТВ П/ДАТЧ (Китай)</t>
  </si>
  <si>
    <t>5C6853671H9B9</t>
  </si>
  <si>
    <t>JETTA РЕШЕТКА БАМПЕРА ПЕРЕДН ЦЕНТРАЛ (Китай)</t>
  </si>
  <si>
    <t>5C6853671RYP+5C68531012ZZ</t>
  </si>
  <si>
    <t>JETTA РЕШЕТКА БАМПЕРА ПЕРЕДН ЦЕНТРАЛ С ХРОМ МОЛДИНГ (Китай)</t>
  </si>
  <si>
    <t>5C6853677Q9B9</t>
  </si>
  <si>
    <t>JETTA РЕШЕТКА БАМПЕРА ПЕРЕДН ЦЕНТРАЛ С ОТВ П/ДАТЧ (Китай)</t>
  </si>
  <si>
    <t>5CU8059039B9</t>
  </si>
  <si>
    <t>5C68059039B9</t>
  </si>
  <si>
    <t>JETTA СПОЙЛЕР БАМПЕРА ПЕРЕДН (Тайвань)</t>
  </si>
  <si>
    <t>5C6807109A</t>
  </si>
  <si>
    <t>5C6807109</t>
  </si>
  <si>
    <t>JETTA {См ФОТО} УСИЛИТЕЛЬ БАМПЕРА ПЕРЕДН (Китай)</t>
  </si>
  <si>
    <t>5C6821105</t>
  </si>
  <si>
    <t>5C6821106</t>
  </si>
  <si>
    <t>5C6805911</t>
  </si>
  <si>
    <t>JETTA ПОДКРЫЛОК ПЕРЕДН КРЫЛА ЛЕВ (Китай)</t>
  </si>
  <si>
    <t>5C6805912</t>
  </si>
  <si>
    <t>JETTA ПОДКРЫЛОК ПЕРЕДН КРЫЛА ПРАВ (Китай)</t>
  </si>
  <si>
    <t>JETTA ПОДКРЫЛОК ПЕРЕДН КРЫЛА ЛЕВ (Тайвань)</t>
  </si>
  <si>
    <t>JETTA ПОДКРЫЛОК ПЕРЕДН КРЫЛА ПРАВ (Тайвань)</t>
  </si>
  <si>
    <t>5C6075101+5C6075111</t>
  </si>
  <si>
    <t>JETTA БРЫЗГОВИК ПЕРЕДН КРЫЛА Л+П (КОМПЛЕКТ) + ЗАДН (4 шт) (Китай)</t>
  </si>
  <si>
    <t>5C6823031B</t>
  </si>
  <si>
    <t>5C6805588F</t>
  </si>
  <si>
    <t>JETTA ПАНЕЛЬ ПЕРЕДН ПЛАСТИК (Тайвань)</t>
  </si>
  <si>
    <t>JETTA ПАНЕЛЬ ПЕРЕДН ПЛАСТИК (Китай)</t>
  </si>
  <si>
    <t>5CU805588D</t>
  </si>
  <si>
    <t>JETTA СУППОРТ РАДИАТОРА (Китай)</t>
  </si>
  <si>
    <t>5C6955109</t>
  </si>
  <si>
    <t>JETTA КРЫШКА ФОРСУНКИ ОМЫВАТЕЛЯ ФАРЫ ЛЕВ (Китай)</t>
  </si>
  <si>
    <t>5C6955110</t>
  </si>
  <si>
    <t>JETTA КРЫШКА ФОРСУНКИ ОМЫВАТЕЛЯ ФАРЫ ПРАВ (Китай)</t>
  </si>
  <si>
    <t>5C7857507A</t>
  </si>
  <si>
    <t>JETTA {СМ.ФОТО, 6 конт} ЗЕРКАЛО ЛЕВ ТОЛЬКО (USA) ЭЛЕКТР С ПОДОГРЕВ УК.ПОВОР (aspherical) (Тайвань) ГРУНТ</t>
  </si>
  <si>
    <t>5C7857508A</t>
  </si>
  <si>
    <t>JETTA {СМ.ФОТО, 6 конт} ЗЕРКАЛО ПРАВ ТОЛЬКО (USA) ЭЛЕКТР С ПОДОГРЕВ УК.ПОВОР (convex) (Тайвань) ГРУНТ</t>
  </si>
  <si>
    <t>5C7857508C+3C8857538GRU+5C6857522B</t>
  </si>
  <si>
    <t>JETTA {11 конт} ЗЕРКАЛО ПРАВ ЭЛЕКТР АВТОСКЛАДЫВ С ПОДОГРЕВ УК.ПОВОР ПОДСВЕТ ПАМЯТЬЮ (convex) (Тайвань) ГРУНТ</t>
  </si>
  <si>
    <t>5C7857507C+3C8857537GRU+5C6857521B</t>
  </si>
  <si>
    <t>JETTA {9 конт} ЗЕРКАЛО ЛЕВ ЭЛЕКТР АВТОСКЛАДЫВ С ПОДОГРЕВ УК.ПОВОР ПОДСВЕТ (aspherical) (Тайвань) ГРУНТ</t>
  </si>
  <si>
    <t>5C7857507AD+5C6857521+5C6857537AGRU/5C7857507B</t>
  </si>
  <si>
    <t>JETTA {6 конт} ЗЕРКАЛО ЛЕВ ЭЛЕКТР С ПОДОГРЕВ УК.ПОВОР (aspherical) (Тайвань) ГРУНТ</t>
  </si>
  <si>
    <t>5C7857508AE+5C6857522+5C6857538AGRU/5C7857508B</t>
  </si>
  <si>
    <t>JETTA {6 конт} ЗЕРКАЛО ПРАВ ЭЛЕКТР С ПОДОГРЕВ УК.ПОВОР (aspherical) (Тайвань) ГРУНТ</t>
  </si>
  <si>
    <t>JETTA {???} ЗЕРКАЛО ЛЕВ ЭЛЕКТР С ПОДОГРЕВ УК.ПОВОР (Китай)</t>
  </si>
  <si>
    <t>JETTA {???} ЗЕРКАЛО ПРАВ ЭЛЕКТР С ПОДОГРЕВ УК.ПОВОР (Китай)</t>
  </si>
  <si>
    <t>5C6807241FGRU</t>
  </si>
  <si>
    <t>JETTA ЗАГЛУШКА БУКСИРОВ КРЮКА БАМПЕРА ПЕРЕД (Китай)</t>
  </si>
  <si>
    <t>5CU8074419B9</t>
  </si>
  <si>
    <t>5C6831055G</t>
  </si>
  <si>
    <t>JETTA ДВЕРЬ ПЕРЕДН ЛЕВ (Китай)</t>
  </si>
  <si>
    <t>5C6831056G</t>
  </si>
  <si>
    <t>JETTA ДВЕРЬ ПЕРЕДН ПРАВ (Китай)</t>
  </si>
  <si>
    <t>5C6833055E</t>
  </si>
  <si>
    <t>JETTA ДВЕРЬ ЗАДН ЛЕВ (Китай)</t>
  </si>
  <si>
    <t>5C6833056E</t>
  </si>
  <si>
    <t>JETTA ДВЕРЬ ЗАДН ПРАВ (Китай)</t>
  </si>
  <si>
    <t>5C6809843</t>
  </si>
  <si>
    <t>5C6809844</t>
  </si>
  <si>
    <t>5C6827025A</t>
  </si>
  <si>
    <t>JETTA {СМ ФОТО - отв под номер для USA} КРЫШКА БАГАЖНИКА (Китай)</t>
  </si>
  <si>
    <t>5C6807421GRU</t>
  </si>
  <si>
    <t>JETTA БАМПЕР ЗАДН С ОТВ П/ СПОЙЛЕР БЕЗ ОТВ П/ДАТЧ (Тайвань)</t>
  </si>
  <si>
    <t>5CU807417CGRU</t>
  </si>
  <si>
    <t>JETTA БАМПЕР ЗАДН С ОТВ П/ДАТЧ , ГРУНТ (Тайвань)</t>
  </si>
  <si>
    <t>5CU807421CGRU</t>
  </si>
  <si>
    <t>JETTA БАМПЕР ЗАДН БЕЗ ОТВ П/ДАТЧ , ГРУНТ (Тайвань)</t>
  </si>
  <si>
    <t>JETTA БАМПЕР ЗАДН С ОТВ П/ СПОЙЛЕР С ОТВ П/ДАТЧ (Китай)</t>
  </si>
  <si>
    <t>JETTA БАМПЕР ЗАДН (Китай)</t>
  </si>
  <si>
    <t>5C6807418AGRU</t>
  </si>
  <si>
    <t>JETTA БАМПЕР ЗАДН С ОТВ П/ СПОЙЛЕР БЕЗ ОТВ П/ДАТЧ (Китай)</t>
  </si>
  <si>
    <t>5CU807433</t>
  </si>
  <si>
    <t>5C6807433C</t>
  </si>
  <si>
    <t>JETTA СПОЙЛЕР БАМПЕРА ЗАДН (Тайвань)</t>
  </si>
  <si>
    <t>5C6807305</t>
  </si>
  <si>
    <t>JETTA УСИЛИТЕЛЬ БАМПЕРА ЗАДН (Китай)</t>
  </si>
  <si>
    <t>5C6945095A</t>
  </si>
  <si>
    <t>5C6945207D</t>
  </si>
  <si>
    <t>JETTA ФОНАРЬ ЗАДН ВНЕШН ЛЕВ ДИОД (DEPO)</t>
  </si>
  <si>
    <t>5C6945096A</t>
  </si>
  <si>
    <t>5C6945208D</t>
  </si>
  <si>
    <t>JETTA ФОНАРЬ ЗАДН ВНЕШН ПРАВ ДИОД (DEPO)</t>
  </si>
  <si>
    <t>5C6945095H</t>
  </si>
  <si>
    <t>JETTA ФОНАРЬ ЗАДН ВНЕШН ЛЕВ (Китай)</t>
  </si>
  <si>
    <t>5C6945096H</t>
  </si>
  <si>
    <t>JETTA ФОНАРЬ ЗАДН ВНЕШН ПРАВ (Китай)</t>
  </si>
  <si>
    <t>5C6945207E</t>
  </si>
  <si>
    <t>JETTA ФОНАРЬ ЗАДН ВНЕШН ЛЕВ ДИОД , ТОНИР (DEPO)</t>
  </si>
  <si>
    <t>5C6945208E</t>
  </si>
  <si>
    <t>JETTA ФОНАРЬ ЗАДН ВНЕШН ПРАВ ДИОД , ТОНИР (DEPO)</t>
  </si>
  <si>
    <t>5C6945093A</t>
  </si>
  <si>
    <t>5C6945094</t>
  </si>
  <si>
    <t>JETTA ФОНАРЬ ЗАДН ВНУТРЕН ЛЕВ (Китай)</t>
  </si>
  <si>
    <t>JETTA ФОНАРЬ ЗАДН ВНУТРЕН ПРАВ (Китай)</t>
  </si>
  <si>
    <t>5C6945095A+5C6945096A+5C6945093A+5C6945094A</t>
  </si>
  <si>
    <t>JETTA ФОНАРЬ ЗАДН ВНЕШН+ВНУТР Л+П (КОМПЛЕКТ) ТЮНИНГ , ДИОД , (Китай) ТОНИР</t>
  </si>
  <si>
    <t>5C6955453S</t>
  </si>
  <si>
    <t>JETTA БАЧОК ОМЫВАТЕЛЯ (Китай)</t>
  </si>
  <si>
    <t>5C6807183</t>
  </si>
  <si>
    <t>5C6807183A</t>
  </si>
  <si>
    <t>5C6807184A</t>
  </si>
  <si>
    <t>5C6807184</t>
  </si>
  <si>
    <t>5C0121251D</t>
  </si>
  <si>
    <t>JETTA РАДИАТОР ОХЛАЖДЕН (см.каталог)</t>
  </si>
  <si>
    <t>5C6807393/5C6807393B</t>
  </si>
  <si>
    <t>JETTA КРЕПЛЕНИЕ БАМПЕРА ЗАДН ЛЕВ (Тайвань)</t>
  </si>
  <si>
    <t>5C6807394/5C6807394B</t>
  </si>
  <si>
    <t>JETTA КРЕПЛЕНИЕ БАМПЕРА ЗАДН ПРАВ (Тайвань)</t>
  </si>
  <si>
    <t>5C6807393A</t>
  </si>
  <si>
    <t>5C6807394A</t>
  </si>
  <si>
    <t>5C0820411E/5C0820411F/5C0820411G</t>
  </si>
  <si>
    <t>JETTA КОНДЕНСАТОР КОНДИЦ (см.каталог)</t>
  </si>
  <si>
    <t>VW LT (97-06)</t>
  </si>
  <si>
    <t>086740</t>
  </si>
  <si>
    <t>LT ФАРА ЛЕВ БЕЗ П/ПРОТИВОТУМ (DEPO)</t>
  </si>
  <si>
    <t>086741</t>
  </si>
  <si>
    <t>LT ФАРА ПРАВ БЕЗ П/ПРОТИВОТУМ (DEPO)</t>
  </si>
  <si>
    <t>2D1941115</t>
  </si>
  <si>
    <t>LT СТЕКЛО ФАРЫ ЛЕВ</t>
  </si>
  <si>
    <t>2D1941116</t>
  </si>
  <si>
    <t>LT СТЕКЛО ФАРЫ ПРАВ</t>
  </si>
  <si>
    <t>2D085365301C</t>
  </si>
  <si>
    <t>LT РЕШЕТКА РАДИАТОРА (Тайвань) ЧЕРН</t>
  </si>
  <si>
    <t>2D0807102HB41</t>
  </si>
  <si>
    <t>LT БАМПЕР ПЕРЕДН (Тайвань) ЧЕРН</t>
  </si>
  <si>
    <t>2D0821105C</t>
  </si>
  <si>
    <t>LT КРЫЛО ПЕРЕДН ЛЕВ (Тайвань)</t>
  </si>
  <si>
    <t>2D0821106C</t>
  </si>
  <si>
    <t>LT КРЫЛО ПЕРЕДН ПРАВ (Тайвань)</t>
  </si>
  <si>
    <t>2D0805591</t>
  </si>
  <si>
    <t>LT СУППОРТ РАДИАТОРА (Тайвань)</t>
  </si>
  <si>
    <t>2D185750101C</t>
  </si>
  <si>
    <t>LT ЗЕРКАЛО ЛЕВ МЕХАН (convex) (Тайвань)</t>
  </si>
  <si>
    <t>2D1857502</t>
  </si>
  <si>
    <t>LT ЗЕРКАЛО ПРАВ МЕХАН (convex) (Тайвань)</t>
  </si>
  <si>
    <t>2D1857501C</t>
  </si>
  <si>
    <t>LT ЗЕРКАЛО ЛЕВ ЭЛЕКТР С ПОДОГРЕВ (convex) (Тайвань)</t>
  </si>
  <si>
    <t>2D1857502C</t>
  </si>
  <si>
    <t>LT ЗЕРКАЛО ПРАВ ЭЛЕКТР С ПОДОГРЕВ (convex) (Тайвань)</t>
  </si>
  <si>
    <t>VW PASSAT B3 (4/88-10/93)</t>
  </si>
  <si>
    <t>357941017</t>
  </si>
  <si>
    <t>PASSAT ФАРА ЛЕВ +/- П/КОРРЕКТОР (DEPO)</t>
  </si>
  <si>
    <t>357941018</t>
  </si>
  <si>
    <t>PASSAT ФАРА ПРАВ +/- П/КОРРЕКТОР (DEPO)</t>
  </si>
  <si>
    <t>PASSAT ФАРА ЛЕВ +/- П/КОРРЕКТОР</t>
  </si>
  <si>
    <t>PASSAT ФАРА ПРАВ +/- П/КОРРЕКТОР</t>
  </si>
  <si>
    <t>357941115</t>
  </si>
  <si>
    <t>PASSAT СТЕКЛО ФАРЫ ЛЕВ</t>
  </si>
  <si>
    <t>357941116</t>
  </si>
  <si>
    <t>PASSAT СТЕКЛО ФАРЫ ПРАВ</t>
  </si>
  <si>
    <t>357953049A/9EL13371411</t>
  </si>
  <si>
    <t>PASSAT УКАЗ.ПОВОРОТА УГЛОВОЙ ЛЕВ (DEPO) БЕЛ</t>
  </si>
  <si>
    <t>357953049</t>
  </si>
  <si>
    <t>PASSAT УКАЗ.ПОВОРОТА УГЛОВОЙ ЛЕВ (DEPO) ЖЕЛТ</t>
  </si>
  <si>
    <t>357953050A/9EL13371311</t>
  </si>
  <si>
    <t>PASSAT УКАЗ.ПОВОРОТА УГЛОВОЙ ПРАВ (DEPO) БЕЛ</t>
  </si>
  <si>
    <t>357953050</t>
  </si>
  <si>
    <t>PASSAT УКАЗ.ПОВОРОТА УГЛОВОЙ ПРАВ (DEPO) ЖЕЛТ</t>
  </si>
  <si>
    <t>PASSAT УКАЗ.ПОВОРОТА УГЛОВОЙ ЛЕВ ЖЕЛТ</t>
  </si>
  <si>
    <t>PASSAT УКАЗ.ПОВОРОТА УГЛОВОЙ ПРАВ ЖЕЛТ</t>
  </si>
  <si>
    <t>357941699</t>
  </si>
  <si>
    <t>PASSAT ФАРА ПРОТИВОТУМ ЛЕВ</t>
  </si>
  <si>
    <t>357941700</t>
  </si>
  <si>
    <t>PASSAT ФАРА ПРОТИВОТУМ ПРАВ</t>
  </si>
  <si>
    <t>PASSAT СТЕКЛО ФАРЫ ПРОТИВОТУМ ЛЕВ</t>
  </si>
  <si>
    <t>PASSAT СТЕКЛО ФАРЫ ПРОТИВОТУМ ПРАВ</t>
  </si>
  <si>
    <t>357853653</t>
  </si>
  <si>
    <t>PASSAT РЕШЕТКА РАДИАТОРА (Италия) СЕР</t>
  </si>
  <si>
    <t>PASSAT РЕШЕТКА РАДИАТОРА (Тайвань) ЧЕРН</t>
  </si>
  <si>
    <t>PASSAT РЕШЕТКА РАДИАТОРА (Китай) СЕР</t>
  </si>
  <si>
    <t>357807217HGRU</t>
  </si>
  <si>
    <t>PASSAT БАМПЕР ПЕРЕДН БЕЗ ОТВ П/ПРОТИВОТУМ БЕЗ УСИЛИТ С СПОЙЛЕР (Тайвань) ГРУНТ</t>
  </si>
  <si>
    <t>357807217E2BC</t>
  </si>
  <si>
    <t>PASSAT БАМПЕР ПЕРЕДН БЕЗ ОТВ П/ПРОТИВОТУМ С СПОЙЛЕР (Тайвань) ЧЕРН</t>
  </si>
  <si>
    <t>357807103B2BC</t>
  </si>
  <si>
    <t>PASSAT БАМПЕР ПЕРЕДН БЕЗ ОТВ П/ПРОТИВОТУМ С УСИЛИТ , СПОЙЛЕР (Тайвань) ЧЕРН</t>
  </si>
  <si>
    <t>3578072172BC</t>
  </si>
  <si>
    <t>PASSAT БАМПЕР ПЕРЕДН БЕЗ ОТВ П/ПРОТИВОТУМ БЕЗ СПОЙЛЕР (Италия) ЧЕРН</t>
  </si>
  <si>
    <t>357853677A/357853677B/357853677D/357853677G/357853677K</t>
  </si>
  <si>
    <t>PASSAT РЕШЕТКА БАМПЕРА ПЕРЕДН (Италия) ЧЕРН</t>
  </si>
  <si>
    <t>PASSAT РЕШЕТКА БАМПЕРА ПЕРЕДН ЧЕРН</t>
  </si>
  <si>
    <t>357805903</t>
  </si>
  <si>
    <t>PASSAT СПОЙЛЕР БАМПЕРА ПЕРЕДН ЛЕВ (Италия)</t>
  </si>
  <si>
    <t>357805904</t>
  </si>
  <si>
    <t>PASSAT СПОЙЛЕР БАМПЕРА ПЕРЕДН ПРАВ (Италия)</t>
  </si>
  <si>
    <t>357805904+357805903</t>
  </si>
  <si>
    <t>PASSAT СПОЙЛЕР БАМПЕРА ПЕРЕДН Л+П (КОМПЛЕКТ)</t>
  </si>
  <si>
    <t>357807105C</t>
  </si>
  <si>
    <t>PASSAT УСИЛИТЕЛЬ БАМПЕРА ПЕРЕДН (Тайвань)</t>
  </si>
  <si>
    <t>357807132B</t>
  </si>
  <si>
    <t>PASSAT КРОНШТЕЙН УСИЛИТЕЛЯ БАМПЕРА ПЕРЕДН ЛЕВ</t>
  </si>
  <si>
    <t>357807131B</t>
  </si>
  <si>
    <t>PASSAT КРОНШТЕЙН УСИЛИТЕЛЯ БАМПЕРА ПЕРЕДН ПРАВ</t>
  </si>
  <si>
    <t>357821021</t>
  </si>
  <si>
    <t>PASSAT КРЫЛО ПЕРЕДН ЛЕВ</t>
  </si>
  <si>
    <t>357821022</t>
  </si>
  <si>
    <t>PASSAT КРЫЛО ПЕРЕДН ПРАВ</t>
  </si>
  <si>
    <t>357809961A</t>
  </si>
  <si>
    <t>PASSAT ПОДКРЫЛОК ПЕРЕДН КРЫЛА ЛЕВ (Тайвань)</t>
  </si>
  <si>
    <t>357809962</t>
  </si>
  <si>
    <t>PASSAT ПОДКРЫЛОК ПЕРЕДН КРЫЛА ПРАВ (Тайвань)</t>
  </si>
  <si>
    <t>357823031C</t>
  </si>
  <si>
    <t>PASSAT КАПОТ (Тайвань)</t>
  </si>
  <si>
    <t>357823301</t>
  </si>
  <si>
    <t>PASSAT ПЕТЛЯ КАПОТА ЛЕВ (Тайвань)</t>
  </si>
  <si>
    <t>357823302</t>
  </si>
  <si>
    <t>PASSAT ПЕТЛЯ КАПОТА ПРАВ (Тайвань)</t>
  </si>
  <si>
    <t>W0357805591A</t>
  </si>
  <si>
    <t>PASSAT СУППОРТ РАДИАТОРА</t>
  </si>
  <si>
    <t>357199171B</t>
  </si>
  <si>
    <t>PASSAT БАЛКА СУППОРТА РАДИАТ НИЖН (Тайвань)</t>
  </si>
  <si>
    <t>357857507</t>
  </si>
  <si>
    <t>PASSAT {III / IV} ЗЕРКАЛО ЛЕВ МЕХАН С ТРОСИК (flat) (Тайвань)</t>
  </si>
  <si>
    <t>357857508</t>
  </si>
  <si>
    <t>PASSAT {III / IV} ЗЕРКАЛО ПРАВ МЕХАН С ТРОСИК (convex) (Тайвань)</t>
  </si>
  <si>
    <t>357857507D</t>
  </si>
  <si>
    <t>PASSAT ЗЕРКАЛО ЛЕВ ЭЛЕКТР С ПОДОГРЕВ (flat) (Тайвань)</t>
  </si>
  <si>
    <t>357857508D</t>
  </si>
  <si>
    <t>PASSAT ЗЕРКАЛО ПРАВ ЭЛЕКТР С ПОДОГРЕВ (convex) (Тайвань)</t>
  </si>
  <si>
    <t>PASSAT ЗЕРКАЛО ЛЕВ ЭЛЕКТР С ПОДОГРЕВ (Китай)</t>
  </si>
  <si>
    <t>PASSAT ЗЕРКАЛО ПРАВ ЭЛЕКТР С ПОДОГРЕВ (Китай)</t>
  </si>
  <si>
    <t>357857521</t>
  </si>
  <si>
    <t>PASSAT {III / IV} СТЕКЛО ЗЕРКАЛА ЛЕВ (flat) (Тайвань)</t>
  </si>
  <si>
    <t>357857522</t>
  </si>
  <si>
    <t>PASSAT {III / IV} СТЕКЛО ЗЕРКАЛА ПРАВ (convex) (Тайвань)</t>
  </si>
  <si>
    <t>357809675</t>
  </si>
  <si>
    <t>PASSAT ПОРОГ ЛЕВ (KLOKKERHOLM)</t>
  </si>
  <si>
    <t>357809676</t>
  </si>
  <si>
    <t>PASSAT ПОРОГ ПРАВ (KLOKKERHOLM)</t>
  </si>
  <si>
    <t>PASSAT АРКА РЕМ.КРЫЛА ЗАДН ЛЕВ (4 дв) (KLOKKERHOLM)</t>
  </si>
  <si>
    <t>PASSAT АРКА РЕМ.КРЫЛА ЗАДН ПРАВ (4 дв) (KLOKKERHOLM)</t>
  </si>
  <si>
    <t>PASSAT МОЛДИНГ КУЗОВА Л+П (КОМПЛЕКТ) (8 шт) УЗК (Италия)</t>
  </si>
  <si>
    <t>PASSAT МОЛДИНГ КУЗОВА ЛЕВ НА ПЕРЕД КРЫЛО УЗК</t>
  </si>
  <si>
    <t>PASSAT МОЛДИНГ КУЗОВА ПРАВ НА ПЕРЕД КРЫЛО УЗК</t>
  </si>
  <si>
    <t>PASSAT МОЛДИНГ КУЗОВА ЛЕВ НА ПЕРЕД ДВЕРЬ УЗК</t>
  </si>
  <si>
    <t>PASSAT МОЛДИНГ КУЗОВА ПРАВ НА ПЕРЕД ДВЕРЬ УЗК</t>
  </si>
  <si>
    <t>PASSAT МОЛДИНГ КУЗОВА ЛЕВ НА ЗАДН ДВЕРЬ УЗК</t>
  </si>
  <si>
    <t>PASSAT МОЛДИНГ КУЗОВА ПРАВ НА ЗАДН ДВЕРЬ УЗК</t>
  </si>
  <si>
    <t>PASSAT МОЛДИНГ КУЗОВА ЛЕВ НА ЗАДН КРЫЛО УЗК</t>
  </si>
  <si>
    <t>PASSAT МОЛДИНГ КУЗОВА ПРАВ НА ЗАДН КРЫЛО УЗК</t>
  </si>
  <si>
    <t>PASSAT МОЛДИНГ КУЗОВА Л+П (КОМПЛЕКТ) (8 шт) УЗК</t>
  </si>
  <si>
    <t>PASSAT МОЛДИНГ КУЗОВА Л+П (КОМПЛЕКТ) (4 шт) ШИРОК</t>
  </si>
  <si>
    <t>3338073012BC</t>
  </si>
  <si>
    <t>PASSAT БАМПЕР ЗАДН (УНИВЕРСАЛ) В СБОРЕ (Тайвань) ЧЕРН</t>
  </si>
  <si>
    <t>357945111/9EL133577011</t>
  </si>
  <si>
    <t>PASSAT ФОНАРЬ ЗАДН ВНЕШН ЛЕВ (СЕДАН) (DEPO)</t>
  </si>
  <si>
    <t>357945112/9EL133578011</t>
  </si>
  <si>
    <t>PASSAT ФОНАРЬ ЗАДН ВНЕШН ПРАВ (СЕДАН) (DEPO)</t>
  </si>
  <si>
    <t>357945111</t>
  </si>
  <si>
    <t>PASSAT ФОНАРЬ ЗАДН ВНЕШН ЛЕВ (СЕДАН)</t>
  </si>
  <si>
    <t>357945112</t>
  </si>
  <si>
    <t>PASSAT ФОНАРЬ ЗАДН ВНЕШН ПРАВ (СЕДАН)</t>
  </si>
  <si>
    <t>357945107A</t>
  </si>
  <si>
    <t>PASSAT ФОНАРЬ ЗАДН ВНУТРЕН ЛЕВ (СЕДАН)</t>
  </si>
  <si>
    <t>357945108A</t>
  </si>
  <si>
    <t>PASSAT ФОНАРЬ ЗАДН ВНУТРЕН ПРАВ (СЕДАН)</t>
  </si>
  <si>
    <t>191819031B/191819031C/191819031D/191819031F/1H1819031A</t>
  </si>
  <si>
    <t>PASSAT {CORDOBA/IBIZA/A3/GOLF(ВСЕ)VENT/POLO 96-/} РАДИАТОР ОТОПИТЕЛЯ (см.каталог)</t>
  </si>
  <si>
    <t>1H0121253AE</t>
  </si>
  <si>
    <t>PASSAT РАДИАТОР ОХЛАЖДЕН (NISSENS) (NRF) (GERI) (см.каталог)</t>
  </si>
  <si>
    <t>353121253AC</t>
  </si>
  <si>
    <t>PASSAT РАДИАТОР ОХЛАЖДЕН (см.каталог)</t>
  </si>
  <si>
    <t>357121251B/357121251C/357121251L</t>
  </si>
  <si>
    <t>353121253AA/353121253T</t>
  </si>
  <si>
    <t>353121253E/353121253F</t>
  </si>
  <si>
    <t>357121253AB/357121253AC</t>
  </si>
  <si>
    <t>VW PASSAT B4 (11/93-10/96)</t>
  </si>
  <si>
    <t>3A0941017+3A0941018</t>
  </si>
  <si>
    <t>PASSAT ФАРА Л+П (КОМПЛЕКТ) ТЮНИНГ ПРОЗРАЧ С 2 СВЕТЯЩ ОБОДК (DEPO) ВНУТРИ ЧЕРН</t>
  </si>
  <si>
    <t>1AH006840145/3A0941017</t>
  </si>
  <si>
    <t>1AH006840135/3A0941018</t>
  </si>
  <si>
    <t>3A0941067</t>
  </si>
  <si>
    <t>PASSAT УКАЗ.ПОВОРОТА УГЛОВОЙ ЛЕВ (ФАЛЬШ) (DEPO) БЕЛ</t>
  </si>
  <si>
    <t>3A0941068</t>
  </si>
  <si>
    <t>PASSAT УКАЗ.ПОВОРОТА УГЛОВОЙ ПРАВ (ФАЛЬШ) (DEPO) БЕЛ</t>
  </si>
  <si>
    <t>PASSAT УКАЗ.ПОВОРОТА УГЛОВОЙ ЛЕВ (ФАЛЬШ) БЕЛ</t>
  </si>
  <si>
    <t>PASSAT УКАЗ.ПОВОРОТА УГЛОВОЙ ПРАВ (ФАЛЬШ) БЕЛ</t>
  </si>
  <si>
    <t>3AD953155A</t>
  </si>
  <si>
    <t>PASSAT УКАЗ.ПОВОРОТА НИЖН ЛЕВ В БАМПЕР (DEPO)</t>
  </si>
  <si>
    <t>3AD953156A</t>
  </si>
  <si>
    <t>PASSAT УКАЗ.ПОВОРОТА НИЖН ПРАВ В БАМПЕР (DEPO)</t>
  </si>
  <si>
    <t>3A0953155A</t>
  </si>
  <si>
    <t>PASSAT УКАЗ.ПОВОРОТА НИЖН ЛЕВ В БАМПЕР</t>
  </si>
  <si>
    <t>3A0953156A</t>
  </si>
  <si>
    <t>PASSAT УКАЗ.ПОВОРОТА НИЖН ПРАВ В БАМПЕР</t>
  </si>
  <si>
    <t>3A0941779/8XU006945002</t>
  </si>
  <si>
    <t>PASSAT ФОНАРЬ-КАТАФОТ ЛЕВ В БАМПЕР ОДИНАРН (DEPO) БЕЛ</t>
  </si>
  <si>
    <t>3A0941780/8XU006945003</t>
  </si>
  <si>
    <t>PASSAT ФОНАРЬ-КАТАФОТ ПРАВ В БАМПЕР ОДИНАРН (DEPO) БЕЛ</t>
  </si>
  <si>
    <t>3A0941777</t>
  </si>
  <si>
    <t>PASSAT ФОНАРЬ-КАТАФОТ ЛЕВ В БАМПЕР ДВОЙН (DEPO)</t>
  </si>
  <si>
    <t>3A0941778</t>
  </si>
  <si>
    <t>PASSAT ФОНАРЬ-КАТАФОТ ПРАВ В БАМПЕР ДВОЙН (DEPO)</t>
  </si>
  <si>
    <t>PASSAT ФОНАРЬ-КАТАФОТ ЛЕВ В БАМПЕР ОДИНАРН БЕЛ</t>
  </si>
  <si>
    <t>3A0941779</t>
  </si>
  <si>
    <t>PASSAT ФОНАРЬ-КАТАФОТ ПРАВ В БАМПЕР ОДИНАРН БЕЛ</t>
  </si>
  <si>
    <t>1NA00679007/3A0941699</t>
  </si>
  <si>
    <t>PASSAT ФАРА ПРОТИВОТУМ ЛЕВ (DEPO)</t>
  </si>
  <si>
    <t>1NA00679008/3A0941700</t>
  </si>
  <si>
    <t>PASSAT ФАРА ПРОТИВОТУМ ПРАВ (DEPO)</t>
  </si>
  <si>
    <t>3A0941699</t>
  </si>
  <si>
    <t>3A0941700</t>
  </si>
  <si>
    <t>3A0853653B01C</t>
  </si>
  <si>
    <t>3A0853653C</t>
  </si>
  <si>
    <t>PASSAT РЕШЕТКА РАДИАТОРА (Китай) ЧЕРН</t>
  </si>
  <si>
    <t>3A0853661AGRU</t>
  </si>
  <si>
    <t>PASSAT ПЛАНКА-ФАРТУК ПОД РЕШЕТКУ (Тайвань)</t>
  </si>
  <si>
    <t>3A0807103GRU</t>
  </si>
  <si>
    <t>PASSAT БАМПЕР ПЕРЕДН С УСИЛИТ НИЗ (Тайвань) ГРУНТ</t>
  </si>
  <si>
    <t>3A0807217EGRU</t>
  </si>
  <si>
    <t>PASSAT БАМПЕР ПЕРЕДН БЕЗ УСИЛИТ ПОЛНОСТЬЮ (Тайвань) ГРУНТ</t>
  </si>
  <si>
    <t>3A0807217BGRU</t>
  </si>
  <si>
    <t>PASSAT БАМПЕР ПЕРЕДН БЕЗ УСИЛИТ НИЗ (Тайвань) ГРУНТ</t>
  </si>
  <si>
    <t>3A0807103AGRU</t>
  </si>
  <si>
    <t>PASSAT БАМПЕР ПЕРЕДН С УСИЛИТ ПОЛНОСТЬЮ (Тайвань) ГРУНТ</t>
  </si>
  <si>
    <t>3A0853667</t>
  </si>
  <si>
    <t>PASSAT РЕШЕТКА БАМПЕРА ПЕРЕДН</t>
  </si>
  <si>
    <t>3A0805904B</t>
  </si>
  <si>
    <t>3A0807105</t>
  </si>
  <si>
    <t>3A0807134C</t>
  </si>
  <si>
    <t>PASSAT КРОНШТЕЙН УСИЛИТЕЛЯ БАМПЕРА ПЕРЕДН ЛЕВ (Италия)</t>
  </si>
  <si>
    <t>3A0807133C</t>
  </si>
  <si>
    <t>PASSAT КРОНШТЕЙН УСИЛИТЕЛЯ БАМПЕРА ПЕРЕДН ПРАВ (Италия)</t>
  </si>
  <si>
    <t>3A0821021</t>
  </si>
  <si>
    <t>PASSAT КРЫЛО ПЕРЕДН ЛЕВ (Тайвань)</t>
  </si>
  <si>
    <t>3A0821022</t>
  </si>
  <si>
    <t>PASSAT КРЫЛО ПЕРЕДН ПРАВ (Тайвань)</t>
  </si>
  <si>
    <t>3A0809961</t>
  </si>
  <si>
    <t>3A0809962</t>
  </si>
  <si>
    <t>3A0823033A</t>
  </si>
  <si>
    <t>3A0805591</t>
  </si>
  <si>
    <t>PASSAT СУППОРТ РАДИАТОРА (Тайвань)</t>
  </si>
  <si>
    <t>PASSAT ПОРОГ ЛЕВ (4 дв) (KLOKKERHOLM)</t>
  </si>
  <si>
    <t>PASSAT ПОРОГ ПРАВ (4 дв) (KLOKKERHOLM)</t>
  </si>
  <si>
    <t>PASSAT БРЫЗГОВИК ЗАДН КРЫЛА Л+П (КОМПЛЕКТ) + ПЕРЕД (4 шт)</t>
  </si>
  <si>
    <t>3A9807301LGRU</t>
  </si>
  <si>
    <t>PASSAT БАМПЕР ЗАДН В СБОРЕ (УНИВЕРСАЛ) НИЗ ГРУНТ</t>
  </si>
  <si>
    <t>3A5945111/9EL141889031</t>
  </si>
  <si>
    <t>PASSAT ФОНАРЬ ЗАДН ВНЕШН ЛЕВ (4 дв)</t>
  </si>
  <si>
    <t>3A5945112/9EL141889032</t>
  </si>
  <si>
    <t>PASSAT ФОНАРЬ ЗАДН ВНЕШН ПРАВ (4 дв)</t>
  </si>
  <si>
    <t>3A5945111</t>
  </si>
  <si>
    <t>PASSAT ФОНАРЬ ЗАДН ВНЕШН ЛЕВ (4 дв) ТОНИР-КРАСН</t>
  </si>
  <si>
    <t>3A5945112</t>
  </si>
  <si>
    <t>PASSAT ФОНАРЬ ЗАДН ВНЕШН ПРАВ (4 дв) ТОНИР-КРАСН</t>
  </si>
  <si>
    <t>3A9945111/9EL141889031</t>
  </si>
  <si>
    <t>PASSAT ФОНАРЬ ЗАДН ВНЕШН ЛЕВ (УНИВЕРСАЛ) (DEPO) КРАСН-ЖЕЛТ</t>
  </si>
  <si>
    <t>3A9945112/9EL141889032</t>
  </si>
  <si>
    <t>PASSAT ФОНАРЬ ЗАДН ВНЕШН ПРАВ (УНИВЕРСАЛ) (DEPO) КРАСН-ЖЕЛТ</t>
  </si>
  <si>
    <t>3A5945111+3A5945112+3A5945107+3A5945108</t>
  </si>
  <si>
    <t>PASSAT ФОНАРЬ ЗАДН ВНЕШН+ВНУТР Л+П (КОМПЛЕКТ) ТЮНИНГ (СЕДАН) ПРОЗРАЧ (LEXUS ТИП) (SONAR) ВНУТРИ ЧЕРН</t>
  </si>
  <si>
    <t>3AO121253AA</t>
  </si>
  <si>
    <t>3A0121253</t>
  </si>
  <si>
    <t>3AO121253AB</t>
  </si>
  <si>
    <t>3A0121253C/3A0121253E/3A0121253T</t>
  </si>
  <si>
    <t>3A0121207C</t>
  </si>
  <si>
    <t>PASSAT МОТОР+ВЕНТИЛЯТОР  РАДИАТ ОХЛАЖДЕН С КОРПУС (Тайвань)</t>
  </si>
  <si>
    <t>PASSAT МОТОР+ВЕНТИЛЯТОР  РАДИАТ ОХЛАЖДЕН ДВУХВЕНТИЛЯТ С КОРПУС П/КОНДИЦ (Тайвань)</t>
  </si>
  <si>
    <t>PASSAT МОТОР+ВЕНТИЛЯТОР  РАДИАТ ОХЛАЖДЕН ДВУХВЕНТИЛЯТ С КОРПУС (Тайвань)</t>
  </si>
  <si>
    <t>VW PASSAT B5 (11/96-9/00)</t>
  </si>
  <si>
    <t>3B0941017K</t>
  </si>
  <si>
    <t>3B0941018K</t>
  </si>
  <si>
    <t>1AF007850065/3B0941017H</t>
  </si>
  <si>
    <t>PASSAT ФАРА ЛЕВ ЛИНЗОВАН П/КОРРЕКТОР (КСЕНОН) (DEPO)</t>
  </si>
  <si>
    <t>1AF007850055/3B0941018H</t>
  </si>
  <si>
    <t>PASSAT ФАРА ПРАВ ЛИНЗОВАН П/КОРРЕКТОР (КСЕНОН) (DEPO)</t>
  </si>
  <si>
    <t>PASSAT ФАРА ЛЕВ +/- П/КОРРЕКТОР ПРОЗРАЧН</t>
  </si>
  <si>
    <t>PASSAT ФАРА ПРАВ +/- П/КОРРЕКТОР ПРОЗРАЧН</t>
  </si>
  <si>
    <t>1AF007850065</t>
  </si>
  <si>
    <t>PASSAT ФАРА ЛЕВ ЛИНЗОВАН П/КОРРЕКТОР (DEPO)</t>
  </si>
  <si>
    <t>1AF007850055</t>
  </si>
  <si>
    <t>PASSAT ФАРА ПРАВ ЛИНЗОВАН П/КОРРЕКТОР (DEPO)</t>
  </si>
  <si>
    <t>3B0941017K+3B0941018K+3B0953049C+3B0953050C</t>
  </si>
  <si>
    <t>PASSAT ФАРА Л+П (КОМПЛЕКТ) ТЮНИНГ ЛИНЗОВАН (DEVIL EYES) , ЛИТОЙ УК.ПОВОР (SONAR) ВНУТРИ ХРОМ</t>
  </si>
  <si>
    <t>PASSAT ФАРА Л+П (КОМПЛЕКТ) ТЮНИНГ ЛИНЗОВАН (DEVIL EYES) , ЛИТОЙ УК.ПОВОР (SONAR) ВНУТРИ ЧЕРН</t>
  </si>
  <si>
    <t>PASSAT ФАРА Л+П (КОМПЛЕКТ) ТЮНИНГ ЛИНЗОВАН , С СВЕТЯЩ ОБОДК ЛИТОЙ УК.ПОВОР (JUNYAN) ВНУТРИ ХРОМ</t>
  </si>
  <si>
    <t>PASSAT ФАРА Л+П (КОМПЛЕКТ) ТЮНИНГ ЛИНЗОВАН , С СВЕТЯЩ ОБОДК ЛИТОЙ УК.ПОВОР (JUNYAN) ВНУТРИ ЧЕРН</t>
  </si>
  <si>
    <t>PASSAT ФАРА Л+П (КОМПЛЕКТ) ТЮНИНГ ЛИНЗОВАН (DEVIL EYES) , ЛИТОЙ УК.ПОВОР (JUNYAN) ВНУТРИ ХРОМ</t>
  </si>
  <si>
    <t>PASSAT ФАРА Л+П (КОМПЛЕКТ) ТЮНИНГ ЛИНЗОВАН (DEVIL EYES) , ЛИТОЙ УК.ПОВОР (JUNYAN) ВНУТРИ ЧЕРН</t>
  </si>
  <si>
    <t>PASSAT ФАРА +УКАЗ.ПОВОРОТА Л+П (КОМПЛЕКТ) ЛИНЗОВАН П/КОРРЕКТОР (DEPO) ПРОЗРАЧН</t>
  </si>
  <si>
    <t>PASSAT ФАРА +УКАЗ.ПОВОРОТА Л+П (КОМПЛЕКТ) ТЮНИНГ ЛИНЗОВАН С 2 СВЕТЯЩ ОБОДК П/КОРРЕКТОР ВНУТРИ (DEPO) ХРОМ</t>
  </si>
  <si>
    <t>PASSAT ФАРА +УКАЗ.ПОВОРОТА Л+П (КОМПЛЕКТ) ТЮНИНГ ЛИНЗОВАН С 2 СВЕТЯЩ ОБОДК П/КОРРЕКТОР ВНУТРИ (DEPO) ЧЕРН</t>
  </si>
  <si>
    <t>3B0953049C</t>
  </si>
  <si>
    <t>3B0953049</t>
  </si>
  <si>
    <t>3B0953049B</t>
  </si>
  <si>
    <t>PASSAT УКАЗ.ПОВОРОТА УГЛОВОЙ ЛЕВ (DEPO) ПРОЗРАЧН</t>
  </si>
  <si>
    <t>3B0953050C</t>
  </si>
  <si>
    <t>3B0953050</t>
  </si>
  <si>
    <t>3B0953050B</t>
  </si>
  <si>
    <t>PASSAT УКАЗ.ПОВОРОТА УГЛОВОЙ ПРАВ (DEPO) ПРОЗРАЧН</t>
  </si>
  <si>
    <t>PASSAT УКАЗ.ПОВОРОТА УГЛОВОЙ Л+П (КОМПЛЕКТ) ТЮНИНГ ПРОЗРАЧ ВНУТРИ (DEPO) ХРОМ</t>
  </si>
  <si>
    <t>PASSAT УКАЗ.ПОВОРОТА УГЛОВОЙ Л+П (КОМПЛЕКТ) ТЮНИНГ ПРОЗРАЧ ВНУТРИ (DEPO) ЧЕРН</t>
  </si>
  <si>
    <t>PASSAT УКАЗ.ПОВОРОТА УГЛОВОЙ ЛЕВ ПРОЗРАЧН</t>
  </si>
  <si>
    <t>PASSAT УКАЗ.ПОВОРОТА УГЛОВОЙ ПРАВ ПРОЗРАЧН</t>
  </si>
  <si>
    <t>PASSAT УКАЗ.ПОВОРОТА УГЛОВОЙ ЛЕВ БЕЛ</t>
  </si>
  <si>
    <t>PASSAT УКАЗ.ПОВОРОТА УГЛОВОЙ ПРАВ БЕЛ</t>
  </si>
  <si>
    <t>PASSAT ФАРА ПРОТИВОТУМ ЛЕВ КРУГЛ ТЮНИНГ (Китай)</t>
  </si>
  <si>
    <t>PASSAT ФАРА ПРОТИВОТУМ ПРАВ КРУГЛ ТЮНИНГ (Китай)</t>
  </si>
  <si>
    <t>3B0853653C</t>
  </si>
  <si>
    <t>PASSAT РЕШЕТКА РАДИАТОРА</t>
  </si>
  <si>
    <t>3B0853653</t>
  </si>
  <si>
    <t>PASSAT {ДИЗАЙН PASSAT 01-} РЕШЕТКА РАДИАТОРА БЕЗ ЭМБЛЕМ ХРОМ-ЧЕРН</t>
  </si>
  <si>
    <t>PASSAT САЛАЗКА БАМПЕРА ПЕРЕДН ЛЕВ</t>
  </si>
  <si>
    <t>PASSAT САЛАЗКА БАМПЕРА ПЕРЕДН ПРАВ</t>
  </si>
  <si>
    <t>3B0807217GRU</t>
  </si>
  <si>
    <t>PASSAT БАМПЕР ПЕРЕДН ГРУНТ</t>
  </si>
  <si>
    <t>3B0807217AGRU</t>
  </si>
  <si>
    <t>PASSAT БАМПЕР ПЕРЕДН С РЕШЕТК , СПОЙЛЕР , МОЛДИНГ БЕЗ УСИЛИТ (Тайвань) ГРУНТ</t>
  </si>
  <si>
    <t>PASSAT БАМПЕР ПЕРЕДН ТЮНИНГ , РЕШЕТК , МОЛДИНГ , ХРОМ МОЛДИНГ ГРУНТ</t>
  </si>
  <si>
    <t>3B0807717B41</t>
  </si>
  <si>
    <t>PASSAT МОЛДИНГ БАМПЕРА ПЕРЕДН ЛЕВ (Тайвань)</t>
  </si>
  <si>
    <t>3B0807718B41</t>
  </si>
  <si>
    <t>PASSAT МОЛДИНГ БАМПЕРА ПЕРЕДН ПРАВ (Тайвань)</t>
  </si>
  <si>
    <t>3B0807719B41</t>
  </si>
  <si>
    <t>PASSAT КРЕПЛЕНИЕ НОМЕРА БАМПЕРА ПЕРЕДН (Тайвань)</t>
  </si>
  <si>
    <t>3B0853677B41</t>
  </si>
  <si>
    <t>PASSAT РЕШЕТКА БАМПЕРА ПЕРЕДН ЛЕВ (Тайвань)</t>
  </si>
  <si>
    <t>3B0853678B41</t>
  </si>
  <si>
    <t>PASSAT РЕШЕТКА БАМПЕРА ПЕРЕДН ПРАВ (Тайвань)</t>
  </si>
  <si>
    <t>3B0805903AB41</t>
  </si>
  <si>
    <t>PASSAT СПОЙЛЕР БАМПЕРА ПЕРЕДН (Тайвань)</t>
  </si>
  <si>
    <t>PASSAT СПОЙЛЕР БАМПЕРА ПЕРЕДН (Китай)</t>
  </si>
  <si>
    <t>3B0807113A</t>
  </si>
  <si>
    <t>3B0821105C</t>
  </si>
  <si>
    <t>3B0821106C</t>
  </si>
  <si>
    <t>3B080995701C</t>
  </si>
  <si>
    <t>PASSAT {+B5+} ПОДКРЫЛОК ПЕРЕДН КРЫЛА ЛЕВ (Тайвань)</t>
  </si>
  <si>
    <t>3B080995801C</t>
  </si>
  <si>
    <t>PASSAT {+B5+} ПОДКРЫЛОК ПЕРЕДН КРЫЛА ПРАВ (Тайвань)</t>
  </si>
  <si>
    <t>PASSAT {+B5+} ПОДКРЫЛОК ПЕРЕДН КРЫЛА ЛЕВ (Китай)</t>
  </si>
  <si>
    <t>PASSAT {+B5+} ПОДКРЫЛОК ПЕРЕДН КРЫЛА ПРАВ (Китай)</t>
  </si>
  <si>
    <t>3B0823031A</t>
  </si>
  <si>
    <t>3B0805594D/3B0805594J</t>
  </si>
  <si>
    <t>PASSAT {ADR/AHL/ANA/ARM/APT/ARG/AGZ} СУППОРТ РАДИАТОРА БЕЗ КОНДИЦ (Тайвань) ПЛАСТИК</t>
  </si>
  <si>
    <t>3B0805594H/3B0805594N</t>
  </si>
  <si>
    <t>PASSAT СУППОРТ РАДИАТОРА 5цил 6цил (бензин) (Тайвань) ПЛАСТИК</t>
  </si>
  <si>
    <t>3B0805594F/3B0805594L</t>
  </si>
  <si>
    <t>PASSAT СУППОРТ РАДИАТОРА 4цил (бензин) (дизель) БЕЗ КОНДИЦ (Тайвань) ПЛАСТИК</t>
  </si>
  <si>
    <t>3B0805594G/3B0805594M</t>
  </si>
  <si>
    <t>PASSAT СУППОРТ РАДИАТОРА 4цил (бензин) (дизель) С КОНДИЦ (Тайвань) ПЛАСТИК</t>
  </si>
  <si>
    <t>3B0805594M</t>
  </si>
  <si>
    <t>PASSAT СУППОРТ РАДИАТОРА 4цил (бензин) (дизель) С КОНДИЦ (Китай) ПЛАСТИК</t>
  </si>
  <si>
    <t>3B185750701C/3B1857521</t>
  </si>
  <si>
    <t>3B1857507C01C</t>
  </si>
  <si>
    <t>PASSAT ЗЕРКАЛО ЛЕВ ЭЛЕКТР С ПОДОГРЕВ (flat) (Тайвань) ГРУНТ</t>
  </si>
  <si>
    <t>3B185750801C/3B1857522</t>
  </si>
  <si>
    <t>3B1857508F01C</t>
  </si>
  <si>
    <t>PASSAT ЗЕРКАЛО ПРАВ ЭЛЕКТР С ПОДОГРЕВ (convex) (Тайвань) ГРУНТ</t>
  </si>
  <si>
    <t>PASSAT ЗЕРКАЛО ЛЕВ ЭЛЕКТР С ПОДОГРЕВ (Китай) ЧЕРН</t>
  </si>
  <si>
    <t>PASSAT ЗЕРКАЛО ПРАВ ЭЛЕКТР С ПОДОГРЕВ (Китай) ЧЕРН</t>
  </si>
  <si>
    <t>PASSAT ЗЕРКАЛО ЛЕВ ЭЛЕКТР С ПОДОГРЕВ С УК.ПОВОР ТЮНИНГ (aspherical) (Тайвань) ГРУНТ</t>
  </si>
  <si>
    <t>PASSAT ЗЕРКАЛО ПРАВ ЭЛЕКТР С ПОДОГРЕВ С УК.ПОВОР ТЮНИНГ (aspherical) (Тайвань) ГРУНТ</t>
  </si>
  <si>
    <t>3B5809847A</t>
  </si>
  <si>
    <t>3B5809848A</t>
  </si>
  <si>
    <t>PASSAT АРКА РЕМ.КРЫЛА ЗАДН ЛЕВ (KLOKKERHOLM)</t>
  </si>
  <si>
    <t>PASSAT АРКА РЕМ.КРЫЛА ЗАДН ПРАВ (KLOKKERHOLM)</t>
  </si>
  <si>
    <t>PASSAT РУЧКА  ПЕРЕД ДВЕРИ Л+П (КОМПЛЕКТ) + ЗАДН ДВЕРЬ ВНЕШН (8 шт) ЧЕРН</t>
  </si>
  <si>
    <t>PASSAT МОЛДИНГ КУЗОВА Л+П (КОМПЛЕКТ) (4 шт) ЧЕРН С МОЛДИНГ ХРОМ</t>
  </si>
  <si>
    <t>PASSAT {+ПЕРЕДНИЕ} БРЫЗГОВИК ЗАДН КРЫЛА Л+П (КОМПЛЕКТ) (4 шт)</t>
  </si>
  <si>
    <t>3B5807417GRU</t>
  </si>
  <si>
    <t>PASSAT БАМПЕР ЗАДН (СЕДАН) (Тайвань) ГРУНТ</t>
  </si>
  <si>
    <t>3B9807417GRU</t>
  </si>
  <si>
    <t>PASSAT {+(B5+) 01-} БАМПЕР ЗАДН (УНИВЕРСАЛ) (Тайвань) ГРУНТ</t>
  </si>
  <si>
    <t>3B5807791</t>
  </si>
  <si>
    <t>PASSAT МОЛДИНГ БАМПЕРА ЗАДН ЛЕВ (СЕДАН) (Тайвань)</t>
  </si>
  <si>
    <t>3B5807792</t>
  </si>
  <si>
    <t>PASSAT МОЛДИНГ БАМПЕРА ЗАДН ПРАВ (СЕДАН) (Тайвань)</t>
  </si>
  <si>
    <t>3B5807423</t>
  </si>
  <si>
    <t>PASSAT МОЛДИНГ БАМПЕРА ЗАДН ЦЕНТРАЛ (СЕДАН) (Тайвань)</t>
  </si>
  <si>
    <t>714029061707</t>
  </si>
  <si>
    <t>PASSAT ФОНАРЬ ЗАДН ВНЕШН ЛЕВ (СЕДАН) (SEIMA) (MAGNETI MARRELI) КРАСН</t>
  </si>
  <si>
    <t>714029061701</t>
  </si>
  <si>
    <t>PASSAT ФОНАРЬ ЗАДН ВНЕШН ЛЕВ (СЕДАН) (SEIMA) (MAGNETI MARRELI) КРАСН-БЕЛ</t>
  </si>
  <si>
    <t>714029061807</t>
  </si>
  <si>
    <t>PASSAT ФОНАРЬ ЗАДН ВНЕШН ПРАВ (СЕДАН) (SEIMA) (MAGNETI MARRELI) КРАСН</t>
  </si>
  <si>
    <t>714029061803</t>
  </si>
  <si>
    <t>PASSAT ФОНАРЬ ЗАДН ВНЕШН ПРАВ (СЕДАН) (SEIMA) (MAGNETI MARRELI) КРАСН-БЕЛ</t>
  </si>
  <si>
    <t>3B9945095F+3B9945096G</t>
  </si>
  <si>
    <t>PASSAT ФОНАРЬ ЗАДН ВНЕШН Л+П (КОМПЛЕКТ) (УНИВЕРСАЛ) ТЮНИНГ ХРУСТАЛ ТОНИР</t>
  </si>
  <si>
    <t>3B5945095F</t>
  </si>
  <si>
    <t>PASSAT ФОНАРЬ ЗАДН ВНЕШН ЛЕВ (СЕДАН) (DEPO) КРАСН-БЕЛ</t>
  </si>
  <si>
    <t>3B5945096G</t>
  </si>
  <si>
    <t>PASSAT ФОНАРЬ ЗАДН ВНЕШН ПРАВ (СЕДАН) (DEPO) КРАСН-БЕЛ</t>
  </si>
  <si>
    <t>3B5945095J</t>
  </si>
  <si>
    <t>PASSAT ФОНАРЬ ЗАДН ВНЕШН ЛЕВ (СЕДАН) (DEPO) КРАСН</t>
  </si>
  <si>
    <t>3B5945096K</t>
  </si>
  <si>
    <t>PASSAT ФОНАРЬ ЗАДН ВНЕШН ПРАВ (СЕДАН) (DEPO) КРАСН</t>
  </si>
  <si>
    <t>3B5945095F+3B5945096G</t>
  </si>
  <si>
    <t>PASSAT ФОНАРЬ ЗАДН ВНЕШН Л+П (КОМПЛЕКТ) ТЮНИНГ (СЕДАН) ПРОЗРАЧ (LEXUS ТИП) (SONAR) ВНУТРИ ЧЕРН</t>
  </si>
  <si>
    <t>PASSAT ФОНАРЬ ЗАДН ВНЕШН Л+П (КОМПЛЕКТ) ТЮНИНГ (УНИВЕРСАЛ) ПРОЗРАЧ (LEXUS ТИП) (SONAR) ВНУТРИ ХРОМ-СЕР</t>
  </si>
  <si>
    <t>3B9945095F</t>
  </si>
  <si>
    <t>PASSAT ФОНАРЬ ЗАДН ВНЕШН ЛЕВ (УНИВЕРСАЛ) (DEPO) КРАСН-БЕЛ</t>
  </si>
  <si>
    <t>3B9945096G</t>
  </si>
  <si>
    <t>PASSAT ФОНАРЬ ЗАДН ВНЕШН ПРАВ (УНИВЕРСАЛ) (DEPO) КРАСН-БЕЛ</t>
  </si>
  <si>
    <t>PASSAT ФОНАРЬ ЗАДН ВНЕШН Л+П (КОМПЛЕКТ) (СЕДАН) ТЮНИНГ ПРОЗРАЧ (JUNYAN) ВНУТРИ ХРОМ</t>
  </si>
  <si>
    <t>PASSAT ФОНАРЬ ЗАДН ВНЕШН Л+П (КОМПЛЕКТ) (СЕДАН) ТЮНИНГ ПРОЗРАЧ (JUNYAN) ВНУТРИ ЧЕРН</t>
  </si>
  <si>
    <t>PASSAT ФОНАРЬ ЗАДН ВНЕШН Л+П (КОМПЛЕКТ) ТЮНИНГ (УНИВЕРСАЛ) ПРОЗРАЧ (JUNYAN) ВНУТРИ ЧЕРН</t>
  </si>
  <si>
    <t>PASSAT ФОНАРЬ ЗАДН ВНЕШН Л+П (КОМПЛЕКТ) ТЮНИНГ ДИОД ПРОЗРАЧ (УНИВЕРСАЛ) (SONAR) ВНУТРИ ХРОМ</t>
  </si>
  <si>
    <t>3B1837461</t>
  </si>
  <si>
    <t>97-05</t>
  </si>
  <si>
    <t>PASSAT СТЕКЛОПОДЪЁМНИК ЛЕВ ПЕРЕД , В СБОРЕ БЕЗ МОТОР (Тайвань)</t>
  </si>
  <si>
    <t>3B1837462</t>
  </si>
  <si>
    <t>PASSAT СТЕКЛОПОДЪЁМНИК ПРАВ ПЕРЕД , В СБОРЕ БЕЗ МОТОР (Тайвань)</t>
  </si>
  <si>
    <t>PASSAT СТЕКЛОПОДЪЁМНИК ЛЕВ ПЕРЕД , БЕЗ МОТОР (Китай)</t>
  </si>
  <si>
    <t>PASSAT СТЕКЛОПОДЪЁМНИК ПРАВ ПЕРЕД , БЕЗ МОТОР (Китай)</t>
  </si>
  <si>
    <t>3B5839461A</t>
  </si>
  <si>
    <t>PASSAT СТЕКЛОПОДЪЁМНИК ЛЕВ ЗАДН , БЕЗ МОТОР (Китай)</t>
  </si>
  <si>
    <t>3B5839462A</t>
  </si>
  <si>
    <t>PASSAT СТЕКЛОПОДЪЁМНИК ПРАВ ЗАДН , БЕЗ МОТОР (Китай)</t>
  </si>
  <si>
    <t>VW PASSAT B5+ (10/00-)</t>
  </si>
  <si>
    <t>3B0941015AN+3B0941016AN</t>
  </si>
  <si>
    <t>PASSAT ФАРА Л+П (КОМПЛЕКТ) ТЮНИНГ ЛИНЗОВАН (DEVIL EYES) (JUNYAN) ВНУТРИ ХРОМ</t>
  </si>
  <si>
    <t>PASSAT ФАРА Л+П (КОМПЛЕКТ) ТЮНИНГ ЛИНЗОВАН (DEVIL EYES) (JUNYAN) ВНУТРИ ЧЕРН</t>
  </si>
  <si>
    <t>PASSAT ФАРА Л+П (КОМПЛЕКТ) ТЮНИНГ ЛИНЗОВАН (DEVIL EYES) (SONAR) ВНУТРИ ХРОМ</t>
  </si>
  <si>
    <t>PASSAT ФАРА Л+П (КОМПЛЕКТ) ТЮНИНГ ЛИНЗОВАН С СВЕТЯЩ ОБОДК +/- П/КОРРЕКТОР ВНУТРИ (DEPO) ЧЕРН</t>
  </si>
  <si>
    <t>3B0941015AN</t>
  </si>
  <si>
    <t>PASSAT ФАРА ЛЕВ П/КОРРЕКТОР (DEPO)</t>
  </si>
  <si>
    <t>3B0941016AN</t>
  </si>
  <si>
    <t>PASSAT ФАРА ПРАВ П/КОРРЕКТОР (DEPO)</t>
  </si>
  <si>
    <t>PASSAT ФАРА Л+П (КОМПЛЕКТ) ТЮНИНГ ЛИНЗОВАН С СВЕТЯЩ ОБОДК ВНУТРИ (DEPO) ХРОМ</t>
  </si>
  <si>
    <t>PASSAT ФАРА Л+П (КОМПЛЕКТ) ТЮНИНГ (DEVIL EYES) ЛИНЗОВАН ХРУСТАЛ ВНУТРИ (DEPO) ЧЕРН-ХРОМ</t>
  </si>
  <si>
    <t>PASSAT ФАРА Л+П (КОМПЛЕКТ) ТЮНИНГ ЛИНЗОВАН (DEVIL EYES) (SONAR) ВНУТРИ ЧЕРН</t>
  </si>
  <si>
    <t>3B7941699A</t>
  </si>
  <si>
    <t>3B7941700A</t>
  </si>
  <si>
    <t>3B0853651K/3B0853651K3FZ</t>
  </si>
  <si>
    <t>PASSAT РЕШЕТКА РАДИАТОРА ЧЕРН С ХРОМ МОЛДИНГ (Тайвань)</t>
  </si>
  <si>
    <t>3B0807217K</t>
  </si>
  <si>
    <t>PASSAT БАМПЕР ПЕРЕДН (Тайвань) ГРУНТ</t>
  </si>
  <si>
    <t>3B0807217LGRU</t>
  </si>
  <si>
    <t>PASSAT БАМПЕР ПЕРЕДН С ОТВ П/ОМЫВАТ ФАР (Тайвань) ГРУНТ</t>
  </si>
  <si>
    <t>3B08072432ZZ</t>
  </si>
  <si>
    <t>PASSAT МОЛДИНГ БАМПЕРА ПЕРЕДН ЛЕВ ВЕРХН (Тайвань) ХРОМ</t>
  </si>
  <si>
    <t>3B08072442ZZ</t>
  </si>
  <si>
    <t>PASSAT МОЛДИНГ БАМПЕРА ПЕРЕДН ПРАВ ВЕРХН (Тайвань) ХРОМ</t>
  </si>
  <si>
    <t>3B0807717BGRU</t>
  </si>
  <si>
    <t>PASSAT МОЛДИНГ БАМПЕРА ПЕРЕДН ЛЕВ НИЖН (Тайвань) ГРУНТ</t>
  </si>
  <si>
    <t>3B0807718BGRU</t>
  </si>
  <si>
    <t>PASSAT МОЛДИНГ БАМПЕРА ПЕРЕДН ПРАВ НИЖН (Тайвань) ГРУНТ</t>
  </si>
  <si>
    <t>3B0853677EB41</t>
  </si>
  <si>
    <t>PASSAT РЕШЕТКА БАМПЕРА ПЕРЕДН ЦЕНТРАЛ (Тайвань)</t>
  </si>
  <si>
    <t>3B0853665LB41</t>
  </si>
  <si>
    <t>PASSAT РЕШЕТКА БАМПЕРА ПЕРЕДН ЛЕВ С ОТВ П/ ПРОТИВОТУМ (Италия) (Тайвань)</t>
  </si>
  <si>
    <t>3B0853666LB41</t>
  </si>
  <si>
    <t>PASSAT РЕШЕТКА БАМПЕРА ПЕРЕДН ПРАВ С ОТВ П/ ПРОТИВОТУМ (Италия) (Тайвань)</t>
  </si>
  <si>
    <t>3B0853665HB41</t>
  </si>
  <si>
    <t>PASSAT РЕШЕТКА БАМПЕРА ПЕРЕДН ЛЕВ БЕЗ ОТВ П/ ПРОТИВОТУМ (Тайвань)</t>
  </si>
  <si>
    <t>3B0853666HB41</t>
  </si>
  <si>
    <t>PASSAT РЕШЕТКА БАМПЕРА ПЕРЕДН ПРАВ БЕЗ ОТВ П/ ПРОТИВОТУМ (Тайвань)</t>
  </si>
  <si>
    <t>3B0805903F</t>
  </si>
  <si>
    <t>3B0807109A</t>
  </si>
  <si>
    <t>PASSAT УСИЛИТЕЛЬ БАМПЕРА ПЕРЕДН (Тайвань) СТАЛЬН</t>
  </si>
  <si>
    <t>3B0821105G</t>
  </si>
  <si>
    <t>PASSAT КРЫЛО ПЕРЕДН ЛЕВ БЕЗ ОТВ П/ПОВТОРИТЕЛЬ (Тайвань)</t>
  </si>
  <si>
    <t>3B0821105E</t>
  </si>
  <si>
    <t>PASSAT КРЫЛО ПЕРЕДН ЛЕВ С ОТВ П/ПОВТОРИТЕЛЬ (Тайвань)</t>
  </si>
  <si>
    <t>3B0821106G</t>
  </si>
  <si>
    <t>PASSAT КРЫЛО ПЕРЕДН ПРАВ БЕЗ ОТВ П/ПОВТОРИТЕЛЬ (Тайвань)</t>
  </si>
  <si>
    <t>3B0821106E</t>
  </si>
  <si>
    <t>PASSAT КРЫЛО ПЕРЕДН ПРАВ С ОТВ П/ПОВТОРИТЕЛЬ (Тайвань)</t>
  </si>
  <si>
    <t>3B0809957A01C</t>
  </si>
  <si>
    <t>PASSAT ПОДКРЫЛОК ПЕРЕДН КРЫЛА ЛЕВ кроме 8цил (Тайвань)</t>
  </si>
  <si>
    <t>3B0809958A01C</t>
  </si>
  <si>
    <t>PASSAT ПОДКРЫЛОК ПЕРЕДН КРЫЛА ПРАВ кроме 8цил (Тайвань)</t>
  </si>
  <si>
    <t>3B0823031K</t>
  </si>
  <si>
    <t>3B0805594BL</t>
  </si>
  <si>
    <t>PASSAT {+ Superb '02-} СУППОРТ РАДИАТОРА 1.8 2 (Тайвань) ПЛАСТИК</t>
  </si>
  <si>
    <t>3B0805594BJ</t>
  </si>
  <si>
    <t>PASSAT СУППОРТ РАДИАТОРА 2.8 (Тайвань) ПЛАСТИК</t>
  </si>
  <si>
    <t>PASSAT {+ Superb '02-} СУППОРТ РАДИАТОРА 1.8 2 (Китай) ПЛАСТИК</t>
  </si>
  <si>
    <t>3B1857507T01C</t>
  </si>
  <si>
    <t>PASSAT ЗЕРКАЛО ЛЕВ С УК.ПОВОР ЭЛЕКТР С ПОДОГРЕВ (aspherical) (Тайвань) ГРУНТ</t>
  </si>
  <si>
    <t>3B1857508AT01C</t>
  </si>
  <si>
    <t>PASSAT ЗЕРКАЛО ПРАВ С УК.ПОВОР ЭЛЕКТР С ПОДОГРЕВ (convex) (Тайвань) ГРУНТ</t>
  </si>
  <si>
    <t>3B5807417DGRU</t>
  </si>
  <si>
    <t>3B5807417HGRU</t>
  </si>
  <si>
    <t>3B5807423D</t>
  </si>
  <si>
    <t>PASSAT МОЛДИНГ БАМПЕРА ЗАДН ЧЕРН , С ОТВ П/ ХРОМ (СЕДАН) (Тайвань)</t>
  </si>
  <si>
    <t>3B5807521B41</t>
  </si>
  <si>
    <t>PASSAT СПОЙЛЕР БАМПЕРА ЗАДН (СЕДАН) (Тайвань)</t>
  </si>
  <si>
    <t>3B5945095AE</t>
  </si>
  <si>
    <t>3B5945096AE</t>
  </si>
  <si>
    <t>3B9945095AA</t>
  </si>
  <si>
    <t>PASSAT ФОНАРЬ ЗАДН ВНЕШН ЛЕВ (УНИВЕРСАЛ) (DEPO)</t>
  </si>
  <si>
    <t>3B9945096AA</t>
  </si>
  <si>
    <t>PASSAT ФОНАРЬ ЗАДН ВНЕШН ПРАВ (УНИВЕРСАЛ) (DEPO)</t>
  </si>
  <si>
    <t>3B9945095AA+3B9945096AA</t>
  </si>
  <si>
    <t>PASSAT ФОНАРЬ ЗАДН ВНЕШН Л+П (КОМПЛЕКТ) ТЮНИНГ (УНИВЕРСАЛ) С ДИОД СТОП СИГНАЛ , УК.ПОВОР (SONAR) ВНУТРИ ЧЕРН</t>
  </si>
  <si>
    <t>3B5945095AE+3B5945096AE</t>
  </si>
  <si>
    <t>PASSAT ФОНАРЬ ЗАДН ВНЕШН Л+П (КОМПЛЕКТ) ТЮНИНГ (СЕДАН) ПРОЗРАЧ (JUNYAN) ВНУТРИ ХРОМ</t>
  </si>
  <si>
    <t>VW PASSAT B6 (6/05-)</t>
  </si>
  <si>
    <t>3С0941005J+3С0941006J</t>
  </si>
  <si>
    <t>PASSAT ФАРА Л+П (КОМПЛЕКТ) С РЕГ.МОТОР ТЮНИНГ ЛИНЗОВАН С 2 СВЕТЯЩ ОБОДК ВНУТРИ (DEPO) ХРОМ</t>
  </si>
  <si>
    <t>3C0941005AA+3C0941006AA</t>
  </si>
  <si>
    <t>PASSAT ФАРА Л+П (КОМПЛЕКТ) С РЕГ.МОТОР ТЮНИНГ ЛИНЗОВАН С 2 СВЕТЯЩ ОБОДК ВНУТРИ (DEPO) ЧЕРН</t>
  </si>
  <si>
    <t>1EL247014011/3С0941005J</t>
  </si>
  <si>
    <t>PASSAT ФАРА ЛЕВ С РЕГ.МОТОР ЛИНЗОВАН ВНУТРИ (DEPO) ХРОМ</t>
  </si>
  <si>
    <t>1EL247014021/3С0941006J</t>
  </si>
  <si>
    <t>PASSAT ФАРА ПРАВ С РЕГ.МОТОР ЛИНЗОВАН ВНУТРИ (DEPO) ХРОМ</t>
  </si>
  <si>
    <t>3C0941005AA</t>
  </si>
  <si>
    <t>PASSAT ФАРА ЛЕВ С РЕГ.МОТОР ЛИНЗОВАН ВНУТРИ (DEPO) ЧЕРН</t>
  </si>
  <si>
    <t>3C0941006AA</t>
  </si>
  <si>
    <t>PASSAT ФАРА ПРАВ С РЕГ.МОТОР ЛИНЗОВАН ВНУТРИ (DEPO) ЧЕРН</t>
  </si>
  <si>
    <t>PASSAT ФАРА Л+П (КОМПЛЕКТ) ТЮНИНГ (DEVIL EYES) ЛИНЗОВАН П/КОРРЕКТОР ВНУТРИ (DEPO) ХРОМ</t>
  </si>
  <si>
    <t>PASSAT ФАРА Л+П (КОМПЛЕКТ) ТЮНИНГ (DEVIL EYES) ЛИНЗОВАН П/КОРРЕКТОР ВНУТРИ (DEPO) ЧЕРН</t>
  </si>
  <si>
    <t>PASSAT ФАРА Л+П (КОМПЛЕКТ) ТЮНИНГ (DEVIL EYES) ЛИНЗОВАН +/- П/КОРРЕКТОР (SONAR) ВНУТРИ ЧЕРН</t>
  </si>
  <si>
    <t>PASSAT ФАРА Л+П (КОМПЛЕКТ) ТЮНИНГ (DEVIL EYES) С СВЕТЯЩ ОБОДК РЕГ.МОТОР ЛИНЗОВАН (EAGLE EYES) ВНУТРИ ХРОМ</t>
  </si>
  <si>
    <t>PASSAT ФАРА Л+П (КОМПЛЕКТ) ТЮНИНГ (DEVIL EYES) С СВЕТЯЩ ОБОДК РЕГ.МОТОР ЛИНЗОВАН (EAGLE EYES) ВНУТРИ ЧЕРН</t>
  </si>
  <si>
    <t>PASSAT {с DRL (дневн. ходов огни)} ФАРА Л+П (КОМПЛЕКТ) ТЮНИНГ (DEVIL EYES) ЛИНЗОВАН С РЕГ.МОТОР (SONAR) ВНУТРИ ХРОМ</t>
  </si>
  <si>
    <t>PASSAT ФАРА Л+П (КОМПЛЕКТ) ТЮНИНГ (DEVIL EYES) ЛИНЗОВАН С СВЕТЯЩ ОБОДК (JUNYAN) ВНУТРИ ЧЕРН</t>
  </si>
  <si>
    <t>3C0953041E</t>
  </si>
  <si>
    <t>PASSAT УКАЗ.ПОВОРОТА НИЖН ЛЕВ В БАМПЕР (DEPO) БЕЛЫЙ</t>
  </si>
  <si>
    <t>3C0953042E</t>
  </si>
  <si>
    <t>PASSAT УКАЗ.ПОВОРОТА НИЖН ПРАВ В БАМПЕР (DEPO) БЕЛЫЙ</t>
  </si>
  <si>
    <t>3C0953041C</t>
  </si>
  <si>
    <t>PASSAT УКАЗ.ПОВОРОТА НИЖН ЛЕВ В БАМПЕР (DEPO) ЖЕЛТ</t>
  </si>
  <si>
    <t>3C0953042C</t>
  </si>
  <si>
    <t>PASSAT УКАЗ.ПОВОРОТА НИЖН ПРАВ В БАМПЕР (DEPO) ЖЕЛТ</t>
  </si>
  <si>
    <t>PASSAT УКАЗ.ПОВОРОТА НИЖН ЛЕВ В БАМПЕР (Китай) БЕЛЫЙ</t>
  </si>
  <si>
    <t>PASSAT УКАЗ.ПОВОРОТА НИЖН ПРАВ В БАМПЕР (Китай) БЕЛЫЙ</t>
  </si>
  <si>
    <t>PASSAT УКАЗ.ПОВОРОТА НИЖН ЛЕВ В БАМПЕР (TYC) ЖЕЛТ</t>
  </si>
  <si>
    <t>3C0941699A</t>
  </si>
  <si>
    <t>PASSAT {H11} ФАРА ПРОТИВОТУМ ЛЕВ ЛИНЗОВАН (DEPO)</t>
  </si>
  <si>
    <t>3C0941700A</t>
  </si>
  <si>
    <t>PASSAT {H11} ФАРА ПРОТИВОТУМ ПРАВ ЛИНЗОВАН (DEPO)</t>
  </si>
  <si>
    <t>3C0941699B</t>
  </si>
  <si>
    <t>PASSAT ФАРА ПРОТИВОТУМ ЛЕВ (Китай)</t>
  </si>
  <si>
    <t>3C0941700B</t>
  </si>
  <si>
    <t>PASSAT ФАРА ПРОТИВОТУМ ПРАВ (Китай)</t>
  </si>
  <si>
    <t>PASSAT {HB4} ФАРА ПРОТИВОТУМ ЛЕВ (DEPO)</t>
  </si>
  <si>
    <t>PASSAT {HB4} ФАРА ПРОТИВОТУМ ПРАВ (DEPO)</t>
  </si>
  <si>
    <t>PASSAT ФАРА ПРОТИВОТУМ ЛЕВ ЛИНЗОВАН (Китай)</t>
  </si>
  <si>
    <t>PASSAT ФАРА ПРОТИВОТУМ ПРАВ ЛИНЗОВАН (Китай)</t>
  </si>
  <si>
    <t>3C0853651AHPWF</t>
  </si>
  <si>
    <t>PASSAT РЕШЕТКА РАДИАТОРА С ХРОМ МОЛДИНГ БЕЗ ОТВ П/ДАТЧ (Тайвань)</t>
  </si>
  <si>
    <t>3C0853651ADPWF</t>
  </si>
  <si>
    <t>PASSAT РЕШЕТКА РАДИАТОРА С ХРОМ МОЛДИНГ П/ДАТЧ (Китай)</t>
  </si>
  <si>
    <t>PASSAT РЕШЕТКА РАДИАТОРА ХРОМ С МОЛДИНГ БЕЗ ОТВ П/ДАТЧ (Китай)</t>
  </si>
  <si>
    <t>3C0807217DGRU</t>
  </si>
  <si>
    <t>PASSAT БАМПЕР ПЕРЕДН БЕЗ ОМЫВАТ , ОТВ П/ДАТЧ ГРУНТ</t>
  </si>
  <si>
    <t>3C0807217GGRU</t>
  </si>
  <si>
    <t>PASSAT БАМПЕР ПЕРЕДН С ОТВ П/ОМЫВАТ , П/ДАТЧ (Тайвань) ГРУНТ</t>
  </si>
  <si>
    <t>PASSAT БАМПЕР ПЕРЕДН (Китай)</t>
  </si>
  <si>
    <t>PASSAT БАМПЕР ПЕРЕДН С ОТВ П/ОМЫВАТ ФАР , П/ДАТЧ (Китай)</t>
  </si>
  <si>
    <t>3C0807217EGRU</t>
  </si>
  <si>
    <t>PASSAT БАМПЕР ПЕРЕДН С ОТВ П/ОМЫВАТ ФАР (Китай)</t>
  </si>
  <si>
    <t>PASSAT БАМПЕР ПЕРЕДН (Италия)</t>
  </si>
  <si>
    <t>PASSAT БАМПЕР ПЕРЕДН С ОТВ П/ОМЫВАТ ФАР , П/ДАТЧ (Италия)</t>
  </si>
  <si>
    <t>3C08076459B9</t>
  </si>
  <si>
    <t>PASSAT МОЛДИНГ БАМПЕРА ПЕРЕДН ЛЕВ (Тайвань) ЧЕРН</t>
  </si>
  <si>
    <t>3C08076469B9</t>
  </si>
  <si>
    <t>PASSAT МОЛДИНГ БАМПЕРА ПЕРЕДН ПРАВ (Тайвань) ЧЕРН</t>
  </si>
  <si>
    <t>PASSAT МОЛДИНГ БАМПЕРА ПЕРЕДН ЛЕВ (Китай)</t>
  </si>
  <si>
    <t>PASSAT МОЛДИНГ БАМПЕРА ПЕРЕДН ПРАВ (Китай)</t>
  </si>
  <si>
    <t>3C0853665A9B9</t>
  </si>
  <si>
    <t>PASSAT РЕШЕТКА БАМПЕРА ПЕРЕДН ЛЕВ С ОТВ П/ ПРОТИВОТУМ (DEPO)</t>
  </si>
  <si>
    <t>3C0853666A9B9</t>
  </si>
  <si>
    <t>PASSAT РЕШЕТКА БАМПЕРА ПЕРЕДН ПРАВ С ОТВ П/ ПРОТИВОТУМ (DEPO)</t>
  </si>
  <si>
    <t>3C08536659B9</t>
  </si>
  <si>
    <t>3C0853671C9B9</t>
  </si>
  <si>
    <t>PASSAT РЕШЕТКА БАМПЕРА ПЕРЕДН ЦЕНТРАЛ С ХРОМ МОЛДИНГ (Тайвань)</t>
  </si>
  <si>
    <t>3C0853665A9B9+3C0853666A9B9+3C08536713B9</t>
  </si>
  <si>
    <t>PASSAT РЕШЕТКА БАМПЕРА ПЕРЕДН Л+П (КОМПЛЕКТ) С ОТВ П/ ПРОТИВОТУМ (3шт)</t>
  </si>
  <si>
    <t>PASSAT РЕШЕТКА БАМПЕРА ПЕРЕДН ЦЕНТРАЛ С ХРОМ МОЛДИНГ (Китай)</t>
  </si>
  <si>
    <t>PASSAT РЕШЕТКА БАМПЕРА ПЕРЕДН ЛЕВ С ОТВ П/ ПРОТИВОТУМ (Китай)</t>
  </si>
  <si>
    <t>PASSAT РЕШЕТКА БАМПЕРА ПЕРЕДН ПРАВ С ОТВ П/ ПРОТИВОТУМ (Китай)</t>
  </si>
  <si>
    <t>3С0805903</t>
  </si>
  <si>
    <t>3C0807109B</t>
  </si>
  <si>
    <t>PASSAT УСИЛИТЕЛЬ БАМПЕРА ПЕРЕДН (Китай)</t>
  </si>
  <si>
    <t>3C0821021</t>
  </si>
  <si>
    <t>3C0821022</t>
  </si>
  <si>
    <t>3C0805911B9B9</t>
  </si>
  <si>
    <t>PASSAT ПОДКРЫЛОК ПЕРЕДН КРЫЛА ЛЕВ ПЕРЕД ЧАСТЬ (Тайвань)</t>
  </si>
  <si>
    <t>3C0805912A9B9</t>
  </si>
  <si>
    <t>PASSAT ПОДКРЫЛОК ПЕРЕДН КРЫЛА ПРАВ ПЕРЕД ЧАСТЬ (Тайвань)</t>
  </si>
  <si>
    <t>3C0805977</t>
  </si>
  <si>
    <t>PASSAT ПОДКРЫЛОК ПЕРЕДН КРЫЛА ЛЕВ ЗАДН ЧАСТЬ (Тайвань)</t>
  </si>
  <si>
    <t>3C0805978</t>
  </si>
  <si>
    <t>PASSAT ПОДКРЫЛОК ПЕРЕДН КРЫЛА ПРАВ ЗАДН ЧАСТЬ (Тайвань)</t>
  </si>
  <si>
    <t>PASSAT ПОДКРЫЛОК ПЕРЕДН КРЫЛА ЛЕВ ЗАДН ЧАСТЬ (Китай)</t>
  </si>
  <si>
    <t>PASSAT ПОДКРЫЛОК ПЕРЕДН КРЫЛА ПРАВ ЗАДН ЧАСТЬ (Китай)</t>
  </si>
  <si>
    <t>PASSAT ПОДКРЫЛОК ПЕРЕДН КРЫЛА ЛЕВ ПЕРЕД ЧАСТЬ (Китай)</t>
  </si>
  <si>
    <t>PASSAT ПОДКРЫЛОК ПЕРЕДН КРЫЛА ПРАВ ПЕРЕД ЧАСТЬ (Китай)</t>
  </si>
  <si>
    <t>3C0075111+3C0075101</t>
  </si>
  <si>
    <t>PASSAT БРЫЗГОВИК ПЕРЕДН КРЫЛА Л+П (КОМПЛЕКТ) + ЗАДН (4 шт) (Китай)</t>
  </si>
  <si>
    <t>3C0823031A/3C0823031B/3C0823031C</t>
  </si>
  <si>
    <t>3C0823359A</t>
  </si>
  <si>
    <t>PASSAT АМОРТИЗАТОР КАПОТА (Китай)</t>
  </si>
  <si>
    <t>3C0805588E/3C0805588G/3C0805588J</t>
  </si>
  <si>
    <t>PASSAT {2.0, 3.2, 3.6} СУППОРТ РАДИАТОРА (Тайвань)</t>
  </si>
  <si>
    <t>3C0805588F/3C0805588H</t>
  </si>
  <si>
    <t>PASSAT СУППОРТ РАДИАТОРА (Китай)</t>
  </si>
  <si>
    <t>PASSAT {2.0, 3.2, 3.6 } СУППОРТ РАДИАТОРА (Китай)</t>
  </si>
  <si>
    <t>3C0807889A</t>
  </si>
  <si>
    <t>PASSAT КРЕПЛЕНИЕ ФАРЫ ЛЕВ (Китай)</t>
  </si>
  <si>
    <t>3C0807890A</t>
  </si>
  <si>
    <t>PASSAT КРЕПЛЕНИЕ ФАРЫ ПРАВ (Китай)</t>
  </si>
  <si>
    <t>3C0955109A</t>
  </si>
  <si>
    <t>PASSAT КРЫШКА ФОРСУНКИ ОМЫВАТЕЛЯ ФАРЫ ЛЕВ (Китай)</t>
  </si>
  <si>
    <t>3C0955110A</t>
  </si>
  <si>
    <t>PASSAT КРЫШКА ФОРСУНКИ ОМЫВАТЕЛЯ ФАРЫ ПРАВ (Китай)</t>
  </si>
  <si>
    <t>3C1857507CJ9B9</t>
  </si>
  <si>
    <t>PASSAT ЗЕРКАЛО ЛЕВ ЭЛЕКТР С ПОДОГРЕВ С УК.ПОВОР (aspherical) (Тайвань) ГРУНТ</t>
  </si>
  <si>
    <t>3C1857508CJ9B9</t>
  </si>
  <si>
    <t>PASSAT ЗЕРКАЛО ПРАВ ЭЛЕКТР С ПОДОГРЕВ С УК.ПОВОР (convex) (Тайвань) ГРУНТ</t>
  </si>
  <si>
    <t>3C1857507CL9B9</t>
  </si>
  <si>
    <t>PASSAT ЗЕРКАЛО ЛЕВ ЭЛЕКТР С ПОДОГРЕВ АВТОСКЛАДЫВ , С УК.ПОВОР , С НИЖН ПОДСВЕТ (aspherical) (Тайвань) ГРУНТ</t>
  </si>
  <si>
    <t>3C1857508CL9B9</t>
  </si>
  <si>
    <t>PASSAT ЗЕРКАЛО ПРАВ ЭЛЕКТР С ПОДОГРЕВ АВТОСКЛАДЫВ , С УК.ПОВОР , С НИЖН ПОДСВЕТ (convex) (Тайвань) ГРУНТ</t>
  </si>
  <si>
    <t>3C5807441</t>
  </si>
  <si>
    <t>PASSAT ЗАГЛУШКА БУКСИРОВ КРЮКА БАМПЕРА ЗАДН (Китай)</t>
  </si>
  <si>
    <t>3C5809835</t>
  </si>
  <si>
    <t>3C5809836</t>
  </si>
  <si>
    <t>3C4831055J</t>
  </si>
  <si>
    <t>PASSAT ДВЕРЬ ПЕРЕДН ЛЕВ (Китай)</t>
  </si>
  <si>
    <t>3C4831056J</t>
  </si>
  <si>
    <t>PASSAT ДВЕРЬ ПЕРЕДН ПРАВ (Китай)</t>
  </si>
  <si>
    <t>3C5833055H</t>
  </si>
  <si>
    <t>PASSAT ДВЕРЬ ЗАДН ЛЕВ (Китай)</t>
  </si>
  <si>
    <t>3C5833056H</t>
  </si>
  <si>
    <t>PASSAT ДВЕРЬ ЗАДН ПРАВ (Китай)</t>
  </si>
  <si>
    <t>3C0853855B</t>
  </si>
  <si>
    <t>PASSAT {НАКЛАДКА ВНЕШНЯЯ НА ПОРОГ} МОЛДИНГ КУЗОВА ЛЕВ (Китай)</t>
  </si>
  <si>
    <t>3C0853866B</t>
  </si>
  <si>
    <t>PASSAT {НАКЛАДКА ВНЕШНЯЯ НА ПОРОГ} МОЛДИНГ КУЗОВА ПРАВ (Китай)</t>
  </si>
  <si>
    <t>3C0853515A</t>
  </si>
  <si>
    <t>PASSAT МОЛДИНГ КУЗОВА ЛЕВ НА ПЕРЕД ДВЕРЬ ХРОМ (Китай)</t>
  </si>
  <si>
    <t>3C0853516A</t>
  </si>
  <si>
    <t>PASSAT МОЛДИНГ КУЗОВА ПРАВ НА ПЕРЕД ДВЕРЬ ХРОМ (Китай)</t>
  </si>
  <si>
    <t>3C0853753</t>
  </si>
  <si>
    <t>PASSAT МОЛДИНГ КУЗОВА ЛЕВ НА ЗАДН ДВЕРЬ ХРОМ (Китай)</t>
  </si>
  <si>
    <t>3C0853754</t>
  </si>
  <si>
    <t>PASSAT МОЛДИНГ КУЗОВА ПРАВ НА ЗАДН ДВЕРЬ ХРОМ (Китай)</t>
  </si>
  <si>
    <t>3C5809843</t>
  </si>
  <si>
    <t>PASSAT КРЫЛО ЗАДН ЛЕВ (Китай)</t>
  </si>
  <si>
    <t>3C5809844</t>
  </si>
  <si>
    <t>PASSAT КРЫЛО ЗАДН ПРАВ (Китай)</t>
  </si>
  <si>
    <t>3C5827025H</t>
  </si>
  <si>
    <t>PASSAT КРЫШКА БАГАЖНИКА (Китай)</t>
  </si>
  <si>
    <t>3C9807417GRU</t>
  </si>
  <si>
    <t>PASSAT БАМПЕР ЗАДН (УНИВЕРСАЛ) (Тайвань) ГРУНТ</t>
  </si>
  <si>
    <t>3C5807417GRU</t>
  </si>
  <si>
    <t>PASSAT БАМПЕР ЗАДН (СЕДАН) (Китай)</t>
  </si>
  <si>
    <t>3C9807459A2ZZ</t>
  </si>
  <si>
    <t>PASSAT МОЛДИНГ БАМПЕРА ЗАДН ЛЕВ (УНИВЕРСАЛ) (Тайвань) ХРОМ</t>
  </si>
  <si>
    <t>3C9807460A2ZZ</t>
  </si>
  <si>
    <t>PASSAT МОЛДИНГ БАМПЕРА ЗАДН ПРАВ (УНИВЕРСАЛ) (Тайвань) ХРОМ</t>
  </si>
  <si>
    <t>3C5807459A2ZZ</t>
  </si>
  <si>
    <t>PASSAT МОЛДИНГ БАМПЕРА ЗАДН ЛЕВ (СЕДАН) (Тайвань) ХРОМ</t>
  </si>
  <si>
    <t>3C5807460A2ZZ</t>
  </si>
  <si>
    <t>PASSAT МОЛДИНГ БАМПЕРА ЗАДН ПРАВ (СЕДАН) (Тайвань) ХРОМ</t>
  </si>
  <si>
    <t>PASSAT МОЛДИНГ БАМПЕРА ЗАДН ЛЕВ (СЕДАН) (Китай) ХРОМ</t>
  </si>
  <si>
    <t>PASSAT МОЛДИНГ БАМПЕРА ЗАДН ПРАВ (СЕДАН) (Китай) ХРОМ</t>
  </si>
  <si>
    <t>3C9807521A9B9</t>
  </si>
  <si>
    <t>PASSAT СПОЙЛЕР БАМПЕРА ЗАДН (УНИВЕРСАЛ) (Тайвань) ТЕМНО-СЕР</t>
  </si>
  <si>
    <t>3C5807433C9B9</t>
  </si>
  <si>
    <t>PASSAT СПОЙЛЕР БАМПЕРА ЗАДН (СЕДАН) (Китай)</t>
  </si>
  <si>
    <t>3C5807305</t>
  </si>
  <si>
    <t>PASSAT CC {PASSAT 05-11} УСИЛИТЕЛЬ БАМПЕРА ЗАДН (Китай)</t>
  </si>
  <si>
    <t>PASSAT УСИЛИТЕЛЬ БАМПЕРА ЗАДН (Китай)</t>
  </si>
  <si>
    <t>3C5945095C</t>
  </si>
  <si>
    <t>PASSAT ФОНАРЬ ЗАДН ВНЕШН ЛЕВ С ДИОД (DEPO)</t>
  </si>
  <si>
    <t>3C5945096C</t>
  </si>
  <si>
    <t>PASSAT ФОНАРЬ ЗАДН ВНЕШН ПРАВ С ДИОД (DEPO)</t>
  </si>
  <si>
    <t>3C9945095</t>
  </si>
  <si>
    <t>PASSAT ФОНАРЬ ЗАДН ВНЕШН ЛЕВ С ДИОД (УНИВЕРСАЛ) (DEPO)</t>
  </si>
  <si>
    <t>3C9945096</t>
  </si>
  <si>
    <t>PASSAT ФОНАРЬ ЗАДН ВНЕШН ПРАВ С ДИОД (УНИВЕРСАЛ) (DEPO)</t>
  </si>
  <si>
    <t>3C5945093E</t>
  </si>
  <si>
    <t>PASSAT ФОНАРЬ ЗАДН ВНУТРЕН ЛЕВ (DEPO)</t>
  </si>
  <si>
    <t>3C5945094E</t>
  </si>
  <si>
    <t>PASSAT ФОНАРЬ ЗАДН ВНУТРЕН ПРАВ (DEPO)</t>
  </si>
  <si>
    <t>PASSAT ФОНАРЬ ЗАДН ВНУТРЕН ЛЕВ (Китай)</t>
  </si>
  <si>
    <t>PASSAT ФОНАРЬ ЗАДН ВНУТРЕН ПРАВ (Китай)</t>
  </si>
  <si>
    <t>3C5945095C+3C5945096C+3C5945094E+3C5945093E</t>
  </si>
  <si>
    <t>PASSAT ФОНАРЬ ЗАДН ВНЕШН+ВНУТР Л+П (КОМПЛЕКТ) ТЮНИНГ С ДИОД ТОНИР ВНУТРИ (DEPO) ХРОМ</t>
  </si>
  <si>
    <t>3C9945095+3C9945096+3C9945093+3C9945094</t>
  </si>
  <si>
    <t>PASSAT ФОНАРЬ ЗАДН ВНЕШН+ВНУТР Л+П (КОМПЛЕКТ) ТЮНИНГ С ДИОД (УНИВЕРСАЛ) (DEPO) ТОНИР</t>
  </si>
  <si>
    <t>3C0407151E</t>
  </si>
  <si>
    <t>PASSAT {Passat CC 09-/Tiguan 07-/ Scharan/Alhambra 10-} РЫЧАГ ПЕРЕДН ПОДВЕСКИ Л=П НИЖН (Тайвань)</t>
  </si>
  <si>
    <t>3C0145805AD/3C0145805AK</t>
  </si>
  <si>
    <t>PASSAT {(ИНТЕРКУЛЕР) TIGUAN 07-/SHARAN 10-} РАДИАТОР ОХЛАЖДЕН</t>
  </si>
  <si>
    <t>3C0807177</t>
  </si>
  <si>
    <t>PASSAT КРЕПЛЕНИЕ БАМПЕРА ПЕРЕДН ЛЕВ (Китай)</t>
  </si>
  <si>
    <t>3C0807178</t>
  </si>
  <si>
    <t>PASSAT КРЕПЛЕНИЕ БАМПЕРА ПЕРЕДН ПРАВ (Китай)</t>
  </si>
  <si>
    <t>3C0807723</t>
  </si>
  <si>
    <t>3C0807724</t>
  </si>
  <si>
    <t>3C5807375A</t>
  </si>
  <si>
    <t>PASSAT КРЕПЛЕНИЕ БАМПЕРА ЗАДН ЛЕВ (Китай)</t>
  </si>
  <si>
    <t>3C5807376A</t>
  </si>
  <si>
    <t>PASSAT КРЕПЛЕНИЕ БАМПЕРА ЗАДН ПРАВ (Китай)</t>
  </si>
  <si>
    <t>3C5807377</t>
  </si>
  <si>
    <t>3C5807378</t>
  </si>
  <si>
    <t>3C0955103A</t>
  </si>
  <si>
    <t>PASSAT ФОРСУНКА ОМЫВАТЕЛЯ ФАРЫ ЛЕВ (Китай)</t>
  </si>
  <si>
    <t>3C0955104A</t>
  </si>
  <si>
    <t>PASSAT ФОРСУНКА ОМЫВАТЕЛЯ ФАРЫ ПРАВ (Китай)</t>
  </si>
  <si>
    <t>3C0820411C</t>
  </si>
  <si>
    <t>PASSAT КОНДЕНСАТОР КОНДИЦ (см.каталог)</t>
  </si>
  <si>
    <t>3C0820411B/3C0820411D</t>
  </si>
  <si>
    <t>3C1837461L</t>
  </si>
  <si>
    <t>3C1837462L</t>
  </si>
  <si>
    <t>VW PASSAT B7 (11-)</t>
  </si>
  <si>
    <t>3AB941005</t>
  </si>
  <si>
    <t>PASSAT ФАРА ЛЕВ С РЕГ.МОТОР ВНУТРИ (DEPO) ЧЕРН</t>
  </si>
  <si>
    <t>3AB941006</t>
  </si>
  <si>
    <t>PASSAT ФАРА ПРАВ С РЕГ.МОТОР ВНУТРИ (DEPO) ЧЕРН</t>
  </si>
  <si>
    <t>3AB941753</t>
  </si>
  <si>
    <t>PASSAT ФАРА ЛЕВ ЛИНЗОВАН С AFS РЕГ.МОТОР , (КСЕНОН) , ДИОД , ВНУТРИ (DEPO) ЧЕРН</t>
  </si>
  <si>
    <t>3AB941754</t>
  </si>
  <si>
    <t>PASSAT ФАРА ПРАВ ЛИНЗОВАН С AFS РЕГ.МОТОР , (КСЕНОН) , ДИОД , ВНУТРИ (DEPO) ЧЕРН</t>
  </si>
  <si>
    <t>PASSAT ФАРА ЛЕВ ЛИНЗОВАН , (КСЕНОН) ДИОД БЕЗ AFS (Китай)</t>
  </si>
  <si>
    <t>PASSAT ФАРА ПРАВ ЛИНЗОВАН , (КСЕНОН) ДИОД БЕЗ AFS (Китай)</t>
  </si>
  <si>
    <t>3AA941661B</t>
  </si>
  <si>
    <t>PASSAT ФАРА ПРОТИВОТУМ ЛЕВ С ПОДСВЕТ ПОВОРОТ (DEPO)</t>
  </si>
  <si>
    <t>3AA941662B</t>
  </si>
  <si>
    <t>PASSAT ФАРА ПРОТИВОТУМ ПРАВ С ПОДСВЕТ ПОВОРОТ (DEPO)</t>
  </si>
  <si>
    <t>3AA853651OQE</t>
  </si>
  <si>
    <t>PASSAT РЕШЕТКА РАДИАТОРА (Тайвань) ХРОМ-ЧЕРН</t>
  </si>
  <si>
    <t>3AA807183</t>
  </si>
  <si>
    <t>PASSAT САЛАЗКА БАМПЕРА ПЕРЕДН ЛЕВ МАЛЕНЬК (Тайвань)</t>
  </si>
  <si>
    <t>3AA807184</t>
  </si>
  <si>
    <t>PASSAT САЛАЗКА БАМПЕРА ПЕРЕДН ПРАВ МАЛЕНЬК (Тайвань)</t>
  </si>
  <si>
    <t>3AA807221GRU</t>
  </si>
  <si>
    <t>PASSAT БАМПЕР ПЕРЕДН БЕЗ ОТВ П/ОМЫВАТ , П/ДАТЧ (Тайвань) ГРУНТ</t>
  </si>
  <si>
    <t>3AA807217DGRU</t>
  </si>
  <si>
    <t>PASSAT БАМПЕР ПЕРЕДН С ОТВ П/ОМЫВАТ , П/ДАТЧ (6 шт) (Тайвань) ГРУНТ</t>
  </si>
  <si>
    <t>PASSAT БАМПЕР ПЕРЕДН С ОТВ П/ОМЫВАТ , П/ДАТЧ (4 шт) (Тайвань) ГРУНТ</t>
  </si>
  <si>
    <t>56D807221</t>
  </si>
  <si>
    <t>PASSAT {ДЛЯ КИТАЯ !!! СМ. ФОТО!} БАМПЕР ПЕРЕДН (Китай)</t>
  </si>
  <si>
    <t>3AA8536719B9</t>
  </si>
  <si>
    <t>PASSAT РЕШЕТКА БАМПЕРА ПЕРЕДН ЦЕНТРАЛ ЧЕРН С ЧЕРН МОЛДИНГ (Тайвань)</t>
  </si>
  <si>
    <t>3AA853671A9B9</t>
  </si>
  <si>
    <t>PASSAT РЕШЕТКА БАМПЕРА ПЕРЕДН ЦЕНТРАЛ ЧЕРН С ХРОМ МОЛДИНГ (Тайвань)</t>
  </si>
  <si>
    <t>3AA8546619B9</t>
  </si>
  <si>
    <t>PASSAT РЕШЕТКА БАМПЕРА ПЕРЕДН ЛЕВ С ХРОМ МОЛДИНГ (Тайвань) ТЕМНО-СЕР</t>
  </si>
  <si>
    <t>3AA8546629B9</t>
  </si>
  <si>
    <t>PASSAT РЕШЕТКА БАМПЕРА ПЕРЕДН ПРАВ С ХРОМ МОЛДИНГ (Тайвань) ТЕМНО-СЕР</t>
  </si>
  <si>
    <t>3AA8059039B9</t>
  </si>
  <si>
    <t>3AA807109B</t>
  </si>
  <si>
    <t>3AA821021</t>
  </si>
  <si>
    <t>3AA821022</t>
  </si>
  <si>
    <t>3AA805911</t>
  </si>
  <si>
    <t>3AA805912</t>
  </si>
  <si>
    <t>3AA805977</t>
  </si>
  <si>
    <t>3AA805978</t>
  </si>
  <si>
    <t>3AE075101+3C0075111</t>
  </si>
  <si>
    <t>3AA823031</t>
  </si>
  <si>
    <t>3AA823359A</t>
  </si>
  <si>
    <t>3AA805588E</t>
  </si>
  <si>
    <t>3AA955109GRU</t>
  </si>
  <si>
    <t>3AA955110GRU</t>
  </si>
  <si>
    <t>3AA8575079B9</t>
  </si>
  <si>
    <t>PASSAT {6 конт.} ЗЕРКАЛО ЛЕВ ЭЛЕКТР С ПОДОГРЕВ УК.ПОВОР (aspherical) (Тайвань) ГРУНТ</t>
  </si>
  <si>
    <t>3AA8575089B9</t>
  </si>
  <si>
    <t>PASSAT {6 конт.} ЗЕРКАЛО ПРАВ ЭЛЕКТР С ПОДОГРЕВ УК.ПОВОР (convex) (Тайвань) ГРУНТ</t>
  </si>
  <si>
    <t>3AA857507A9B9</t>
  </si>
  <si>
    <t>PASSAT {8 конт.} ЗЕРКАЛО ЛЕВ ЭЛЕКТР С ПОДОГРЕВ АВТОСКЛАДЫВ УК.ПОВОР (aspherical) (Тайвань) ГРУНТ</t>
  </si>
  <si>
    <t>3AA857508A9B9</t>
  </si>
  <si>
    <t>PASSAT {8 конт.} ЗЕРКАЛО ПРАВ ЭЛЕКТР С ПОДОГРЕВ АВТОСКЛАДЫВ УК.ПОВОР (convex) (Тайвань) ГРУНТ</t>
  </si>
  <si>
    <t>PASSAT ЗЕРКАЛО ЛЕВ ЭЛЕКТР С ПОДОГРЕВ УК.ПОВОР 6 КОНТ (Китай)</t>
  </si>
  <si>
    <t>PASSAT ЗЕРКАЛО ПРАВ ЭЛЕКТР С ПОДОГРЕВ УК.ПОВОР 6 КОНТ (Китай)</t>
  </si>
  <si>
    <t>PASSAT ЗЕРКАЛО ЛЕВ ЭЛЕКТР С ПОДОГРЕВ УК.ПОВОР , АВТОСКЛАДЫВ ПОДСВЕТ 9 КОНТ (Китай)</t>
  </si>
  <si>
    <t>PASSAT ЗЕРКАЛО ПРАВ ЭЛЕКТР С ПОДОГРЕВ УК.ПОВОР , АВТОСКЛАДЫВ ПОДСВЕТ 9 КОНТ (Китай)</t>
  </si>
  <si>
    <t>3AA807155/3AA807155GRU</t>
  </si>
  <si>
    <t>PASSAT ЗАГЛУШКА БУКСИРОВ КРЮКА БАМПЕРА ПЕРЕД (Китай)</t>
  </si>
  <si>
    <t>3AE807441A/3AE807441AGRU</t>
  </si>
  <si>
    <t>3AE827025</t>
  </si>
  <si>
    <t>3AF807417HGRU</t>
  </si>
  <si>
    <t>PASSAT БАМПЕР ЗАДН (УНИВЕРСАЛ) С ОТВ П/ДАТЧ ГРУНТ (Тайвань)</t>
  </si>
  <si>
    <t>3AE807417GRU</t>
  </si>
  <si>
    <t>PASSAT БАМПЕР ЗАДН (СЕДАН) БЕЗ ОТВ П/ДАТЧ ГРУНТ (Тайвань)</t>
  </si>
  <si>
    <t>3AE807417QGRU</t>
  </si>
  <si>
    <t>PASSAT БАМПЕР ЗАДН (СЕДАН) С ОТВ П/ДАТЧ ГРУНТ (Тайвань)</t>
  </si>
  <si>
    <t>PASSAT БАМПЕР ЗАДН С ОТВ П/ДАТЧ (СЕДАН) (Китай)</t>
  </si>
  <si>
    <t>3AF8074592ZZ</t>
  </si>
  <si>
    <t>PASSAT МОЛДИНГ БАМПЕРА ЗАДН ЛЕВ ХРОМ (УНИВЕРСАЛ) (Тайвань)</t>
  </si>
  <si>
    <t>3AF8074602ZZ</t>
  </si>
  <si>
    <t>PASSAT МОЛДИНГ БАМПЕРА ЗАДН ПРАВ ХРОМ (УНИВЕРСАЛ) (Тайвань)</t>
  </si>
  <si>
    <t>3AF8074432ZZ</t>
  </si>
  <si>
    <t>PASSAT МОЛДИНГ БАМПЕРА ЗАДН ЦЕНТРАЛ ХРОМ (УНИВЕРСАЛ) (Тайвань)</t>
  </si>
  <si>
    <t>3AE8074592ZZ</t>
  </si>
  <si>
    <t>PASSAT МОЛДИНГ БАМПЕРА ЗАДН ЛЕВ ХРОМ (СЕДАН) (Китай)</t>
  </si>
  <si>
    <t>3AE8074602ZZ</t>
  </si>
  <si>
    <t>PASSAT МОЛДИНГ БАМПЕРА ЗАДН ПРАВ ХРОМ (СЕДАН) (Китай)</t>
  </si>
  <si>
    <t>3AE807521A9B9</t>
  </si>
  <si>
    <t>3AA807305</t>
  </si>
  <si>
    <t>PASSAT УСИЛИТЕЛЬ БАМПЕРА ЗАДН (Тайвань)</t>
  </si>
  <si>
    <t>3AF945095A</t>
  </si>
  <si>
    <t>3AF945096A</t>
  </si>
  <si>
    <t>3AE945207B</t>
  </si>
  <si>
    <t>PASSAT ФОНАРЬ ЗАДН ВНЕШН ЛЕВ (СЕДАН) С ДИОД (DEPO)</t>
  </si>
  <si>
    <t>3AE945208B</t>
  </si>
  <si>
    <t>PASSAT ФОНАРЬ ЗАДН ВНЕШН ПРАВ (СЕДАН) С ДИОД (DEPO)</t>
  </si>
  <si>
    <t>3AF945093B/3AF945093J</t>
  </si>
  <si>
    <t>PASSAT ФОНАРЬ ЗАДН ВНУТРЕН ЛЕВ (УНИВЕРСАЛ) (DEPO)</t>
  </si>
  <si>
    <t>3AF945094C</t>
  </si>
  <si>
    <t>PASSAT ФОНАРЬ ЗАДН ВНУТРЕН ПРАВ (УНИВЕРСАЛ) (DEPO)</t>
  </si>
  <si>
    <t>3AE945307</t>
  </si>
  <si>
    <t>PASSAT ФОНАРЬ ЗАДН ВНУТРЕН ЛЕВ (СЕДАН) С ДИОД (DEPO)</t>
  </si>
  <si>
    <t>3AE945308A</t>
  </si>
  <si>
    <t>PASSAT ФОНАРЬ ЗАДН ВНУТРЕН ПРАВ (СЕДАН) С ДИОД (DEPO)</t>
  </si>
  <si>
    <t>3AE945207B+3AE945208B+3AE945307+3AE945308</t>
  </si>
  <si>
    <t>PASSAT ФОНАРЬ ЗАДН ВНЕШН+ВНУТР Л+П (КОМПЛЕКТ) ТЮНИНГ ДИОД (СЕДАН) (DEPO) ТОНИР</t>
  </si>
  <si>
    <t>3AF945095A+3AF945096A+3AF945093B+3AF945094C</t>
  </si>
  <si>
    <t>PASSAT ФОНАРЬ ЗАДН ВНЕШН+ВНУТР Л+П (КОМПЛЕКТ) ТЮНИНГ ДИОД (УНИВЕРСАЛ) (DEPO) КРАСН-ТОНИР</t>
  </si>
  <si>
    <t>3AA941661</t>
  </si>
  <si>
    <t>PASSAT ФОНАРЬ ГАБАРИТНЫЙ ЛЕВ В ПЕРЕД БАМПЕР , DRL( ХОД. ОГНИ) (DEPO)</t>
  </si>
  <si>
    <t>3AA941662</t>
  </si>
  <si>
    <t>PASSAT ФОНАРЬ ГАБАРИТНЫЙ ПРАВ В ПЕРЕД БАМПЕР , DRL( ХОД. ОГНИ) (DEPO)</t>
  </si>
  <si>
    <t>3AA807571</t>
  </si>
  <si>
    <t>PASSAT КРЕПЛЕНИЕ БАМПЕРА ПЕРЕДН ЦЕНТРАЛ (Китай)</t>
  </si>
  <si>
    <t>3AE807393</t>
  </si>
  <si>
    <t>3AE807394</t>
  </si>
  <si>
    <t>3AE807377</t>
  </si>
  <si>
    <t>3AE807378</t>
  </si>
  <si>
    <t>3AA955103</t>
  </si>
  <si>
    <t>3AA955104</t>
  </si>
  <si>
    <t>3AA837461B</t>
  </si>
  <si>
    <t>3AA837462B</t>
  </si>
  <si>
    <t>VW PASSAT B8 (15-)</t>
  </si>
  <si>
    <t>3G1941005A</t>
  </si>
  <si>
    <t>PASSAT ФАРА ЛЕВ С РЕГ.МОТОР (DEPO)</t>
  </si>
  <si>
    <t>3G1941006A</t>
  </si>
  <si>
    <t>PASSAT ФАРА ПРАВ С РЕГ.МОТОР (DEPO)</t>
  </si>
  <si>
    <t>3G0941661F</t>
  </si>
  <si>
    <t>3G0941662F</t>
  </si>
  <si>
    <t>3G0941661E</t>
  </si>
  <si>
    <t>PASSAT ФАРА ПРОТИВОТУМ ЛЕВ С DRL( ХОД. ОГНИ) (DEPO)</t>
  </si>
  <si>
    <t>3G0941662E</t>
  </si>
  <si>
    <t>PASSAT ФАРА ПРОТИВОТУМ ПРАВ С DRL( ХОД. ОГНИ) (DEPO)</t>
  </si>
  <si>
    <t>3G0941661G</t>
  </si>
  <si>
    <t>3G0941662G</t>
  </si>
  <si>
    <t>3G0853651BKZ</t>
  </si>
  <si>
    <t>PASSAT РЕШЕТКА РАДИАТОРА (Китай)</t>
  </si>
  <si>
    <t>3G0807217GRU</t>
  </si>
  <si>
    <t>3G0807217DGRU</t>
  </si>
  <si>
    <t>PASSAT БАМПЕР ПЕРЕДН С ОТВ П/ОМЫВАТ (Китай)</t>
  </si>
  <si>
    <t>3G0807217KGRU</t>
  </si>
  <si>
    <t>PASSAT БАМПЕР ПЕРЕДН С ОТВ П/ОМЫВАТ ФАР , ГРУНТ (Тайвань)</t>
  </si>
  <si>
    <t>3G08546619B9</t>
  </si>
  <si>
    <t>PASSAT РЕШЕТКА БАМПЕРА ПЕРЕДН ЛЕВ ЧЕРН С ХРОМ МОЛДИНГ (Тайвань)</t>
  </si>
  <si>
    <t>3G08546629B9</t>
  </si>
  <si>
    <t>PASSAT РЕШЕТКА БАМПЕРА ПЕРЕДН ПРАВ ЧЕРН С ХРОМ МОЛДИНГ (Тайвань)</t>
  </si>
  <si>
    <t>3G08536719B9</t>
  </si>
  <si>
    <t>PASSAT РЕШЕТКА БАМПЕРА ПЕРЕДН ЛЕВ ЧЕРН С ХРОМ МОЛДИНГ (Китай)</t>
  </si>
  <si>
    <t>PASSAT РЕШЕТКА БАМПЕРА ПЕРЕДН ПРАВ ЧЕРН С ХРОМ МОЛДИНГ (Китай)</t>
  </si>
  <si>
    <t>PASSAT РЕШЕТКА БАМПЕРА ПЕРЕДН ЦЕНТРАЛ (Китай)</t>
  </si>
  <si>
    <t>3G0805903E9B9</t>
  </si>
  <si>
    <t>3G0821021</t>
  </si>
  <si>
    <t>3G0821022</t>
  </si>
  <si>
    <t>3G0805969E</t>
  </si>
  <si>
    <t>PASSAT ПОДКРЫЛОК ПЕРЕДН КРЫЛА ЛЕВ (Китай)</t>
  </si>
  <si>
    <t>3G0805970F</t>
  </si>
  <si>
    <t>PASSAT ПОДКРЫЛОК ПЕРЕДН КРЫЛА ПРАВ (Китай)</t>
  </si>
  <si>
    <t>3G0805911T</t>
  </si>
  <si>
    <t>3G0805912Q</t>
  </si>
  <si>
    <t>3G0805911S</t>
  </si>
  <si>
    <t>3G0823031A</t>
  </si>
  <si>
    <t>3G0805588K</t>
  </si>
  <si>
    <t>3G1857507AR+3G0857537B+3G0857521</t>
  </si>
  <si>
    <t>PASSAT ЗЕРКАЛО ЛЕВ ЭЛЕКТР С ПОДОГРЕВ , УК.ПОВОР 6 + 2 КОНТ (aspherical) (Тайвань) ГРУНТ</t>
  </si>
  <si>
    <t>3G1857508AR+3G0857538B+3G0857522</t>
  </si>
  <si>
    <t>PASSAT ЗЕРКАЛО ПРАВ ЭЛЕКТР С ПОДОГРЕВ , УК.ПОВОР 6 + 2 КОНТ (convex) (Тайвань) ГРУНТ</t>
  </si>
  <si>
    <t>3G1857507B+3G0857537C+3G0949145+3G0857521</t>
  </si>
  <si>
    <t>PASSAT ЗЕРКАЛО ЛЕВ ЭЛЕКТР С АВТОСКЛАДЫВ , ПОДОГРЕВ УК.ПОВОР Side assist ПОДСВЕТ ПАМЯТЬЮ 15 + 2 КОНТ (aspherical) (Тайвань) ГРУНТ</t>
  </si>
  <si>
    <t>3G1857508BK+3G0857538C+3G0949146+3G0857522</t>
  </si>
  <si>
    <t>PASSAT ЗЕРКАЛО ПРАВ ЭЛЕКТР С АВТОСКЛАДЫВ , ПОДОГРЕВ УК.ПОВОР Side assist ПОДСВЕТ ПАМЯТЬЮ 15 + 2 КОНТ (convex) (Тайвань) ГРУНТ</t>
  </si>
  <si>
    <t>3G1857507AR9B9+3G0857537B+3G0857521</t>
  </si>
  <si>
    <t>PASSAT ЗЕРКАЛО ЛЕВ ЭЛЕКТР С ПОДОГРЕВ , УК.ПОВОР 6 КОНТ (Китай) ГРУНТ</t>
  </si>
  <si>
    <t>PASSAT ЗЕРКАЛО ПРАВ ЭЛЕКТР С ПОДОГРЕВ , УК.ПОВОР 6 КОНТ (Китай) ГРУНТ</t>
  </si>
  <si>
    <t>3G1857507DT9B9</t>
  </si>
  <si>
    <t>PASSAT ЗЕРКАЛО ЛЕВ ЭЛЕКТР С ПОДОГРЕВ , УК.ПОВОР АВТОСКЛАДЫВ 8 КОНТ (Китай) ГРУНТ</t>
  </si>
  <si>
    <t>3G1857508EB9B9</t>
  </si>
  <si>
    <t>PASSAT ЗЕРКАЛО ПРАВ ЭЛЕКТР С ПОДОГРЕВ , УК.ПОВОР АВТОСКЛАДЫВ 8 КОНТ (Китай) ГРУНТ</t>
  </si>
  <si>
    <t>561831055D</t>
  </si>
  <si>
    <t>PASSAT {для USA (11-16) / КИТАЯ (11-14) , СМ.ФОТО!} ДВЕРЬ ПЕРЕДН ЛЕВ (Китай)</t>
  </si>
  <si>
    <t>561831056D</t>
  </si>
  <si>
    <t>PASSAT {для USA (11-16) / КИТАЯ (11-14) , СМ.ФОТО!} ДВЕРЬ ПЕРЕДН ПРАВ (Китай)</t>
  </si>
  <si>
    <t>561833055C</t>
  </si>
  <si>
    <t>PASSAT {для USA (11-16) / КИТАЯ (11-14) , СМ.ФОТО!} ДВЕРЬ ЗАДН ЛЕВ (Китай)</t>
  </si>
  <si>
    <t>561833056C</t>
  </si>
  <si>
    <t>PASSAT {для USA (11-16) / КИТАЯ (11-14) , СМ.ФОТО!} ДВЕРЬ ЗАДН ПРАВ (Китай)</t>
  </si>
  <si>
    <t>3G5945095A</t>
  </si>
  <si>
    <t>PASSAT ФОНАРЬ ЗАДН ВНЕШН ЛЕВ ДИОД (СЕДАН) (DEPO)</t>
  </si>
  <si>
    <t>3G5945096A</t>
  </si>
  <si>
    <t>PASSAT ФОНАРЬ ЗАДН ВНЕШН ПРАВ ДИОД (СЕДАН) (DEPO)</t>
  </si>
  <si>
    <t>3G0807049</t>
  </si>
  <si>
    <t>3G0807050</t>
  </si>
  <si>
    <t>3G0807889</t>
  </si>
  <si>
    <t>3G0955103</t>
  </si>
  <si>
    <t>3G0955104</t>
  </si>
  <si>
    <t>VW PASSAT CC (09-)</t>
  </si>
  <si>
    <t>3C8941005C/LPM632</t>
  </si>
  <si>
    <t>PASSAT CC ФАРА ЛЕВ С РЕГ.МОТОР (DEPO)</t>
  </si>
  <si>
    <t>3C8941006C/LPM631</t>
  </si>
  <si>
    <t>PASSAT CC ФАРА ПРАВ С РЕГ.МОТОР (DEPO)</t>
  </si>
  <si>
    <t>3C8941005C+3C8941006C</t>
  </si>
  <si>
    <t>PASSAT CC ФАРА Л+П (КОМПЛЕКТ) ТЮНИНГ (DEVIL EYES) С РЕГ.МОТОР ЛИНЗОВАН ВНУТРИ (DEPO) ЧЕРН</t>
  </si>
  <si>
    <t>3C8941753C</t>
  </si>
  <si>
    <t>PASSAT CC {адаптивная} ФАРА ЛЕВ С РЕГ.МОТОР (КСЕНОН) -D1S- (DEPO)</t>
  </si>
  <si>
    <t>3C8941754C</t>
  </si>
  <si>
    <t>PASSAT CC {адаптивная} ФАРА ПРАВ С РЕГ.МОТОР (КСЕНОН) -D1S- (DEPO)</t>
  </si>
  <si>
    <t>3C8953041</t>
  </si>
  <si>
    <t>PASSAT CC УКАЗ.ПОВОРОТА НИЖН ЛЕВ В БАМПЕР (DEPO) ПРОЗРАЧН</t>
  </si>
  <si>
    <t>3C8953042</t>
  </si>
  <si>
    <t>PASSAT CC УКАЗ.ПОВОРОТА НИЖН ПРАВ В БАМПЕР (DEPO) ПРОЗРАЧН</t>
  </si>
  <si>
    <t>PASSAT CC УКАЗ.ПОВОРОТА НИЖН ЛЕВ В БАМПЕР (Китай)</t>
  </si>
  <si>
    <t>PASSAT CC УКАЗ.ПОВОРОТА НИЖН ПРАВ В БАМПЕР (Китай)</t>
  </si>
  <si>
    <t>3C8945105B</t>
  </si>
  <si>
    <t>PASSAT CC ФОНАРЬ-КАТАФОТ ЛЕВ В ЗАДН БАМПЕР (Китай)</t>
  </si>
  <si>
    <t>3C8807717</t>
  </si>
  <si>
    <t>PASSAT CC ФОНАРЬ-КАТАФОТ ЛЕВ В ПЕРЕД БАМПЕР (Китай)</t>
  </si>
  <si>
    <t>3C8945106B</t>
  </si>
  <si>
    <t>PASSAT CC ФОНАРЬ-КАТАФОТ ПРАВ В ЗАДН БАМПЕР (Китай)</t>
  </si>
  <si>
    <t>3C8807718</t>
  </si>
  <si>
    <t>PASSAT CC ФОНАРЬ-КАТАФОТ ПРАВ В ПЕРЕД БАМПЕР (Китай)</t>
  </si>
  <si>
    <t>3C8941699</t>
  </si>
  <si>
    <t>PASSAT CC ФАРА ПРОТИВОТУМ ЛЕВ (DEPO)</t>
  </si>
  <si>
    <t>3C8941700</t>
  </si>
  <si>
    <t>PASSAT CC ФАРА ПРОТИВОТУМ ПРАВ (DEPO)</t>
  </si>
  <si>
    <t>PASSAT CC ФАРА ПРОТИВОТУМ ЛЕВ (Китай)</t>
  </si>
  <si>
    <t>PASSAT CC ФАРА ПРОТИВОТУМ ПРАВ (Китай)</t>
  </si>
  <si>
    <t>3C8853651QGRU</t>
  </si>
  <si>
    <t>PASSAT CC РЕШЕТКА РАДИАТОРА С ОТВ П/ДАТЧ , С ХРОМ МОЛДИНГ (Тайвань)</t>
  </si>
  <si>
    <t>3C8853651AARYP</t>
  </si>
  <si>
    <t>PASSAT CC РЕШЕТКА РАДИАТОРА С ХРОМ МОЛДИНГ (Китай)</t>
  </si>
  <si>
    <t>PASSAT CC РЕШЕТКА РАДИАТОРА С ОТВ П/ДАТЧ , С ХРОМ МОЛДИНГ (Китай)</t>
  </si>
  <si>
    <t>3C8807221FGRU</t>
  </si>
  <si>
    <t>PASSAT CC БАМПЕР ПЕРЕДН (Китай)</t>
  </si>
  <si>
    <t>3C8807217RGRU</t>
  </si>
  <si>
    <t>PASSAT CC БАМПЕР ПЕРЕДН С ОТВ П/ОМЫВАТ , П/ДАТЧ (Тайвань) ГРУНТ</t>
  </si>
  <si>
    <t>PASSAT CC БАМПЕР ПЕРЕДН С ОТВ П/ОМЫВАТ , П/ДАТЧ (Китай)</t>
  </si>
  <si>
    <t>3C8807217MGRU</t>
  </si>
  <si>
    <t>PASSAT CC БАМПЕР ПЕРЕДН БЕЗ ОТВ П/ОМЫВАТ , БЕЗ ОТВ П/ДАТЧ , ГРУНТ (Тайвань)</t>
  </si>
  <si>
    <t>3C8853671F041</t>
  </si>
  <si>
    <t>PASSAT CC РЕШЕТКА БАМПЕРА ПЕРЕДН (Китай)</t>
  </si>
  <si>
    <t>3C8853665C9B9</t>
  </si>
  <si>
    <t>PASSAT CC РЕШЕТКА БАМПЕРА ПЕРЕДН ЛЕВ С ОТВ П/ПРОТИВОТУМ (Тайвань)</t>
  </si>
  <si>
    <t>3C8854661041</t>
  </si>
  <si>
    <t>PASSAT CC РЕШЕТКА БАМПЕРА ПЕРЕДН ЛЕВ С ОТВ П/ПРОТИВОТУМ , ХРОМ МОЛДИНГ (Китай)</t>
  </si>
  <si>
    <t>3C8853666C9B9</t>
  </si>
  <si>
    <t>PASSAT CC РЕШЕТКА БАМПЕРА ПЕРЕДН ПРАВ С ОТВ П/ПРОТИВОТУМ (Тайвань)</t>
  </si>
  <si>
    <t>3C8854662041</t>
  </si>
  <si>
    <t>PASSAT CC РЕШЕТКА БАМПЕРА ПЕРЕДН ПРАВ С ОТВ П/ПРОТИВОТУМ , ХРОМ МОЛДИНГ (Китай)</t>
  </si>
  <si>
    <t>3C88536779B9</t>
  </si>
  <si>
    <t>PASSAT CC РЕШЕТКА БАМПЕРА ПЕРЕДН ЦЕНТРАЛ (Тайвань) ГРУНТ ЧЕРН</t>
  </si>
  <si>
    <t>PASSAT CC РЕШЕТКА БАМПЕРА ПЕРЕДН ЦЕНТРАЛ (Китай)</t>
  </si>
  <si>
    <t>PASSAT CC РЕШЕТКА БАМПЕРА ПЕРЕДН ЛЕВ С ОТВ П/ПРОТИВОТУМ (Китай)</t>
  </si>
  <si>
    <t>PASSAT CC РЕШЕТКА БАМПЕРА ПЕРЕДН ПРАВ С ОТВ П/ПРОТИВОТУМ (Китай)</t>
  </si>
  <si>
    <t>3C8807651B9B9</t>
  </si>
  <si>
    <t>PASSAT CC СПОЙЛЕР БАМПЕРА ПЕРЕДН (Китай)</t>
  </si>
  <si>
    <t>3C88059039B9</t>
  </si>
  <si>
    <t>3C0807109C</t>
  </si>
  <si>
    <t>PASSAT CC УСИЛИТЕЛЬ БАМПЕРА ПЕРЕДН (Тайвань)</t>
  </si>
  <si>
    <t>3C8821021</t>
  </si>
  <si>
    <t>PASSAT CC КРЫЛО ПЕРЕДН ЛЕВ БЕЗ ОТВ П/ПОВТОРИТЕЛЬ (Тайвань)</t>
  </si>
  <si>
    <t>3C8821022</t>
  </si>
  <si>
    <t>PASSAT CC КРЫЛО ПЕРЕДН ПРАВ БЕЗ ОТВ П/ПОВТОРИТЕЛЬ (Тайвань)</t>
  </si>
  <si>
    <t>PASSAT CC КРЫЛО ПЕРЕДН ЛЕВ БЕЗ ОТВ П/ПОВТОРИТЕЛЬ (Китай)</t>
  </si>
  <si>
    <t>PASSAT CC КРЫЛО ПЕРЕДН ПРАВ БЕЗ ОТВ П/ПОВТОРИТЕЛЬ (Китай)</t>
  </si>
  <si>
    <t>3C8805912A9B9</t>
  </si>
  <si>
    <t>PASSAT CC {A/T, M/T} ПОДКРЫЛОК ПЕРЕДН КРЫЛА ПРАВ (Тайвань)</t>
  </si>
  <si>
    <t>3C8805911C9B9</t>
  </si>
  <si>
    <t>PASSAT CC {A/T} ПОДКРЫЛОК ПЕРЕДН КРЫЛА ЛЕВ (Тайвань)</t>
  </si>
  <si>
    <t>3C8805911D</t>
  </si>
  <si>
    <t>PASSAT CC ПОДКРЫЛОК ПЕРЕДН КРЫЛА ЛЕВ ПЕРЕД ЧАСТЬ (Китай)</t>
  </si>
  <si>
    <t>3C8805912B</t>
  </si>
  <si>
    <t>PASSAT CC ПОДКРЫЛОК ПЕРЕДН КРЫЛА ПРАВ ПЕРЕД ЧАСТЬ (Китай)</t>
  </si>
  <si>
    <t>3C8805977C</t>
  </si>
  <si>
    <t>PASSAT CC ПОДКРЫЛОК ПЕРЕДН КРЫЛА ЛЕВ ЗАДН ЧАСТЬ (Китай)</t>
  </si>
  <si>
    <t>3C8805977A</t>
  </si>
  <si>
    <t>PASSAT CC ПОДКРЫЛОК ПЕРЕДН КРЫЛА ЛЕВ ЗАДН ЧАСТЬ (Тайвань)</t>
  </si>
  <si>
    <t>3C8805978C</t>
  </si>
  <si>
    <t>PASSAT CC ПОДКРЫЛОК ПЕРЕДН КРЫЛА ПРАВ ЗАДН ЧАСТЬ (Китай)</t>
  </si>
  <si>
    <t>3C8805978A</t>
  </si>
  <si>
    <t>PASSAT CC ПОДКРЫЛОК ПЕРЕДН КРЫЛА ПРАВ ЗАДН ЧАСТЬ (Тайвань)</t>
  </si>
  <si>
    <t>3C8805911B9B9</t>
  </si>
  <si>
    <t>3C8823031A</t>
  </si>
  <si>
    <t>PASSAT CC КАПОТ (Тайвань)</t>
  </si>
  <si>
    <t>PASSAT CC КАПОТ (Китай)</t>
  </si>
  <si>
    <t>3C8805588L</t>
  </si>
  <si>
    <t>PASSAT CC СУППОРТ РАДИАТОРА (Тайвань)</t>
  </si>
  <si>
    <t>3C8805588C</t>
  </si>
  <si>
    <t>PASSAT CC СУППОРТ РАДИАТОРА (Китай)</t>
  </si>
  <si>
    <t>3C8857507AJ9B9</t>
  </si>
  <si>
    <t>PASSAT CC {6 конт.} ЗЕРКАЛО ЛЕВ ЭЛЕКТР С ПОДОГРЕВ УК.ПОВОР (aspherical) (Тайвань) ГРУНТ</t>
  </si>
  <si>
    <t>3C8857508AK9B9</t>
  </si>
  <si>
    <t>PASSAT CC {6 конт.} ЗЕРКАЛО ПРАВ ЭЛЕКТР С ПОДОГРЕВ УК.ПОВОР (convex) (Тайвань) ГРУНТ</t>
  </si>
  <si>
    <t>3C8857507BC9B9</t>
  </si>
  <si>
    <t>PASSAT CC {9 конт.} ЗЕРКАЛО ЛЕВ ЭЛЕКТР С ПОДОГРЕВ АВТОСКЛАДЫВ УК.ПОВОР ПОДСВЕТ (Китай)</t>
  </si>
  <si>
    <t>3C8857508BC9B9</t>
  </si>
  <si>
    <t>PASSAT CC {9 конт.} ЗЕРКАЛО ПРАВ ЭЛЕКТР С ПОДОГРЕВ АВТОСКЛАДЫВ УК.ПОВОР ПОДСВЕТ (Китай)</t>
  </si>
  <si>
    <t>PASSAT CC {13 конт.} ЗЕРКАЛО ЛЕВ ЭЛЕКТР С ПОДОГРЕВ АВТОСКЛАДЫВ УК.ПОВОР ПОДСВЕТ (Китай)</t>
  </si>
  <si>
    <t>PASSAT CC {13 конт.} ЗЕРКАЛО ПРАВ ЭЛЕКТР С ПОДОГРЕВ АВТОСКЛАДЫВ УК.ПОВОР ПОДСВЕТ (Китай)</t>
  </si>
  <si>
    <t>3C8857507AM9B9+3C8857537GRU+3C8857521</t>
  </si>
  <si>
    <t>PASSAT CC {9 конт.} ЗЕРКАЛО ЛЕВ ЭЛЕКТР С ПОДОГРЕВ АВТОСКЛАДЫВ УК.ПОВОР ПОДСВЕТ (aspherical) (Тайвань) ГРУНТ</t>
  </si>
  <si>
    <t>3C8857508AN9B9+3C8857538GRU+3C8857522</t>
  </si>
  <si>
    <t>PASSAT CC {9 конт.} ЗЕРКАЛО ПРАВ ЭЛЕКТР С ПОДОГРЕВ АВТОСКЛАДЫВ УК.ПОВОР ПОДСВЕТ (convex) (Тайвань) ГРУНТ</t>
  </si>
  <si>
    <t>PASSAT CC ЗЕРКАЛО ЛЕВ ЭЛЕКТР С ПОДОГРЕВ УК.ПОВОР (Китай)</t>
  </si>
  <si>
    <t>PASSAT CC ЗЕРКАЛО ПРАВ ЭЛЕКТР С ПОДОГРЕВ УК.ПОВОР (Китай)</t>
  </si>
  <si>
    <t>3C8857507BC9B9+3C8857537GRU</t>
  </si>
  <si>
    <t>PASSAT CC ЗЕРКАЛО ЛЕВ ЭЛЕКТР С ПОДОГРЕВ , УК.ПОВОР , АВТОСКЛАДЫВ (Китай)</t>
  </si>
  <si>
    <t>3C8857508BC9B9+3C8857538GRU</t>
  </si>
  <si>
    <t>PASSAT CC ЗЕРКАЛО ПРАВ ЭЛЕКТР С ПОДОГРЕВ , УК.ПОВОР , АВТОСКЛАДЫВ (Китай)</t>
  </si>
  <si>
    <t>3C8857507BB9B9+3C8857537GRU</t>
  </si>
  <si>
    <t>PASSAT CC ЗЕРКАЛО ЛЕВ ЭЛЕКТР С ПОДОГРЕВ , УК.ПОВОР , АВТОСКЛАДЫВ , ПОДСВЕТ , ПАМЯТЬЮ (Китай)</t>
  </si>
  <si>
    <t>3C8857508BB9B9+3C8857538GRU</t>
  </si>
  <si>
    <t>PASSAT CC ЗЕРКАЛО ПРАВ ЭЛЕКТР С ПОДОГРЕВ , УК.ПОВОР , АВТОСКЛАДЫВ , ПОДСВЕТ , ПАМЯТЬЮ (Китай)</t>
  </si>
  <si>
    <t>3C8807241GRU</t>
  </si>
  <si>
    <t>PASSAT CC ЗАГЛУШКА БУКСИРОВ КРЮКА БАМПЕРА ПЕРЕД (Китай)</t>
  </si>
  <si>
    <t>3C8807241AGRU</t>
  </si>
  <si>
    <t>3C8807441AGRU</t>
  </si>
  <si>
    <t>PASSAT CC ЗАГЛУШКА БУКСИРОВ КРЮКА БАМПЕРА ЗАДН (Китай)</t>
  </si>
  <si>
    <t>3C8807441GRU</t>
  </si>
  <si>
    <t>3C8853071A2ZZ</t>
  </si>
  <si>
    <t>PASSAT CC МОЛДИНГ КУЗОВА ЛЕВ НА ПЕРЕД ДВЕРЬ (Китай)</t>
  </si>
  <si>
    <t>3C8853072A2ZZ</t>
  </si>
  <si>
    <t>PASSAT CC МОЛДИНГ КУЗОВА ПРАВ НА ПЕРЕД ДВЕРЬ (Китай)</t>
  </si>
  <si>
    <t>3C8853073A2ZZ</t>
  </si>
  <si>
    <t>PASSAT CC МОЛДИНГ КУЗОВА ЛЕВ НА ЗАДН ДВЕРЬ (Китай)</t>
  </si>
  <si>
    <t>3C8853074A2ZZ</t>
  </si>
  <si>
    <t>PASSAT CC МОЛДИНГ КУЗОВА ПРАВ НА ЗАДН ДВЕРЬ (Китай)</t>
  </si>
  <si>
    <t>3C8827025C</t>
  </si>
  <si>
    <t>PASSAT CC КРЫШКА БАГАЖНИКА (Китай)</t>
  </si>
  <si>
    <t>3C8807421KGRU</t>
  </si>
  <si>
    <t>PASSAT CC БАМПЕР ЗАДН (Китай)</t>
  </si>
  <si>
    <t>3C8807417AA</t>
  </si>
  <si>
    <t>PASSAT CC БАМПЕР ЗАДН С ОТВ П/МОЛДИНГ П/ДАТЧ (Китай)</t>
  </si>
  <si>
    <t>3C8807459A2ZZ</t>
  </si>
  <si>
    <t>PASSAT CC МОЛДИНГ БАМПЕРА ЗАДН ЛЕВ ХРОМ (Китай)</t>
  </si>
  <si>
    <t>3C8807459B2ZZ</t>
  </si>
  <si>
    <t>3C8807460B2ZZ</t>
  </si>
  <si>
    <t>PASSAT CC МОЛДИНГ БАМПЕРА ЗАДН ПРАВ ХРОМ (Китай)</t>
  </si>
  <si>
    <t>3C88074602ZZ</t>
  </si>
  <si>
    <t>3C88074432ZZ</t>
  </si>
  <si>
    <t>PASSAT CC МОЛДИНГ БАМПЕРА ЗАДН ЦЕНТРАЛ ХРОМ (Китай)</t>
  </si>
  <si>
    <t>3C8807443B2ZZ</t>
  </si>
  <si>
    <t>3C8807521D9B9</t>
  </si>
  <si>
    <t>PASSAT CC СПОЙЛЕР БАМПЕРА ЗАДН (Китай)</t>
  </si>
  <si>
    <t>3C88075219B9</t>
  </si>
  <si>
    <t>3C8945095D</t>
  </si>
  <si>
    <t>PASSAT CC ФОНАРЬ ЗАДН ВНЕШН ЛЕВ (DEPO)</t>
  </si>
  <si>
    <t>3C8945096D</t>
  </si>
  <si>
    <t>PASSAT CC ФОНАРЬ ЗАДН ВНЕШН ПРАВ (DEPO)</t>
  </si>
  <si>
    <t>3C8955453D</t>
  </si>
  <si>
    <t>PASSAT CC БАЧОК ОМЫВАТЕЛЯ ВЕРХН (Китай)</t>
  </si>
  <si>
    <t>3C8955453B</t>
  </si>
  <si>
    <t>PASSAT CC БАЧОК ОМЫВАТЕЛЯ (Китай)</t>
  </si>
  <si>
    <t>3C8807177</t>
  </si>
  <si>
    <t>PASSAT CC КРЕПЛЕНИЕ БАМПЕРА ПЕРЕДН ЛЕВ (Китай)</t>
  </si>
  <si>
    <t>3C8807183</t>
  </si>
  <si>
    <t>3C8807184</t>
  </si>
  <si>
    <t>PASSAT CC КРЕПЛЕНИЕ БАМПЕРА ПЕРЕДН ПРАВ (Китай)</t>
  </si>
  <si>
    <t>3C8807178</t>
  </si>
  <si>
    <t>3C8807183B</t>
  </si>
  <si>
    <t>3C8807184B</t>
  </si>
  <si>
    <t>3C8807863D</t>
  </si>
  <si>
    <t>PASSAT CC КРЕПЛЕНИЕ БАМПЕРА ЗАДН ЦЕНТРАЛ (Китай)</t>
  </si>
  <si>
    <t>3C8807393D</t>
  </si>
  <si>
    <t>PASSAT CC КРЕПЛЕНИЕ БАМПЕРА ЗАДН ЛЕВ (Китай)</t>
  </si>
  <si>
    <t>3C8807394D</t>
  </si>
  <si>
    <t>PASSAT CC КРЕПЛЕНИЕ БАМПЕРА ЗАДН ПРАВ (Китай)</t>
  </si>
  <si>
    <t>3C8955103A</t>
  </si>
  <si>
    <t>PASSAT CC ФОРСУНКА ОМЫВАТЕЛЯ ФАРЫ ЛЕВ (Китай)</t>
  </si>
  <si>
    <t>3C8955104A</t>
  </si>
  <si>
    <t>PASSAT CC ФОРСУНКА ОМЫВАТЕЛЯ ФАРЫ ПРАВ (Китай)</t>
  </si>
  <si>
    <t>3C8825235</t>
  </si>
  <si>
    <t>PASSAT CC ЗАЩИТА ПОДДОНА 2.0 (Тайвань) ПЛАСТИК</t>
  </si>
  <si>
    <t>VW POINTER (01-)</t>
  </si>
  <si>
    <t>377941043J</t>
  </si>
  <si>
    <t>POINTER ФАРА ЛЕВ ОДНОЛАМП (DEPO)</t>
  </si>
  <si>
    <t>377941044J</t>
  </si>
  <si>
    <t>POINTER ФАРА ПРАВ ОДНОЛАМП (DEPO)</t>
  </si>
  <si>
    <t>3738575071NN</t>
  </si>
  <si>
    <t>POINTER ЗЕРКАЛО ЛЕВ МЕХАН С ТРОСИК (flat) (Тайвань)</t>
  </si>
  <si>
    <t>3738575081NN</t>
  </si>
  <si>
    <t>POINTER ЗЕРКАЛО ПРАВ МЕХАН С ТРОСИК (convex) (Тайвань)</t>
  </si>
  <si>
    <t>VW POLO  ХЭТЧБЭК (11/95-8/99)</t>
  </si>
  <si>
    <t>6N1941017</t>
  </si>
  <si>
    <t>POLO ФАРА ЛЕВ (DEPO)</t>
  </si>
  <si>
    <t>6N1941018</t>
  </si>
  <si>
    <t>POLO ФАРА ПРАВ (DEPO)</t>
  </si>
  <si>
    <t>6N0853653B01C</t>
  </si>
  <si>
    <t>POLO РЕШЕТКА РАДИАТОРА (Тайвань)</t>
  </si>
  <si>
    <t>6N0853661CGRU</t>
  </si>
  <si>
    <t>POLO ПЛАНКА-ФАРТУК ПОД РЕШЕТКУ (Тайвань)</t>
  </si>
  <si>
    <t>6N0807221BGRU</t>
  </si>
  <si>
    <t>POLO {L/GL/CL} БАМПЕР ПЕРЕДН (Тайвань) ГРУНТ</t>
  </si>
  <si>
    <t>6N0807221CGRU</t>
  </si>
  <si>
    <t>POLO {GLX/GTI} БАМПЕР ПЕРЕДН (Тайвань) ГРУНТ</t>
  </si>
  <si>
    <t>6N0807221C</t>
  </si>
  <si>
    <t>POLO БАМПЕР ПЕРЕДН ЧЕРН (Тайвань)</t>
  </si>
  <si>
    <t>6N0805903B41</t>
  </si>
  <si>
    <t>POLO {L/GL/CL} СПОЙЛЕР БАМПЕРА ПЕРЕДН (Тайвань) ПЛАСТИК</t>
  </si>
  <si>
    <t>6N0805551</t>
  </si>
  <si>
    <t>POLO УСИЛИТЕЛЬ БАМПЕРА ПЕРЕДН (Тайвань)</t>
  </si>
  <si>
    <t>6N0821021</t>
  </si>
  <si>
    <t>POLO КРЫЛО ПЕРЕДН ЛЕВ (Тайвань)</t>
  </si>
  <si>
    <t>6N0821022</t>
  </si>
  <si>
    <t>POLO КРЫЛО ПЕРЕДН ПРАВ (Тайвань)</t>
  </si>
  <si>
    <t>6N0823031</t>
  </si>
  <si>
    <t>POLO КАПОТ</t>
  </si>
  <si>
    <t>6N0805594E</t>
  </si>
  <si>
    <t>POLO СУППОРТ РАДИАТОРА С КОНДИЦ (Тайвань) ПЛАСТИК</t>
  </si>
  <si>
    <t>6N0805594</t>
  </si>
  <si>
    <t>POLO СУППОРТ РАДИАТОРА БЕЗ КОНДИЦ (Тайвань) ПЛАСТИК</t>
  </si>
  <si>
    <t>6N0805592A</t>
  </si>
  <si>
    <t>POLO {L/GL/CL} ФАРТУК НИЖНИЙ ПОД БАМПЕР (Тайвань) МЕТАЛ</t>
  </si>
  <si>
    <t>6N1857507GRU</t>
  </si>
  <si>
    <t>POLO ЗЕРКАЛО ЛЕВ МЕХАН С ТРОСИК (aspherical) (Тайвань)</t>
  </si>
  <si>
    <t>6N1857508GRU</t>
  </si>
  <si>
    <t>POLO ЗЕРКАЛО ПРАВ МЕХАН С ТРОСИК (convex) (Тайвань)</t>
  </si>
  <si>
    <t>6N1857507AGRU</t>
  </si>
  <si>
    <t>POLO ЗЕРКАЛО ЛЕВ ЭЛЕКТР С ПОДОГРЕВ (aspherical) (Тайвань)</t>
  </si>
  <si>
    <t>6N1857508AGRU</t>
  </si>
  <si>
    <t>POLO ЗЕРКАЛО ПРАВ ЭЛЕКТР С ПОДОГРЕВ (convex) (Тайвань)</t>
  </si>
  <si>
    <t>6N0807421CGRU</t>
  </si>
  <si>
    <t>POLO {L/GL/CL} БАМПЕР ЗАДН (Тайвань) ГРУНТ</t>
  </si>
  <si>
    <t>6N0945095H</t>
  </si>
  <si>
    <t>POLO ФОНАРЬ ЗАДН ВНЕШН ЛЕВ (DEPO) КРАСН-ЖЕЛТ</t>
  </si>
  <si>
    <t>6N0945096H</t>
  </si>
  <si>
    <t>POLO ФОНАРЬ ЗАДН ВНЕШН ПРАВ (DEPO) ТРЕХЦВЕТН</t>
  </si>
  <si>
    <t>6N0820413A</t>
  </si>
  <si>
    <t>POLO КОНДЕНСАТОР КОНДИЦ (NISSENS) (см.каталог)</t>
  </si>
  <si>
    <t>VW POLO (10/90-10/94)</t>
  </si>
  <si>
    <t>1AE006319171</t>
  </si>
  <si>
    <t>POLO ФАРА ЛЕВ +/- КОРРЕКТОР (DEPO)</t>
  </si>
  <si>
    <t>3033754700</t>
  </si>
  <si>
    <t>POLO ФАРА ПРАВ +/- КОРРЕКТОР (DEPO)</t>
  </si>
  <si>
    <t>867807217D2BC</t>
  </si>
  <si>
    <t>POLO БАМПЕР ПЕРЕДН ЧЕРН</t>
  </si>
  <si>
    <t>VW POLO (20-)</t>
  </si>
  <si>
    <t>6N5941005A</t>
  </si>
  <si>
    <t>POLO ФАРА ЛЕВ ДИОД (ориг.)</t>
  </si>
  <si>
    <t>6N5941006A</t>
  </si>
  <si>
    <t>POLO ФАРА ПРАВ ДИОД (ориг.)</t>
  </si>
  <si>
    <t>6N5945105</t>
  </si>
  <si>
    <t>POLO ФОНАРЬ-КАТАФОТ ЛЕВ В ЗАДН БАМПЕР (Китай)</t>
  </si>
  <si>
    <t>6N5945106</t>
  </si>
  <si>
    <t>POLO ФОНАРЬ-КАТАФОТ ПРАВ В ЗАДН БАМПЕР (Китай)</t>
  </si>
  <si>
    <t>6N5807217GRU</t>
  </si>
  <si>
    <t>POLO БАМПЕР ПЕРЕДН (РОССИЯ)</t>
  </si>
  <si>
    <t>6N58536779B9</t>
  </si>
  <si>
    <t>POLO РЕШЕТКА БАМПЕРА ПЕРЕДН (Китай)</t>
  </si>
  <si>
    <t>6N58536659B9</t>
  </si>
  <si>
    <t>POLO РЕШЕТКА БАМПЕРА ПЕРЕДН ЛЕВ (Китай)</t>
  </si>
  <si>
    <t>6N58536669B9</t>
  </si>
  <si>
    <t>POLO РЕШЕТКА БАМПЕРА ПЕРЕДН ПРАВ (Китай)</t>
  </si>
  <si>
    <t>6N58546619B9</t>
  </si>
  <si>
    <t>POLO РЕШЕТКА БАМПЕРА ПЕРЕДН ЛЕВ С ОТВ П/ДАТЧ (Китай)</t>
  </si>
  <si>
    <t>6N58546629B9</t>
  </si>
  <si>
    <t>POLO РЕШЕТКА БАМПЕРА ПЕРЕДН ПРАВ С ОТВ П/ДАТЧ (Китай)</t>
  </si>
  <si>
    <t>6N58536719B9</t>
  </si>
  <si>
    <t>POLO РЕШЕТКА БАМПЕРА ПЕРЕДН С ОТВ П/ДАТЧ (Китай)</t>
  </si>
  <si>
    <t>6N58059159B9</t>
  </si>
  <si>
    <t>POLO СПОЙЛЕР БАМПЕРА ПЕРЕДН (Китай)</t>
  </si>
  <si>
    <t>6N5821021A</t>
  </si>
  <si>
    <t>POLO КРЫЛО ПЕРЕДН ЛЕВ (Китай)</t>
  </si>
  <si>
    <t>6N5821022A</t>
  </si>
  <si>
    <t>POLO КРЫЛО ПЕРЕДН ПРАВ (Китай)</t>
  </si>
  <si>
    <t>6N5807241GRU</t>
  </si>
  <si>
    <t>POLO ЗАГЛУШКА БУКСИРОВ КРЮКА БАМПЕРА БАМПЕРА ПЕРЕД (Китай)</t>
  </si>
  <si>
    <t>6N5807833A2ZZ</t>
  </si>
  <si>
    <t>POLO НАКЛАДКА БАМПЕРА ЛЕВ ЗАДН ХРОМ (Китай)</t>
  </si>
  <si>
    <t>6N5807834A2ZZ</t>
  </si>
  <si>
    <t>POLO НАКЛАДКА БАМПЕРА ПРАВ ЗАДН ХРОМ (Китай)</t>
  </si>
  <si>
    <t>6N5807251A</t>
  </si>
  <si>
    <t>POLO УПЛОТНИТЕЛЬ БАМПЕРА ЗАДН (Китай)</t>
  </si>
  <si>
    <t>6N5945095</t>
  </si>
  <si>
    <t>POLO ФОНАРЬ ЗАДН ВНЕШН ЛЕВ ДИОД (ориг.)</t>
  </si>
  <si>
    <t>6N5945096</t>
  </si>
  <si>
    <t>POLO ФОНАРЬ ЗАДН ВНЕШН ПРАВ ДИОД (ориг.)</t>
  </si>
  <si>
    <t>6N5945093</t>
  </si>
  <si>
    <t>POLO ФОНАРЬ ЗАДН ВНУТРЕН ЛЕВ ДИОД (ориг.)</t>
  </si>
  <si>
    <t>6N5945094</t>
  </si>
  <si>
    <t>POLO ФОНАРЬ ЗАДН ВНУТРЕН ПРАВ ДИОД (ориг.)</t>
  </si>
  <si>
    <t>6N5807049</t>
  </si>
  <si>
    <t>POLO КРЕПЛЕНИЕ БАМПЕРА ПЕРЕДН ЛЕВ (Китай)</t>
  </si>
  <si>
    <t>6N5807050</t>
  </si>
  <si>
    <t>POLO КРЕПЛЕНИЕ БАМПЕРА ПЕРЕДН ПРАВ (Китай)</t>
  </si>
  <si>
    <t>VW POLO (8/01-09)</t>
  </si>
  <si>
    <t>6Q2941007D</t>
  </si>
  <si>
    <t>POLO ФАРА ЛЕВ П/КОРРЕКТОР (3 дв) (5 дв) (DEPO)</t>
  </si>
  <si>
    <t>6Q1941007AJ/6Q1941007AT</t>
  </si>
  <si>
    <t>POLO ФАРА ЛЕВ С РЕГ.МОТОР (DEPO)</t>
  </si>
  <si>
    <t>6Q2941008D</t>
  </si>
  <si>
    <t>POLO ФАРА ПРАВ П/КОРРЕКТОР (3 дв) (5 дв) (DEPO)</t>
  </si>
  <si>
    <t>6Q1941008AJ/6Q1941008AT</t>
  </si>
  <si>
    <t>POLO ФАРА ПРАВ С РЕГ.МОТОР (DEPO)</t>
  </si>
  <si>
    <t>6Q1941008AJ+6Q1941007AJ/6Q1941008AT+6Q1941007AT</t>
  </si>
  <si>
    <t>POLO ФАРА Л+П (КОМПЛЕКТ) ТЮНИНГ (DEVIL EYES) ДИОД ЛИНЗОВАН (SONAR) ВНУТРИ ЧЕРН</t>
  </si>
  <si>
    <t>POLO ФАРА Л+П (КОМПЛЕКТ) ТЮНИНГ ЛИНЗОВАН С СВЕТЯЩ ОБОДК (JUNYAN) ВНУТРИ ХРОМ</t>
  </si>
  <si>
    <t>POLO ФАРА Л+П (КОМПЛЕКТ) ТЮНИНГ (DEVIL EYES) С СВЕТЯЩ ОБОДК ДИОД ЛИНЗОВАН (EAGLE EYES) ВНУТРИ ЧЕРН</t>
  </si>
  <si>
    <t>6Q1941008AJ+6Q1941007AJ</t>
  </si>
  <si>
    <t>POLO ФАРА Л+П (КОМПЛЕКТ) ТЮНИНГ (DEVIL EYES) ДИОД ЛИНЗОВАН (SONAR) ВНУТРИ ХРОМ</t>
  </si>
  <si>
    <t>5P0941703/6Q0941699A</t>
  </si>
  <si>
    <t>POLO {LUPO 04- / IBIZA 06-09 /LEON/ALTEA 04-08} ФАРА ПРОТИВОТУМ ЛЕВ (DEPO)</t>
  </si>
  <si>
    <t>5P0941704/6Q0941700A</t>
  </si>
  <si>
    <t>POLO {LUPO 04- / IBIZA 06-09 /LEON/ALTEA 04-08} ФАРА ПРОТИВОТУМ ПРАВ (DEPO)</t>
  </si>
  <si>
    <t>5P0941703+5P0941704</t>
  </si>
  <si>
    <t>POLO {LUPO 04- / IBIZA 06-09 /LEON/ALTEA 04-08} ФАРА ПРОТИВОТУМ Л+П (КОМПЛЕКТ)</t>
  </si>
  <si>
    <t>POLO {LUPO 04- / IBIZA 06-09 /LEON/ALTEA 04-08} ФАРА ПРОТИВОТУМ Л+П (КОМПЛЕКТ) С ПРОВОДК , КНОПКОЙ</t>
  </si>
  <si>
    <t>6Q0853651C</t>
  </si>
  <si>
    <t>POLO РЕШЕТКА РАДИАТОРА (3 дв) (5 дв) (Тайвань) ЧЕРН</t>
  </si>
  <si>
    <t>6Q0853653E9B9</t>
  </si>
  <si>
    <t>POLO РЕШЕТКА РАДИАТОРА (Тайвань) ЧЕРН</t>
  </si>
  <si>
    <t>6Q0807217GRU</t>
  </si>
  <si>
    <t>POLO БАМПЕР ПЕРЕДН (3 дв) (5 дв) (Тайвань) ГРУНТ</t>
  </si>
  <si>
    <t>6Q0807217EGRU</t>
  </si>
  <si>
    <t>POLO БАМПЕР ПЕРЕДН ГРУНТ</t>
  </si>
  <si>
    <t>6Q0807720B41</t>
  </si>
  <si>
    <t>POLO МОЛДИНГ БАМПЕРА ПЕРЕДН (3 дв) (5 дв) (Тайвань) ГРУНТ</t>
  </si>
  <si>
    <t>6Q0807717AGRU</t>
  </si>
  <si>
    <t>POLO МОЛДИНГ БАМПЕРА ПЕРЕДН ЛЕВ (Тайвань)</t>
  </si>
  <si>
    <t>6Q0807718AGRU</t>
  </si>
  <si>
    <t>POLO МОЛДИНГ БАМПЕРА ПЕРЕДН ПРАВ (Тайвань)</t>
  </si>
  <si>
    <t>6Q6807720B41</t>
  </si>
  <si>
    <t>POLO МОЛДИНГ БАМПЕРА ПЕРЕДН (3 дв) (5 дв) (Тайвань)</t>
  </si>
  <si>
    <t>6Q0853677B9B9</t>
  </si>
  <si>
    <t>POLO РЕШЕТКА БАМПЕРА ПЕРЕДН ЦЕНТРАЛ (Тайвань)</t>
  </si>
  <si>
    <t>6Q0853665D9B9</t>
  </si>
  <si>
    <t>POLO РЕШЕТКА БАМПЕРА ПЕРЕДН ЛЕВ БЕЗ ОТВ П/ПРОТИВОТУМ (Тайвань)</t>
  </si>
  <si>
    <t>6Q0853666E9B9</t>
  </si>
  <si>
    <t>POLO РЕШЕТКА БАМПЕРА ПЕРЕДН ПРАВ БЕЗ ОТВ П/ПРОТИВОТУМ (Тайвань)</t>
  </si>
  <si>
    <t>6Q0805903B41</t>
  </si>
  <si>
    <t>POLO СПОЙЛЕР БАМПЕРА ПЕРЕДН (3 дв) (5 дв) (Тайвань)</t>
  </si>
  <si>
    <t>6Q0807109C</t>
  </si>
  <si>
    <t>POLO УСИЛИТЕЛЬ БАМПЕРА ПЕРЕДН (3 дв) (5 дв) (Тайвань)</t>
  </si>
  <si>
    <t>6Q0807109D</t>
  </si>
  <si>
    <t>6Q0821105C</t>
  </si>
  <si>
    <t>POLO КРЫЛО ПЕРЕДН ЛЕВ (3 дв) (5 дв) (Тайвань)</t>
  </si>
  <si>
    <t>6Q0821105E</t>
  </si>
  <si>
    <t>POLO КРЫЛО ПЕРЕДН ЛЕВ БЕЗ ОТВ П/ПОВТОРИТЕЛЬ (Тайвань)</t>
  </si>
  <si>
    <t>6Q0821106C</t>
  </si>
  <si>
    <t>POLO КРЫЛО ПЕРЕДН ПРАВ (3 дв) (5 дв) (Тайвань)</t>
  </si>
  <si>
    <t>6Q0821106E</t>
  </si>
  <si>
    <t>POLO КРЫЛО ПЕРЕДН ПРАВ БЕЗ ОТВ П/ПОВТОРИТЕЛЬ (Тайвань)</t>
  </si>
  <si>
    <t>6Q0809957</t>
  </si>
  <si>
    <t>POLO ПОДКРЫЛОК ПЕРЕДН КРЫЛА ЛЕВ (3 дв) (5 дв) (Тайвань)</t>
  </si>
  <si>
    <t>6Q0809958</t>
  </si>
  <si>
    <t>POLO ПОДКРЫЛОК ПЕРЕДН КРЫЛА ПРАВ (3 дв) (5 дв) (Тайвань)</t>
  </si>
  <si>
    <t>POLO ПОДКРЫЛОК ПЕРЕДН КРЫЛА ЛЕВ (3 дв) (5 дв) (Италия)</t>
  </si>
  <si>
    <t>POLO ПОДКРЫЛОК ПЕРЕДН КРЫЛА ПРАВ (3 дв) (5 дв) (Италия)</t>
  </si>
  <si>
    <t>6QE823031B</t>
  </si>
  <si>
    <t>POLO КАПОТ (3 дв) (5 дв) (Тайвань)</t>
  </si>
  <si>
    <t>6Q0823031H</t>
  </si>
  <si>
    <t>6Q0805588K</t>
  </si>
  <si>
    <t>POLO ПАНЕЛЬ ПЕРЕДН ПЛАСТИК П/КОНДИЦ (3 дв) (5 дв) (Тайвань)</t>
  </si>
  <si>
    <t>6Q0805588S</t>
  </si>
  <si>
    <t>POLO ПАНЕЛЬ ПЕРЕДН ПЛАСТИК П/КОНДИЦ (Тайвань)</t>
  </si>
  <si>
    <t>POLO ПАНЕЛЬ ПЕРЕДН ПЛАСТИК П/КОНДИЦ (Китай)</t>
  </si>
  <si>
    <t>6Q185750701C</t>
  </si>
  <si>
    <t>POLO ЗЕРКАЛО ЛЕВ МЕХАН С ТРОСИК (aspherical) (Тайвань) ГРУНТ</t>
  </si>
  <si>
    <t>6Q1857507P</t>
  </si>
  <si>
    <t>POLO ЗЕРКАЛО ЛЕВ ЭЛЕКТР С ПОДОГРЕВ С УК.ПОВОР (aspherical) (Тайвань) ГРУНТ</t>
  </si>
  <si>
    <t>6Q1857508F01C</t>
  </si>
  <si>
    <t>POLO ЗЕРКАЛО ПРАВ МЕХАН С ТРОСИК (convex) (Тайвань) ГРУНТ</t>
  </si>
  <si>
    <t>6Q1857508P</t>
  </si>
  <si>
    <t>POLO ЗЕРКАЛО ПРАВ ЭЛЕКТР С ПОДОГРЕВ С УК.ПОВОР (convex) (Тайвань) ГРУНТ</t>
  </si>
  <si>
    <t>6Q1857507G01C</t>
  </si>
  <si>
    <t>POLO ЗЕРКАЛО ЛЕВ ЭЛЕКТР С ПОДОГРЕВ (aspherical) (Тайвань) ГРУНТ</t>
  </si>
  <si>
    <t>6Q1857508G01C</t>
  </si>
  <si>
    <t>POLO ЗЕРКАЛО ПРАВ ЭЛЕКТР С ПОДОГРЕВ (convex) (Тайвань) ГРУНТ</t>
  </si>
  <si>
    <t>POLO АРКА РЕМ.КРЫЛА ЗАДН ЛЕВ (5 дв) (KLOKKERHOLM)</t>
  </si>
  <si>
    <t>POLO АРКА РЕМ.КРЫЛА ЗАДН ПРАВ (5 дв) (KLOKKERHOLM)</t>
  </si>
  <si>
    <t>6Q6807417GRU</t>
  </si>
  <si>
    <t>POLO БАМПЕР ЗАДН (3 дв) (5 дв) (Тайвань) ГРУНТ</t>
  </si>
  <si>
    <t>6Q6807423B41</t>
  </si>
  <si>
    <t>POLO СПОЙЛЕР БАМПЕРА ЗАДН (3 дв) (5 дв) (Тайвань) ТЕМНО-СЕР</t>
  </si>
  <si>
    <t>6Q6945065M</t>
  </si>
  <si>
    <t>POLO ФОНАРЬ ЗАДН ВНЕШН ЛЕВ (DEPO)</t>
  </si>
  <si>
    <t>6Q6945066M</t>
  </si>
  <si>
    <t>POLO ФОНАРЬ ЗАДН ВНЕШН ПРАВ (DEPO)</t>
  </si>
  <si>
    <t>6Q6945065M+6Q6945066M</t>
  </si>
  <si>
    <t>POLO ФОНАРЬ ЗАДН ВНЕШН Л+П (КОМПЛЕКТ) (DEPO) ТЮНИНГ ДИОД ХРОМ-ЧЕРН</t>
  </si>
  <si>
    <t>6Q4837461J</t>
  </si>
  <si>
    <t>01-09</t>
  </si>
  <si>
    <t>POLO СТЕКЛОПОДЪЁМНИК ЛЕВ ПЕРЕД , БЕЗ МОТОР (Китай)</t>
  </si>
  <si>
    <t>6Q4837462J</t>
  </si>
  <si>
    <t>POLO СТЕКЛОПОДЪЁМНИК ПРАВ ПЕРЕД , БЕЗ МОТОР (Китай)</t>
  </si>
  <si>
    <t>6Q4839461D</t>
  </si>
  <si>
    <t>POLO СТЕКЛОПОДЪЁМНИК ЛЕВ ЗАДН , БЕЗ МОТОР (Китай)</t>
  </si>
  <si>
    <t>6Q4839462D</t>
  </si>
  <si>
    <t>POLO СТЕКЛОПОДЪЁМНИК ПРАВ ЗАДН , БЕЗ МОТОР (Китай)</t>
  </si>
  <si>
    <t>VW POLO (9/10-20)</t>
  </si>
  <si>
    <t>6R1941007E/6R1941007F</t>
  </si>
  <si>
    <t>POLO {SEDAN 15- (H7/H7} ФАРА ЛЕВ С РЕГ.МОТОР (ХЭТЧБЭК) (DEPO)</t>
  </si>
  <si>
    <t>6R1941008E/6R1941008F</t>
  </si>
  <si>
    <t>POLO {SEDAN 15- (H7/H7} ФАРА ПРАВ С РЕГ.МОТОР (ХЭТЧБЭК) (DEPO)</t>
  </si>
  <si>
    <t>6R1941015C+6R1941016C/6RU941015+6RU941016</t>
  </si>
  <si>
    <t>POLO {нестандартный разъём} ФАРА Л+П (КОМПЛЕКТ) ТЮНИНГ (DEVIL EYES) ЛИНЗОВАН (SONAR) ВНУТРИ ХРОМ</t>
  </si>
  <si>
    <t>6C1941005B</t>
  </si>
  <si>
    <t>POLO ФАРА ЛЕВ С РЕГ.МОТОР (СЕДАН) (DEPO)</t>
  </si>
  <si>
    <t>6C1941006B</t>
  </si>
  <si>
    <t>POLO ФАРА ПРАВ С РЕГ.МОТОР (СЕДАН) (DEPO)</t>
  </si>
  <si>
    <t>6R1941015C</t>
  </si>
  <si>
    <t>POLO {H4} ФАРА ЛЕВ П/КОРРЕКТОР (ХЭТЧБЭК) (DEPO)</t>
  </si>
  <si>
    <t>6R1941016C</t>
  </si>
  <si>
    <t>POLO {H4} ФАРА ПРАВ П/КОРРЕКТОР (ХЭТЧБЭК) (DEPO)</t>
  </si>
  <si>
    <t>6R1941007F</t>
  </si>
  <si>
    <t>POLO {SEDAN 15- (H7/H7} ФАРА ЛЕВ С РЕГ.МОТОР (ХЭТЧБЭК) (Китай)</t>
  </si>
  <si>
    <t>6R1941008F</t>
  </si>
  <si>
    <t>POLO {SEDAN 15- (H7/H7} ФАРА ПРАВ С РЕГ.МОТОР (ХЭТЧБЭК) (Китай)</t>
  </si>
  <si>
    <t>POLO ФАРА Л+П (КОМПЛЕКТ) ТЮНИНГ (DEVIL EYES) ЛИНЗОВАН С РЕГ.МОТОР (EAGLE EYES) ВНУТРИ ХРОМ</t>
  </si>
  <si>
    <t>6RU941015</t>
  </si>
  <si>
    <t>POLO ФАРА ЛЕВ (СЕДАН) (Китай)</t>
  </si>
  <si>
    <t>6RU941016</t>
  </si>
  <si>
    <t>POLO ФАРА ПРАВ (СЕДАН) (Китай)</t>
  </si>
  <si>
    <t>POLO ФАРА Л+П (КОМПЛЕКТ) ТЮНИНГ (DEVIL EYES) ЛИНЗОВАН С РЕГ.МОТОР (EAGLE EYES) ВНУТРИ ЧЕРН</t>
  </si>
  <si>
    <t>POLO {H4} ФАРА ЛЕВ (СЕДАН) С РЕГ.МОТОР (ориг.)</t>
  </si>
  <si>
    <t>POLO {H4} ФАРА ПРАВ (СЕДАН) С РЕГ.МОТОР (ориг.)</t>
  </si>
  <si>
    <t>POLO ФАРА Л+П (КОМПЛЕКТ) ТЮНИНГ (DEVIL EYES) ЛИНЗОВАН С CCFL СВЕТЯЩ ОБОДК С РЕГ.МОТОР (EAGLE EYES) ВНУТРИ ЧЕРН</t>
  </si>
  <si>
    <t>POLO ФАРА Л+П (КОМПЛЕКТ) ТЮНИНГ (DEVIL EYES) ЛИНЗОВАН С РЕГ.МОТОР (JUNYAN) ВНУТРИ ХРОМ</t>
  </si>
  <si>
    <t>POLO ФАРА Л+П (КОМПЛЕКТ) ТЮНИНГ (DEVIL EYES) ЛИНЗОВАН С РЕГ.МОТОР (JUNYAN) ВНУТРИ ЧЕРН</t>
  </si>
  <si>
    <t>POLO {H4} ФАРА ЛЕВ С РЕГ.МОТОР (СЕДАН) (DEPO)</t>
  </si>
  <si>
    <t>POLO {H4} ФАРА ПРАВ С РЕГ.МОТОР (СЕДАН) (DEPO)</t>
  </si>
  <si>
    <t>POLO {SEDAN 15- } ФАРА ЛЕВ ТЮНИНГ ЛИНЗОВАН , ДИОД (Китай)</t>
  </si>
  <si>
    <t>POLO {SEDAN 15- } ФАРА ПРАВ ТЮНИНГ ЛИНЗОВАН , ДИОД (Китай)</t>
  </si>
  <si>
    <t>6RF945105</t>
  </si>
  <si>
    <t>POLO ФОНАРЬ-КАТАФОТ ЛЕВ В ЗАДН БАМПЕР (СЕДАН) (Китай)</t>
  </si>
  <si>
    <t>6RF945106</t>
  </si>
  <si>
    <t>POLO ФОНАРЬ-КАТАФОТ ПРАВ В ЗАДН БАМПЕР (СЕДАН) (Китай)</t>
  </si>
  <si>
    <t>6R0941061B</t>
  </si>
  <si>
    <t>POLO {SEDAN 15- (H8/P21W с DRL (дневн. ходов огни)} ФАРА ПРОТИВОТУМ ЛЕВ (ХЭТЧБЭК) (DEPO)</t>
  </si>
  <si>
    <t>6R0941062B</t>
  </si>
  <si>
    <t>POLO {SEDAN 15- (H8/P21W с DRL (дневн. ходов огни)} ФАРА ПРОТИВОТУМ ПРАВ (ХЭТЧБЭК) (DEPO)</t>
  </si>
  <si>
    <t>6R0941061C</t>
  </si>
  <si>
    <t>POLO {SEDAN 15- (H8 без  DRL (дневн. ходов огни)} ФАРА ПРОТИВОТУМ ЛЕВ (ХЭТЧБЭК) (DEPO)</t>
  </si>
  <si>
    <t>6R0941062C</t>
  </si>
  <si>
    <t>POLO {SEDAN 15- (H8 без  DRL (дневн. ходов огни)} ФАРА ПРОТИВОТУМ ПРАВ (ХЭТЧБЭК) (DEPO)</t>
  </si>
  <si>
    <t>POLO {SEDAN 15- (H8 без  DRL (дневн. ходов огни) } ФАРА ПРОТИВОТУМ ЛЕВ (ХЭТЧБЭК) (Китай)</t>
  </si>
  <si>
    <t>POLO {SEDAN 15- (H8 без  DRL (дневн. ходов огни) } ФАРА ПРОТИВОТУМ ПРАВ (ХЭТЧБЭК) (Китай)</t>
  </si>
  <si>
    <t>POLO {SEDAN 15- (H8 с DRL (дневн. ходов огни)} ФАРА ПРОТИВОТУМ ЛЕВ (ХЭТЧБЭК) (Китай)</t>
  </si>
  <si>
    <t>POLO {SEDAN 15- (H8 с DRL (дневн. ходов огни)} ФАРА ПРОТИВОТУМ ПРАВ (ХЭТЧБЭК) (Китай)</t>
  </si>
  <si>
    <t>6RU853651DRYP</t>
  </si>
  <si>
    <t>POLO РЕШЕТКА РАДИАТОРА (СЕДАН) (Китай)</t>
  </si>
  <si>
    <t>6R0853651RQWD</t>
  </si>
  <si>
    <t>POLO РЕШЕТКА РАДИАТОРА С КРАСН МОЛДИНГ , GTI (Тайвань)</t>
  </si>
  <si>
    <t>POLO РЕШЕТКА РАДИАТОРА (СЕДАН) (Тайвань)</t>
  </si>
  <si>
    <t>6R0853651C</t>
  </si>
  <si>
    <t>POLO РЕШЕТКА РАДИАТОРА (ХЭТЧБЭК) (Тайвань)</t>
  </si>
  <si>
    <t>6RU853651A9B9</t>
  </si>
  <si>
    <t>POLO РЕШЕТКА РАДИАТОРА ЧЕРН С ХРОМ МОЛДИНГ (СЕДАН) (Китай)</t>
  </si>
  <si>
    <t>POLO РЕШЕТКА РАДИАТОРА (ХЭТЧБЭК) (Китай)</t>
  </si>
  <si>
    <t>POLO РЕШЕТКА РАДИАТОРА С КРАСН МОЛДИНГ , GTI (Китай)</t>
  </si>
  <si>
    <t>6RU807221AGRU</t>
  </si>
  <si>
    <t>POLO БАМПЕР ПЕРЕДН (СЕДАН) (Китай)</t>
  </si>
  <si>
    <t>6R0807217FGRU</t>
  </si>
  <si>
    <t>POLO БАМПЕР ПЕРЕДН С ОТВ П/ОМЫВАТ ФАР (ХЭТЧБЭК) (Тайвань)</t>
  </si>
  <si>
    <t>6RU807221A/6RU807221AGRU</t>
  </si>
  <si>
    <t>POLO БАМПЕР ПЕРЕДН (СЕДАН) (Тайвань)</t>
  </si>
  <si>
    <t>6R0807221RGRU</t>
  </si>
  <si>
    <t>POLO БАМПЕР ПЕРЕДН БЕЗ ОТВ П/ОМЫВАТ ФАР (ХЭТЧБЭК) (Тайвань)</t>
  </si>
  <si>
    <t>POLO БАМПЕР ПЕРЕДН (СЕДАН) (РОССИЯ)</t>
  </si>
  <si>
    <t>6RU807221GRU</t>
  </si>
  <si>
    <t>POLO БАМПЕР ПЕРЕДН БЕЗ ОТВ П/ОМЫВАТ ФАР (СЕДАН) (Китай)</t>
  </si>
  <si>
    <t>POLO {LC9A БЕЛЫЙ} БАМПЕР ПЕРЕДН (СЕДАН) (РОССИЯ) КРАШЕН</t>
  </si>
  <si>
    <t>POLO БАМПЕР ПЕРЕДН БЕЗ ОТВ П/ОМЫВАТ ФАР (СЕДАН) (Тайвань)</t>
  </si>
  <si>
    <t>POLO БАМПЕР ПЕРЕДН БЕЗ ОТВ П/ОМЫВАТ ФАР (СЕДАН) (РОССИЯ)</t>
  </si>
  <si>
    <t>6RU807221AGRU+6RU854661DBUS+6RU854662DBUS+6RU853671DBUS</t>
  </si>
  <si>
    <t>POLO БАМПЕР ПЕРЕДН В СБОРЕ С РЕШЕТК (СЕДАН) (РОССИЯ)</t>
  </si>
  <si>
    <t>POLO БАМПЕР ПЕРЕДН БЕЗ ОТВ П/ОМЫВАТ ФАР (ХЭТЧБЭК) (Китай)</t>
  </si>
  <si>
    <t>6R0853665D9B9</t>
  </si>
  <si>
    <t>POLO РЕШЕТКА БАМПЕРА ПЕРЕДН ЛЕВ П/ПРОТИВОТУМ (ХЭТЧБЭК) (Тайвань)</t>
  </si>
  <si>
    <t>6RU854661DBUS</t>
  </si>
  <si>
    <t>POLO РЕШЕТКА БАМПЕРА ПЕРЕДН ЛЕВ С ОТВ П/ПРОТИВОТУМ С ЧЕРН МОЛДИНГ (СЕДАН) (Тайвань)</t>
  </si>
  <si>
    <t>6R0853666D9B9</t>
  </si>
  <si>
    <t>POLO РЕШЕТКА БАМПЕРА ПЕРЕДН ПРАВ П/ПРОТИВОТУМ (ХЭТЧБЭК) (Тайвань)</t>
  </si>
  <si>
    <t>6RU854662DBUS</t>
  </si>
  <si>
    <t>POLO РЕШЕТКА БАМПЕРА ПЕРЕДН ПРАВ С ОТВ П/ПРОТИВОТУМ С ЧЕРН МОЛДИНГ (СЕДАН) (Тайвань)</t>
  </si>
  <si>
    <t>6R0853671A9B9</t>
  </si>
  <si>
    <t>POLO РЕШЕТКА БАМПЕРА ПЕРЕДН ЦЕНТРАЛ (ХЭТЧБЭК) (Тайвань)</t>
  </si>
  <si>
    <t>6R0853665C9B9</t>
  </si>
  <si>
    <t>POLO РЕШЕТКА БАМПЕРА ПЕРЕДН ЛЕВ БЕЗ ОТВ П/ПРОТИВОТУМ (ХЭТЧБЭК) (Тайвань)</t>
  </si>
  <si>
    <t>6RU854661CRYP</t>
  </si>
  <si>
    <t>POLO РЕШЕТКА БАМПЕРА ПЕРЕДН ЛЕВ С ОТВ П/ПРОТИВОТУМ С ХРОМ МОЛДИНГ (СЕДАН) (Тайвань)</t>
  </si>
  <si>
    <t>6R0853666C9B9</t>
  </si>
  <si>
    <t>POLO РЕШЕТКА БАМПЕРА ПЕРЕДН ПРАВ БЕЗ ОТВ П/ПРОТИВОТУМ (ХЭТЧБЭК) (Тайвань)</t>
  </si>
  <si>
    <t>6RU854662CRYP</t>
  </si>
  <si>
    <t>POLO РЕШЕТКА БАМПЕРА ПЕРЕДН ПРАВ С ОТВ П/ПРОТИВОТУМ С ХРОМ МОЛДИНГ (СЕДАН) (Тайвань)</t>
  </si>
  <si>
    <t>6RU8546619B9</t>
  </si>
  <si>
    <t>POLO РЕШЕТКА БАМПЕРА ПЕРЕДН ЛЕВ С ОТВ П/ПРОТИВОТУМ (СЕДАН) (Китай)</t>
  </si>
  <si>
    <t>6RU8546629B9</t>
  </si>
  <si>
    <t>POLO РЕШЕТКА БАМПЕРА ПЕРЕДН ПРАВ С ОТВ П/ПРОТИВОТУМ (СЕДАН) (Китай)</t>
  </si>
  <si>
    <t>6RU853671CRYP</t>
  </si>
  <si>
    <t>POLO РЕШЕТКА БАМПЕРА ПЕРЕДН С ХРОМ МОЛДИНГ (СЕДАН) (Китай)</t>
  </si>
  <si>
    <t>POLO РЕШЕТКА БАМПЕРА ПЕРЕДН ЛЕВ С ОТВ П/ПРОТИВОТУМ С ХРОМ МОЛДИНГ (СЕДАН) (Китай)</t>
  </si>
  <si>
    <t>POLO РЕШЕТКА БАМПЕРА ПЕРЕДН ПРАВ С ОТВ П/ПРОТИВОТУМ С ХРОМ МОЛДИНГ (СЕДАН) (Китай)</t>
  </si>
  <si>
    <t>6RU8536779B9</t>
  </si>
  <si>
    <t>POLO РЕШЕТКА БАМПЕРА ПЕРЕДН ЦЕНТРАЛ (СЕДАН) (Китай)</t>
  </si>
  <si>
    <t>POLO РЕШЕТКА БАМПЕРА ПЕРЕДН ЛЕВ С ОТВ П/ПРОТИВОТУМ С ЧЕРН МОЛДИНГ (СЕДАН) (Китай)</t>
  </si>
  <si>
    <t>POLO РЕШЕТКА БАМПЕРА ПЕРЕДН ПРАВ С ОТВ П/ПРОТИВОТУМ С ЧЕРН МОЛДИНГ (СЕДАН) (Китай)</t>
  </si>
  <si>
    <t>6RU853671DBUS</t>
  </si>
  <si>
    <t>POLO РЕШЕТКА БАМПЕРА ПЕРЕДН С ЧЕРН МОЛДИНГ (СЕДАН) (Китай)</t>
  </si>
  <si>
    <t>POLO РЕШЕТКА БАМПЕРА ПЕРЕДН ЦЕНТРАЛ (ХЭТЧБЭК) (Китай)</t>
  </si>
  <si>
    <t>POLO РЕШЕТКА БАМПЕРА ПЕРЕДН ЛЕВ П/ПРОТИВОТУМ (ХЭТЧБЭК) (Китай)</t>
  </si>
  <si>
    <t>POLO РЕШЕТКА БАМПЕРА ПЕРЕДН ЛЕВ С ОТВ П/ПРОТИВОТУМ (СЕДАН) (РОССИЯ)</t>
  </si>
  <si>
    <t>POLO РЕШЕТКА БАМПЕРА ПЕРЕДН ПРАВ П/ПРОТИВОТУМ (ХЭТЧБЭК) (Китай)</t>
  </si>
  <si>
    <t>POLO РЕШЕТКА БАМПЕРА ПЕРЕДН ПРАВ С ОТВ П/ПРОТИВОТУМ (СЕДАН) (РОССИЯ)</t>
  </si>
  <si>
    <t>POLO РЕШЕТКА БАМПЕРА ПЕРЕДН ЛЕВ БЕЗ ОТВ П/ПРОТИВОТУМ (ХЭТЧБЭК) (Китай)</t>
  </si>
  <si>
    <t>POLO РЕШЕТКА БАМПЕРА ПЕРЕДН ПРАВ БЕЗ ОТВ П/ПРОТИВОТУМ (ХЭТЧБЭК) (Китай)</t>
  </si>
  <si>
    <t>6RU853665C9B9</t>
  </si>
  <si>
    <t>POLO РЕШЕТКА БАМПЕРА ПЕРЕДН ЛЕВ БЕЗ ОТВ П/ПРОТИВОТУМ (СЕДАН) (Китай)</t>
  </si>
  <si>
    <t>6RU853666C9B9</t>
  </si>
  <si>
    <t>POLO РЕШЕТКА БАМПЕРА ПЕРЕДН ПРАВ БЕЗ ОТВ П/ПРОТИВОТУМ (СЕДАН) (Китай)</t>
  </si>
  <si>
    <t>6RU8536719B9</t>
  </si>
  <si>
    <t>POLO РЕШЕТКА БАМПЕРА ПЕРЕДН ЦЕНТРАЛ (СЕДАН) (Китай) С МОЛДИНГ ЧЕРН</t>
  </si>
  <si>
    <t>6RU8059159B9</t>
  </si>
  <si>
    <t>6RU805915A9B9</t>
  </si>
  <si>
    <t>POLO СПОЙЛЕР БАМПЕРА ПЕРЕДН (СЕДАН) (Китай)</t>
  </si>
  <si>
    <t>6R0807109D</t>
  </si>
  <si>
    <t>POLO УСИЛИТЕЛЬ БАМПЕРА ПЕРЕДН (Китай)</t>
  </si>
  <si>
    <t>6R0807109D/6RU807109A</t>
  </si>
  <si>
    <t>6RU807109A</t>
  </si>
  <si>
    <t>POLO УСИЛИТЕЛЬ БАМПЕРА ПЕРЕДН (СЕДАН) (Китай)</t>
  </si>
  <si>
    <t>6R0821105A</t>
  </si>
  <si>
    <t>POLO КРЫЛО ПЕРЕДН ЛЕВ БЕЗ ОТВ П/ПОВТОРИТЕЛЬ (ХЭТЧБЭК) (Тайвань)</t>
  </si>
  <si>
    <t>6R0821106A</t>
  </si>
  <si>
    <t>POLO КРЫЛО ПЕРЕДН ПРАВ БЕЗ ОТВ П/ПОВТОРИТЕЛЬ (ХЭТЧБЭК) (Тайвань)</t>
  </si>
  <si>
    <t>6RU821105B</t>
  </si>
  <si>
    <t>POLO КРЫЛО ПЕРЕДН ЛЕВ С ОТВ П/ПОВТОРИТЕЛЬ (СЕДАН) (Тайвань)</t>
  </si>
  <si>
    <t>6RU821106B</t>
  </si>
  <si>
    <t>POLO КРЫЛО ПЕРЕДН ПРАВ С ОТВ П/ПОВТОРИТЕЛЬ (СЕДАН) (Тайвань)</t>
  </si>
  <si>
    <t>6RU821105C</t>
  </si>
  <si>
    <t>POLO КРЫЛО ПЕРЕДН ЛЕВ С ОТВ П/ПОВТОРИТЕЛЬ (СЕДАН) (РОССИЯ)</t>
  </si>
  <si>
    <t>6RU821106C</t>
  </si>
  <si>
    <t>POLO КРЫЛО ПЕРЕДН ПРАВ С ОТВ П/ПОВТОРИТЕЛЬ (СЕДАН) (РОССИЯ)</t>
  </si>
  <si>
    <t>POLO {AMAROK/CADDY/T5 10-} ПОВТОРИТЕЛЬ ПОВОРОТА В КРЫЛО Л=П (СЕДАН) ПРОЗРАЧ (DEPO)</t>
  </si>
  <si>
    <t>6R0809957C</t>
  </si>
  <si>
    <t>POLO ПОДКРЫЛОК ПЕРЕДН КРЫЛА ЛЕВ (Китай)</t>
  </si>
  <si>
    <t>6R0809958C</t>
  </si>
  <si>
    <t>POLO ПОДКРЫЛОК ПЕРЕДН КРЫЛА ПРАВ (Китай)</t>
  </si>
  <si>
    <t>6R0809957C/6RU809957</t>
  </si>
  <si>
    <t>POLO ПОДКРЫЛОК ПЕРЕДН КРЫЛА ЛЕВ (Тайвань)</t>
  </si>
  <si>
    <t>6R0809958C/6RU809958</t>
  </si>
  <si>
    <t>POLO ПОДКРЫЛОК ПЕРЕДН КРЫЛА ПРАВ (Тайвань)</t>
  </si>
  <si>
    <t>POLO БРЫЗГОВИК ПЕРЕДН КРЫЛА Л+П (КОМПЛЕКТ) + ЗАДН (4 шт) (Китай)</t>
  </si>
  <si>
    <t>6RU823031C</t>
  </si>
  <si>
    <t>POLO КАПОТ (Тайвань)</t>
  </si>
  <si>
    <t>6R0823031A/6RU823031B</t>
  </si>
  <si>
    <t>POLO КАПОТ (Китай)</t>
  </si>
  <si>
    <t>6R0823301A</t>
  </si>
  <si>
    <t>POLO ПЕТЛЯ КАПОТА ЛЕВ (Тайвань)</t>
  </si>
  <si>
    <t>6R0823302A</t>
  </si>
  <si>
    <t>POLO ПЕТЛЯ КАПОТА ПРАВ (Тайвань)</t>
  </si>
  <si>
    <t>6R0805588AA/6RU805588E/6RU805588F</t>
  </si>
  <si>
    <t>POLO ПАНЕЛЬ ПЕРЕДН ПЛАСТИК (Тайвань)</t>
  </si>
  <si>
    <t>POLO ПАНЕЛЬ ПЕРЕДН ПЛАСТИК (Китай)</t>
  </si>
  <si>
    <t>6R0805071E/6RU805071A</t>
  </si>
  <si>
    <t>POLO КРЕПЛЕНИЕ ФАРЫ ЛЕВ (Тайвань)</t>
  </si>
  <si>
    <t>6R0805072E/6RU805072A</t>
  </si>
  <si>
    <t>POLO КРЕПЛЕНИЕ ФАРЫ ПРАВ (Тайвань)</t>
  </si>
  <si>
    <t>6R0805071E</t>
  </si>
  <si>
    <t>POLO КРЕПЛЕНИЕ ФАРЫ ЛЕВ (Китай)</t>
  </si>
  <si>
    <t>6R0805072E</t>
  </si>
  <si>
    <t>POLO КРЕПЛЕНИЕ ФАРЫ ПРАВ (Китай)</t>
  </si>
  <si>
    <t>6R0805931A</t>
  </si>
  <si>
    <t>POLO КРЕПЛЕНИЕ ФАРЫ ЛЕВ ЗАДН (Китай)</t>
  </si>
  <si>
    <t>6R0805932A</t>
  </si>
  <si>
    <t>POLO КРЕПЛЕНИЕ ФАРЫ ПРАВ ЗАДН (Китай)</t>
  </si>
  <si>
    <t>6R1857507D9B9</t>
  </si>
  <si>
    <t>POLO ЗЕРКАЛО ЛЕВ ЭЛЕКТР С ПОДОГРЕВ , УК.ПОВОР (aspherical) (Тайвань)</t>
  </si>
  <si>
    <t>6R1857508D9B9</t>
  </si>
  <si>
    <t>POLO ЗЕРКАЛО ПРАВ ЭЛЕКТР С ПОДОГРЕВ , УК.ПОВОР (aspherical) (Тайвань)</t>
  </si>
  <si>
    <t>6RU857507B9B9+5Z18575379B9</t>
  </si>
  <si>
    <t>POLO ЗЕРКАЛО ЛЕВ (СЕДАН) С ТРОСИК (convex) (Тайвань)</t>
  </si>
  <si>
    <t>6RU857508B9B9+5Z1857538B9B9</t>
  </si>
  <si>
    <t>POLO ЗЕРКАЛО ПРАВ (СЕДАН) С ТРОСИК (convex) (Тайвань)</t>
  </si>
  <si>
    <t>6RU857507C9B9+5Z1857537AGRU/6RU857507P9B9</t>
  </si>
  <si>
    <t>POLO ЗЕРКАЛО ЛЕВ (СЕДАН) ЭЛЕКТР С ПОДОГРЕВ (convex) (Тайвань) ГРУНТ</t>
  </si>
  <si>
    <t>6RU857508C9B9+5Z1857538CGRU/6RU857508P9B9</t>
  </si>
  <si>
    <t>POLO ЗЕРКАЛО ПРАВ (СЕДАН) ЭЛЕКТР С ПОДОГРЕВ (convex) (Тайвань) ГРУНТ</t>
  </si>
  <si>
    <t>6RG857507Q9B9</t>
  </si>
  <si>
    <t>POLO ЗЕРКАЛО ЛЕВ (СЕДАН) ЭЛЕКТР БЕЗ ПОДОГРЕВ (convex) (Тайвань) ГРУНТ</t>
  </si>
  <si>
    <t>6RG857508Q9B9</t>
  </si>
  <si>
    <t>POLO ЗЕРКАЛО ПРАВ (СЕДАН) ЭЛЕКТР БЕЗ ПОДОГРЕВ (convex) (Тайвань) ГРУНТ</t>
  </si>
  <si>
    <t>POLO ЗЕРКАЛО ЛЕВ (СЕДАН) ЭЛЕКТР С ПОДОГРЕВ 5 КОНТ (convex) (Китай)</t>
  </si>
  <si>
    <t>POLO ЗЕРКАЛО ПРАВ (СЕДАН) ЭЛЕКТР С ПОДОГРЕВ 5 КОНТ (convex) (Китай)</t>
  </si>
  <si>
    <t>6RU807241AGRU</t>
  </si>
  <si>
    <t>POLO ЗАГЛУШКА БУКСИРОВ КРЮКА БАМПЕРА ПЕРЕД (СЕДАН) (Китай)</t>
  </si>
  <si>
    <t>6R0807241AGRU</t>
  </si>
  <si>
    <t>POLO ЗАГЛУШКА БУКСИРОВ КРЮКА БАМПЕРА ПЕРЕД (ХЭТЧБЭК) (Китай)</t>
  </si>
  <si>
    <t>POLO ПОРОГ ЛЕВ (Китай)</t>
  </si>
  <si>
    <t>POLO ПОРОГ ПРАВ (Китай)</t>
  </si>
  <si>
    <t>6RU831055G</t>
  </si>
  <si>
    <t>POLO ДВЕРЬ ПЕРЕДН ЛЕВ (СЕДАН) (Китай)</t>
  </si>
  <si>
    <t>6RU831056G</t>
  </si>
  <si>
    <t>POLO ДВЕРЬ ПЕРЕДН ПРАВ (СЕДАН) (Китай)</t>
  </si>
  <si>
    <t>6RU833055C</t>
  </si>
  <si>
    <t>POLO ДВЕРЬ ЗАДН ЛЕВ (СЕДАН) (Китай)</t>
  </si>
  <si>
    <t>6RU833056C</t>
  </si>
  <si>
    <t>POLO ДВЕРЬ ЗАДН ПРАВ (СЕДАН) (Китай)</t>
  </si>
  <si>
    <t>6R1819415C9B9</t>
  </si>
  <si>
    <t>POLO ПАНЕЛЬ ПОД СТЕКЛООЧИСТ (Китай)</t>
  </si>
  <si>
    <t>6RU809605B/6RU809605C</t>
  </si>
  <si>
    <t>POLO КРЫЛО ЗАДН ЛЕВ (СЕДАН) (Китай)</t>
  </si>
  <si>
    <t>6RU809606B/6RU809606C</t>
  </si>
  <si>
    <t>POLO КРЫЛО ЗАДН ПРАВ (СЕДАН) (Китай)</t>
  </si>
  <si>
    <t>6RU810971</t>
  </si>
  <si>
    <t>POLO ПОДКРЫЛОК ЗАДН КРЫЛА ЛЕВ (СЕДАН) (Китай)</t>
  </si>
  <si>
    <t>6RU810972</t>
  </si>
  <si>
    <t>POLO ПОДКРЫЛОК ЗАДН КРЫЛА ПРАВ (СЕДАН) (Китай)</t>
  </si>
  <si>
    <t>6RU827025F</t>
  </si>
  <si>
    <t>POLO КРЫШКА БАГАЖНИКА БЕЗ ОТВ П/ КЛЮЧ (СЕДАН) (Китай)</t>
  </si>
  <si>
    <t>6RU827025A/6RU827025C</t>
  </si>
  <si>
    <t>POLO КРЫШКА БАГАЖНИКА С ОТВ П/ КЛЮЧ (СЕДАН) (Китай)</t>
  </si>
  <si>
    <t>6R6827025C</t>
  </si>
  <si>
    <t>POLO КРЫШКА БАГАЖНИКА (ХЭТЧБЭК) (Китай)</t>
  </si>
  <si>
    <t>6RU807421DGRU</t>
  </si>
  <si>
    <t>POLO БАМПЕР ЗАДН (СЕДАН) (Тайвань)</t>
  </si>
  <si>
    <t>6R6807417BBGRU</t>
  </si>
  <si>
    <t>POLO БАМПЕР ЗАДН БЕЗ ОТВ П/ДАТЧ (ХЭТЧБЭК) (Тайвань)</t>
  </si>
  <si>
    <t>POLO БАМПЕР ЗАДН (СЕДАН) (Китай)</t>
  </si>
  <si>
    <t>6RU807421BGRU</t>
  </si>
  <si>
    <t>POLO БАМПЕР ЗАДН БЕЗ ОТВ П/ДАТЧ (СЕДАН) (Тайвань)</t>
  </si>
  <si>
    <t>POLO БАМПЕР ЗАДН (СЕДАН) (РОССИЯ)</t>
  </si>
  <si>
    <t>POLO БАМПЕР ЗАДН БЕЗ ОТВ П/ДАТЧ (ХЭТЧБЭК) (Китай)</t>
  </si>
  <si>
    <t>POLO {LC9A БЕЛЫЙ} БАМПЕР ЗАДН (СЕДАН) КРАШЕН (РОССИЯ)</t>
  </si>
  <si>
    <t>6RF853841</t>
  </si>
  <si>
    <t>POLO МОЛДИНГ БАМПЕРА ЗАДН ЛЕВ ЧЕРН (СЕДАН) (Китай)</t>
  </si>
  <si>
    <t>6RF853842</t>
  </si>
  <si>
    <t>POLO МОЛДИНГ БАМПЕРА ЗАДН ПРАВ ЧЕРН (СЕДАН) (Китай)</t>
  </si>
  <si>
    <t>6RF853835</t>
  </si>
  <si>
    <t>POLO МОЛДИНГ БАМПЕРА ЗАДН ЦЕНТРАЛ ЧЕРН (СЕДАН) (Китай)</t>
  </si>
  <si>
    <t>6RF853841A</t>
  </si>
  <si>
    <t>POLO МОЛДИНГ БАМПЕРА ЗАДН ЛЕВ ХРОМ (СЕДАН) (Китай)</t>
  </si>
  <si>
    <t>6RF853842A</t>
  </si>
  <si>
    <t>POLO МОЛДИНГ БАМПЕРА ЗАДН ПРАВ ХРОМ (СЕДАН) (Китай)</t>
  </si>
  <si>
    <t>6RF853835A</t>
  </si>
  <si>
    <t>POLO МОЛДИНГ БАМПЕРА ЗАДН ЦЕНТРАЛ ХРОМ (СЕДАН) (Китай)</t>
  </si>
  <si>
    <t>6R0807305A</t>
  </si>
  <si>
    <t>POLO УСИЛИТЕЛЬ БАМПЕРА ЗАДН (ХЭТЧБЭК) (Тайвань)</t>
  </si>
  <si>
    <t>6RU945095L</t>
  </si>
  <si>
    <t>POLO ФОНАРЬ ЗАДН ВНЕШН ЛЕВ (СЕДАН) (Китай)</t>
  </si>
  <si>
    <t>6R0945095A/6R0945095C</t>
  </si>
  <si>
    <t>POLO ФОНАРЬ ЗАДН ВНЕШН ЛЕВ (ХЭТЧБЭК) (DEPO)</t>
  </si>
  <si>
    <t>6RU945096J</t>
  </si>
  <si>
    <t>POLO ФОНАРЬ ЗАДН ВНЕШН ПРАВ (СЕДАН) (Китай)</t>
  </si>
  <si>
    <t>6R0945096A/6R0945096C</t>
  </si>
  <si>
    <t>POLO ФОНАРЬ ЗАДН ВНЕШН ПРАВ (ХЭТЧБЭК) (DEPO)</t>
  </si>
  <si>
    <t>6R0945095A+6R0945096A/6R0945095C+6R0945096C</t>
  </si>
  <si>
    <t>POLO ФОНАРЬ ЗАДН ВНЕШН Л+П (КОМПЛЕКТ) ТЮНИНГ С ДИОД (ХЭТЧБЭК) КРАСН-ТОНИР</t>
  </si>
  <si>
    <t>6RU945111F</t>
  </si>
  <si>
    <t>POLO ФОНАРЬ ЗАДН ВНЕШН ЛЕВ (СЕДАН) (DEPO)</t>
  </si>
  <si>
    <t>6RU945112D</t>
  </si>
  <si>
    <t>POLO ФОНАРЬ ЗАДН ВНЕШН ПРАВ (СЕДАН) (DEPO)</t>
  </si>
  <si>
    <t>6C0955453H</t>
  </si>
  <si>
    <t>POLO БАЧОК ОМЫВАТЕЛЯ (Китай)</t>
  </si>
  <si>
    <t>6R0955453/6RU955453</t>
  </si>
  <si>
    <t>6R0121207</t>
  </si>
  <si>
    <t>POLO КОЖУХ ВЕНТИЛЯТОРА ОХЛАЖДЕНИЯ РАДИАТОРА (Китай)</t>
  </si>
  <si>
    <t>6RU898393</t>
  </si>
  <si>
    <t>POLO КРЕПЛЕНИЕ БАМПЕРА ЗАДН ЛЕВ (СЕДАН) (Китай)</t>
  </si>
  <si>
    <t>POLO КРЕПЛЕНИЕ БАМПЕРА ЗАДН ПРАВ (СЕДАН) (Китай)</t>
  </si>
  <si>
    <t>6R4837461C</t>
  </si>
  <si>
    <t>6R4837462C</t>
  </si>
  <si>
    <t>6RU837461J</t>
  </si>
  <si>
    <t>POLO СТЕКЛОПОДЪЁМНИК ЛЕВ ПЕРЕД , БЕЗ МОТОР (СЕДАН) (Китай)</t>
  </si>
  <si>
    <t>6RU837462J</t>
  </si>
  <si>
    <t>POLO СТЕКЛОПОДЪЁМНИК ПРАВ ПЕРЕД , БЕЗ МОТОР (СЕДАН) (Китай)</t>
  </si>
  <si>
    <t>VW POLO (9/99-7/01)</t>
  </si>
  <si>
    <t>1EH008688031/6N2941017N</t>
  </si>
  <si>
    <t>POLO ФАРА ЛЕВ П/КОРРЕКТОР (DEPO)</t>
  </si>
  <si>
    <t>1EH008688041/6N2941018N</t>
  </si>
  <si>
    <t>POLO ФАРА ПРАВ П/КОРРЕКТОР (DEPO)</t>
  </si>
  <si>
    <t>6N0953041N</t>
  </si>
  <si>
    <t>POLO УКАЗ.ПОВОРОТА УГЛОВОЙ ЛЕВ (DEPO)</t>
  </si>
  <si>
    <t>6N0953042N</t>
  </si>
  <si>
    <t>POLO УКАЗ.ПОВОРОТА УГЛОВОЙ ПРАВ (DEPO)</t>
  </si>
  <si>
    <t>66N0807221HGRU</t>
  </si>
  <si>
    <t>POLO БАМПЕР ПЕРЕДН (Тайвань) ГРУНТ</t>
  </si>
  <si>
    <t>6N0807720B41</t>
  </si>
  <si>
    <t>POLO МОЛДИНГ БАМПЕРА ПЕРЕДН (Тайвань) ЧЕРН</t>
  </si>
  <si>
    <t>6N0821021G</t>
  </si>
  <si>
    <t>POLO КРЫЛО ПЕРЕДН ЛЕВ кроме GTI (Тайвань)</t>
  </si>
  <si>
    <t>6N0821022G</t>
  </si>
  <si>
    <t>POLO КРЫЛО ПЕРЕДН ПРАВ кроме GTI (Тайвань)</t>
  </si>
  <si>
    <t>6N0809961D</t>
  </si>
  <si>
    <t>POLO ПОДКРЫЛОК ПЕРЕДН КРЫЛА ЛЕВ кроме GTI (Тайвань)</t>
  </si>
  <si>
    <t>6N0809962D</t>
  </si>
  <si>
    <t>POLO ПОДКРЫЛОК ПЕРЕДН КРЫЛА ПРАВ кроме GTI (Тайвань)</t>
  </si>
  <si>
    <t>6N0823031G</t>
  </si>
  <si>
    <t>6N1857507G01C</t>
  </si>
  <si>
    <t>6N1857508D01C</t>
  </si>
  <si>
    <t>6N1857507H01C</t>
  </si>
  <si>
    <t>6N1857508G01C</t>
  </si>
  <si>
    <t>VW POLO CLASSIC/CADDY (10/94-)</t>
  </si>
  <si>
    <t>6K5941015B</t>
  </si>
  <si>
    <t>POLO CLASSIC {CADDY} ФАРА ЛЕВ (DEPO)</t>
  </si>
  <si>
    <t>6K5941016B</t>
  </si>
  <si>
    <t>POLO CLASSIC {CADDY} ФАРА ПРАВ (DEPO)</t>
  </si>
  <si>
    <t>POLO CLASSIC {CADDY} СТЕКЛО ФАРЫ ЛЕВ</t>
  </si>
  <si>
    <t>POLO CLASSIC {CADDY} СТЕКЛО ФАРЫ ПРАВ</t>
  </si>
  <si>
    <t>6K5853654D</t>
  </si>
  <si>
    <t>POLO CLASSIC {CADDY} РЕШЕТКА РАДИАТОРА</t>
  </si>
  <si>
    <t>6K5854643A</t>
  </si>
  <si>
    <t>POLO CLASSIC {CADDY} ПЛАНКА-ФАРТУК ПОД РЕШЕТКУ (Тайвань)</t>
  </si>
  <si>
    <t>6K5807221B</t>
  </si>
  <si>
    <t>POLO CLASSIC {CADDY} БАМПЕР ПЕРЕДН (Тайвань) ГРУНТ</t>
  </si>
  <si>
    <t>POLO CLASSIC {CADDY} БАМПЕР ПЕРЕДН (Тайвань) ЧЕРН</t>
  </si>
  <si>
    <t>6K5853665AC04</t>
  </si>
  <si>
    <t>POLO CLASSIC {CADDY} РЕШЕТКА БАМПЕРА ПЕРЕДН ЛЕВ</t>
  </si>
  <si>
    <t>6K5853666AC04</t>
  </si>
  <si>
    <t>POLO CLASSIC {CADDY} РЕШЕТКА БАМПЕРА ПЕРЕДН ПРАВ</t>
  </si>
  <si>
    <t>6K5853677</t>
  </si>
  <si>
    <t>POLO CLASSIC {CADDY} РЕШЕТКА БАМПЕРА ПЕРЕДН ЦЕНТРАЛ</t>
  </si>
  <si>
    <t>6K9857501E</t>
  </si>
  <si>
    <t>CADDY {ST INCA} ЗЕРКАЛО ЛЕВ МЕХАН (Тайвань)</t>
  </si>
  <si>
    <t>6K9857502C</t>
  </si>
  <si>
    <t>CADDY {ST INCA} ЗЕРКАЛО ПРАВ МЕХАН (Тайвань)</t>
  </si>
  <si>
    <t>6K1857507A</t>
  </si>
  <si>
    <t>POLO CLASSIC ЗЕРКАЛО ЛЕВ МЕХАН С ТРОСИК (aspherical) (Тайвань)</t>
  </si>
  <si>
    <t>6K1857508</t>
  </si>
  <si>
    <t>POLO CLASSIC ЗЕРКАЛО ПРАВ МЕХАН С ТРОСИК (convex) (Тайвань)</t>
  </si>
  <si>
    <t>6N1857522A+6K1857507HGRU</t>
  </si>
  <si>
    <t>POLO CLASSIC ЗЕРКАЛО ЛЕВ ЭЛЕКТР С ПОДОГРЕВ (aspherical) (Тайвань)</t>
  </si>
  <si>
    <t>6N2857521A+6K2857508GGRU</t>
  </si>
  <si>
    <t>POLO CLASSIC ЗЕРКАЛО ПРАВ ЭЛЕКТР С ПОДОГРЕВ (convex) (Тайвань)</t>
  </si>
  <si>
    <t>6K5807417GGRU</t>
  </si>
  <si>
    <t>POLO CLASSIC {CORDOBA 97-99} БАМПЕР ЗАДН (Тайвань)</t>
  </si>
  <si>
    <t>67735735/6K5945096B</t>
  </si>
  <si>
    <t>POLO CLASSIC ФОНАРЬ ЗАДН ВНЕШН ЛЕВ (СЕДАН) (DEPO)</t>
  </si>
  <si>
    <t>67735745/6K5945096C</t>
  </si>
  <si>
    <t>POLO CLASSIC ФОНАРЬ ЗАДН ВНЕШН ПРАВ (СЕДАН) (DEPO)</t>
  </si>
  <si>
    <t>6K0121253H/6K0121253S</t>
  </si>
  <si>
    <t>CADDY {INCA} РАДИАТОР ОХЛАЖДЕН (NISSENS) (NRF) (GERI) (см.каталог)</t>
  </si>
  <si>
    <t>1HM121253D/6K0121253L</t>
  </si>
  <si>
    <t>POLO CLASSIC РАДИАТОР ОХЛАЖДЕН (см.каталог)</t>
  </si>
  <si>
    <t>VW SHARAN (10/95-3/00) / FD GALLAXY (7/95-3/00) / ST ALHAMBRA (5/96-3/00)</t>
  </si>
  <si>
    <t>7M0853651</t>
  </si>
  <si>
    <t>SHARAN РЕШЕТКА РАДИАТОРА (Тайвань)</t>
  </si>
  <si>
    <t>VW SHARAN (4/00-) / ST ALHAMBRA (4/00)</t>
  </si>
  <si>
    <t>7M3941015AD</t>
  </si>
  <si>
    <t>SHARAN ФАРА ЛЕВ С РЕГ.МОТОР ВНУТРИ (DEPO) ХРОМ</t>
  </si>
  <si>
    <t>7M3941016AD</t>
  </si>
  <si>
    <t>SHARAN ФАРА ПРАВ С РЕГ.МОТОР ВНУТРИ (DEPO) ХРОМ</t>
  </si>
  <si>
    <t>7M7941015M</t>
  </si>
  <si>
    <t>SHARAN ФАРА ЛЕВ С РЕГ.МОТОР ВНУТРИ (DEPO) ЧЕРН</t>
  </si>
  <si>
    <t>7M7941016M</t>
  </si>
  <si>
    <t>SHARAN ФАРА ПРАВ С РЕГ.МОТОР ВНУТРИ (DEPO) ЧЕРН</t>
  </si>
  <si>
    <t>7M3857507AH01C</t>
  </si>
  <si>
    <t>SHARAN {ST ALHAMBRA} ЗЕРКАЛО ЛЕВ ЭЛЕКТР С ПОДОГРЕВ С УК.ПОВОР (aspherical) (Тайвань)</t>
  </si>
  <si>
    <t>7M3857508AH01C</t>
  </si>
  <si>
    <t>SHARAN {ST ALHAMBRA} ЗЕРКАЛО ПРАВ ЭЛЕКТР С ПОДОГРЕВ С УК.ПОВОР (convex) (Тайвань)</t>
  </si>
  <si>
    <t>VW TIGUAN (07-16)</t>
  </si>
  <si>
    <t>5N1941031AB+5N1941032AB</t>
  </si>
  <si>
    <t>TIGUAN ФАРА Л+П (КОМПЛЕКТ) ТЮНИНГ ЛИНЗОВАН (DEVIL EYES) С СВЕТЯЩ ОБОДК БЕЗ КОРРЕКТОР (EAGLE EYES) ВНУТРИ ЧЕРН</t>
  </si>
  <si>
    <t>5N1941005</t>
  </si>
  <si>
    <t>11-12</t>
  </si>
  <si>
    <t>TIGUAN ФАРА ЛЕВ С РЕГ.МОТОР , ВНУТРИ (DEPO) ЧЕРН-ХРОМ</t>
  </si>
  <si>
    <t>5N1941006</t>
  </si>
  <si>
    <t>TIGUAN ФАРА ПРАВ С РЕГ.МОТОР , ВНУТРИ (DEPO) ЧЕРН-ХРОМ</t>
  </si>
  <si>
    <t>TIGUAN {с DRL (дневн. ходов огни)} ФАРА Л+П (КОМПЛЕКТ) ТЮНИНГ ЛИНЗОВАН (DEVIL EYES) С СВЕТЯЩ ОБОДК (SONAR) ВНУТРИ ХРОМ</t>
  </si>
  <si>
    <t>TIGUAN ФАРА Л+П (КОМПЛЕКТ) ТЮНИНГ С РЕГ.МОТОР , DRL( ХОД. ОГНИ) ВНУТРИ (DEPO) ЧЕРН</t>
  </si>
  <si>
    <t>TIGUAN ФАРА Л+П (КОМПЛЕКТ) ТЮНИНГ ЛИНЗОВАН (DEVIL EYES) (DEPO) ВНУТРИ ХРОМ</t>
  </si>
  <si>
    <t>5N1941031AB</t>
  </si>
  <si>
    <t>TIGUAN ФАРА ЛЕВ С РЕГ.МОТОР (DEPO)</t>
  </si>
  <si>
    <t>5N1941032AB</t>
  </si>
  <si>
    <t>TIGUAN ФАРА ПРАВ С РЕГ.МОТОР (DEPO)</t>
  </si>
  <si>
    <t>TIGUAN {с DRL (дневн. ходов огни)} ФАРА Л+П (КОМПЛЕКТ) ТЮНИНГ ЛИНЗОВАН (DEVIL EYES) С СВЕТЯЩ ОБОДК (SONAR) ВНУТРИ ЧЕРН</t>
  </si>
  <si>
    <t>5N0945105</t>
  </si>
  <si>
    <t>TIGUAN ФОНАРЬ-КАТАФОТ ЛЕВ В ЗАДН БАМПЕР (DEPO)</t>
  </si>
  <si>
    <t>5N0945106</t>
  </si>
  <si>
    <t>TIGUAN ФОНАРЬ-КАТАФОТ ПРАВ В ЗАДН БАМПЕР (DEPO)</t>
  </si>
  <si>
    <t>5N0853651C2ZZ</t>
  </si>
  <si>
    <t>TIGUAN РЕШЕТКА РАДИАТОРА С ХРОМ МОЛДИНГ (Тайвань)</t>
  </si>
  <si>
    <t>5N0853651H9B9/5ND853651</t>
  </si>
  <si>
    <t>TIGUAN РЕШЕТКА РАДИАТОРА ХРОМ (Китай)</t>
  </si>
  <si>
    <t>5N0807217ENGRU</t>
  </si>
  <si>
    <t>TIGUAN БАМПЕР ПЕРЕДН ГРУНТ (Тайвань)</t>
  </si>
  <si>
    <t>5N0807217EGRU</t>
  </si>
  <si>
    <t>TIGUAN БАМПЕР ПЕРЕДН С ОТВ П/ОМЫВАТ ФАР , ОТВ П/ДАТЧ (Тайвань)</t>
  </si>
  <si>
    <t>5N0807217GRU</t>
  </si>
  <si>
    <t>TIGUAN БАМПЕР ПЕРЕДН БЕЗ ОТВ П/ОМЫВАТ ФАР , ОТВ П/ДАТЧ (Тайвань)</t>
  </si>
  <si>
    <t>5N0807217AGRU</t>
  </si>
  <si>
    <t>TIGUAN БАМПЕР ПЕРЕДН С ОТВ П/ОМЫВАТ ФАР , БЕЗ ОТВ П/ДАТЧ , ГРУНТ (Тайвань)</t>
  </si>
  <si>
    <t>5N0853665A9B9</t>
  </si>
  <si>
    <t>TIGUAN РЕШЕТКА БАМПЕРА ПЕРЕДН ЛЕВ ОТВ П/ПРОТИВОТУМ (DEPO)</t>
  </si>
  <si>
    <t>5N0853665H9B9+5K0853101B2ZZ</t>
  </si>
  <si>
    <t>TIGUAN РЕШЕТКА БАМПЕРА ПЕРЕДН ЛЕВ С ОТВ П/ПРОТИВОТУМ (Китай)</t>
  </si>
  <si>
    <t>5N0853666A9B9</t>
  </si>
  <si>
    <t>TIGUAN РЕШЕТКА БАМПЕРА ПЕРЕДН ПРАВ ОТВ П/ПРОТИВОТУМ (DEPO)</t>
  </si>
  <si>
    <t>5N0853666H9B9+5K08531022ZZ</t>
  </si>
  <si>
    <t>TIGUAN РЕШЕТКА БАМПЕРА ПЕРЕДН ПРАВ С ОТВ П/ПРОТИВОТУМ (Китай)</t>
  </si>
  <si>
    <t>5N0853671B82V</t>
  </si>
  <si>
    <t>TIGUAN РЕШЕТКА БАМПЕРА ПЕРЕДН (sport) (Китай)</t>
  </si>
  <si>
    <t>5N0853677H9B9</t>
  </si>
  <si>
    <t>TIGUAN РЕШЕТКА БАМПЕРА ПЕРЕДН (Тайвань)</t>
  </si>
  <si>
    <t>5N0853665J9B9</t>
  </si>
  <si>
    <t>TIGUAN РЕШЕТКА БАМПЕРА ПЕРЕДН ЛЕВ С ОТВ П/ПРОТИВОТУМ , С ОТВ П/НАКЛАД (DEPO)</t>
  </si>
  <si>
    <t>5N0853666J9B9</t>
  </si>
  <si>
    <t>TIGUAN РЕШЕТКА БАМПЕРА ПЕРЕДН ПРАВ С ОТВ П/ПРОТИВОТУМ , С ОТВ П/НАКЛАД (DEPO)</t>
  </si>
  <si>
    <t>5N0853665G9B9</t>
  </si>
  <si>
    <t>TIGUAN РЕШЕТКА БАМПЕРА ПЕРЕДН ЛЕВ С ОТВ П/ПРОТИВОТУМ (DEPO)</t>
  </si>
  <si>
    <t>5N0853666G9B9</t>
  </si>
  <si>
    <t>TIGUAN РЕШЕТКА БАМПЕРА ПЕРЕДН ПРАВ С ОТВ П/ПРОТИВОТУМ (DEPO)</t>
  </si>
  <si>
    <t>5N0853665E9B9</t>
  </si>
  <si>
    <t>5N0853666E9B9</t>
  </si>
  <si>
    <t>5N08059039B9</t>
  </si>
  <si>
    <t>TIGUAN СПОЙЛЕР БАМПЕРА ПЕРЕДН (Китай)</t>
  </si>
  <si>
    <t>5N0807109B</t>
  </si>
  <si>
    <t>TIGUAN УСИЛИТЕЛЬ БАМПЕРА ПЕРЕДН (Тайвань)</t>
  </si>
  <si>
    <t>5N0807651A</t>
  </si>
  <si>
    <t>TIGUAN УСИЛИТЕЛЬ БАМПЕРА ПЕРЕДН МАЛЕНЬК (Тайвань)</t>
  </si>
  <si>
    <t>5N0821105</t>
  </si>
  <si>
    <t>TIGUAN КРЫЛО ПЕРЕДН ЛЕВ (Тайвань)</t>
  </si>
  <si>
    <t>5N0821106</t>
  </si>
  <si>
    <t>TIGUAN КРЫЛО ПЕРЕДН ПРАВ (Тайвань)</t>
  </si>
  <si>
    <t>TIGUAN КРЫЛО ПЕРЕДН ЛЕВ (Китай)</t>
  </si>
  <si>
    <t>TIGUAN КРЫЛО ПЕРЕДН ПРАВ (Китай)</t>
  </si>
  <si>
    <t>5N0854731+5N0854732+5N0854819+5N0854820</t>
  </si>
  <si>
    <t>TIGUAN МОЛДИНГ АРКИ КРЫЛА Л+П (КОМПЛЕКТ) (4 шт) (Китай)</t>
  </si>
  <si>
    <t>5N0805911C</t>
  </si>
  <si>
    <t>TIGUAN ПОДКРЫЛОК ПЕРЕДН КРЫЛА ЛЕВ (Тайвань)</t>
  </si>
  <si>
    <t>5N0805912C</t>
  </si>
  <si>
    <t>TIGUAN ПОДКРЫЛОК ПЕРЕДН КРЫЛА ПРАВ (Тайвань)</t>
  </si>
  <si>
    <t>TIGUAN ПОДКРЫЛОК ПЕРЕДН КРЫЛА ЛЕВ (Китай)</t>
  </si>
  <si>
    <t>TIGUAN ПОДКРЫЛОК ПЕРЕДН КРЫЛА ПРАВ (Китай)</t>
  </si>
  <si>
    <t>TIGUAN БРЫЗГОВИК ПЕРЕДН КРЫЛА Л+П (КОМПЛЕКТ) + ЗАДН (4 шт)</t>
  </si>
  <si>
    <t>5N0823031A/5N0823031D</t>
  </si>
  <si>
    <t>TIGUAN КАПОТ (Тайвань)</t>
  </si>
  <si>
    <t>5N0805588D</t>
  </si>
  <si>
    <t>TIGUAN ПАНЕЛЬ ПЕРЕДН ПЛАСТИК (Тайвань)</t>
  </si>
  <si>
    <t>5N0805588F</t>
  </si>
  <si>
    <t>TIGUAN ПАНЕЛЬ ПЕРЕДН ПЛАСТИК (Китай)</t>
  </si>
  <si>
    <t>TIGUAN ПОРОГ-ПОДНОЖКА Л+П (КОМПЛЕКТ) OEM STYLE</t>
  </si>
  <si>
    <t>TIGUAN ПОРОГ-ПОДНОЖКА Л+П (КОМПЛЕКТ)</t>
  </si>
  <si>
    <t>TIGUAN РЕЙЛИНГИ НА КРЫШУ Л+П (КОМПЛЕКТ)</t>
  </si>
  <si>
    <t>5N0955109</t>
  </si>
  <si>
    <t>TIGUAN КРЫШКА ФОРСУНКИ ОМЫВАТЕЛЯ ФАРЫ ЛЕВ (Китай)</t>
  </si>
  <si>
    <t>5N0955110</t>
  </si>
  <si>
    <t>TIGUAN КРЫШКА ФОРСУНКИ ОМЫВАТЕЛЯ ФАРЫ ПРАВ (Китай)</t>
  </si>
  <si>
    <t>5N1857507P9B9+5N0857521A+5N0857537GRU</t>
  </si>
  <si>
    <t>TIGUAN ЗЕРКАЛО ЛЕВ ЭЛЕКТР С ПОДОГРЕВ , УК.ПОВОР (aspherical) (Тайвань) ГРУНТ</t>
  </si>
  <si>
    <t>5N1857508Q9B9+5N0857522A+5N0857538GRU</t>
  </si>
  <si>
    <t>TIGUAN ЗЕРКАЛО ПРАВ ЭЛЕКТР С ПОДОГРЕВ , УК.ПОВОР (convex) (Тайвань) ГРУНТ</t>
  </si>
  <si>
    <t>5N1857507Q9B9+5N0857521A+5N0857537GRU</t>
  </si>
  <si>
    <t>TIGUAN ЗЕРКАЛО ЛЕВ ЭЛЕКТР С ПОДОГРЕВ , АВТОСКЛАДЫВ , УК.ПОВОР , ПОДСВЕТ (aspherical) (Тайвань) ГРУНТ</t>
  </si>
  <si>
    <t>5N1857508R9B9+5N0857522A+5N0857538GRU</t>
  </si>
  <si>
    <t>TIGUAN ЗЕРКАЛО ПРАВ ЭЛЕКТР С ПОДОГРЕВ , АВТОСКЛАДЫВ , УК.ПОВОР , ПОДСВЕТ (convex) (Тайвань) ГРУНТ</t>
  </si>
  <si>
    <t>TIGUAN {???} ЗЕРКАЛО ЛЕВ ЭЛЕКТР С ПОДОГРЕВ , УК.ПОВОР (Китай)</t>
  </si>
  <si>
    <t>TIGUAN {???} ЗЕРКАЛО ПРАВ ЭЛЕКТР С ПОДОГРЕВ , УК.ПОВОР (Китай)</t>
  </si>
  <si>
    <t>5N1857507T</t>
  </si>
  <si>
    <t>TIGUAN ЗЕРКАЛО ЛЕВ ЭЛЕКТР С ПОДОГРЕВ , АВТОСКЛАДЫВ , УК.ПОВОР (aspherical) (Тайвань) ГРУНТ</t>
  </si>
  <si>
    <t>5N1857508S</t>
  </si>
  <si>
    <t>TIGUAN ЗЕРКАЛО ПРАВ ЭЛЕКТР С ПОДОГРЕВ , АВТОСКЛАДЫВ , УК.ПОВОР (convex) (Тайвань) ГРУНТ</t>
  </si>
  <si>
    <t>5N0857521</t>
  </si>
  <si>
    <t>TIGUAN СТЕКЛО ЗЕРКАЛА ЛЕВ ЭЛЕКТР С ПОДОГРЕВ (aspherical) (Тайвань)</t>
  </si>
  <si>
    <t>5N0857522</t>
  </si>
  <si>
    <t>TIGUAN СТЕКЛО ЗЕРКАЛА ПРАВ ЭЛЕКТР С ПОДОГРЕВ (convex) (Тайвань)</t>
  </si>
  <si>
    <t>5N0807241</t>
  </si>
  <si>
    <t>TIGUAN ЗАГЛУШКА БУКСИРОВ КРЮКА БАМПЕРА ПЕРЕД (Китай)</t>
  </si>
  <si>
    <t>5N0807441</t>
  </si>
  <si>
    <t>TIGUAN ЗАГЛУШКА БУКСИРОВ КРЮКА БАМПЕРА ЗАДН (Китай)</t>
  </si>
  <si>
    <t>5N0831055B</t>
  </si>
  <si>
    <t>TIGUAN ДВЕРЬ ПЕРЕДН ЛЕВ (Китай)</t>
  </si>
  <si>
    <t>5N0831056B</t>
  </si>
  <si>
    <t>TIGUAN ДВЕРЬ ПЕРЕДН ПРАВ (Китай)</t>
  </si>
  <si>
    <t>5N0833055A</t>
  </si>
  <si>
    <t>TIGUAN ДВЕРЬ ЗАДН ЛЕВ (Китай)</t>
  </si>
  <si>
    <t>5N0833056A</t>
  </si>
  <si>
    <t>TIGUAN ДВЕРЬ ЗАДН ПРАВ (Китай)</t>
  </si>
  <si>
    <t>5N0809843</t>
  </si>
  <si>
    <t>TIGUAN КРЫЛО ЗАДН ЛЕВ (Китай)</t>
  </si>
  <si>
    <t>5N0809844</t>
  </si>
  <si>
    <t>TIGUAN КРЫЛО ЗАДН ПРАВ (Китай)</t>
  </si>
  <si>
    <t>5N0827025G</t>
  </si>
  <si>
    <t>TIGUAN КРЫШКА БАГАЖНИКА (Китай)</t>
  </si>
  <si>
    <t>5N0807421GGRU</t>
  </si>
  <si>
    <t>TIGUAN БАМПЕР ЗАДН ВЕРХН ЧАСТЬ , ГРУНТ (Тайвань)</t>
  </si>
  <si>
    <t>5N0807421GRU</t>
  </si>
  <si>
    <t>TIGUAN БАМПЕР ЗАДН ГРУНТ , ВЕРХН ЧАСТЬ (Тайвань)</t>
  </si>
  <si>
    <t>5N0807521/5N08075219B9</t>
  </si>
  <si>
    <t>TIGUAN БАМПЕР ЗАДН НИЖН ЧАСТЬ (Китай)</t>
  </si>
  <si>
    <t>5N08075219B9</t>
  </si>
  <si>
    <t>TIGUAN БАМПЕР ЗАДН НИЖН ЧАСТЬ (Тайвань)</t>
  </si>
  <si>
    <t>5N0807421/5N0807421GRU</t>
  </si>
  <si>
    <t>TIGUAN БАМПЕР ЗАДН ВЕРХН ЧАСТЬ (Китай) ГРУНТ</t>
  </si>
  <si>
    <t>5N08074822V7R/5N08074822Z0</t>
  </si>
  <si>
    <t>TIGUAN {R-LINE} СПОЙЛЕР БАМПЕРА ЗАДН НИЖН (Китай)</t>
  </si>
  <si>
    <t>5N0945095D/5N0945095F</t>
  </si>
  <si>
    <t>TIGUAN ФОНАРЬ ЗАДН ВНЕШН ЛЕВ (DEPO)</t>
  </si>
  <si>
    <t>5N0945095N/5N0945095Q</t>
  </si>
  <si>
    <t>5N0945096N/5N0945096Q</t>
  </si>
  <si>
    <t>TIGUAN ФОНАРЬ ЗАДН ВНЕШН ПРАВ (DEPO)</t>
  </si>
  <si>
    <t>5N0945096D/5N0945096F</t>
  </si>
  <si>
    <t>5N0945093G</t>
  </si>
  <si>
    <t>TIGUAN ФОНАРЬ ЗАДН ВНУТРЕН ЛЕВ (DEPO)</t>
  </si>
  <si>
    <t>5N0945093/5N0945093B</t>
  </si>
  <si>
    <t>5N0945094/5N0945094B</t>
  </si>
  <si>
    <t>TIGUAN ФОНАРЬ ЗАДН ВНУТРЕН ПРАВ (DEPO)</t>
  </si>
  <si>
    <t>5N0945094H</t>
  </si>
  <si>
    <t>5N0945095Q+5N0945096Q+5N0945093G+5N0945094H</t>
  </si>
  <si>
    <t>TIGUAN ФОНАРЬ ЗАДН ВНЕШН+ВНУТР Л+П (КОМПЛЕКТ) (DEPO) ТЮНИНГ ДИОД ТОНИР</t>
  </si>
  <si>
    <t>TIGUAN ФОНАРЬ ЗАДН ВНЕШН+ВНУТР Л+П (КОМПЛЕКТ) ТЮНИНГ ДИОД (EAGLE EYES) КРАСН</t>
  </si>
  <si>
    <t>5N0807183B</t>
  </si>
  <si>
    <t>TIGUAN КРЕПЛЕНИЕ БАМПЕРА ПЕРЕДН ЛЕВ (Китай)</t>
  </si>
  <si>
    <t>5N0807184B</t>
  </si>
  <si>
    <t>TIGUAN КРЕПЛЕНИЕ БАМПЕРА ПЕРЕДН ПРАВ (Китай)</t>
  </si>
  <si>
    <t>5N0820411C/5N0820411E</t>
  </si>
  <si>
    <t>TIGUAN КОНДЕНСАТОР КОНДИЦ (см.каталог)</t>
  </si>
  <si>
    <t>5N0955979</t>
  </si>
  <si>
    <t>TIGUAN ФОРСУНКА ОМЫВАТЕЛЯ ФАРЫ ЛЕВ (Китай)</t>
  </si>
  <si>
    <t>5N0955103A</t>
  </si>
  <si>
    <t>5N0955104A</t>
  </si>
  <si>
    <t>TIGUAN ФОРСУНКА ОМЫВАТЕЛЯ ФАРЫ ПРАВ (Китай)</t>
  </si>
  <si>
    <t>5N0955978</t>
  </si>
  <si>
    <t>1K0129607AG</t>
  </si>
  <si>
    <t>TIGUAN КОРПУС ВОЗД ФИЛЬТРА 2.0 (Китай)</t>
  </si>
  <si>
    <t>VW TIGUAN (16- )</t>
  </si>
  <si>
    <t>5NB941005B</t>
  </si>
  <si>
    <t>5NB941006B</t>
  </si>
  <si>
    <t>5NA945103</t>
  </si>
  <si>
    <t>TIGUAN ФОНАРЬ-КАТАФОТ ЛЕВ В ЗАДН БАМПЕР ВНЕШН (DEPO)</t>
  </si>
  <si>
    <t>5NA945104</t>
  </si>
  <si>
    <t>TIGUAN ФОНАРЬ-КАТАФОТ ПРАВ В ЗАДН БАМПЕР ВНЕШН (DEPO)</t>
  </si>
  <si>
    <t>5NA945105A</t>
  </si>
  <si>
    <t>TIGUAN ФОНАРЬ-КАТАФОТ ЛЕВ В ЗАДН БАМПЕР ВНУТРЕН (DEPO)</t>
  </si>
  <si>
    <t>5NA945106A</t>
  </si>
  <si>
    <t>TIGUAN ФОНАРЬ-КАТАФОТ ПРАВ В ЗАДН БАМПЕР ВНУТРЕН (DEPO)</t>
  </si>
  <si>
    <t>5NA941699A</t>
  </si>
  <si>
    <t>TIGUAN ФАРА ПРОТИВОТУМ ЛЕВ (Китай)</t>
  </si>
  <si>
    <t>5NA941700A</t>
  </si>
  <si>
    <t>TIGUAN ФАРА ПРОТИВОТУМ ПРАВ (Китай)</t>
  </si>
  <si>
    <t>5NA853651/5NA853651BZLL</t>
  </si>
  <si>
    <t>TIGUAN РЕШЕТКА РАДИАТОРА (Китай)</t>
  </si>
  <si>
    <t>5NA807217ACGRU</t>
  </si>
  <si>
    <t>TIGUAN БАМПЕР ПЕРЕДН БЕЗ ОТВ П/ОМЫВАТ ФАР (Китай)</t>
  </si>
  <si>
    <t>5NR807217GRU</t>
  </si>
  <si>
    <t>TIGUAN БАМПЕР ПЕРЕДН С ОТВ П/ОМЫВАТ ФАР (Китай)</t>
  </si>
  <si>
    <t>TIGUAN БАМПЕР ПЕРЕДН БЕЗ ОТВ П/ОМЫВАТ ФАР (Тайвань)</t>
  </si>
  <si>
    <t>5NA8536779B9</t>
  </si>
  <si>
    <t>TIGUAN РЕШЕТКА БАМПЕРА ПЕРЕДН (Китай)</t>
  </si>
  <si>
    <t>5NA853211A9B9</t>
  </si>
  <si>
    <t>5NA853212A9B9</t>
  </si>
  <si>
    <t>5NA8536659B9</t>
  </si>
  <si>
    <t>TIGUAN РЕШЕТКА БАМПЕРА ПЕРЕДН ЛЕВ (Китай)</t>
  </si>
  <si>
    <t>5NA8536669B9</t>
  </si>
  <si>
    <t>TIGUAN РЕШЕТКА БАМПЕРА ПЕРЕДН ПРАВ (Китай)</t>
  </si>
  <si>
    <t>5NA807109E</t>
  </si>
  <si>
    <t>5NA821105</t>
  </si>
  <si>
    <t>5NA821106</t>
  </si>
  <si>
    <t>5NA854819J9B9</t>
  </si>
  <si>
    <t>TIGUAN МОЛДИНГ АРКИ КРЫЛА ЛЕВ ЗАДН (Китай)</t>
  </si>
  <si>
    <t>5NA854820J9B9</t>
  </si>
  <si>
    <t>TIGUAN МОЛДИНГ АРКИ КРЫЛА ПРАВ ЗАДН (Китай)</t>
  </si>
  <si>
    <t>5NA854731E9B9</t>
  </si>
  <si>
    <t>TIGUAN МОЛДИНГ АРКИ КРЫЛА ЛЕВ ПЕРЕД (Китай)</t>
  </si>
  <si>
    <t>5NA854732E9B9</t>
  </si>
  <si>
    <t>TIGUAN МОЛДИНГ АРКИ КРЫЛА ПРАВ ПЕРЕД (Китай)</t>
  </si>
  <si>
    <t>5NA805911/5NA805911AB</t>
  </si>
  <si>
    <t>5NA805912/5NA805912AD</t>
  </si>
  <si>
    <t>5NA823031H</t>
  </si>
  <si>
    <t>TIGUAN КАПОТ (Китай)</t>
  </si>
  <si>
    <t>5NR805588E</t>
  </si>
  <si>
    <t>TIGUAN СУППОРТ РАДИАТОРА (Китай)</t>
  </si>
  <si>
    <t>5NB857507G9B9+5NA857601+5NA857521+5NA857537GRU</t>
  </si>
  <si>
    <t>TIGUAN ЗЕРКАЛО ЛЕВ ЭЛЕКТР С ПОДОГРЕВ , УК.ПОВОР , АВТОСКЛАДЫВ , ПАМЯТЬЮ , ПОДСВЕТ , 2 РАЗЪЁМ. 15 КОНТ (aspherical) (Тайвань)</t>
  </si>
  <si>
    <t>5NB857508G9B9+5NA857602+5NA857522+5NA857538GRU</t>
  </si>
  <si>
    <t>TIGUAN ЗЕРКАЛО ПРАВ ЭЛЕКТР С ПОДОГРЕВ , УК.ПОВОР , АВТОСКЛАДЫВ , ПАМЯТЬЮ , ПОДСВЕТ , 2 РАЗЪЁМ. 15 КОНТ (convex) (Тайвань)</t>
  </si>
  <si>
    <t>5NB8575079B9+5NA857537GRU+5NA857521</t>
  </si>
  <si>
    <t>TIGUAN ЗЕРКАЛО ЛЕВ ЭЛЕКТР С ПОДОГРЕВ , УК.ПОВОР (aspherical) (Тайвань)</t>
  </si>
  <si>
    <t>5NB8575089B9+5NA857538GRU+5NA857522</t>
  </si>
  <si>
    <t>TIGUAN ЗЕРКАЛО ПРАВ ЭЛЕКТР С ПОДОГРЕВ , УК.ПОВОР (convex) (Тайвань)</t>
  </si>
  <si>
    <t>5NA807532BYE4</t>
  </si>
  <si>
    <t>TIGUAN НАКЛАДКА БАМПЕРА ПЕРЕД СЕРЕБРИСТ СЕР. (Тайвань)</t>
  </si>
  <si>
    <t>5NA809843</t>
  </si>
  <si>
    <t>5NA809844</t>
  </si>
  <si>
    <t>5NA827025L</t>
  </si>
  <si>
    <t>5NA807421GRU</t>
  </si>
  <si>
    <t>TIGUAN БАМПЕР ЗАДН ВЕРХН ГРУНТ (Тайвань)</t>
  </si>
  <si>
    <t>5NA945095B/5NA945095C</t>
  </si>
  <si>
    <t>TIGUAN ФОНАРЬ ЗАДН ВНЕШН ЛЕВ ДИОД (DEPO)</t>
  </si>
  <si>
    <t>5NA945096B/5NA945096C</t>
  </si>
  <si>
    <t>TIGUAN ФОНАРЬ ЗАДН ВНЕШН ПРАВ ДИОД (DEPO)</t>
  </si>
  <si>
    <t>5NR807049A</t>
  </si>
  <si>
    <t>5NR807050A</t>
  </si>
  <si>
    <t>5NA955103</t>
  </si>
  <si>
    <t>5NA955104</t>
  </si>
  <si>
    <t>VW TOUAREG (11/02-10)</t>
  </si>
  <si>
    <t>088393/7L6941017BF/7L6941017BL</t>
  </si>
  <si>
    <t>TOUAREG ФАРА ЛЕВ С РЕГ.МОТОР (DEPO)</t>
  </si>
  <si>
    <t>7L6941039</t>
  </si>
  <si>
    <t>7L6941040</t>
  </si>
  <si>
    <t>TOUAREG ФАРА ПРАВ С РЕГ.МОТОР (DEPO)</t>
  </si>
  <si>
    <t>088394/7L6941018BF/7L6941018BL</t>
  </si>
  <si>
    <t>7L6941017AG</t>
  </si>
  <si>
    <t>TOUAREG ФАРА ЛЕВ ЛИНЗОВАН С РЕГ.МОТОР , (КСЕНОН) (DEPO)</t>
  </si>
  <si>
    <t>7L6941018AG</t>
  </si>
  <si>
    <t>TOUAREG ФАРА ПРАВ ЛИНЗОВАН С РЕГ.МОТОР , (КСЕНОН) (DEPO)</t>
  </si>
  <si>
    <t>7L6945105A</t>
  </si>
  <si>
    <t>TOUAREG ФОНАРЬ-КАТАФОТ ЛЕВ В ЗАДН БАМПЕР (Китай)</t>
  </si>
  <si>
    <t>7L6945106A</t>
  </si>
  <si>
    <t>TOUAREG ФОНАРЬ-КАТАФОТ ПРАВ В ЗАДН БАМПЕР (Китай)</t>
  </si>
  <si>
    <t>7L5941699D/7L6941699F</t>
  </si>
  <si>
    <t>TOUAREG {стеклянная} ФАРА ПРОТИВОТУМ ЛЕВ (DEPO)</t>
  </si>
  <si>
    <t>7L5941700D/7L6941700F</t>
  </si>
  <si>
    <t>TOUAREG {стеклянная} ФАРА ПРОТИВОТУМ ПРАВ (DEPO)</t>
  </si>
  <si>
    <t>7L6941699F</t>
  </si>
  <si>
    <t>TOUAREG {стеклянная} ФАРА ПРОТИВОТУМ ЛЕВ (Китай)</t>
  </si>
  <si>
    <t>7L6941700F</t>
  </si>
  <si>
    <t>TOUAREG {стеклянная} ФАРА ПРОТИВОТУМ ПРАВ (Китай)</t>
  </si>
  <si>
    <t>7L6853651CB41</t>
  </si>
  <si>
    <t>TOUAREG РЕШЕТКА РАДИАТОРА (Тайвань) ХРОМ-ЧЕРН</t>
  </si>
  <si>
    <t>7L6853399A7W</t>
  </si>
  <si>
    <t>TOUAREG МОЛДИНГ РЕШЕТКИ БАМПЕРА ЛЕВ (Китай)</t>
  </si>
  <si>
    <t>7L6853400A7W</t>
  </si>
  <si>
    <t>TOUAREG МОЛДИНГ РЕШЕТКИ БАМПЕРА ПРАВ (Китай)</t>
  </si>
  <si>
    <t>7L6807217AGGRU</t>
  </si>
  <si>
    <t>TOUAREG БАМПЕР ПЕРЕДН (Китай)</t>
  </si>
  <si>
    <t>7L6807217ARGRU</t>
  </si>
  <si>
    <t>TOUAREG БАМПЕР ПЕРЕДН С ОТВ П/ОМЫВАТ ФАР , П/ДАТЧ ГРУНТ (Тайвань)</t>
  </si>
  <si>
    <t>7L6853665A9B9</t>
  </si>
  <si>
    <t>TOUAREG РЕШЕТКА БАМПЕРА ПЕРЕДН ЛЕВ (Китай)</t>
  </si>
  <si>
    <t>7L6853663H</t>
  </si>
  <si>
    <t>TOUAREG РЕШЕТКА БАМПЕРА ПЕРЕДН ЛЕВ С ОТВ П/ПРОТИВОТУМ ЧЕРН (Тайвань)</t>
  </si>
  <si>
    <t>7L6853666A9B9</t>
  </si>
  <si>
    <t>TOUAREG РЕШЕТКА БАМПЕРА ПЕРЕДН ПРАВ (Китай)</t>
  </si>
  <si>
    <t>7L6853664H</t>
  </si>
  <si>
    <t>TOUAREG РЕШЕТКА БАМПЕРА ПЕРЕДН ПРАВ С ОТВ П/ПРОТИВОТУМ ЧЕРН (Тайвань)</t>
  </si>
  <si>
    <t>7L6853663FB41</t>
  </si>
  <si>
    <t>TOUAREG РЕШЕТКА БАМПЕРА ПЕРЕДН ЛЕВ С ОТВ П/ПРОТИВОТУМ (Китай)</t>
  </si>
  <si>
    <t>7L6853664FB41</t>
  </si>
  <si>
    <t>TOUAREG РЕШЕТКА БАМПЕРА ПЕРЕДН ПРАВ С ОТВ П/ПРОТИВОТУМ (Китай)</t>
  </si>
  <si>
    <t>7L6807059E9B9</t>
  </si>
  <si>
    <t>TOUAREG СПОЙЛЕР БАМПЕРА ПЕРЕДН С ОТВ П/ДАТЧ ЧЕРН ГРУНТ (Тайвань)</t>
  </si>
  <si>
    <t>7L6807061F9B9</t>
  </si>
  <si>
    <t>TOUAREG СПОЙЛЕР БАМПЕРА ПЕРЕДН БЕЗ ОТВ П/ДАТЧ ЧЕРН ГРУНТ (Тайвань)</t>
  </si>
  <si>
    <t>7L0807109E</t>
  </si>
  <si>
    <t>TOUAREG УСИЛИТЕЛЬ БАМПЕРА ПЕРЕДН (Тайвань)</t>
  </si>
  <si>
    <t>TOUAREG УСИЛИТЕЛЬ БАМПЕРА ПЕРЕДН (Китай)</t>
  </si>
  <si>
    <t>7L6821101K</t>
  </si>
  <si>
    <t>TOUAREG КРЫЛО ПЕРЕДН ЛЕВ (Тайвань)</t>
  </si>
  <si>
    <t>7L6821101P</t>
  </si>
  <si>
    <t>7L6821102N</t>
  </si>
  <si>
    <t>TOUAREG КРЫЛО ПЕРЕДН ПРАВ (Тайвань)</t>
  </si>
  <si>
    <t>7L6821102K</t>
  </si>
  <si>
    <t>7L6809961L</t>
  </si>
  <si>
    <t>TOUAREG {3.6/4.2L} ПОДКРЫЛОК ПЕРЕДН КРЫЛА ЛЕВ (Тайвань)</t>
  </si>
  <si>
    <t>7L6809962M</t>
  </si>
  <si>
    <t>TOUAREG {3.6/4.2L} ПОДКРЫЛОК ПЕРЕДН КРЫЛА ПРАВ (Тайвань)</t>
  </si>
  <si>
    <t>7L6809961F</t>
  </si>
  <si>
    <t>TOUAREG ПОДКРЫЛОК ПЕРЕДН КРЫЛА ЛЕВ (Тайвань)</t>
  </si>
  <si>
    <t>7L6809962F</t>
  </si>
  <si>
    <t>TOUAREG ПОДКРЫЛОК ПЕРЕДН КРЫЛА ПРАВ (Тайвань)</t>
  </si>
  <si>
    <t>TOUAREG БРЫЗГОВИК ПЕРЕДН КРЫЛА Л+П (КОМПЛЕКТ) + ЗАДН (4 шт)</t>
  </si>
  <si>
    <t>7L6941291</t>
  </si>
  <si>
    <t>TOUAREG КРЕПЛЕНИЕ ФАРЫ ЛЕВ (Китай)</t>
  </si>
  <si>
    <t>7L6941292</t>
  </si>
  <si>
    <t>TOUAREG КРЕПЛЕНИЕ ФАРЫ ПРАВ (Китай)</t>
  </si>
  <si>
    <t>TOUAREG ПОРОГ-ПОДНОЖКА Л+П (КОМПЛЕКТ) OEM STYLE</t>
  </si>
  <si>
    <t>7L6807752AGRU</t>
  </si>
  <si>
    <t>TOUAREG {КРЫШКА ФОРСУНКИ ОМЫВАТЕЛЯ ФАРЫ} КРЫШКА ФОРСУНКИ ОМЫВАТЕЛЯ ФАРЫ ПРАВ (Китай)</t>
  </si>
  <si>
    <t>7L6807751AGRU</t>
  </si>
  <si>
    <t>TOUAREG КРЫШКА ФОРСУНКИ ОМЫВАТЕЛЯ ФАРЫ ЛЕВ (Китай)</t>
  </si>
  <si>
    <t>7L6807751BGRU</t>
  </si>
  <si>
    <t>TOUAREG КРЫШКА ФОРСУНКИ ОМЫВАТЕЛЯ ФАРЫ ЛЕВ (Тайвань)</t>
  </si>
  <si>
    <t>7L6807752BGRU</t>
  </si>
  <si>
    <t>TOUAREG КРЫШКА ФОРСУНКИ ОМЫВАТЕЛЯ ФАРЫ ПРАВ (Тайвань)</t>
  </si>
  <si>
    <t>7L6857507CH01C+7L6857527DGRU</t>
  </si>
  <si>
    <t>TOUAREG ЗЕРКАЛО ЛЕВ ЭЛЕКТР С ПОДОГРЕВ УК.ПОВОР ПОДСВЕТ АВТОСКЛАДЫВ ПАМЯТЬЮ (Китай)</t>
  </si>
  <si>
    <t>7L6857508AQ01C+7L6857528DGRU</t>
  </si>
  <si>
    <t>TOUAREG ЗЕРКАЛО ПРАВ ЭЛЕКТР С ПОДОГРЕВ УК.ПОВОР ПОДСВЕТ АВТОСКЛАДЫВ ПАМЯТЬЮ (Китай)</t>
  </si>
  <si>
    <t>7L6857521A</t>
  </si>
  <si>
    <t>TOUAREG СТЕКЛО ЗЕРКАЛА ЛЕВ С ПОДОГРЕВ (aspherical) (Тайвань)</t>
  </si>
  <si>
    <t>7L6857522</t>
  </si>
  <si>
    <t>TOUAREG СТЕКЛО ЗЕРКАЛА ПРАВ С ПОДОГРЕВ (convex) (Тайвань)</t>
  </si>
  <si>
    <t>7L6807155A9B9</t>
  </si>
  <si>
    <t>TOUAREG ЗАГЛУШКА БУКСИРОВ КРЮКА БАМПЕРА ЛЕВ ПЕРЕД (Тайвань)</t>
  </si>
  <si>
    <t>7L6807156A9B9</t>
  </si>
  <si>
    <t>TOUAREG ЗАГЛУШКА БУКСИРОВ КРЮКА БАМПЕРА ПРАВ ПЕРЕД (Тайвань)</t>
  </si>
  <si>
    <t>7L6945096P+7L6945095P+7L6945094R+7L6945093R</t>
  </si>
  <si>
    <t>TOUAREG ФОНАРЬ ЗАДН ВНЕШН Л+П (КОМПЛЕКТ) ТЮНИНГ С ДИОД ПРОЗРАЧ (SONAR) ВНУТРИ ЧЕРН</t>
  </si>
  <si>
    <t>7L6945095R</t>
  </si>
  <si>
    <t>TOUAREG ФОНАРЬ ЗАДН ВНЕШН ЛЕВ ТОНИР (DEPO)</t>
  </si>
  <si>
    <t>7L6945096R</t>
  </si>
  <si>
    <t>TOUAREG ФОНАРЬ ЗАДН ВНЕШН ПРАВ ТОНИР (DEPO)</t>
  </si>
  <si>
    <t>TOUAREG ФОНАРЬ ЗАДН ВНЕШН Л+П (КОМПЛЕКТ) ТЮНИНГ С ДИОД (SONAR) КРАСН-ТОНИР</t>
  </si>
  <si>
    <t>7L6945095P</t>
  </si>
  <si>
    <t>TOUAREG ФОНАРЬ ЗАДН ВНЕШН ЛЕВ (DEPO)</t>
  </si>
  <si>
    <t>7L6945096P</t>
  </si>
  <si>
    <t>TOUAREG ФОНАРЬ ЗАДН ВНЕШН ПРАВ (DEPO)</t>
  </si>
  <si>
    <t>TOUAREG ФОНАРЬ ЗАДН ВНЕШН+ВНУТР Л+П (КОМПЛЕКТ) ТЮНИНГ С ДИОД (SONAR) ХРОМ</t>
  </si>
  <si>
    <t>7L0407151E/95534158810</t>
  </si>
  <si>
    <t>TOUAREG РЫЧАГ ПЕРЕДН ПОДВЕСКИ ЛЕВ НИЖН (Тайвань) СТАЛЬН</t>
  </si>
  <si>
    <t>7L0407152E/95534124204</t>
  </si>
  <si>
    <t>TOUAREG РЫЧАГ ПЕРЕДН ПОДВЕСКИ ПРАВ НИЖН (Тайвань) СТАЛЬН</t>
  </si>
  <si>
    <t>7L6121253</t>
  </si>
  <si>
    <t>TOUAREG РАДИАТОР ОХЛАЖДЕН 2.5 TD (см.каталог)</t>
  </si>
  <si>
    <t>7L6955978A+7L6955104A</t>
  </si>
  <si>
    <t>TOUAREG {ЛЕВ = ПРАВ} ФОРСУНКА ОМЫВАТЕЛЯ ФАРЫ ПРАВ В СБОРЕ (Китай)</t>
  </si>
  <si>
    <t>7L6955978</t>
  </si>
  <si>
    <t>TOUAREG ФОРСУНКА ОМЫВАТЕЛЯ ФАРЫ Л=П (Китай)</t>
  </si>
  <si>
    <t>111.05801.1</t>
  </si>
  <si>
    <t>TOUAREG ЗАЩИТА ПОДДОНА ДВИГАТЕЛЯ , С КРЕПЛЕН , СТАЛЬН</t>
  </si>
  <si>
    <t>7L0837461F</t>
  </si>
  <si>
    <t>TOUAREG СТЕКЛОПОДЪЁМНИК ЛЕВ ПЕРЕД , БЕЗ МОТОР (Китай)</t>
  </si>
  <si>
    <t>7L0837462F</t>
  </si>
  <si>
    <t>TOUAREG СТЕКЛОПОДЪЁМНИК ПРАВ ПЕРЕД , БЕЗ МОТОР (Китай)</t>
  </si>
  <si>
    <t>7L0839461D</t>
  </si>
  <si>
    <t>TOUAREG СТЕКЛОПОДЪЁМНИК ЛЕВ ЗАДН , БЕЗ МОТОР (Китай)</t>
  </si>
  <si>
    <t>7L0839462D</t>
  </si>
  <si>
    <t>TOUAREG СТЕКЛОПОДЪЁМНИК ПРАВ ЗАДН , БЕЗ МОТОР (Китай)</t>
  </si>
  <si>
    <t>VW TOUAREG (11-16)</t>
  </si>
  <si>
    <t>7P1941039</t>
  </si>
  <si>
    <t>TOUAREG ФАРА ЛЕВ С РЕГ.МОТОР , (КСЕНОН) (DEPO)</t>
  </si>
  <si>
    <t>7P1941005</t>
  </si>
  <si>
    <t>TOUAREG ФАРА ЛЕВ С РЕГ.МОТОР , ВНУТРИ (DEPO) ЧЕРН-ХРОМ</t>
  </si>
  <si>
    <t>7P1941040</t>
  </si>
  <si>
    <t>TOUAREG ФАРА ПРАВ С РЕГ.МОТОР , (КСЕНОН) (DEPO)</t>
  </si>
  <si>
    <t>7P1941006</t>
  </si>
  <si>
    <t>TOUAREG ФАРА ПРАВ С РЕГ.МОТОР , ВНУТРИ (DEPO) ЧЕРН-ХРОМ</t>
  </si>
  <si>
    <t>7P6941699G</t>
  </si>
  <si>
    <t>TOUAREG ФАРА ПРОТИВОТУМ ЛЕВ (DEPO)</t>
  </si>
  <si>
    <t>7P6941700G</t>
  </si>
  <si>
    <t>TOUAREG ФАРА ПРОТИВОТУМ ПРАВ (DEPO)</t>
  </si>
  <si>
    <t>7P6853651AZLL</t>
  </si>
  <si>
    <t>TOUAREG РЕШЕТКА РАДИАТОРА С ХРОМ МОЛДИНГ (Китай)</t>
  </si>
  <si>
    <t>7P6807221CGRU</t>
  </si>
  <si>
    <t>TOUAREG БАМПЕР ПЕРЕДН С ОТВ П/ОМЫВАТ ФАР БЕЗ СПОЙЛЕР (Тайвань)</t>
  </si>
  <si>
    <t>TOUAREG БАМПЕР ПЕРЕДН БЕЗ СПОЙЛЕР (Китай)</t>
  </si>
  <si>
    <t>7P6854661</t>
  </si>
  <si>
    <t>TOUAREG РЕШЕТКА БАМПЕРА ПЕРЕДН ЛЕВ С ОТВ П/ДАТЧ (Тайвань)</t>
  </si>
  <si>
    <t>7P6854662</t>
  </si>
  <si>
    <t>TOUAREG РЕШЕТКА БАМПЕРА ПЕРЕДН ПРАВ С ОТВ П/ДАТЧ (Тайвань)</t>
  </si>
  <si>
    <t>7P6853671A</t>
  </si>
  <si>
    <t>TOUAREG РЕШЕТКА БАМПЕРА ПЕРЕДН ЦЕНТРАЛ С ХРОМ МОЛДИНГ (Тайвань)</t>
  </si>
  <si>
    <t>7P6807489</t>
  </si>
  <si>
    <t>TOUAREG РЕШЕТКА БАМПЕРА ПЕРЕДН ЛЕВ С ОТВ П/ПРОТИВОТУМ ГРУНТ (Тайвань)</t>
  </si>
  <si>
    <t>7P6807490</t>
  </si>
  <si>
    <t>TOUAREG РЕШЕТКА БАМПЕРА ПЕРЕДН ПРАВ С ОТВ П/ПРОТИВОТУМ ГРУНТ (Тайвань)</t>
  </si>
  <si>
    <t>7P6853671A9B9</t>
  </si>
  <si>
    <t>TOUAREG РЕШЕТКА БАМПЕРА ПЕРЕДН ЦЕНТРАЛ С ХРОМ МОЛДИНГ , ОТВ П/ДАТЧ (Китай)</t>
  </si>
  <si>
    <t>7P68536739B9</t>
  </si>
  <si>
    <t>TOUAREG РЕШЕТКА БАМПЕРА ПЕРЕДН ЦЕНТРАЛ НИЖН (Китай)</t>
  </si>
  <si>
    <t>7P6807061D9B9</t>
  </si>
  <si>
    <t>TOUAREG СПОЙЛЕР БАМПЕРА ПЕРЕДН (Тайвань)</t>
  </si>
  <si>
    <t>TOUAREG СПОЙЛЕР БАМПЕРА ПЕРЕДН (Китай)</t>
  </si>
  <si>
    <t>7P0807109B</t>
  </si>
  <si>
    <t>7P6821105E</t>
  </si>
  <si>
    <t>TOUAREG КРЫЛО ПЕРЕДН ЛЕВ (Китай)</t>
  </si>
  <si>
    <t>7P6821106E</t>
  </si>
  <si>
    <t>TOUAREG КРЫЛО ПЕРЕДН ПРАВ (Китай)</t>
  </si>
  <si>
    <t>7P6805977</t>
  </si>
  <si>
    <t>TOUAREG ПОДКРЫЛОК ПЕРЕДН КРЫЛА ЛЕВ ЗАДН ЧАСТЬ (Китай)</t>
  </si>
  <si>
    <t>7P6805978</t>
  </si>
  <si>
    <t>TOUAREG ПОДКРЫЛОК ПЕРЕДН КРЫЛА ПРАВ ЗАДН ЧАСТЬ (Китай)</t>
  </si>
  <si>
    <t>7P6805911B9B9</t>
  </si>
  <si>
    <t>TOUAREG ПОДКРЫЛОК ПЕРЕДН КРЫЛА ЛЕВ ПЕРЕД ЧАСТЬ (Китай)</t>
  </si>
  <si>
    <t>7P6805912B9B9</t>
  </si>
  <si>
    <t>TOUAREG ПОДКРЫЛОК ПЕРЕДН КРЫЛА ПРАВ ПЕРЕД ЧАСТЬ (Китай)</t>
  </si>
  <si>
    <t>7P6823031A</t>
  </si>
  <si>
    <t>TOUAREG КАПОТ (Китай)</t>
  </si>
  <si>
    <t>7P6805594B/7P6805594C</t>
  </si>
  <si>
    <t>TOUAREG СУППОРТ РАДИАТОРА (Тайвань)</t>
  </si>
  <si>
    <t>TOUAREG СУППОРТ РАДИАТОРА (Китай)</t>
  </si>
  <si>
    <t>7P6806509</t>
  </si>
  <si>
    <t>7P6806510</t>
  </si>
  <si>
    <t>TOUAREG ПОРОГ-ПОДНОЖКА Л+П (КОМПЛЕКТ)</t>
  </si>
  <si>
    <t>7P6807937GRU</t>
  </si>
  <si>
    <t>7P6807938GRU</t>
  </si>
  <si>
    <t>7P6857521B</t>
  </si>
  <si>
    <t>TOUAREG СТЕКЛО ЗЕРКАЛА ЛЕВ ЭЛЕКТР С ПОДОГРЕВ (aspherical) (Тайвань)</t>
  </si>
  <si>
    <t>7P6857522B</t>
  </si>
  <si>
    <t>TOUAREG СТЕКЛО ЗЕРКАЛА ПРАВ ЭЛЕКТР С ПОДОГРЕВ (convex) (Тайвань)</t>
  </si>
  <si>
    <t>7P6807787A2ZZ</t>
  </si>
  <si>
    <t>TOUAREG НАКЛАДКА БАМПЕРА ВЕРХН ЗАДН (Тайвань)</t>
  </si>
  <si>
    <t>7P6809843B</t>
  </si>
  <si>
    <t>TOUAREG КРЫЛО ЗАДН ЛЕВ (Китай)</t>
  </si>
  <si>
    <t>7P6809844B</t>
  </si>
  <si>
    <t>TOUAREG КРЫЛО ЗАДН ПРАВ (Китай)</t>
  </si>
  <si>
    <t>7P6810971</t>
  </si>
  <si>
    <t>TOUAREG ПОДКРЫЛОК ЗАДН КРЫЛА ЛЕВ С ШУМОИЗОЛЯЦ. (Китай)</t>
  </si>
  <si>
    <t>7P6810972</t>
  </si>
  <si>
    <t>TOUAREG ПОДКРЫЛОК ЗАДН КРЫЛА ПРАВ С ШУМОИЗОЛЯЦ. (Китай)</t>
  </si>
  <si>
    <t>7P6807421BGRU</t>
  </si>
  <si>
    <t>TOUAREG БАМПЕР ЗАДН ВЕРХН (Тайвань)</t>
  </si>
  <si>
    <t>7P6807521AGRU</t>
  </si>
  <si>
    <t>TOUAREG БАМПЕР ЗАДН НИЖН (Тайвань)</t>
  </si>
  <si>
    <t>7P6945701F</t>
  </si>
  <si>
    <t>TOUAREG ФОНАРЬ ЗАДН В БАМПЕР ЛЕВ (DEPO)</t>
  </si>
  <si>
    <t>7P6945702C</t>
  </si>
  <si>
    <t>TOUAREG ФОНАРЬ ЗАДН В БАМПЕР ПРАВ (DEPO)</t>
  </si>
  <si>
    <t>7P6955103A</t>
  </si>
  <si>
    <t>TOUAREG ФОРСУНКА ОМЫВАТЕЛЯ ФАРЫ ЛЕВ (Китай)</t>
  </si>
  <si>
    <t>7P6955979+7P6955103</t>
  </si>
  <si>
    <t>7P6955104+7P6955978</t>
  </si>
  <si>
    <t>TOUAREG ФОРСУНКА ОМЫВАТЕЛЯ ФАРЫ ПРАВ (Китай)</t>
  </si>
  <si>
    <t>7P6955104A</t>
  </si>
  <si>
    <t>111.05824.2</t>
  </si>
  <si>
    <t>VW TOURAN (03-05) (06-10)</t>
  </si>
  <si>
    <t>1T1941005B</t>
  </si>
  <si>
    <t>TOURAN ФАРА ЛЕВ П/КОРРЕКТОР С РЕГ.МОТОР (DEPO)</t>
  </si>
  <si>
    <t>1T1941006B</t>
  </si>
  <si>
    <t>TOURAN ФАРА ПРАВ П/КОРРЕКТОР С РЕГ.МОТОР (DEPO)</t>
  </si>
  <si>
    <t>1T0941005P</t>
  </si>
  <si>
    <t>TOURAN {CADDY 03-09 (H7/H7)} ФАРА ЛЕВ П/КОРРЕКТОР ВНУТРИ (DEPO) ЧЕРН</t>
  </si>
  <si>
    <t>1T0941006P</t>
  </si>
  <si>
    <t>TOURAN {CADDY 03-09 (H7/H7)} ФАРА ПРАВ П/КОРРЕКТОР ВНУТРИ (DEPO) ЧЕРН</t>
  </si>
  <si>
    <t>1T08536513FZ</t>
  </si>
  <si>
    <t>TOURAN РЕШЕТКА РАДИАТОРА С ХРОМ МОЛДИНГ (Тайвань)</t>
  </si>
  <si>
    <t>1T0807217BGRU</t>
  </si>
  <si>
    <t>TOURAN БАМПЕР ПЕРЕДН (Тайвань)</t>
  </si>
  <si>
    <t>1T0807221DGRU</t>
  </si>
  <si>
    <t>TOURAN БАМПЕР ПЕРЕДН ГРУНТ (Тайвань)</t>
  </si>
  <si>
    <t>1T0805903B9B9</t>
  </si>
  <si>
    <t>TOURAN СПОЙЛЕР БАМПЕРА ПЕРЕДН (Китай)</t>
  </si>
  <si>
    <t>1T0821021B</t>
  </si>
  <si>
    <t>TOURAN КРЫЛО ПЕРЕДН ЛЕВ (Тайвань)</t>
  </si>
  <si>
    <t>1T0821021A</t>
  </si>
  <si>
    <t>1T0821022A</t>
  </si>
  <si>
    <t>TOURAN КРЫЛО ПЕРЕДН ПРАВ (Тайвань)</t>
  </si>
  <si>
    <t>1T0821022B</t>
  </si>
  <si>
    <t>1T0823031L</t>
  </si>
  <si>
    <t>TOURAN КАПОТ (Тайвань)</t>
  </si>
  <si>
    <t>1T0805588N9B9</t>
  </si>
  <si>
    <t>TOURAN СУППОРТ РАДИАТОРА (Тайвань)</t>
  </si>
  <si>
    <t>1T1857507F9B9+1T0857521D</t>
  </si>
  <si>
    <t>TOURAN ЗЕРКАЛО ЛЕВ ЭЛЕКТР С ПОДОГРЕВ , УК.ПОВОР (aspherical) ГРУНТ (Тайвань)</t>
  </si>
  <si>
    <t>1T1857508L9B9+1T0857522</t>
  </si>
  <si>
    <t>TOURAN ЗЕРКАЛО ПРАВ ЭЛЕКТР С ПОДОГРЕВ , УК.ПОВОР (convex) ГРУНТ (Тайвань)</t>
  </si>
  <si>
    <t>1T0807241B</t>
  </si>
  <si>
    <t>TOURAN ЗАГЛУШКА БУКСИРОВ КРЮКА БАМПЕРА ПЕРЕД (Тайвань)</t>
  </si>
  <si>
    <t>1T0809835A</t>
  </si>
  <si>
    <t>TOURAN ПОРОГ ЛЕВ (5 дв) (KLOKKERHOLM)</t>
  </si>
  <si>
    <t>1T0809836A</t>
  </si>
  <si>
    <t>TOURAN ПОРОГ ПРАВ (5 дв) (KLOKKERHOLM)</t>
  </si>
  <si>
    <t>TOURAN АРКА РЕМ.КРЫЛА ЗАДН ЛЕВ (5 дв) (KLOKKERHOLM)</t>
  </si>
  <si>
    <t>TOURAN АРКА РЕМ.КРЫЛА ЗАДН ПРАВ (5 дв) (KLOKKERHOLM)</t>
  </si>
  <si>
    <t>1T0945095J</t>
  </si>
  <si>
    <t>TOURAN ФОНАРЬ ЗАДН ВНЕШН ЛЕВ (DEPO)</t>
  </si>
  <si>
    <t>1T0945095C</t>
  </si>
  <si>
    <t>1T0945096C</t>
  </si>
  <si>
    <t>TOURAN ФОНАРЬ ЗАДН ВНЕШН ПРАВ (DEPO)</t>
  </si>
  <si>
    <t>1T0945096J</t>
  </si>
  <si>
    <t>1T0945095C+1T0945096C</t>
  </si>
  <si>
    <t>TOURAN ФОНАРЬ ЗАДН ВНЕШН Л+П (КОМПЛЕКТ) ТЮНИНГ С ДИОД (EAGLE EYES) ВНУТРИ КРАСН-ТОНИР</t>
  </si>
  <si>
    <t>1T0945095P</t>
  </si>
  <si>
    <t>TOURAN ФОНАРЬ ЗАДН ВНЕШН ЛЕВ (DEPO) ТОНИР</t>
  </si>
  <si>
    <t>1T0945096P</t>
  </si>
  <si>
    <t>TOURAN ФОНАРЬ ЗАДН ВНЕШН ПРАВ (DEPO) ТОНИР</t>
  </si>
  <si>
    <t>1T1837461B</t>
  </si>
  <si>
    <t>TOURAN СТЕКЛОПОДЪЁМНИК ЛЕВ ПЕРЕД , БЕЗ МОТОР (Китай)</t>
  </si>
  <si>
    <t>1T1837462B</t>
  </si>
  <si>
    <t>TOURAN СТЕКЛОПОДЪЁМНИК ПРАВ ПЕРЕД , БЕЗ МОТОР (Китай)</t>
  </si>
  <si>
    <t>VW TOURAN (11-)</t>
  </si>
  <si>
    <t>TOURAN {+CADDY} БАМПЕР ПЕРЕДН ГРУНТ (Тайвань)</t>
  </si>
  <si>
    <t>1T0807109D</t>
  </si>
  <si>
    <t>TOURAN {+CADDY} УСИЛИТЕЛЬ БАМПЕРА ПЕРЕДН (Тайвань)</t>
  </si>
  <si>
    <t>1T0821021D</t>
  </si>
  <si>
    <t>1T0821022D</t>
  </si>
  <si>
    <t>1T0823031Q</t>
  </si>
  <si>
    <t>TOURAN {+ CADDY} КАПОТ (Тайвань)</t>
  </si>
  <si>
    <t>1T0805588AC</t>
  </si>
  <si>
    <t>TOURAN {+ CADDY} СУППОРТ РАДИАТОРА (Тайвань)</t>
  </si>
  <si>
    <t>TOURAN {+ CADDY} СУППОРТ РАДИАТОРА (Китай)</t>
  </si>
  <si>
    <t>1T1857507AH9B9+5K0857537GRU+5K0857521</t>
  </si>
  <si>
    <t>TOURAN ЗЕРКАЛО ЛЕВ ЭЛЕКТР , С ПОДОГРЕВ , УК.ПОВОР (aspherical) (Тайвань)</t>
  </si>
  <si>
    <t>1T1857508T9B9+5K0857538GRU+5K0857522</t>
  </si>
  <si>
    <t>TOURAN ЗЕРКАЛО ПРАВ ЭЛЕКТР , С ПОДОГРЕВ , УК.ПОВОР (convex) (Тайвань)</t>
  </si>
  <si>
    <t>1T0945095R</t>
  </si>
  <si>
    <t>1T0945096R</t>
  </si>
  <si>
    <t>1T0807183C</t>
  </si>
  <si>
    <t>TOURAN КРЕПЛЕНИЕ БАМПЕРА ПЕРЕДН ЛЕВ (Тайвань)</t>
  </si>
  <si>
    <t>1T0807184C</t>
  </si>
  <si>
    <t>TOURAN КРЕПЛЕНИЕ БАМПЕРА ПЕРЕДН ПРАВ (Тайвань)</t>
  </si>
  <si>
    <t>VW TRANSPORTER T4 (09/90-)</t>
  </si>
  <si>
    <t>7D1941009H</t>
  </si>
  <si>
    <t>TRANSPORTER ФАРА ЛЕВ (DEPO)</t>
  </si>
  <si>
    <t>1AJ00605121/701941017</t>
  </si>
  <si>
    <t>90-03</t>
  </si>
  <si>
    <t>TRANSPORTER ФАРА ЛЕВ П/ ПРЯМОУГ РЕШЕТК (DEPO)</t>
  </si>
  <si>
    <t>7D1941010H</t>
  </si>
  <si>
    <t>TRANSPORTER ФАРА ПРАВ (DEPO)</t>
  </si>
  <si>
    <t>1AJ00605122/701941018</t>
  </si>
  <si>
    <t>TRANSPORTER ФАРА ПРАВ П/ ПРЯМОУГ РЕШЕТК (DEPO)</t>
  </si>
  <si>
    <t>701941017+701941018</t>
  </si>
  <si>
    <t>TRANSPORTER ФАРА Л+П (КОМПЛЕКТ) ТЮНИНГ ЛИНЗОВАН (DEVIL EYES) П/ ПРЯМОУГ РЕШЕТК ЛИТОЙ УК.ПОВОР (SONAR) ВНУТРИ ЧЕРН</t>
  </si>
  <si>
    <t>7D1941009H+7D1941010H+7D0953042F+7D0953041F</t>
  </si>
  <si>
    <t>TRANSPORTER ФАРА Л+П (КОМПЛЕКТ) ТЮНИНГ С 2 СВЕТЯЩ ОБОДК С УК.ПОВОР ВНУТРИ (DEPO) ХРОМ</t>
  </si>
  <si>
    <t>TRANSPORTER ФАРА Л+П (КОМПЛЕКТ) ТЮНИНГ ЛИНЗОВАН (DEVIL EYES) П/ ПРЯМОУГ РЕШЕТК ЛИТОЙ УК.ПОВОР (JUNYAN) ВНУТРИ ХРОМ</t>
  </si>
  <si>
    <t>TRANSPORTER ФАРА Л+П (КОМПЛЕКТ) ТЮНИНГ ЛИНЗОВАН (DEVIL EYES) П/ ПРЯМОУГ РЕШЕТК ЛИТОЙ УК.ПОВОР (JUNYAN) ВНУТРИ ЧЕРН</t>
  </si>
  <si>
    <t>TRANSPORTER ФАРА Л+П (КОМПЛЕКТ) ТЮНИНГ С 2 СВЕТЯЩ ОБОДК С УК.ПОВОР ВНУТРИ (DEPO) ЧЕРН</t>
  </si>
  <si>
    <t>7D1941009H+7D1941010H+7D0953042F+7D0953042F</t>
  </si>
  <si>
    <t>TRANSPORTER ФАРА Л+П (КОМПЛЕКТ) ТЮНИНГ ЛИНЗОВАН (DEVIL EYES) РЕШЕТК ЛИТОЙ УК.ПОВОР (SONAR) ВНУТРИ ХРОМ</t>
  </si>
  <si>
    <t>7D1941009H+7D1941010H+7D0953041F+7D0953042F</t>
  </si>
  <si>
    <t>TRANSPORTER ФАРА Л+П (КОМПЛЕКТ) ТЮНИНГ ЛИНЗОВАН (DEVIL EYES) РЕШЕТК ЛИТОЙ УК.ПОВОР (SONAR) ВНУТРИ ЧЕРН</t>
  </si>
  <si>
    <t>TRANSPORTER СТЕКЛО ФАРЫ ЛЕВ П/ ПРЯМОУГ РЕШЕТК</t>
  </si>
  <si>
    <t>TRANSPORTER СТЕКЛО ФАРЫ ПРАВ П/ ПРЯМОУГ РЕШЕТК</t>
  </si>
  <si>
    <t>TRANSPORTER СТЕКЛО ФАРЫ ЛЕВ</t>
  </si>
  <si>
    <t>TRANSPORTER СТЕКЛО ФАРЫ ПРАВ</t>
  </si>
  <si>
    <t>701953049H/7D0953041F</t>
  </si>
  <si>
    <t>TRANSPORTER УКАЗ.ПОВОРОТА УГЛОВОЙ ЛЕВ (DEPO)</t>
  </si>
  <si>
    <t>701953049</t>
  </si>
  <si>
    <t>TRANSPORTER УКАЗ.ПОВОРОТА УГЛОВОЙ ЛЕВ П/ ПРЯМОУГ РЕШЕТК (DEPO) БЕЛ</t>
  </si>
  <si>
    <t>701953049/9EL136401011</t>
  </si>
  <si>
    <t>TRANSPORTER УКАЗ.ПОВОРОТА УГЛОВОЙ ЛЕВ П/ ПРЯМОУГ РЕШЕТК (DEPO) ЖЕЛТ</t>
  </si>
  <si>
    <t>TRANSPORTER УКАЗ.ПОВОРОТА УГЛОВОЙ ЛЕВ П/ ПРЯМОУГ РЕШЕТК (DEPO) ТОНИР</t>
  </si>
  <si>
    <t>701953050K/7D0953042F</t>
  </si>
  <si>
    <t>TRANSPORTER УКАЗ.ПОВОРОТА УГЛОВОЙ ПРАВ (DEPO)</t>
  </si>
  <si>
    <t>701953050</t>
  </si>
  <si>
    <t>TRANSPORTER УКАЗ.ПОВОРОТА УГЛОВОЙ ПРАВ П/ ПРЯМОУГ РЕШЕТК (DEPO) БЕЛ</t>
  </si>
  <si>
    <t>701953050/9EL136401010</t>
  </si>
  <si>
    <t>TRANSPORTER УКАЗ.ПОВОРОТА УГЛОВОЙ ПРАВ П/ ПРЯМОУГ РЕШЕТК (DEPO) ЖЕЛТ</t>
  </si>
  <si>
    <t>TRANSPORTER УКАЗ.ПОВОРОТА УГЛОВОЙ ПРАВ П/ ПРЯМОУГ РЕШЕТК (DEPO) ТОНИР</t>
  </si>
  <si>
    <t>7D0953041F+7D0953042F</t>
  </si>
  <si>
    <t>TRANSPORTER УКАЗ.ПОВОРОТА УГЛОВОЙ Л+П (КОМПЛЕКТ) ПРОЗРАЧ ХРУСТАЛ ВНУТРИ (DEPO) ХРОМ</t>
  </si>
  <si>
    <t>TRANSPORTER УКАЗ.ПОВОРОТА УГЛОВОЙ Л+П (КОМПЛЕКТ) ПРОЗРАЧ ХРУСТАЛ ВНУТРИ (DEPO) ЧЕРН</t>
  </si>
  <si>
    <t>TRANSPORTER УКАЗ.ПОВОРОТА УГЛОВОЙ ЛЕВ П/ ПРЯМОУГ РЕШЕТК БЕЛ</t>
  </si>
  <si>
    <t>TRANSPORTER УКАЗ.ПОВОРОТА УГЛОВОЙ ЛЕВ П/ ПРЯМОУГ РЕШЕТК ЖЕЛТ</t>
  </si>
  <si>
    <t>TRANSPORTER УКАЗ.ПОВОРОТА УГЛОВОЙ ПРАВ П/ ПРЯМОУГ РЕШЕТК БЕЛ</t>
  </si>
  <si>
    <t>TRANSPORTER УКАЗ.ПОВОРОТА УГЛОВОЙ ПРАВ П/ ПРЯМОУГ РЕШЕТК ЖЕЛТ</t>
  </si>
  <si>
    <t>701941699D</t>
  </si>
  <si>
    <t>90-96</t>
  </si>
  <si>
    <t>TRANSPORTER ФАРА ПРОТИВОТУМ ЛЕВ (DEPO)</t>
  </si>
  <si>
    <t>270035051/7D0941699C</t>
  </si>
  <si>
    <t>701941700D</t>
  </si>
  <si>
    <t>TRANSPORTER ФАРА ПРОТИВОТУМ ПРАВ (DEPO)</t>
  </si>
  <si>
    <t>270035061/7D0941700C</t>
  </si>
  <si>
    <t>TRANSPORTER СТЕКЛО ФАРЫ ПРОТИВОТУМ ЛЕВ</t>
  </si>
  <si>
    <t>TRANSPORTER СТЕКЛО ФАРЫ ПРОТИВОТУМ ПРАВ</t>
  </si>
  <si>
    <t>7D085365401C</t>
  </si>
  <si>
    <t>TRANSPORTER РЕШЕТКА РАДИАТОРА НИЖН (Тайвань)</t>
  </si>
  <si>
    <t>701853653C01C</t>
  </si>
  <si>
    <t>TRANSPORTER РЕШЕТКА РАДИАТОРА ПРЯМОУГ С МЕТАЛЛ МОЛДИНГ (Тайвань)</t>
  </si>
  <si>
    <t>7D085365101C</t>
  </si>
  <si>
    <t>TRANSPORTER РЕШЕТКА РАДИАТОРА ВЕРХН (Тайвань)</t>
  </si>
  <si>
    <t>TRANSPORTER РЕШЕТКА РАДИАТОРА ПРЯМОУГ БЕЗ МЕТАЛЛ МОЛДИНГ (Тайвань)</t>
  </si>
  <si>
    <t>7D0853661</t>
  </si>
  <si>
    <t>TRANSPORTER МОЛДИНГ РЕШЕТКИ РАДИАТОРА ВЕРХН (Тайвань) МЕТАЛ</t>
  </si>
  <si>
    <t>7D0853662E</t>
  </si>
  <si>
    <t>TRANSPORTER ПЛАНКА-ФАРТУК ПОД РЕШЕТКУ (Тайвань) МЕТАЛ</t>
  </si>
  <si>
    <t>701854504B</t>
  </si>
  <si>
    <t>TRANSPORTER ПЛАНКА-ФАРТУК ПОД РЕШЕТКУ НА ПРЯМОУГ РЕШЕТК (Тайвань) МЕТАЛ</t>
  </si>
  <si>
    <t>7018071012BC</t>
  </si>
  <si>
    <t>TRANSPORTER БАМПЕР ПЕРЕДН БЕЗ ОТВ П/ПРОТИВОТУМ (Тайвань) ЧЕРН</t>
  </si>
  <si>
    <t>7D0807221</t>
  </si>
  <si>
    <t>TRANSPORTER БАМПЕР ПЕРЕДН П/ ПРЯМОУГ РЕШЕТК БЕЗ ОТВ П/ПРОТИВОТУМ (Тайвань) ЧЕРН</t>
  </si>
  <si>
    <t>7D0807221D</t>
  </si>
  <si>
    <t>TRANSPORTER БАМПЕР ПЕРЕДН БЕЗ ОТВ П/ПРОТИВОТУМ (Тайвань) ГРУНТ</t>
  </si>
  <si>
    <t>7018071012GRU</t>
  </si>
  <si>
    <t>TRANSPORTER БАМПЕР ПЕРЕДН С ОТВ П/ПРОТИВОТУМ (Тайвань) ГРУНТ</t>
  </si>
  <si>
    <t>TRANSPORTER БАМПЕР ПЕРЕДН С ОТВ П/ПРОТИВОТУМ (Тайвань) ЧЕРН</t>
  </si>
  <si>
    <t>7D0807221C</t>
  </si>
  <si>
    <t>7D0807221A</t>
  </si>
  <si>
    <t>TRANSPORTER БАМПЕР ПЕРЕДН П/ ПРЯМОУГ РЕШЕТК С ОТВ П/ПРОТИВОТУМ (Тайвань) ЧЕРН</t>
  </si>
  <si>
    <t>701821021</t>
  </si>
  <si>
    <t>TRANSPORTER КРЫЛО ПЕРЕДН ЛЕВ П/ ПРЯМОУГ РЕШЕТК (Тайвань)</t>
  </si>
  <si>
    <t>7D0821103B</t>
  </si>
  <si>
    <t>TRANSPORTER КРЫЛО ПЕРЕДН ЛЕВ С ПРОРЕЗ Д/ТУРБОДИЗ (Тайвань)</t>
  </si>
  <si>
    <t>701821022</t>
  </si>
  <si>
    <t>TRANSPORTER КРЫЛО ПЕРЕДН ПРАВ П/ ПРЯМОУГ РЕШЕТК (Тайвань)</t>
  </si>
  <si>
    <t>7D0821104B</t>
  </si>
  <si>
    <t>TRANSPORTER КРЫЛО ПЕРЕДН ПРАВ С ПРОРЕЗ Д/ТУРБОДИЗ (Тайвань)</t>
  </si>
  <si>
    <t>7D0821105B</t>
  </si>
  <si>
    <t>TRANSPORTER КРЫЛО ПЕРЕДН ЛЕВ БЕЗ ПРОРЕЗ Д/ТУРБОДИЗ (Тайвань)</t>
  </si>
  <si>
    <t>7D0821106B</t>
  </si>
  <si>
    <t>TRANSPORTER КРЫЛО ПЕРЕДН ПРАВ БЕЗ ПРОРЕЗ Д/ТУРБОДИЗ (Тайвань)</t>
  </si>
  <si>
    <t>7D1823033A</t>
  </si>
  <si>
    <t>TRANSPORTER КАПОТ (Тайвань)</t>
  </si>
  <si>
    <t>701823033A</t>
  </si>
  <si>
    <t>TRANSPORTER КАПОТ П/ ПРЯМОУГ РЕШЕТК (Тайвань)</t>
  </si>
  <si>
    <t>701805501R</t>
  </si>
  <si>
    <t>TRANSPORTER СУППОРТ РАДИАТОРА П/ ПРЯМОУГ РЕШЕТК (Тайвань)</t>
  </si>
  <si>
    <t>701805563G</t>
  </si>
  <si>
    <t>TRANSPORTER БАЛКА СУППОРТА РАДИАТ ВЕРХН П/ ПРЯМОУГ РЕШЕТК (Тайвань)</t>
  </si>
  <si>
    <t>701805071A</t>
  </si>
  <si>
    <t>TRANSPORTER КРЕПЛЕНИЕ ФАРЫ ЛЕВ П/ ПРЯМОУГ РЕШЕТК (Тайвань)</t>
  </si>
  <si>
    <t>701805072J</t>
  </si>
  <si>
    <t>TRANSPORTER КРЕПЛЕНИЕ ФАРЫ ПРАВ П/ ПРЯМОУГ РЕШЕТК (Тайвань)</t>
  </si>
  <si>
    <t>701857507F01C</t>
  </si>
  <si>
    <t>TRANSPORTER ЗЕРКАЛО ЛЕВ МЕХАН (flat) (Тайвань)</t>
  </si>
  <si>
    <t>701857508F01C</t>
  </si>
  <si>
    <t>TRANSPORTER ЗЕРКАЛО ПРАВ МЕХАН (convex) (Тайвань)</t>
  </si>
  <si>
    <t>701857507H01C</t>
  </si>
  <si>
    <t>TRANSPORTER ЗЕРКАЛО ЛЕВ ЭЛЕКТР С ПОДОГРЕВ (flat) (Тайвань)</t>
  </si>
  <si>
    <t>701857508H01C</t>
  </si>
  <si>
    <t>TRANSPORTER ЗЕРКАЛО ПРАВ ЭЛЕКТР С ПОДОГРЕВ (convex) (Тайвань)</t>
  </si>
  <si>
    <t>TRANSPORTER ЗЕРКАЛО ЛЕВ ЭЛЕКТР С ПОДОГРЕВ (flat) (Китай)</t>
  </si>
  <si>
    <t>TRANSPORTER ЗЕРКАЛО ПРАВ МЕХАН (convex) (Китай)</t>
  </si>
  <si>
    <t>701857521J</t>
  </si>
  <si>
    <t>TRANSPORTER СТЕКЛО ЗЕРКАЛА ЛЕВ (flat) (Тайвань)</t>
  </si>
  <si>
    <t>701857522L</t>
  </si>
  <si>
    <t>TRANSPORTER СТЕКЛО ЗЕРКАЛА ПРАВ (convex) (Тайвань)</t>
  </si>
  <si>
    <t>TRANSPORTER {БОКОВОЙ ДВЕРИ} ПОРОГ ПРАВ (KLOKKERHOLM)</t>
  </si>
  <si>
    <t>705807417GRU</t>
  </si>
  <si>
    <t>TRANSPORTER БАМПЕР ЗАДН С ОТВ П/ФОНАРИ (Тайвань) ГРУНТ</t>
  </si>
  <si>
    <t>7058073112BC</t>
  </si>
  <si>
    <t>TRANSPORTER БАМПЕР ЗАДН ЦЕНТРАЛ ПЛАСТИК</t>
  </si>
  <si>
    <t>701807321B2BC</t>
  </si>
  <si>
    <t>TRANSPORTER БОКОВИНА БАМПЕРА ЗАДН ЛЕВ БЕЗ ОТВ (Тайвань) ЧЕРН</t>
  </si>
  <si>
    <t>701807332B2BC</t>
  </si>
  <si>
    <t>TRANSPORTER БОКОВИНА БАМПЕРА ЗАДН ПРАВ БЕЗ ОТВ (Тайвань) ЧЕРН</t>
  </si>
  <si>
    <t>701807321C2BC</t>
  </si>
  <si>
    <t>TRANSPORTER БОКОВИНА БАМПЕРА ЗАДН ЛЕВ С ОТВ (Тайвань) ЧЕРН</t>
  </si>
  <si>
    <t>281945729</t>
  </si>
  <si>
    <t>TRANSPORTER ФОНАРЬ ЗАДН В БАМПЕР Л=П (DEPO) КРАСН</t>
  </si>
  <si>
    <t>3881229/70194509501C/701945111</t>
  </si>
  <si>
    <t>TRANSPORTER ФОНАРЬ ЗАДН ВНЕШН ЛЕВ (DEPO) ЖЕЛТ</t>
  </si>
  <si>
    <t>701945111</t>
  </si>
  <si>
    <t>TRANSPORTER ФОНАРЬ ЗАДН ВНЕШН ЛЕВ (DEPO) ТОНИР-КРАСН</t>
  </si>
  <si>
    <t>3880229/701945112</t>
  </si>
  <si>
    <t>TRANSPORTER ФОНАРЬ ЗАДН ВНЕШН ПРАВ (DEPO) ЖЕЛТ</t>
  </si>
  <si>
    <t>701945112</t>
  </si>
  <si>
    <t>TRANSPORTER ФОНАРЬ ЗАДН ВНЕШН ПРАВ (DEPO) ТОНИР-КРАСН</t>
  </si>
  <si>
    <t>701945111+701945112</t>
  </si>
  <si>
    <t>TRANSPORTER ФОНАРЬ ЗАДН ВНЕШН Л+П (КОМПЛЕКТ) ТЮНИНГ (DEPO) ТОНИР</t>
  </si>
  <si>
    <t>TRANSPORTER ФОНАРЬ ЗАДН ВНЕШН Л=П В БАМПЕР КРАСН</t>
  </si>
  <si>
    <t>3881229</t>
  </si>
  <si>
    <t>TRANSPORTER ФОНАРЬ ЗАДН ВНЕШН ЛЕВ ЖЕЛТ</t>
  </si>
  <si>
    <t>3880229</t>
  </si>
  <si>
    <t>TRANSPORTER ФОНАРЬ ЗАДН ВНЕШН ПРАВ ЖЕЛТ</t>
  </si>
  <si>
    <t>TRANSPORTER ФОНАРЬ ЗАДН ВНЕШН Л+П (КОМПЛЕКТ) ТЮНИНГ ДИОД СТОП СИГНАЛ ХРУСТАЛ (DEPO) КРАСН-БЕЛ</t>
  </si>
  <si>
    <t>TRANSPORTER ФОНАРЬ ЗАДН ВНЕШН Л+П (КОМПЛЕКТ) ТЮНИНГ ДИОД СТОП СИГНАЛ ХРУСТАЛ (DEPO) КРАСН-ТОНИР</t>
  </si>
  <si>
    <t>TRANSPORTER ФОНАРЬ ЗАДН ВНЕШН Л+П (КОМПЛЕКТ) ТЮНИНГ ДИОД СТОП СИГНАЛ ХРУСТАЛ (DEPO) ТОНИР</t>
  </si>
  <si>
    <t>701121253/701121253B</t>
  </si>
  <si>
    <t>90-91</t>
  </si>
  <si>
    <t>TRANSPORTER РАДИАТОР ОХЛАЖДЕН (см.каталог)</t>
  </si>
  <si>
    <t>701121253D/701121253F/701121253K</t>
  </si>
  <si>
    <t>7D0121253</t>
  </si>
  <si>
    <t>701959455C</t>
  </si>
  <si>
    <t>TRANSPORTER {200W} МОТОР+ВЕНТИЛЯТОР  РАДИАТ ОХЛАЖДЕН (Тайвань)</t>
  </si>
  <si>
    <t>7D0121206D/7DB121207</t>
  </si>
  <si>
    <t>TRANSPORTER МОТОР+ВЕНТИЛЯТОР  РАДИАТ ОХЛАЖДЕН ДВУХВЕНТИЛЯТ С КОРПУС 2.5 (Тайвань)</t>
  </si>
  <si>
    <t>701959455J</t>
  </si>
  <si>
    <t>TRANSPORTER {450W} МОТОР+ВЕНТИЛЯТОР  РАДИАТ ОХЛАЖДЕН (Тайвань)</t>
  </si>
  <si>
    <t>701959455C+701959455J</t>
  </si>
  <si>
    <t>TRANSPORTER {200W+450W} МОТОР+ВЕНТИЛЯТОР  РАДИАТ ОХЛАЖДЕН ДВУХВЕНТИЛЯТ С КОРПУС 2 (Тайвань)</t>
  </si>
  <si>
    <t>701121207C/701121209H</t>
  </si>
  <si>
    <t>7D0820805G/7D0820805H/7D0820805K</t>
  </si>
  <si>
    <t>91-03</t>
  </si>
  <si>
    <t>TRANSPORTER КОМПРЕССОР КОНДИЦ (см.каталог) (AVA)</t>
  </si>
  <si>
    <t>VW TRANSPORTER T5 (03-09)</t>
  </si>
  <si>
    <t>0301191302/7H1941015S</t>
  </si>
  <si>
    <t>TRANSPORTER ФАРА ЛЕВ ОДНОЛАМП П/КОРРЕКТОР (DEPO)</t>
  </si>
  <si>
    <t>0301191302/7H1941016S</t>
  </si>
  <si>
    <t>TRANSPORTER ФАРА ПРАВ ОДНОЛАМП П/КОРРЕКТОР (DEPO)</t>
  </si>
  <si>
    <t>7H1941017L+7H1941018L</t>
  </si>
  <si>
    <t>TRANSPORTER ФАРА Л+П (КОМПЛЕКТ) ТЮНИНГ ДВУХЛАМП С ХРУСТАЛ УК.ПОВОР С РЕГ.МОТОР ВНУТРИ (DEPO) ЧЕРН</t>
  </si>
  <si>
    <t>7H1941017L</t>
  </si>
  <si>
    <t>TRANSPORTER ФАРА ЛЕВ ДВУХЛАМП П/КОРРЕКТОР (DEPO)</t>
  </si>
  <si>
    <t>7H1941018L</t>
  </si>
  <si>
    <t>TRANSPORTER ФАРА ПРАВ ДВУХЛАМП П/КОРРЕКТОР (DEPO)</t>
  </si>
  <si>
    <t>TRANSPORTER ФАРА Л+П (КОМПЛЕКТ) ТЮНИНГ ЛИНЗОВАН (DEVIL EYES) С РЕГ.МОТОР (SONAR) ВНУТРИ ХРОМ</t>
  </si>
  <si>
    <t>TRANSPORTER ФАРА Л+П (КОМПЛЕКТ) ТЮНИНГ ЛИНЗОВАН (DEVIL EYES) С РЕГ.МОТОР (SONAR) ВНУТРИ ЧЕРН</t>
  </si>
  <si>
    <t>TRANSPORTER ФАРА Л+П (КОМПЛЕКТ) ТЮНИНГ ЛИНЗОВАН С СВЕТЯЩ ОБОДК С РЕГ.МОТОР (DEPO) ВНУТРИ ЧЕРН</t>
  </si>
  <si>
    <t>TRANSPORTER ФАРА Л+П (КОМПЛЕКТ) ТЮНИНГ ЛИНЗОВАН (DEVIL EYES) С РЕГ.МОТОР (JUNYAN) ВНУТРИ ХРОМ</t>
  </si>
  <si>
    <t>TRANSPORTER ФАРА Л+П (КОМПЛЕКТ) ТЮНИНГ ЛИНЗОВАН (DEVIL EYES) С РЕГ.МОТОР (JUNYAN) ВНУТРИ ЧЕРН</t>
  </si>
  <si>
    <t>7H0853653</t>
  </si>
  <si>
    <t>TRANSPORTER РЕШЕТКА РАДИАТОРА (Тайвань) ГРУНТ</t>
  </si>
  <si>
    <t>7H0807101F7G9</t>
  </si>
  <si>
    <t>TRANSPORTER БАМПЕР ПЕРЕДН (Тайвань) СЕР</t>
  </si>
  <si>
    <t>TRANSPORTER БАМПЕР ПЕРЕДН (Италия)</t>
  </si>
  <si>
    <t>7H08077177G9</t>
  </si>
  <si>
    <t>TRANSPORTER МОЛДИНГ БАМПЕРА ПЕРЕДН ЛЕВ (Тайвань) СЕР</t>
  </si>
  <si>
    <t>7H08077187G9</t>
  </si>
  <si>
    <t>TRANSPORTER МОЛДИНГ БАМПЕРА ПЕРЕДН ПРАВ (Тайвань) СЕР</t>
  </si>
  <si>
    <t>7H0807489B7G9</t>
  </si>
  <si>
    <t>TRANSPORTER РЕШЕТКА БАМПЕРА ПЕРЕДН ЛЕВ С ОТВ П/ПРОТИВОТУМ</t>
  </si>
  <si>
    <t>7H0807490B7G9</t>
  </si>
  <si>
    <t>TRANSPORTER РЕШЕТКА БАМПЕРА ПЕРЕДН ПРАВ С ОТВ П/ПРОТИВОТУМ</t>
  </si>
  <si>
    <t>7H08077197G9</t>
  </si>
  <si>
    <t>TRANSPORTER РЕШЕТКА БАМПЕРА ПЕРЕДН ЦЕНТР (Тайвань) СЕР</t>
  </si>
  <si>
    <t>7H0807109B</t>
  </si>
  <si>
    <t>TRANSPORTER УСИЛИТЕЛЬ БАМПЕРА ПЕРЕДН (Тайвань)</t>
  </si>
  <si>
    <t>7H0821101E</t>
  </si>
  <si>
    <t>TRANSPORTER КРЫЛО ПЕРЕДН ЛЕВ С ОТВ П/ПОВТОРИТЕЛЬ (Тайвань)</t>
  </si>
  <si>
    <t>7H0821102E</t>
  </si>
  <si>
    <t>TRANSPORTER КРЫЛО ПЕРЕДН ПРАВ С ОТВ П/ПОВТОРИТЕЛЬ (Тайвань)</t>
  </si>
  <si>
    <t>7H0809961B</t>
  </si>
  <si>
    <t>TRANSPORTER ПОДКРЫЛОК ПЕРЕДН КРЫЛА ЛЕВ (Тайвань)</t>
  </si>
  <si>
    <t>7H0809962C</t>
  </si>
  <si>
    <t>TRANSPORTER ПОДКРЫЛОК ПЕРЕДН КРЫЛА ПРАВ (Тайвань)</t>
  </si>
  <si>
    <t>7H0809961A</t>
  </si>
  <si>
    <t>TRANSPORTER ПОДКРЫЛОК ПЕРЕДН КРЫЛА ЛЕВ (Италия)</t>
  </si>
  <si>
    <t>7H0809962B</t>
  </si>
  <si>
    <t>TRANSPORTER ПОДКРЫЛОК ПЕРЕДН КРЫЛА ПРАВ (Италия)</t>
  </si>
  <si>
    <t>7H0823033C</t>
  </si>
  <si>
    <t>7H0805598</t>
  </si>
  <si>
    <t>TRANSPORTER СУППОРТ РАДИАТОРА (Тайвань)</t>
  </si>
  <si>
    <t>7E1857507</t>
  </si>
  <si>
    <t>TRANSPORTER ЗЕРКАЛО ЛЕВ МЕХАН (aspherical) (Тайвань)</t>
  </si>
  <si>
    <t>7H1857507A</t>
  </si>
  <si>
    <t>TRANSPORTER ЗЕРКАЛО ЛЕВ ЭЛЕКТР С ПОДОГРЕВ (aspherical) (Тайвань) ГРУНТ</t>
  </si>
  <si>
    <t>7E1857508</t>
  </si>
  <si>
    <t>7H1857508A</t>
  </si>
  <si>
    <t>TRANSPORTER ЗЕРКАЛО ПРАВ ЭЛЕКТР С ПОДОГРЕВ (convex) (Тайвань) ГРУНТ</t>
  </si>
  <si>
    <t>7H1857507A9B9</t>
  </si>
  <si>
    <t>TRANSPORTER ЗЕРКАЛО ЛЕВ ЭЛЕКТР С ПОДОГРЕВ ЧЕРН (aspherical) (Тайвань)</t>
  </si>
  <si>
    <t>7H1857508A9B9</t>
  </si>
  <si>
    <t>TRANSPORTER ЗЕРКАЛО ПРАВ ЭЛЕКТР С ПОДОГРЕВ ЧЕРН (convex) (Тайвань)</t>
  </si>
  <si>
    <t>7H0810075A</t>
  </si>
  <si>
    <t>TRANSPORTER ПОРОГ ЛЕВ (KLOKKERHOLM)</t>
  </si>
  <si>
    <t>7H0810076A</t>
  </si>
  <si>
    <t>TRANSPORTER ПОРОГ ПРАВ (KLOKKERHOLM)</t>
  </si>
  <si>
    <t>7H1809159</t>
  </si>
  <si>
    <t>TRANSPORTER АРКА РЕМ.КРЫЛА ЗАДН ЛЕВ (KLOKKERHOLM)</t>
  </si>
  <si>
    <t>7H1809843</t>
  </si>
  <si>
    <t>TRANSPORTER АРКА РЕМ.КРЫЛА ЗАДН ПРАВ (KLOKKERHOLM)</t>
  </si>
  <si>
    <t>7H0807417C7G9</t>
  </si>
  <si>
    <t>TRANSPORTER БАМПЕР ЗАДН СЕР. (Тайвань)</t>
  </si>
  <si>
    <t>7H0807321B7G9</t>
  </si>
  <si>
    <t>TRANSPORTER БОКОВИНА БАМПЕРА ЗАДН ЛЕВ СЕР. (Тайвань)</t>
  </si>
  <si>
    <t>7H0807322B7G9</t>
  </si>
  <si>
    <t>TRANSPORTER БОКОВИНА БАМПЕРА ЗАДН ПРАВ СЕР. (Тайвань)</t>
  </si>
  <si>
    <t>7H0945095G</t>
  </si>
  <si>
    <t>TRANSPORTER ФОНАРЬ ЗАДН ВНЕШН ЛЕВ (DEPO) ТРЕХЦВЕТН</t>
  </si>
  <si>
    <t>7H5945095N</t>
  </si>
  <si>
    <t>TRANSPORTER ФОНАРЬ ЗАДН ВНЕШН ЛЕВ КРАСН БЕЛ , (DEPO) ТОНИР</t>
  </si>
  <si>
    <t>7H0945096G</t>
  </si>
  <si>
    <t>TRANSPORTER ФОНАРЬ ЗАДН ВНЕШН ПРАВ (DEPO) ТРЕХЦВЕТН</t>
  </si>
  <si>
    <t>7H5945096N</t>
  </si>
  <si>
    <t>TRANSPORTER ФОНАРЬ ЗАДН ВНЕШН ПРАВ КРАСН БЕЛ , (DEPO) ТОНИР</t>
  </si>
  <si>
    <t>7H0945095H+7H0945096H/7H0945095L+7H0945096L</t>
  </si>
  <si>
    <t>TRANSPORTER ФОНАРЬ ЗАДН ВНЕШН Л+П (КОМПЛЕКТ) ТЮНИНГ ПРОЗРАЧ С ДИОД (DEPO) ТОНИР</t>
  </si>
  <si>
    <t>7H0945095H/7H0945095L/7H5945095L</t>
  </si>
  <si>
    <t>TRANSPORTER ФОНАРЬ ЗАДН ВНЕШН ЛЕВ П/ ДВОЙН ДВЕРЬ (DEPO) КРАСН-БЕЛ</t>
  </si>
  <si>
    <t>7H0945096H/7H0945096L/7H5945096L</t>
  </si>
  <si>
    <t>TRANSPORTER ФОНАРЬ ЗАДН ВНЕШН ПРАВ П/ ДВОЙН ДВЕРЬ (DEPO) КРАСН-БЕЛ</t>
  </si>
  <si>
    <t>TRANSPORTER ФОНАРЬ ЗАДН ВНЕШН Л+П (КОМПЛЕКТ) ТЮНИНГ С ДИОД УК.ПОВОР СВЕТЯЩ.СЕКЦИЯМИ (SONAR) ВНУТРИ ХРОМ</t>
  </si>
  <si>
    <t>TRANSPORTER ФОНАРЬ ЗАДН ВНЕШН Л+П (КОМПЛЕКТ) ТЮНИНГ С ДИОД УК.ПОВОР СВЕТЯЩ.СЕКЦИЯМИ (SONAR) ВНУТРИ КРАСН-ТОНИР</t>
  </si>
  <si>
    <t>TRANSPORTER ФОНАРЬ ЗАДН ВНЕШН Л+П (КОМПЛЕКТ) ТЮНИНГ (JUNYAN) КРАСН-XРОМ</t>
  </si>
  <si>
    <t>7H0820411B/7H0820411C</t>
  </si>
  <si>
    <t>TRANSPORTER КОНДЕНСАТОР КОНДИЦ</t>
  </si>
  <si>
    <t>TRANSPORTER КОНДЕНСАТОР КОНДИЦ (KOYO)</t>
  </si>
  <si>
    <t>7E0805685A/7H0805687F</t>
  </si>
  <si>
    <t>TRANSPORTER ЗАЩИТА ПОДДОНА ДВИГАТЕЛЯ (Италия) ПЛАСТИК</t>
  </si>
  <si>
    <t>7H0837753B</t>
  </si>
  <si>
    <t>TRANSPORTER СТЕКЛОПОДЪЁМНИК ЛЕВ ПЕРЕД , БЕЗ МОТОР (Китай)</t>
  </si>
  <si>
    <t>7H0837754B</t>
  </si>
  <si>
    <t>TRANSPORTER СТЕКЛОПОДЪЁМНИК ПРАВ ПЕРЕД , БЕЗ МОТОР (Китай)</t>
  </si>
  <si>
    <t>VW TRANSPORTER T5 (10-15)</t>
  </si>
  <si>
    <t>7E1941015D/7E1941015H</t>
  </si>
  <si>
    <t>TRANSPORTER {H4/PY21W/P21W/W5W} ФАРА ЛЕВ С РЕГ.МОТОР (DEPO)</t>
  </si>
  <si>
    <t>7E1941016D/7E1941016H</t>
  </si>
  <si>
    <t>TRANSPORTER {H4/PY21W/P21W/W5W} ФАРА ПРАВ С РЕГ.МОТОР (DEPO)</t>
  </si>
  <si>
    <t>7E1941015C/7E1941015J</t>
  </si>
  <si>
    <t>TRANSPORTER {H7/H15/PY21W/W5W} ФАРА ЛЕВ С РЕГ.МОТОР (DEPO)</t>
  </si>
  <si>
    <t>7E1941016C/7E1941016J</t>
  </si>
  <si>
    <t>TRANSPORTER {H7/H15/PY21W/W5W} ФАРА ПРАВ С РЕГ.МОТОР (DEPO)</t>
  </si>
  <si>
    <t>7E1941015D+7E1941016D/7E1941015H+7E1941016H</t>
  </si>
  <si>
    <t>TRANSPORTER ФАРА Л+П (КОМПЛЕКТ) ТЮНИНГ (DEVIL EYES) ЛИНЗОВАН С РЕГ.МОТОР ВНУТРИ (DEPO) ЧЕРН</t>
  </si>
  <si>
    <t>7E5941017</t>
  </si>
  <si>
    <t>TRANSPORTER {DS3} ФАРА ЛЕВ С РЕГ.МОТОР , ДИОД , DRL( ХОД. ОГНИ) , (КСЕНОН) (DEPO)</t>
  </si>
  <si>
    <t>7E5941018</t>
  </si>
  <si>
    <t>TRANSPORTER {DS3} ФАРА ПРАВ С РЕГ.МОТОР , ДИОД , DRL( ХОД. ОГНИ) , (КСЕНОН) (DEPO)</t>
  </si>
  <si>
    <t>TRANSPORTER ФАРА Л+П (КОМПЛЕКТ) ТЮНИНГ (DEVIL EYES) ЛИНЗОВАН ВНУТРИ ХРОМ</t>
  </si>
  <si>
    <t>7E0941699A</t>
  </si>
  <si>
    <t>7E0941700A</t>
  </si>
  <si>
    <t>TRANSPORTER ФАРА ПРОТИВОТУМ ЛЕВ (TYC)</t>
  </si>
  <si>
    <t>TRANSPORTER ФАРА ПРОТИВОТУМ ПРАВ (TYC)</t>
  </si>
  <si>
    <t>7E08536539B9</t>
  </si>
  <si>
    <t>TRANSPORTER РЕШЕТКА РАДИАТОРА ЧЕРН (Тайвань)</t>
  </si>
  <si>
    <t>TRANSPORTER РЕШЕТКА РАДИАТОРА (Китай)</t>
  </si>
  <si>
    <t>7E0807217B7G9</t>
  </si>
  <si>
    <t>TRANSPORTER БАМПЕР ПЕРЕДН СЕР. (Тайвань)</t>
  </si>
  <si>
    <t>TRANSPORTER БАМПЕР ПЕРЕДН С ОТВ П/ОМЫВАТ ФАР ГРУНТ (Китай)</t>
  </si>
  <si>
    <t>7E5807819BGRU</t>
  </si>
  <si>
    <t>TRANSPORTER МОЛДИНГ БАМПЕРА ПЕРЕДН ЛЕВ С ОТВ П/ДАТЧ , ГРУНТ (Тайвань)</t>
  </si>
  <si>
    <t>7E5807820BGRU</t>
  </si>
  <si>
    <t>TRANSPORTER МОЛДИНГ БАМПЕРА ПЕРЕДН ПРАВ С ОТВ П/ДАТЧ , ГРУНТ (Тайвань)</t>
  </si>
  <si>
    <t>7E0807109D</t>
  </si>
  <si>
    <t>7E0823033D</t>
  </si>
  <si>
    <t>7E0805594L</t>
  </si>
  <si>
    <t>7E1857507CP9B9+7E1857521J+7E1857527F9B9+7E0035532</t>
  </si>
  <si>
    <t>TRANSPORTER ЗЕРКАЛО ЛЕВ ЭЛЕКТР С ПОДОГРЕВ (aspherical) (Тайвань)</t>
  </si>
  <si>
    <t>7E1857508BN9B9+7E1857528F9B9+7E1857522J+7E0035532A</t>
  </si>
  <si>
    <t>7E1857507CP9B9+7E1857521J+7E1857527F9B9</t>
  </si>
  <si>
    <t>TRANSPORTER ЗЕРКАЛО ЛЕВ ЭЛЕКТР С ПОДОГРЕВ , АВТОСКЛАДЫВ (aspherical) ГРУНТ (Тайвань)</t>
  </si>
  <si>
    <t>7E1857508BN9B9+7E1857528F9B9+7E1857522J</t>
  </si>
  <si>
    <t>TRANSPORTER ЗЕРКАЛО ПРАВ ЭЛЕКТР С ПОДОГРЕВ , АВТОСКЛАДЫВ (convex) ГРУНТ (Тайвань)</t>
  </si>
  <si>
    <t>7E0807417A</t>
  </si>
  <si>
    <t>TRANSPORTER БАМПЕР ЗАДН (Тайвань)</t>
  </si>
  <si>
    <t>TRANSPORTER БАМПЕР ЗАДН (Китай)</t>
  </si>
  <si>
    <t>7E0145804A</t>
  </si>
  <si>
    <t>TRANSPORTER {ИНТЕРКУЛЕР} РАДИАТОР ОХЛАЖДЕН</t>
  </si>
  <si>
    <t>VW TRANSPORTER T6 (15-)</t>
  </si>
  <si>
    <t>7E1941015L</t>
  </si>
  <si>
    <t>TRANSPORTER {MULTIVAN} ФАРА ЛЕВ С РЕГ.МОТОР , ВНУТРИ ЧЕРН (DEPO)</t>
  </si>
  <si>
    <t>7E1941016L</t>
  </si>
  <si>
    <t>TRANSPORTER {MULTIVAN} ФАРА ПРАВ С РЕГ.МОТОР , ВНУТРИ ЧЕРН (DEPO)</t>
  </si>
  <si>
    <t>7E0945105E</t>
  </si>
  <si>
    <t>TRANSPORTER ФОНАРЬ-КАТАФОТ ЛЕВ В ЗАДН БАМПЕР (DEPO)</t>
  </si>
  <si>
    <t>7E0945106E</t>
  </si>
  <si>
    <t>TRANSPORTER ФОНАРЬ-КАТАФОТ ПРАВ В ЗАДН БАМПЕР (DEPO)</t>
  </si>
  <si>
    <t>7E0941661</t>
  </si>
  <si>
    <t>7E0941662</t>
  </si>
  <si>
    <t>7E0807221D9B9</t>
  </si>
  <si>
    <t>TRANSPORTER БАМПЕР ПЕРЕДН (Тайвань)</t>
  </si>
  <si>
    <t>7E0821101</t>
  </si>
  <si>
    <t>TRANSPORTER КРЫЛО ПЕРЕДН ЛЕВ (Тайвань)</t>
  </si>
  <si>
    <t>7E0821102</t>
  </si>
  <si>
    <t>TRANSPORTER КРЫЛО ПЕРЕДН ПРАВ (Тайвань)</t>
  </si>
  <si>
    <t>7E0823033E</t>
  </si>
  <si>
    <t>7E0805594Q</t>
  </si>
  <si>
    <t>7E1857407A9B9+7E1857527GRU</t>
  </si>
  <si>
    <t>TRANSPORTER {MULTIVAN} ЗЕРКАЛО ЛЕВ ЭЛЕКТР С ПОДОГРЕВ (aspherical) (Тайвань)</t>
  </si>
  <si>
    <t>7E1857408A9B9+7E1857528GRU</t>
  </si>
  <si>
    <t>TRANSPORTER {MULTIVAN} ЗЕРКАЛО ПРАВ ЭЛЕКТР С ПОДОГРЕВ (convex) (Тайвань)</t>
  </si>
  <si>
    <t>7E0945095Q</t>
  </si>
  <si>
    <t>TRANSPORTER {MULTIVAN} ФОНАРЬ ЗАДН ВНЕШН ЛЕВ (2 дв) (DEPO)</t>
  </si>
  <si>
    <t>7E0945096Q</t>
  </si>
  <si>
    <t>TRANSPORTER {MULTIVAN} ФОНАРЬ ЗАДН ВНЕШН ПРАВ (2 дв) (DEPO)</t>
  </si>
  <si>
    <t>VW VENTO (02/92-08/98)</t>
  </si>
  <si>
    <t>1H5941017H</t>
  </si>
  <si>
    <t>VENTO ФАРА ЛЕВ +/- П/КОРРЕКТОР (DEPO)</t>
  </si>
  <si>
    <t>1H5941018H</t>
  </si>
  <si>
    <t>VENTO ФАРА ПРАВ +/- П/КОРРЕКТОР (DEPO)</t>
  </si>
  <si>
    <t>1H5941017H+1H5941018H</t>
  </si>
  <si>
    <t>VENTO ФАРА Л+П (КОМПЛЕКТ) ТЮНИНГ ПРОЗРАЧ С 2 СВЕТЯЩ ОБОДК ВНУТРИ (DEPO) ХРОМ</t>
  </si>
  <si>
    <t>VENTO ФАРА Л+П (КОМПЛЕКТ) ТЮНИНГ ПРОЗРАЧ С 2 СВЕТЯЩ ОБОДК ВНУТРИ (DEPO) ЧЕРН</t>
  </si>
  <si>
    <t>VENTO СТЕКЛО ФАРЫ ЛЕВ</t>
  </si>
  <si>
    <t>VENTO СТЕКЛО ФАРЫ ПРАВ</t>
  </si>
  <si>
    <t>1H5853653AGRU</t>
  </si>
  <si>
    <t>VENTO РЕШЕТКА РАДИАТОРА (Тайвань)</t>
  </si>
  <si>
    <t>1H5853653DGRU</t>
  </si>
  <si>
    <t>1H5853655</t>
  </si>
  <si>
    <t>VENTO РЕШЕТКА РАДИАТОРА ВНУТРЕН (Тайвань) ЧЕРН</t>
  </si>
  <si>
    <t>1H5853661</t>
  </si>
  <si>
    <t>VENTO ПЛАНКА-ФАРТУК ПОД РЕШЕТКУ МЕТАЛ</t>
  </si>
  <si>
    <t>1H5807217GRO</t>
  </si>
  <si>
    <t>VENTO БАМПЕР ПЕРЕДН (Тайвань) ГРУНТ</t>
  </si>
  <si>
    <t>1H5823031</t>
  </si>
  <si>
    <t>VENTO КАПОТ (Тайвань)</t>
  </si>
  <si>
    <t>1H5945111A</t>
  </si>
  <si>
    <t>VENTO ФОНАРЬ ЗАДН ВНЕШН ЛЕВ (DEPO) ЖЕЛТ</t>
  </si>
  <si>
    <t>1H5945111B</t>
  </si>
  <si>
    <t>VENTO ФОНАРЬ ЗАДН ВНЕШН ЛЕВ ТОНИР</t>
  </si>
  <si>
    <t>1H5945112A</t>
  </si>
  <si>
    <t>VENTO ФОНАРЬ ЗАДН ВНЕШН ПРАВ (DEPO) ЖЕЛТ</t>
  </si>
  <si>
    <t>1H5945112B</t>
  </si>
  <si>
    <t>VENTO ФОНАРЬ ЗАДН ВНЕШН ПРАВ ТОНИР</t>
  </si>
  <si>
    <t>VENTO ФОНАРЬ ЗАДН ВНЕШН ЛЕВ (DEPO) ТОНИР-КРАСН</t>
  </si>
  <si>
    <t>VENTO ФОНАРЬ ЗАДН ВНЕШН ПРАВ (DEPO) ТОНИР-КРАСН</t>
  </si>
  <si>
    <t>1H5945107</t>
  </si>
  <si>
    <t>VENTO ФОНАРЬ ЗАДН ВНУТРЕН ЛЕВ (DEPO) ЖЕЛТ</t>
  </si>
  <si>
    <t>1H5945108</t>
  </si>
  <si>
    <t>VENTO ФОНАРЬ ЗАДН ВНУТРЕН ПРАВ (DEPO) ЖЕЛТ</t>
  </si>
  <si>
    <t>1HM945107A</t>
  </si>
  <si>
    <t>VENTO ФОНАРЬ ЗАДН ВНУТРЕН ЛЕВ (DEPO) ТОНИР-КРАСН</t>
  </si>
  <si>
    <t>1HM945108A</t>
  </si>
  <si>
    <t>VENTO ФОНАРЬ ЗАДН ВНУТРЕН ПРАВ (DEPO) ТОНИР-КРАСН</t>
  </si>
  <si>
    <t>535411315</t>
  </si>
  <si>
    <t>VENTO СТОЙКА СТАБИЛИЗАТОРА Л=П ПЕРЕД</t>
  </si>
  <si>
    <t>VOLVO</t>
  </si>
  <si>
    <t>VOLVO 440/460 (86-93) (94-95)</t>
  </si>
  <si>
    <t>440 СТЕКЛО ФАРЫ ЛЕВ</t>
  </si>
  <si>
    <t>440 СТЕКЛО ФАРЫ ПРАВ</t>
  </si>
  <si>
    <t>460 {440} СТЕКЛО ФАРЫ ЛЕВ</t>
  </si>
  <si>
    <t>460 {440} СТЕКЛО ФАРЫ ПРАВ</t>
  </si>
  <si>
    <t>34615096</t>
  </si>
  <si>
    <t>440 {460} РЕШЕТКА РАДИАТОРА (Тайвань) ХРОМ</t>
  </si>
  <si>
    <t>33449539</t>
  </si>
  <si>
    <t>440 {460} КАПОТ</t>
  </si>
  <si>
    <t>440 {460} ПОРОГ ЛЕВ (KLOKKERHOLM)</t>
  </si>
  <si>
    <t>440 {460} ПОРОГ ПРАВ (KLOKKERHOLM)</t>
  </si>
  <si>
    <t>440 {460} АРКА РЕМ.КРЫЛА ЗАДН ЛЕВ (KLOKKERHOLM)</t>
  </si>
  <si>
    <t>440 {460} АРКА РЕМ.КРЫЛА ЗАДН ПРАВ (KLOKKERHOLM)</t>
  </si>
  <si>
    <t>3416130/347713</t>
  </si>
  <si>
    <t>440 {460} СТОЙКА СТАБИЛИЗАТОРА ЛЕВ ПЕРЕД</t>
  </si>
  <si>
    <t>VOLVO 740/760 (83-89)</t>
  </si>
  <si>
    <t>740 {760} СТЕКЛО ФАРЫ ЛЕВ</t>
  </si>
  <si>
    <t>740 {760} СТЕКЛО ФАРЫ ПРАВ</t>
  </si>
  <si>
    <t>13696059</t>
  </si>
  <si>
    <t>90-90</t>
  </si>
  <si>
    <t>740 УКАЗ.ПОВОРОТА УГЛОВОЙ ЛЕВ (DEPO) БЕЛ-ЖЕЛТ</t>
  </si>
  <si>
    <t>B696091</t>
  </si>
  <si>
    <t>13696067</t>
  </si>
  <si>
    <t>740 УКАЗ.ПОВОРОТА УГЛОВОЙ ПРАВ (DEPO) БЕЛ-ЖЕЛТ</t>
  </si>
  <si>
    <t>B696109</t>
  </si>
  <si>
    <t>1268834/1369068</t>
  </si>
  <si>
    <t>740 {760} БАМПЕР ПЕРЕДН (Тайвань) ЧЕРН</t>
  </si>
  <si>
    <t>13253174</t>
  </si>
  <si>
    <t>740 СПОЙЛЕР БАМПЕРА ПЕРЕДН (Тайвань)</t>
  </si>
  <si>
    <t>13550595</t>
  </si>
  <si>
    <t>740 {760} КРЫЛО ПЕРЕДН ЛЕВ (Тайвань)</t>
  </si>
  <si>
    <t>13550603</t>
  </si>
  <si>
    <t>740 {760} КРЫЛО ПЕРЕДН ПРАВ (Тайвань)</t>
  </si>
  <si>
    <t>940 {740/760/960/850/S/V/C70} ПОВТОРИТЕЛЬ ПОВОРОТА В КРЫЛО Л=П (DEPO) БЕЛЫЙ</t>
  </si>
  <si>
    <t>1325841</t>
  </si>
  <si>
    <t>740 ЗЕРКАЛО ЛЕВ ЭЛЕКТР БЕЗ ПОДОГРЕВ (aspherical) (Тайвань)</t>
  </si>
  <si>
    <t>1325842</t>
  </si>
  <si>
    <t>740 ЗЕРКАЛО ПРАВ ЭЛЕКТР БЕЗ ПОДОГРЕВ (aspherical) (Тайвань)</t>
  </si>
  <si>
    <t>1380023</t>
  </si>
  <si>
    <t>740 {760} ПОРОГ ЛЕВ (4 дв) (KLOKKERHOLM)</t>
  </si>
  <si>
    <t>1380024</t>
  </si>
  <si>
    <t>740 {760} ПОРОГ ПРАВ (4 дв) (KLOKKERHOLM)</t>
  </si>
  <si>
    <t>3530230</t>
  </si>
  <si>
    <t>740 {760} СТОЙКА СТАБИЛИЗАТОРА ЛЕВ ПЕРЕД</t>
  </si>
  <si>
    <t>1205658</t>
  </si>
  <si>
    <t>740 {760/940/960} НАКОНЕЧНИК РУЛЕВОЙ ТЯГИ Л=П</t>
  </si>
  <si>
    <t>VOLVO 850 (91-97)</t>
  </si>
  <si>
    <t>9159408/HVV1411L00E</t>
  </si>
  <si>
    <t>850 ФАРА ЛЕВ (DEPO)</t>
  </si>
  <si>
    <t>9159409/HVV1411R00E</t>
  </si>
  <si>
    <t>850 ФАРА ПРАВ (DEPO)</t>
  </si>
  <si>
    <t>850 ФАРА Л+П (КОМПЛЕКТ) ТЮНИНГ ПРОЗРАЧ С 2 СВЕТЯЩ ОБОДК , ЛИТОЙ УК.ПОВОР (SONAR) ВНУТРИ ЧЕРН</t>
  </si>
  <si>
    <t>850 ФАРА +УКАЗ.ПОВОРОТА Л+П (КОМПЛЕКТ) ВНУТРИ ЧЕРН</t>
  </si>
  <si>
    <t>850 СТЕКЛО ФАРЫ ЛЕВ</t>
  </si>
  <si>
    <t>850 СТЕКЛО ФАРЫ ПРАВ</t>
  </si>
  <si>
    <t>850 СТЕКЛО ФАРЫ ЛЕВ (РОССИЯ)</t>
  </si>
  <si>
    <t>850 СТЕКЛО ФАРЫ ПРАВ (РОССИЯ)</t>
  </si>
  <si>
    <t>68058734</t>
  </si>
  <si>
    <t>850 УКАЗ.ПОВОРОТА УГЛОВОЙ ЛЕВ (DEPO)</t>
  </si>
  <si>
    <t>6817027</t>
  </si>
  <si>
    <t>68058742</t>
  </si>
  <si>
    <t>850 УКАЗ.ПОВОРОТА УГЛОВОЙ ПРАВ (DEPO)</t>
  </si>
  <si>
    <t>6817028</t>
  </si>
  <si>
    <t>68112812</t>
  </si>
  <si>
    <t>850 РЕШЕТКА РАДИАТОРА (Тайвань) ХРОМ</t>
  </si>
  <si>
    <t>9133549</t>
  </si>
  <si>
    <t>850 МОЛДИНГ ПОД ФАРУ ЛЕВ (Тайвань)</t>
  </si>
  <si>
    <t>9151238</t>
  </si>
  <si>
    <t>9133550</t>
  </si>
  <si>
    <t>850 МОЛДИНГ ПОД ФАРУ ПРАВ (Тайвань)</t>
  </si>
  <si>
    <t>9151239</t>
  </si>
  <si>
    <t>35128180</t>
  </si>
  <si>
    <t>850 БАМПЕР ПЕРЕДН (Тайвань) ГРУНТ</t>
  </si>
  <si>
    <t>850 БАМПЕР ПЕРЕДН (Тайвань) СЕР</t>
  </si>
  <si>
    <t>850 БАМПЕР ПЕРЕДН ЛИТОЙ С СПОЙЛЕР (Тайвань) ГРУНТ</t>
  </si>
  <si>
    <t>68177468</t>
  </si>
  <si>
    <t>850 СПОЙЛЕР БАМПЕРА ПЕРЕДН (Тайвань) ЧЕРН</t>
  </si>
  <si>
    <t>91516617</t>
  </si>
  <si>
    <t>850 УСИЛИТЕЛЬ БАМПЕРА ПЕРЕДН (Тайвань)</t>
  </si>
  <si>
    <t>91526012</t>
  </si>
  <si>
    <t>850 КРЫЛО ПЕРЕДН ЛЕВ (Тайвань)</t>
  </si>
  <si>
    <t>91526020</t>
  </si>
  <si>
    <t>850 КРЫЛО ПЕРЕДН ПРАВ (Тайвань)</t>
  </si>
  <si>
    <t>13729173</t>
  </si>
  <si>
    <t>850 КАПОТ (Тайвань)</t>
  </si>
  <si>
    <t>91515858</t>
  </si>
  <si>
    <t>850 ПАНЕЛЬ ПЕРЕДН ПЛАСТИК (Тайвань)</t>
  </si>
  <si>
    <t>9133154</t>
  </si>
  <si>
    <t>850 {S/C/V70} ЗЕРКАЛО ЛЕВ ЭЛЕКТР С ПОДОГРЕВ (Тайвань)</t>
  </si>
  <si>
    <t>3512127</t>
  </si>
  <si>
    <t>850 {S/C/V70} ЗЕРКАЛО ПРАВ ЭЛЕКТР С ПОДОГРЕВ (Тайвань)</t>
  </si>
  <si>
    <t>9133423</t>
  </si>
  <si>
    <t>850 {S/C/V70} ЗЕРКАЛО ЛЕВ МЕХАН С ТРОСИК (aspherical) (Тайвань)</t>
  </si>
  <si>
    <t>3512036</t>
  </si>
  <si>
    <t>850 {S/C/V70} ЗЕРКАЛО ПРАВ МЕХАН С ТРОСИК (convex) (Тайвань)</t>
  </si>
  <si>
    <t>850 АРКА РЕМ.КРЫЛА ЗАДН ЛЕВ (KLOKKERHOLM)</t>
  </si>
  <si>
    <t>850 АРКА РЕМ.КРЫЛА ЗАДН ПРАВ (KLOKKERHOLM)</t>
  </si>
  <si>
    <t>3412424</t>
  </si>
  <si>
    <t>850 {V70} ФОНАРЬ ЗАДН ВНЕШН ЛЕВ (УНИВЕРСАЛ) (DEPO)</t>
  </si>
  <si>
    <t>3412426</t>
  </si>
  <si>
    <t>850 {V70} ФОНАРЬ ЗАДН ВНЕШН ПРАВ (УНИВЕРСАЛ) (DEPO)</t>
  </si>
  <si>
    <t>271901</t>
  </si>
  <si>
    <t>S70 {V70 97-02/850 91-96} РЫЧАГ ПЕРЕДН ПОДВЕСКИ ЛЕВ НИЖН кроме ТУРБО (Тайвань)</t>
  </si>
  <si>
    <t>271902</t>
  </si>
  <si>
    <t>S70 {V70 97-02/850 91-96} РЫЧАГ ПЕРЕДН ПОДВЕСКИ ПРАВ НИЖН кроме ТУРБО (Тайвань)</t>
  </si>
  <si>
    <t>8628497</t>
  </si>
  <si>
    <t>S70 {V70 97-02/850 91-96} РЫЧАГ ПЕРЕДН ПОДВЕСКИ ЛЕВ НИЖН С ТУРБО (Тайвань)</t>
  </si>
  <si>
    <t>8628498</t>
  </si>
  <si>
    <t>S70 {V70 97-02/850 91-96} РЫЧАГ ПЕРЕДН ПОДВЕСКИ ПРАВ НИЖН С ТУРБО (Тайвань)</t>
  </si>
  <si>
    <t>6849575/9171271</t>
  </si>
  <si>
    <t>850 {+S70/V70/C70/XC70} КОНДЕНСАТОР КОНДИЦ (см.каталог)</t>
  </si>
  <si>
    <t>VOLVO 940 (91-94) 960 (91-97) S90 (97-98)</t>
  </si>
  <si>
    <t>3518223</t>
  </si>
  <si>
    <t>940 {960} ФАРА ЛЕВ (DEPO)</t>
  </si>
  <si>
    <t>3518253</t>
  </si>
  <si>
    <t>940 {960} ФАРА ПРАВ (DEPO)</t>
  </si>
  <si>
    <t>940 {960} СТЕКЛО ФАРЫ ЛЕВ БЕЗ УПЛОТНИТ (РОССИЯ)</t>
  </si>
  <si>
    <t>940 {960} СТЕКЛО ФАРЫ ПРАВ БЕЗ УПЛОТНИТ (РОССИЯ)</t>
  </si>
  <si>
    <t>3518624</t>
  </si>
  <si>
    <t>940 {960} УКАЗ.ПОВОРОТА УГЛОВОЙ ЛЕВ (DEPO) БЕЛ-ЖЕЛТ</t>
  </si>
  <si>
    <t>3518625</t>
  </si>
  <si>
    <t>940 {960} УКАЗ.ПОВОРОТА УГЛОВОЙ ПРАВ (DEPO) БЕЛ-ЖЕЛТ</t>
  </si>
  <si>
    <t>9178227</t>
  </si>
  <si>
    <t>960 {S90 97-} УКАЗ.ПОВОРОТА УГЛОВОЙ ЛЕВ (DEPO)</t>
  </si>
  <si>
    <t>9178228</t>
  </si>
  <si>
    <t>960 {S90 97-} УКАЗ.ПОВОРОТА УГЛОВОЙ ПРАВ (DEPO)</t>
  </si>
  <si>
    <t>135848619</t>
  </si>
  <si>
    <t>940 {960} РЕШЕТКА РАДИАТОРА (Тайвань) ХРОМ</t>
  </si>
  <si>
    <t>13584869</t>
  </si>
  <si>
    <t>940 {960} РЕШЕТКА РАДИАТОРА (Тайвань) ХРОМ-ЧЕРН</t>
  </si>
  <si>
    <t>91269971</t>
  </si>
  <si>
    <t>960 {S90 97-} РЕШЕТКА РАДИАТОРА (Тайвань) ХРОМ</t>
  </si>
  <si>
    <t>13586003</t>
  </si>
  <si>
    <t>940 {960} БАМПЕР ПЕРЕДН С ОТВ П/МОЛДИНГ (Тайвань) ЧЕРН</t>
  </si>
  <si>
    <t>35188242</t>
  </si>
  <si>
    <t>940 {960} МОЛДИНГ БАМПЕРА ПЕРЕДН ЛЕВ (Тайвань) СЕР</t>
  </si>
  <si>
    <t>13585732</t>
  </si>
  <si>
    <t>940 {960} МОЛДИНГ БАМПЕРА ПЕРЕДН ЛЕВ (Тайвань) ХРОМ</t>
  </si>
  <si>
    <t>35188184</t>
  </si>
  <si>
    <t>940 {960} МОЛДИНГ БАМПЕРА ПЕРЕДН ПРАВ (Тайвань) СЕР</t>
  </si>
  <si>
    <t>13585724</t>
  </si>
  <si>
    <t>940 {960} МОЛДИНГ БАМПЕРА ПЕРЕДН ПРАВ (Тайвань) ХРОМ</t>
  </si>
  <si>
    <t>35188168</t>
  </si>
  <si>
    <t>940 {960} МОЛДИНГ БАМПЕРА ПЕРЕДН ЦЕНТРАЛ (Тайвань) СЕР</t>
  </si>
  <si>
    <t>35182625</t>
  </si>
  <si>
    <t>940 {960} МОЛДИНГ БАМПЕРА ПЕРЕДН ЦЕНТРАЛ (Тайвань) ХРОМ</t>
  </si>
  <si>
    <t>13585070</t>
  </si>
  <si>
    <t>940 {960} СПОЙЛЕР БАМПЕРА ПЕРЕДН (Тайвань)</t>
  </si>
  <si>
    <t>91261750</t>
  </si>
  <si>
    <t>960 {S90} СПОЙЛЕР БАМПЕРА ПЕРЕДН (Тайвань)</t>
  </si>
  <si>
    <t>13585641</t>
  </si>
  <si>
    <t>940 {960} УСИЛИТЕЛЬ БАМПЕРА ПЕРЕДН (Тайвань)</t>
  </si>
  <si>
    <t>35031830</t>
  </si>
  <si>
    <t>940 КРЫЛО ПЕРЕДН ЛЕВ (Тайвань)</t>
  </si>
  <si>
    <t>35031848</t>
  </si>
  <si>
    <t>940 КРЫЛО ПЕРЕДН ПРАВ (Тайвань)</t>
  </si>
  <si>
    <t>91266833</t>
  </si>
  <si>
    <t>960 {S90 97-} КРЫЛО ПЕРЕДН ЛЕВ (Тайвань)</t>
  </si>
  <si>
    <t>91266841</t>
  </si>
  <si>
    <t>960 {S90 97-} КРЫЛО ПЕРЕДН ПРАВ (Тайвань)</t>
  </si>
  <si>
    <t>13554118</t>
  </si>
  <si>
    <t>960 КРЫЛО ПЕРЕДН ЛЕВ (Тайвань)</t>
  </si>
  <si>
    <t>13554126</t>
  </si>
  <si>
    <t>960 КРЫЛО ПЕРЕДН ПРАВ (Тайвань)</t>
  </si>
  <si>
    <t>3526343</t>
  </si>
  <si>
    <t>940 КАПОТ (Тайвань)</t>
  </si>
  <si>
    <t>13553391</t>
  </si>
  <si>
    <t>960 {S90 97-} КАПОТ МЕТАЛ</t>
  </si>
  <si>
    <t>94477932</t>
  </si>
  <si>
    <t>940 {960} ЗЕРКАЛО ЛЕВ ЭЛЕКТР С ПОДОГРЕВ (aspherical) (Тайвань)</t>
  </si>
  <si>
    <t>94477866</t>
  </si>
  <si>
    <t>940 {960} ЗЕРКАЛО ПРАВ ЭЛЕКТР С ПОДОГРЕВ (convex) (Тайвань)</t>
  </si>
  <si>
    <t>35265750</t>
  </si>
  <si>
    <t>940 {960} АМОРТИЗАТОР КРЫШКИ БАГАЖНИКА Л=П (Тайвань)</t>
  </si>
  <si>
    <t>9126960</t>
  </si>
  <si>
    <t>940 {960/S90 97-} ФОНАРЬ ЗАДН ВНЕШН ЛЕВ (DEPO) БЕЛЫЙ</t>
  </si>
  <si>
    <t>9126959</t>
  </si>
  <si>
    <t>940 {960/S90 97-} ФОНАРЬ ЗАДН ВНЕШН ПРАВ (DEPO) БЕЛЫЙ</t>
  </si>
  <si>
    <t>35340850</t>
  </si>
  <si>
    <t>940 {960} ФОНАРЬ ЗАДН ВНЕШН ЛЕВ (DEPO) ЖЕЛТ</t>
  </si>
  <si>
    <t>35340868</t>
  </si>
  <si>
    <t>940 {960} ФОНАРЬ ЗАДН ВНЕШН ПРАВ (DEPO) ЖЕЛТ</t>
  </si>
  <si>
    <t>274451</t>
  </si>
  <si>
    <t>960 {S90/V90 97-98} РЫЧАГ ПЕРЕДН ПОДВЕСКИ ЛЕВ НИЖН (Тайвань)</t>
  </si>
  <si>
    <t>274452</t>
  </si>
  <si>
    <t>960 {S90/V90 97-98} РЫЧАГ ПЕРЕДН ПОДВЕСКИ ПРАВ НИЖН (Тайвань)</t>
  </si>
  <si>
    <t>35303049</t>
  </si>
  <si>
    <t>960 СТОЙКА СТАБИЛИЗАТОРА Л=П ЗАДН</t>
  </si>
  <si>
    <t>91428805</t>
  </si>
  <si>
    <t>940 {740/760/960/S90} МОТОР+ВЕНТИЛЯТОР  РАДИАТ ОХЛАЖДЕН С КОРПУС (Тайвань)</t>
  </si>
  <si>
    <t>3789166</t>
  </si>
  <si>
    <t>940 {740/760/960} МОТОР+ВЕНТИЛЯТОР КОНДЕНС КОНД С КОРПУС (Тайвань)</t>
  </si>
  <si>
    <t>91267310</t>
  </si>
  <si>
    <t>960 {(S90 97-)КРЕПЛЕНИЕ РЕШЕТКИ}  ЛЕВ (Тайвань)</t>
  </si>
  <si>
    <t>91267328</t>
  </si>
  <si>
    <t>960 {(S90 97-)КРЕПЛЕНИЕ РЕШЕТКИ}  ПРАВ (Тайвань)</t>
  </si>
  <si>
    <t>VOLVO S40 (04-)</t>
  </si>
  <si>
    <t>30678898</t>
  </si>
  <si>
    <t>S40 ФАРА ЛЕВ С РЕГ.МОТОР ВНУТРИ (DEPO) ЧЕРН</t>
  </si>
  <si>
    <t>30678899</t>
  </si>
  <si>
    <t>S40 ФАРА ПРАВ С РЕГ.МОТОР ВНУТРИ (DEPO) ЧЕРН</t>
  </si>
  <si>
    <t>30678203</t>
  </si>
  <si>
    <t>S40 ФАРА ЛЕВ (КСЕНОН) С РЕГ.МОТОР ВНУТРИ (DEPO) ЧЕРН</t>
  </si>
  <si>
    <t>30678204</t>
  </si>
  <si>
    <t>S40 ФАРА ПРАВ (КСЕНОН) С РЕГ.МОТОР ВНУТРИ (DEPO) ЧЕРН</t>
  </si>
  <si>
    <t>8620116</t>
  </si>
  <si>
    <t>S40 РЕШЕТКА РАДИАТОРА (Китай)</t>
  </si>
  <si>
    <t>39991834</t>
  </si>
  <si>
    <t>S40 БАМПЕР ПЕРЕДН С ОТВ П/ОМЫВАТ ФАР (Тайвань) ГРУНТ</t>
  </si>
  <si>
    <t>306993346</t>
  </si>
  <si>
    <t>S40 УСИЛИТЕЛЬ БАМПЕРА ПЕРЕДН (Тайвань)</t>
  </si>
  <si>
    <t>31353949</t>
  </si>
  <si>
    <t>S40 УСИЛИТЕЛЬ БАМПЕРА ПЕРЕДН (Китай)</t>
  </si>
  <si>
    <t>30745126</t>
  </si>
  <si>
    <t>S40 КРЫЛО ПЕРЕДН ЛЕВ (Тайвань)</t>
  </si>
  <si>
    <t>30745127</t>
  </si>
  <si>
    <t>S40 КРЫЛО ПЕРЕДН ПРАВ (Тайвань)</t>
  </si>
  <si>
    <t>306781436</t>
  </si>
  <si>
    <t>S40 ПОДКРЫЛОК ПЕРЕДН КРЫЛА ЛЕВ (Тайвань)</t>
  </si>
  <si>
    <t>306781444</t>
  </si>
  <si>
    <t>S40 ПОДКРЫЛОК ПЕРЕДН КРЫЛА ПРАВ (Тайвань)</t>
  </si>
  <si>
    <t>312651185</t>
  </si>
  <si>
    <t>S40 {+ C30/V50} КАПОТ (Тайвань)</t>
  </si>
  <si>
    <t>30762273</t>
  </si>
  <si>
    <t>S40 СУППОРТ РАДИАТОРА (Тайвань)</t>
  </si>
  <si>
    <t>8679827</t>
  </si>
  <si>
    <t>S40 СТЕКЛО ЗЕРКАЛА ЛЕВ С ПОДОГРЕВ (aspherical) (Тайвань)</t>
  </si>
  <si>
    <t>8679831</t>
  </si>
  <si>
    <t>S40 СТЕКЛО ЗЕРКАЛА ПРАВ С ПОДОГРЕВ (convex) (Тайвань)</t>
  </si>
  <si>
    <t>VOLVO S40 /V40 (96-)</t>
  </si>
  <si>
    <t>3345702</t>
  </si>
  <si>
    <t>S40 {V40} ФАРА ЛЕВ (DEPO)</t>
  </si>
  <si>
    <t>30899678</t>
  </si>
  <si>
    <t>S40 {V40} ФАРА ЛЕВ П/КОРРЕКТОР ВНУТРИ (DEPO) ЧЕРН</t>
  </si>
  <si>
    <t>30899878</t>
  </si>
  <si>
    <t>30864579</t>
  </si>
  <si>
    <t>S40 {V40} ФАРА ЛЕВ П/КОРРЕКТОР ВНУТРИ ХРОМ (DEPO)</t>
  </si>
  <si>
    <t>3345703</t>
  </si>
  <si>
    <t>S40 {V40} ФАРА ПРАВ (DEPO)</t>
  </si>
  <si>
    <t>30899679</t>
  </si>
  <si>
    <t>S40 {V40} ФАРА ПРАВ П/КОРРЕКТОР ВНУТРИ (DEPO) ЧЕРН</t>
  </si>
  <si>
    <t>30899879</t>
  </si>
  <si>
    <t>30864580</t>
  </si>
  <si>
    <t>S40 {V40} ФАРА ПРАВ П/КОРРЕКТОР ВНУТРИ ХРОМ (DEPO)</t>
  </si>
  <si>
    <t>S40 {V40} ФАРА Л+П (КОМПЛЕКТ) ТЮНИНГ (DEVIL EYES) ЛИНЗОВАН С СВЕТЯЩ ОБОДК ЛИТОЙ УК.ПОВОР (JUNYAN) ВНУТРИ ЧЕРН</t>
  </si>
  <si>
    <t>30806986</t>
  </si>
  <si>
    <t>S40 {V40} УКАЗ.ПОВОРОТА УГЛОВОЙ ЛЕВ (DEPO)</t>
  </si>
  <si>
    <t>30854653</t>
  </si>
  <si>
    <t>30621835</t>
  </si>
  <si>
    <t>S40 {V40} УКАЗ.ПОВОРОТА УГЛОВОЙ ЛЕВ ПРОЗРАЧ ВНУТРИ (DEPO) ЧЕРН</t>
  </si>
  <si>
    <t>30806987</t>
  </si>
  <si>
    <t>S40 {V40} УКАЗ.ПОВОРОТА УГЛОВОЙ ПРАВ (DEPO)</t>
  </si>
  <si>
    <t>30854654</t>
  </si>
  <si>
    <t>30621836</t>
  </si>
  <si>
    <t>S40 {V40} УКАЗ.ПОВОРОТА УГЛОВОЙ ПРАВ ПРОЗРАЧ ВНУТРИ (DEPO) ЧЕРН</t>
  </si>
  <si>
    <t>30621937</t>
  </si>
  <si>
    <t>S40 {V40} ФОНАРЬ-КАТАФОТ ЛЕВ В БАМПЕР (DEPO) ЖЕЛТ</t>
  </si>
  <si>
    <t>30613665</t>
  </si>
  <si>
    <t>30621938</t>
  </si>
  <si>
    <t>S40 {V40} ФОНАРЬ-КАТАФОТ ПРАВ В БАМПЕР (DEPO) ЖЕЛТ</t>
  </si>
  <si>
    <t>30613666</t>
  </si>
  <si>
    <t>30865271</t>
  </si>
  <si>
    <t>S40 {V40} ФАРА ПРОТИВОТУМ ЛЕВ (DEPO)</t>
  </si>
  <si>
    <t>30865564</t>
  </si>
  <si>
    <t>30865565</t>
  </si>
  <si>
    <t>S40 {V40} ФАРА ПРОТИВОТУМ ПРАВ (DEPO)</t>
  </si>
  <si>
    <t>30865272</t>
  </si>
  <si>
    <t>30803301</t>
  </si>
  <si>
    <t>S40 {V40} РЕШЕТКА РАДИАТОРА (Тайвань) ХРОМ</t>
  </si>
  <si>
    <t>3085928</t>
  </si>
  <si>
    <t>S40 {V40} БАМПЕР ПЕРЕДН (Тайвань) ГРУНТ</t>
  </si>
  <si>
    <t>30800906</t>
  </si>
  <si>
    <t>S40 {V40} УСИЛИТЕЛЬ БАМПЕРА ПЕРЕДН (Тайвань)</t>
  </si>
  <si>
    <t>30844334</t>
  </si>
  <si>
    <t>S40 {V40} КРЫЛО ПЕРЕДН ЛЕВ (Тайвань)</t>
  </si>
  <si>
    <t>30844333</t>
  </si>
  <si>
    <t>S40 {V40} КРЫЛО ПЕРЕДН ПРАВ (Тайвань)</t>
  </si>
  <si>
    <t>308654540</t>
  </si>
  <si>
    <t>S40 {V40} ПОДКРЫЛОК ПЕРЕДН КРЫЛА ЛЕВ (Тайвань)</t>
  </si>
  <si>
    <t>308042662</t>
  </si>
  <si>
    <t>S40 {V40} ПОДКРЫЛОК ПЕРЕДН КРЫЛА ПРАВ (Тайвань)</t>
  </si>
  <si>
    <t>30844311</t>
  </si>
  <si>
    <t>S40 {V40} КАПОТ (Тайвань)</t>
  </si>
  <si>
    <t>308002674</t>
  </si>
  <si>
    <t>S40 {V40} ЗЕРКАЛО ЛЕВ МЕХАН С ТРОСИК С ПОДОГРЕВ (aspherical) (Тайвань)</t>
  </si>
  <si>
    <t>308083039</t>
  </si>
  <si>
    <t>S40 {V40} ЗЕРКАЛО ПРАВ МЕХАН С ТРОСИК С ПОДОГРЕВ (convex) (Тайвань)</t>
  </si>
  <si>
    <t>308002633</t>
  </si>
  <si>
    <t>S40 {V40} ЗЕРКАЛО ЛЕВ ЭЛЕКТР С ПОДОГРЕВ (aspherical) (Тайвань) ГРУНТ</t>
  </si>
  <si>
    <t>308002641</t>
  </si>
  <si>
    <t>S40 {V40} ЗЕРКАЛО ПРАВ ЭЛЕКТР С ПОДОГРЕВ (convex) (Тайвань) ГРУНТ</t>
  </si>
  <si>
    <t>S40 {V40} ПОРОГ ЛЕВ (4 дв) (KLOKKERHOLM)</t>
  </si>
  <si>
    <t>S40 {V40} ПОРОГ ПРАВ (4 дв) (KLOKKERHOLM)</t>
  </si>
  <si>
    <t>S40 {V40} АРКА РЕМ.КРЫЛА ЗАДН ЛЕВ (4 дв) (5 дв) (KLOKKERHOLM)</t>
  </si>
  <si>
    <t>S40 {V40} АРКА РЕМ.КРЫЛА ЗАДН ПРАВ (4 дв) (5 дв) (KLOKKERHOLM)</t>
  </si>
  <si>
    <t>30883988/MR911570/MR916133</t>
  </si>
  <si>
    <t>CARISMA {S40 96-00} РЫЧАГ ПЕРЕДН ПОДВЕСКИ ЛЕВ НИЖН В СБОРЕ (Тайвань)</t>
  </si>
  <si>
    <t>30883989/MR911569/MR916134</t>
  </si>
  <si>
    <t>CARISMA {S40 96-00} РЫЧАГ ПЕРЕДН ПОДВЕСКИ ПРАВ НИЖН В СБОРЕ (Тайвань)</t>
  </si>
  <si>
    <t>30887653</t>
  </si>
  <si>
    <t>S40 {V40} РЫЧАГ ПЕРЕДН ПОДВЕСКИ ЛЕВ НИЖН (Тайвань)</t>
  </si>
  <si>
    <t>30887654</t>
  </si>
  <si>
    <t>S40 {V40} РЫЧАГ ПЕРЕДН ПОДВЕСКИ ПРАВ НИЖН (Тайвань)</t>
  </si>
  <si>
    <t>8602065</t>
  </si>
  <si>
    <t>S40 {+V40} РАДИАТОР ОХЛАЖДЕН (NISSENS) (NRF) (GERI) (см.каталог)</t>
  </si>
  <si>
    <t>8602106/8602107/MB925662/MR187415</t>
  </si>
  <si>
    <t>95-04</t>
  </si>
  <si>
    <t>CARISMA {VV S40/V40 1.9TD} РАДИАТОР ОХЛАЖДЕН MT 1.8 (дизель) +/- КОНДИЦ</t>
  </si>
  <si>
    <t>306230665/308643493/33457444/33457458</t>
  </si>
  <si>
    <t>S40 {V40} МОТОР+ВЕНТИЛЯТОР  РАДИАТ ОХЛАЖДЕН ДВУХВЕНТИЛЯТ С КОРПУС (Тайвань)</t>
  </si>
  <si>
    <t>306230665/308220359/308643493</t>
  </si>
  <si>
    <t>S40 {V40} МОТОР+ВЕНТИЛЯТОР  РАДИАТ ОХЛАЖДЕН С КОРПУС (Тайвань)</t>
  </si>
  <si>
    <t>308220359/33457441/33457458</t>
  </si>
  <si>
    <t>S40 {V40} МОТОР+ВЕНТИЛЯТОР КОНДЕНС КОНД С КОРПУС (Тайвань)</t>
  </si>
  <si>
    <t>30612618/8601535/8FK351109551</t>
  </si>
  <si>
    <t>S40 {V40} КОМПРЕССОР КОНДИЦ (см.каталог) (AVA)</t>
  </si>
  <si>
    <t>VOLVO S40 /V50 (08-)</t>
  </si>
  <si>
    <t>31265694/31299583</t>
  </si>
  <si>
    <t>S40 {V50} ФАРА ЛЕВ С РЕГ.МОТОР ВНУТРИ (DEPO) СЕРЕБРИСТО-СЕР</t>
  </si>
  <si>
    <t>31265695/31299584</t>
  </si>
  <si>
    <t>S40 {V50} ФАРА ПРАВ С РЕГ.МОТОР ВНУТРИ (DEPO) СЕРЕБРИСТО-СЕР</t>
  </si>
  <si>
    <t>150471335/30764930</t>
  </si>
  <si>
    <t>S40 {V50} ФАРА ПРОТИВОТУМ ЛЕВ (DEPO)</t>
  </si>
  <si>
    <t>150471336/30764931</t>
  </si>
  <si>
    <t>S40 {V50} ФАРА ПРОТИВОТУМ ПРАВ (DEPO)</t>
  </si>
  <si>
    <t>39886257</t>
  </si>
  <si>
    <t>S40 БАМПЕР ПЕРЕДН (Китай)</t>
  </si>
  <si>
    <t>30762571</t>
  </si>
  <si>
    <t>S40 {S60 / V70 07-} СТЕКЛО ЗЕРКАЛА ЛЕВ С ПОДОГРЕВ (aspherical) (Тайвань)</t>
  </si>
  <si>
    <t>30762572</t>
  </si>
  <si>
    <t>S40 {S60 / V70 07-} СТЕКЛО ЗЕРКАЛА ПРАВ С ПОДОГРЕВ (aspherical) (Тайвань)</t>
  </si>
  <si>
    <t>30716479</t>
  </si>
  <si>
    <t>S60 {V40/V60 11-} СТЕКЛО ЗЕРКАЛА ЛЕВ С ПОДОГРЕВ (aspherical) (Тайвань)</t>
  </si>
  <si>
    <t>31299499</t>
  </si>
  <si>
    <t>S60 {V40/V60 11-} СТЕКЛО ЗЕРКАЛА ПРАВ С ПОДОГРЕВ (aspherical) (Тайвань)</t>
  </si>
  <si>
    <t>VOLVO S60 (00-)</t>
  </si>
  <si>
    <t>30698825</t>
  </si>
  <si>
    <t>S60 ФАРА ЛЕВ +/- КОРРЕКТОР ВНУТРИ (DEPO) ЧЕРН</t>
  </si>
  <si>
    <t>8693587</t>
  </si>
  <si>
    <t>S60 ФАРА ЛЕВ П/КОРРЕКТОР (DEPO)</t>
  </si>
  <si>
    <t>30698826</t>
  </si>
  <si>
    <t>S60 ФАРА ПРАВ +/- КОРРЕКТОР ВНУТРИ (DEPO) ЧЕРН</t>
  </si>
  <si>
    <t>8693588</t>
  </si>
  <si>
    <t>S60 ФАРА ПРАВ П/КОРРЕКТОР (DEPO)</t>
  </si>
  <si>
    <t>8693336</t>
  </si>
  <si>
    <t>S60 ФАРА ПРОТИВОТУМ ЛЕВ (DEPO)</t>
  </si>
  <si>
    <t>9178184</t>
  </si>
  <si>
    <t>9178185</t>
  </si>
  <si>
    <t>S60 ФАРА ПРОТИВОТУМ ПРАВ (DEPO)</t>
  </si>
  <si>
    <t>8693337</t>
  </si>
  <si>
    <t>9151881</t>
  </si>
  <si>
    <t>S60 РЕШЕТКА РАДИАТОРА (Тайвань) ХРОМ-СЕР</t>
  </si>
  <si>
    <t>9484017</t>
  </si>
  <si>
    <t>S60 БАМПЕР ПЕРЕДН С ОТВ П/ОМЫВАТ ФАР (Тайвань)</t>
  </si>
  <si>
    <t>94840105</t>
  </si>
  <si>
    <t>S60 МОЛДИНГ БАМПЕРА ПЕРЕДН ЛЕВ (Тайвань) ГРУНТ ЧЕРН</t>
  </si>
  <si>
    <t>94840113</t>
  </si>
  <si>
    <t>S60 МОЛДИНГ БАМПЕРА ПЕРЕДН ПРАВ (Тайвань) ГРУНТ ЧЕРН</t>
  </si>
  <si>
    <t>9187958</t>
  </si>
  <si>
    <t>S60 {+ V70 `00-} КРЫЛО ПЕРЕДН ЛЕВ (Тайвань)</t>
  </si>
  <si>
    <t>9187959</t>
  </si>
  <si>
    <t>S60 {+ V70 `00-} КРЫЛО ПЕРЕДН ПРАВ (Тайвань)</t>
  </si>
  <si>
    <t>30722643</t>
  </si>
  <si>
    <t>S60 {V70} ПОВТОРИТЕЛЬ ПОВОРОТА В КРЫЛО ЛЕВ (DEPO) ПРОЗРАЧН</t>
  </si>
  <si>
    <t>30722642</t>
  </si>
  <si>
    <t>S60 {V70} ПОВТОРИТЕЛЬ ПОВОРОТА В КРЫЛО ПРАВ (DEPO) ПРОЗРАЧН</t>
  </si>
  <si>
    <t>86589447</t>
  </si>
  <si>
    <t>S60 {V70} ПОВТОРИТЕЛЬ ПОВОРОТА В КРЫЛО ЛЕВ (DEPO) ТОНИР</t>
  </si>
  <si>
    <t>86589454</t>
  </si>
  <si>
    <t>S60 {V70} ПОВТОРИТЕЛЬ ПОВОРОТА В КРЫЛО ПРАВ (DEPO) ТОНИР</t>
  </si>
  <si>
    <t>306556655</t>
  </si>
  <si>
    <t>S60 ПОДКРЫЛОК ПЕРЕДН КРЫЛА ЛЕВ (Тайвань)</t>
  </si>
  <si>
    <t>306556663</t>
  </si>
  <si>
    <t>S60 ПОДКРЫЛОК ПЕРЕДН КРЫЛА ПРАВ (Тайвань)</t>
  </si>
  <si>
    <t>86430196</t>
  </si>
  <si>
    <t>S60 КАПОТ (Тайвань)</t>
  </si>
  <si>
    <t>86598851</t>
  </si>
  <si>
    <t>S60 СУППОРТ РАДИАТОРА (Тайвань)</t>
  </si>
  <si>
    <t>30634917</t>
  </si>
  <si>
    <t>S60 ЗЕРКАЛО ЛЕВ ЭЛЕКТР С ПОДОГРЕВ , ПОДСВЕТ (aspherical) (Тайвань) ГРУНТ</t>
  </si>
  <si>
    <t>30634918</t>
  </si>
  <si>
    <t>S60 ЗЕРКАЛО ПРАВ ЭЛЕКТР С ПОДОГРЕВ , ПОДСВЕТ (convex) (Тайвань) ГРУНТ</t>
  </si>
  <si>
    <t>30634919</t>
  </si>
  <si>
    <t>S60 ЗЕРКАЛО ЛЕВ ЭЛЕКТР С ПОДОГРЕВ , АВТОСКЛАДЫВ ПАМЯТЬЮ ПОДСВЕТ (aspherical) (Тайвань) ГРУНТ</t>
  </si>
  <si>
    <t>30634920</t>
  </si>
  <si>
    <t>S60 ЗЕРКАЛО ПРАВ ЭЛЕКТР С ПОДОГРЕВ , АВТОСКЛАДЫВ ПАМЯТЬЮ ПОДСВЕТ (convex) (Тайвань) ГРУНТ</t>
  </si>
  <si>
    <t>9203118</t>
  </si>
  <si>
    <t>S80 {S60 00-03} СТЕКЛО ЗЕРКАЛА ЛЕВ С ПОДОГРЕВ (aspherical) (Тайвань)</t>
  </si>
  <si>
    <t>9203121</t>
  </si>
  <si>
    <t>S80 {S60 00-03} СТЕКЛО ЗЕРКАЛА ПРАВ С ПОДОГРЕВ (convex) (Тайвань)</t>
  </si>
  <si>
    <t>30634719</t>
  </si>
  <si>
    <t>S80 {S60 04-} СТЕКЛО ЗЕРКАЛА ЛЕВ С ПОДОГРЕВ (aspherical) (Тайвань)</t>
  </si>
  <si>
    <t>30634720</t>
  </si>
  <si>
    <t>S80 {S60 04-} СТЕКЛО ЗЕРКАЛА ПРАВ С ПОДОГРЕВ (convex) (Тайвань)</t>
  </si>
  <si>
    <t>30635229</t>
  </si>
  <si>
    <t>S60 {V70 02-} РЫЧАГ ПЕРЕДН ПОДВЕСКИ ЛЕВ НИЖН (Тайвань)</t>
  </si>
  <si>
    <t>30635230</t>
  </si>
  <si>
    <t>S60 {V70 02-} РЫЧАГ ПЕРЕДН ПОДВЕСКИ ПРАВ НИЖН (Тайвань)</t>
  </si>
  <si>
    <t>8601432/8601563/8601585/8602412/8602413</t>
  </si>
  <si>
    <t>S80 {+(S70/V70/C70/XC70/S60 00- )} РАДИАТОР ОХЛАЖДЕН (NISSENS) (см.каталог)</t>
  </si>
  <si>
    <t>86237344/86496759</t>
  </si>
  <si>
    <t>S60 МОТОР+ВЕНТИЛЯТОР  РАДИАТ ОХЛАЖДЕН С КОРПУС (Тайвань)</t>
  </si>
  <si>
    <t>6848889</t>
  </si>
  <si>
    <t>S80 {+(S70/V70/C70/XC70/S60 00- )} КОНДЕНСАТОР КОНДИЦ (см.каталог)</t>
  </si>
  <si>
    <t>8602621/8684287</t>
  </si>
  <si>
    <t>S80 {S60 00-/V70 00-/XC70 00-} КОМПРЕССОР КОНДИЦ (см.каталог) (AVA)</t>
  </si>
  <si>
    <t>VOLVO S60 (10-)</t>
  </si>
  <si>
    <t>31299994</t>
  </si>
  <si>
    <t>S60 {V60  } ФАРА ЛЕВ С РЕГ.МОТОР (DEPO)</t>
  </si>
  <si>
    <t>31299995</t>
  </si>
  <si>
    <t>S60 {V60  } ФАРА ПРАВ С РЕГ.МОТОР (DEPO)</t>
  </si>
  <si>
    <t>31358097</t>
  </si>
  <si>
    <t>S60 {V60 13-} ФАРА ЛЕВ С РЕГ.МОТОР , ДИОД (DEPO)</t>
  </si>
  <si>
    <t>31358098</t>
  </si>
  <si>
    <t>S60 {V60 13-} ФАРА ПРАВ С РЕГ.МОТОР , ДИОД (DEPO)</t>
  </si>
  <si>
    <t>31299990</t>
  </si>
  <si>
    <t>S60 ФАРА ЛЕВ С РЕГ.МОТОР , ДИОД (КСЕНОН) (DEPO)</t>
  </si>
  <si>
    <t>31299991</t>
  </si>
  <si>
    <t>S60 ФАРА ПРАВ С РЕГ.МОТОР , ДИОД (КСЕНОН) (DEPO)</t>
  </si>
  <si>
    <t>39802501</t>
  </si>
  <si>
    <t>S60 БАМПЕР ПЕРЕДН (Китай)</t>
  </si>
  <si>
    <t>30795021</t>
  </si>
  <si>
    <t>S60 РЕШЕТКА БАМПЕРА ПЕРЕДН (Китай)</t>
  </si>
  <si>
    <t>31276748</t>
  </si>
  <si>
    <t>S60 КРЫЛО ПЕРЕДН ЛЕВ (Тайвань)</t>
  </si>
  <si>
    <t>31276749</t>
  </si>
  <si>
    <t>S60 КРЫЛО ПЕРЕДН ПРАВ (Тайвань)</t>
  </si>
  <si>
    <t>313353500</t>
  </si>
  <si>
    <t>S60 КАПОТ (Тайвань) АЛЮМИН</t>
  </si>
  <si>
    <t>31297170</t>
  </si>
  <si>
    <t>S60 КАПОТ (Тайвань) СТАЛЬН</t>
  </si>
  <si>
    <t>30796267</t>
  </si>
  <si>
    <t>S60 ФОНАРЬ ЗАДН ВНЕШН ЛЕВ ДИОД (DEPO)</t>
  </si>
  <si>
    <t>30796268</t>
  </si>
  <si>
    <t>S60 ФОНАРЬ ЗАДН ВНЕШН ПРАВ ДИОД (DEPO)</t>
  </si>
  <si>
    <t>31278557</t>
  </si>
  <si>
    <t>S60 {V60} ФОНАРЬ ГАБАРИТНЫЙ ЛЕВ В ПЕРЕД БАМПЕР ДИОД (DEPO)</t>
  </si>
  <si>
    <t>31278558</t>
  </si>
  <si>
    <t>S60 {V60} ФОНАРЬ ГАБАРИТНЫЙ ПРАВ В ПЕРЕД БАМПЕР ДИОД (DEPO)</t>
  </si>
  <si>
    <t>30784344</t>
  </si>
  <si>
    <t>S60 ФОРСУНКА ОМЫВАТЕЛЯ ФАРЫ ЛЕВ (Китай)</t>
  </si>
  <si>
    <t>30784345</t>
  </si>
  <si>
    <t>S60 ФОРСУНКА ОМЫВАТЕЛЯ ФАРЫ ПРАВ (Китай)</t>
  </si>
  <si>
    <t>VOLVO S70/V70/C70/XC70 (97-)</t>
  </si>
  <si>
    <t>916896</t>
  </si>
  <si>
    <t>S70 {V70/C70 97-00} ФАРА ЛЕВ П/КОРРЕКТОР (DEPO)</t>
  </si>
  <si>
    <t>8628618</t>
  </si>
  <si>
    <t>S70 {V70/C70 97-00} ФАРА ПРАВ П/КОРРЕКТОР (DEPO)</t>
  </si>
  <si>
    <t>8693567</t>
  </si>
  <si>
    <t>V70 ФАРА ЛЕВ П/КОРРЕКТОР (DEPO)</t>
  </si>
  <si>
    <t>8693568</t>
  </si>
  <si>
    <t>V70 ФАРА ПРАВ П/КОРРЕКТОР (DEPO)</t>
  </si>
  <si>
    <t>8628398</t>
  </si>
  <si>
    <t>S70 {V70/C70 97-00} ФАРА ЛЕВ БЕЗ КОРРЕКТОР</t>
  </si>
  <si>
    <t>8628399</t>
  </si>
  <si>
    <t>S70 {V70/C70 97-00} ФАРА ПРАВ БЕЗ КОРРЕКТОР</t>
  </si>
  <si>
    <t>30698835</t>
  </si>
  <si>
    <t>V70 {+ XC70} ФАРА ЛЕВ +/- КОРРЕКТОР ВНУТРИ (DEPO) СЕР</t>
  </si>
  <si>
    <t>30698836</t>
  </si>
  <si>
    <t>V70 {+ XC70} ФАРА ПРАВ +/- КОРРЕКТОР ВНУТРИ (DEPO) СЕР</t>
  </si>
  <si>
    <t>S70 {V70/C70 97-00} СТЕКЛО ФАРЫ ЛЕВ</t>
  </si>
  <si>
    <t>S70 {V70/C70 97-00} СТЕКЛО ФАРЫ ПРАВ</t>
  </si>
  <si>
    <t>9169370</t>
  </si>
  <si>
    <t>S70 {V70/C70 97-00} УКАЗ.ПОВОРОТА УГЛОВОЙ ЛЕВ (DEPO)</t>
  </si>
  <si>
    <t>9169371</t>
  </si>
  <si>
    <t>S70 {V70/C70 97-00} УКАЗ.ПОВОРОТА УГЛОВОЙ ПРАВ (DEPO)</t>
  </si>
  <si>
    <t>8620227</t>
  </si>
  <si>
    <t>S70 {V70 97-00} ФАРА ПРОТИВОТУМ ЛЕВ (DEPO)</t>
  </si>
  <si>
    <t>8620230</t>
  </si>
  <si>
    <t>S70 {V70 97-00} ФАРА ПРОТИВОТУМ ПРАВ (DEPO)</t>
  </si>
  <si>
    <t>91909044</t>
  </si>
  <si>
    <t>S70 {XC70 01-} ФАРА ПРОТИВОТУМ ЛЕВ (DEPO)</t>
  </si>
  <si>
    <t>91909051</t>
  </si>
  <si>
    <t>S70 {XC70 01-} ФАРА ПРОТИВОТУМ ПРАВ (DEPO)</t>
  </si>
  <si>
    <t>8693347</t>
  </si>
  <si>
    <t>V70 {+ XC70} ФАРА ПРОТИВОТУМ ЛЕВ (DEPO)</t>
  </si>
  <si>
    <t>8693348</t>
  </si>
  <si>
    <t>V70 {+ XC70} ФАРА ПРОТИВОТУМ ПРАВ (DEPO)</t>
  </si>
  <si>
    <t>8620228</t>
  </si>
  <si>
    <t>V70 ФАРА ПРОТИВОТУМ ЛЕВ (DEPO)</t>
  </si>
  <si>
    <t>8620229</t>
  </si>
  <si>
    <t>V70 ФАРА ПРОТИВОТУМ ПРАВ (DEPO)</t>
  </si>
  <si>
    <t>8659875</t>
  </si>
  <si>
    <t>S70 {V70/C70} РЕШЕТКА РАДИАТОРА (Тайвань) ХРОМ</t>
  </si>
  <si>
    <t>91275800</t>
  </si>
  <si>
    <t>9484238</t>
  </si>
  <si>
    <t>S70 {V70 00-} БАМПЕР ПЕРЕДН С ОТВ П/ПРОТИВОТУМ (Тайвань) ЧЕРН</t>
  </si>
  <si>
    <t>9169553</t>
  </si>
  <si>
    <t>S70 {V70 97-00} БАМПЕР ПЕРЕДН С ОТВ П/ПРОТИВОТУМ (Тайвань) ЧЕРН</t>
  </si>
  <si>
    <t>91526798</t>
  </si>
  <si>
    <t>S70 {V70} КРЫЛО ПЕРЕДН ЛЕВ (Тайвань)</t>
  </si>
  <si>
    <t>91526806</t>
  </si>
  <si>
    <t>S70 {V70} КРЫЛО ПЕРЕДН ПРАВ (Тайвань)</t>
  </si>
  <si>
    <t>91527093</t>
  </si>
  <si>
    <t>S70 {V70/C70} КАПОТ (Тайвань)</t>
  </si>
  <si>
    <t>91516500</t>
  </si>
  <si>
    <t>S70 {V70/C70} ПАНЕЛЬ ПЕРЕДН ПЛАСТИК (Тайвань)</t>
  </si>
  <si>
    <t>35071976</t>
  </si>
  <si>
    <t>S70 {V70/C70} МОТОР+ВЕНТИЛЯТОР  РАДИАТ ОХЛАЖДЕН С КОРПУС (Тайвань)</t>
  </si>
  <si>
    <t>8FK351109561/9171397</t>
  </si>
  <si>
    <t>S70 {V70/C70} КОМПРЕССОР КОНДИЦ (см.каталог) (AVA)</t>
  </si>
  <si>
    <t>VOLVO S80 (07-12)</t>
  </si>
  <si>
    <t>31214351</t>
  </si>
  <si>
    <t>S80 {V70 / XC70 07-12 } ФАРА ЛЕВ С РЕГ.МОТОР ВНУТРИ (DEPO) ХРОМ</t>
  </si>
  <si>
    <t>31214352</t>
  </si>
  <si>
    <t>S80 {V70 / XC70 07-12 } ФАРА ПРАВ С РЕГ.МОТОР ВНУТРИ (DEPO) ХРОМ</t>
  </si>
  <si>
    <t>39870135</t>
  </si>
  <si>
    <t>S80 БАМПЕР ПЕРЕДН (Китай)</t>
  </si>
  <si>
    <t>S80 СТЕКЛО ЗЕРКАЛА ЛЕВ С ПОДОГРЕВ (aspherical) (Тайвань)</t>
  </si>
  <si>
    <t>30716483</t>
  </si>
  <si>
    <t>S80 СТЕКЛО ЗЕРКАЛА ПРАВ С ПОДОГРЕВ (aspherical) (Тайвань)</t>
  </si>
  <si>
    <t>VOLVO S80 (98-)</t>
  </si>
  <si>
    <t>9484257</t>
  </si>
  <si>
    <t>S80 ФАРА ЛЕВ П/КОРРЕКТОР (DEPO)</t>
  </si>
  <si>
    <t>9484258</t>
  </si>
  <si>
    <t>S80 ФАРА ПРАВ П/КОРРЕКТОР (DEPO)</t>
  </si>
  <si>
    <t>S80 УКАЗ.ПОВОРОТА УГЛОВОЙ ЛЕВ ВНУТРИ (DEPO) ХРОМ</t>
  </si>
  <si>
    <t>S80 УКАЗ.ПОВОРОТА УГЛОВОЙ ПРАВ ВНУТРИ (DEPO) ХРОМ</t>
  </si>
  <si>
    <t>8620224</t>
  </si>
  <si>
    <t>S80 ФАРА ПРОТИВОТУМ ЛЕВ (DEPO)</t>
  </si>
  <si>
    <t>8620225</t>
  </si>
  <si>
    <t>S80 ФАРА ПРОТИВОТУМ ПРАВ (DEPO)</t>
  </si>
  <si>
    <t>91547364</t>
  </si>
  <si>
    <t>S80 РЕШЕТКА РАДИАТОРА (Тайвань)</t>
  </si>
  <si>
    <t>39981713</t>
  </si>
  <si>
    <t>S80 {???} БАМПЕР ПЕРЕДН (Китай) ГРУНТ</t>
  </si>
  <si>
    <t>39983447</t>
  </si>
  <si>
    <t>S80 БАМПЕР ПЕРЕДН С ОТВ П/МОЛДИНГ (Тайвань) ГРУНТ</t>
  </si>
  <si>
    <t>9474739</t>
  </si>
  <si>
    <t>S80 УСИЛИТЕЛЬ БАМПЕРА ПЕРЕДН (Китай)</t>
  </si>
  <si>
    <t>92032796</t>
  </si>
  <si>
    <t>S80 КРЫЛО ПЕРЕДН ЛЕВ (Тайвань)</t>
  </si>
  <si>
    <t>92032804</t>
  </si>
  <si>
    <t>S80 КРЫЛО ПЕРЕДН ПРАВ (Тайвань)</t>
  </si>
  <si>
    <t>86430188</t>
  </si>
  <si>
    <t>S80 КАПОТ МЕТАЛЛ (Тайвань)</t>
  </si>
  <si>
    <t>86483813</t>
  </si>
  <si>
    <t>S80 СУППОРТ РАДИАТОРА (Тайвань)</t>
  </si>
  <si>
    <t>30634937</t>
  </si>
  <si>
    <t>S80 ЗЕРКАЛО ЛЕВ ЭЛЕКТР С ПОДОГРЕВ , АВТОСКЛАДЫВ ПАМЯТЬЮ ПОДСВЕТ (aspherical) (Тайвань) ГРУНТ</t>
  </si>
  <si>
    <t>30634938</t>
  </si>
  <si>
    <t>S80 ЗЕРКАЛО ПРАВ ЭЛЕКТР С ПОДОГРЕВ , АВТОСКЛАДЫВ ПАМЯТЬЮ ПОДСВЕТ (convex) (Тайвань) ГРУНТ</t>
  </si>
  <si>
    <t>8649541</t>
  </si>
  <si>
    <t>S80 РЫЧАГ ПЕРЕДН ПОДВЕСКИ ЛЕВ НИЖН (Тайвань)</t>
  </si>
  <si>
    <t>8649542</t>
  </si>
  <si>
    <t>S80 РЫЧАГ ПЕРЕДН ПОДВЕСКИ ПРАВ НИЖН (Тайвань)</t>
  </si>
  <si>
    <t>35243484/86498219</t>
  </si>
  <si>
    <t>S80 МОТОР+ВЕНТИЛЯТОР  РАДИАТ ОХЛАЖДЕН С КОРПУС (Тайвань)</t>
  </si>
  <si>
    <t>VOLVO XC60 (08-)</t>
  </si>
  <si>
    <t>31358109</t>
  </si>
  <si>
    <t>XC60 ФАРА ЛЕВ С РЕГ.МОТОР (DEPO)</t>
  </si>
  <si>
    <t>31358110</t>
  </si>
  <si>
    <t>XC60 ФАРА ПРАВ С РЕГ.МОТОР (DEPO)</t>
  </si>
  <si>
    <t>30796681</t>
  </si>
  <si>
    <t>XC60 ФАРА ПРОТИВОТУМ ЛЕВ (DEPO)</t>
  </si>
  <si>
    <t>30796680</t>
  </si>
  <si>
    <t>XC60 ФАРА ПРОТИВОТУМ ПРАВ (DEPO)</t>
  </si>
  <si>
    <t>39854946</t>
  </si>
  <si>
    <t>XC60 БАМПЕР ПЕРЕДН (Китай)</t>
  </si>
  <si>
    <t>39834074</t>
  </si>
  <si>
    <t>XC60 БАМПЕР ПЕРЕДН С ОТВ П/ОМЫВАТ ФАР ГРУНТ (Тайвань)</t>
  </si>
  <si>
    <t>31217975</t>
  </si>
  <si>
    <t>08-13</t>
  </si>
  <si>
    <t>XC60 КРЫЛО ПЕРЕДН ЛЕВ (Тайвань)</t>
  </si>
  <si>
    <t>31217976</t>
  </si>
  <si>
    <t>XC60 КРЫЛО ПЕРЕДН ПРАВ (Тайвань)</t>
  </si>
  <si>
    <t>XC60 БРЫЗГОВИК ПЕРЕДН КРЫЛА Л+П (КОМПЛЕКТ) + ЗАДН (4 шт)</t>
  </si>
  <si>
    <t>31424237</t>
  </si>
  <si>
    <t>XC60 СТЕКЛО ЗЕРКАЛА ЛЕВ С ПОДОГРЕВ (Тайвань)</t>
  </si>
  <si>
    <t>31217278</t>
  </si>
  <si>
    <t>XC60 СТЕКЛО ЗЕРКАЛА ПРАВ С ПОДОГРЕВ (Тайвань)</t>
  </si>
  <si>
    <t>31323034</t>
  </si>
  <si>
    <t>XC60 ФОНАРЬ ЗАДН ВНЕШН ЛЕВ ДИОД (DEPO)</t>
  </si>
  <si>
    <t>31323035</t>
  </si>
  <si>
    <t>XC60 ФОНАРЬ ЗАДН ВНЕШН ПРАВ ДИОД (DEPO)</t>
  </si>
  <si>
    <t>31290873</t>
  </si>
  <si>
    <t>XC60 ФОНАРЬ ГАБАРИТНЫЙ ЛЕВ В ПЕРЕД БАМПЕР , ДИОД (DEPO)</t>
  </si>
  <si>
    <t>31290874</t>
  </si>
  <si>
    <t>XC60 ФОНАРЬ ГАБАРИТНЫЙ ПРАВ В ПЕРЕД БАМПЕР , ДИОД (DEPO)</t>
  </si>
  <si>
    <t>VOLVO XC90 (03-)</t>
  </si>
  <si>
    <t>30678586</t>
  </si>
  <si>
    <t>XC90 ФАРА ЛЕВ П/КОРРЕКТОР ВНУТРИ (DEPO) ЧЕРН</t>
  </si>
  <si>
    <t>30744008</t>
  </si>
  <si>
    <t>XC90 ФАРА ПРАВ П/КОРРЕКТОР ВНУТРИ (DEPO) ЧЕРН</t>
  </si>
  <si>
    <t>8693795</t>
  </si>
  <si>
    <t>XC90 ФАРА ПРОТИВОТУМ ЛЕВ (DEPO)</t>
  </si>
  <si>
    <t>8693796</t>
  </si>
  <si>
    <t>XC90 ФАРА ПРОТИВОТУМ ПРАВ (DEPO)</t>
  </si>
  <si>
    <t>8620641</t>
  </si>
  <si>
    <t>XC90 РЕШЕТКА РАДИАТОРА (Тайвань)</t>
  </si>
  <si>
    <t>86269560</t>
  </si>
  <si>
    <t>XC90 БАМПЕР ПЕРЕДН ЛЕВ НИЖН , П/ПРОТИВОТУМ (Тайвань)</t>
  </si>
  <si>
    <t>86483351</t>
  </si>
  <si>
    <t>XC90 БАМПЕР ПЕРЕДН ПРАВ НИЖН , П/ПРОТИВОТУМ , П/КРЮК (Тайвань)</t>
  </si>
  <si>
    <t>399893841</t>
  </si>
  <si>
    <t>XC90 БАМПЕР ПЕРЕДН С ОТВ П/ОМЫВАТ ФАР (Тайвань) ГРУНТ</t>
  </si>
  <si>
    <t>39871297</t>
  </si>
  <si>
    <t>XC90 БАМПЕР ПЕРЕДН С ОТВ П/ПРОТИВОТУМ П/ОМЫВАТ ФАР (Китай) ГРУНТ</t>
  </si>
  <si>
    <t>307844498</t>
  </si>
  <si>
    <t>XC90 УСИЛИТЕЛЬ БАМПЕРА ПЕРЕДН АЛЮМИН (Китай)</t>
  </si>
  <si>
    <t>30796494</t>
  </si>
  <si>
    <t>XC90 КРЫЛО ПЕРЕДН ЛЕВ (Тайвань)</t>
  </si>
  <si>
    <t>30796495</t>
  </si>
  <si>
    <t>XC90 КРЫЛО ПЕРЕДН ПРАВ (Тайвань)</t>
  </si>
  <si>
    <t>30763614</t>
  </si>
  <si>
    <t>XC90 ПОДКРЫЛОК ПЕРЕДН КРЫЛА ЛЕВ (Тайвань)</t>
  </si>
  <si>
    <t>30763615</t>
  </si>
  <si>
    <t>XC90 ПОДКРЫЛОК ПЕРЕДН КРЫЛА ПРАВ (Тайвань)</t>
  </si>
  <si>
    <t>XC90 БРЫЗГОВИК ПЕРЕДН КРЫЛА Л+П (КОМПЛЕКТ) + ЗАДН (4 шт)</t>
  </si>
  <si>
    <t>30796491</t>
  </si>
  <si>
    <t>XC90 КАПОТ МЕТАЛЛ (Тайвань)</t>
  </si>
  <si>
    <t>XC90 ПОРОГ-ПОДНОЖКА Л+П (КОМПЛЕКТ) OEM STYLE</t>
  </si>
  <si>
    <t>8650148</t>
  </si>
  <si>
    <t>XC90 СТЕКЛО ЗЕРКАЛА ЛЕВ С ПОДОГРЕВ (aspherical) (Тайвань)</t>
  </si>
  <si>
    <t>8650150</t>
  </si>
  <si>
    <t>XC90 СТЕКЛО ЗЕРКАЛА ПРАВ С ПОДОГРЕВ (convex) (Тайвань)</t>
  </si>
  <si>
    <t>30681614</t>
  </si>
  <si>
    <t>XC90 РЫЧАГ ПЕРЕДН ПОДВЕСКИ ЛЕВ НИЖН (Тайвань)</t>
  </si>
  <si>
    <t>30681615</t>
  </si>
  <si>
    <t>XC90 РЫЧАГ ПЕРЕДН ПОДВЕСКИ ПРАВ НИЖН (Тайвань)</t>
  </si>
  <si>
    <t>36000464/8602675/8602864/8602865</t>
  </si>
  <si>
    <t>XC90 РАДИАТОР ОХЛАЖДЕН (см.каталог)</t>
  </si>
  <si>
    <t>31283784</t>
  </si>
  <si>
    <t>XC90 ФОРСУНКА ОМЫВАТЕЛЯ ФАРЫ ЛЕВ (Китай)</t>
  </si>
  <si>
    <t>31283785</t>
  </si>
  <si>
    <t>XC90 ФОРСУНКА ОМЫВАТЕЛЯ ФАРЫ ПРАВ (Китай)</t>
  </si>
  <si>
    <t>30665563/8683523</t>
  </si>
  <si>
    <t>XC90 КОНДЕНСАТОР КОНДИЦ БЕЗ ОСУШИТ. (см.каталог)</t>
  </si>
  <si>
    <t>36002422/8FK351322171</t>
  </si>
  <si>
    <t>XC90 КОМПРЕССОР КОНДИЦ (см.каталог) (AVA)</t>
  </si>
  <si>
    <t>36002423/8FK351322321</t>
  </si>
  <si>
    <t>XC90 КОМПРЕССОР КОНДИЦ 4.4 (см.каталог) (AVA)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</si>
</sst>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98"/>
  <sheetViews>
    <sheetView tabSelected="1" workbookViewId="0"/>
  </sheetViews>
  <sheetFormatPr defaultRowHeight="15" x14ac:dyDescent="0.25"/>
  <cols>
    <col min="1" max="1" width="17.42578125" bestFit="1" customWidth="1"/>
    <col min="2" max="2" width="70" style="1" bestFit="1" customWidth="1"/>
    <col min="3" max="3" width="12" style="1" bestFit="1" customWidth="1"/>
    <col min="4" max="4" width="157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3</v>
      </c>
    </row>
    <row r="2" spans="1:4" x14ac:dyDescent="0.25">
      <c r="A2" s="2" t="s">
        <v>4</v>
      </c>
      <c r="B2" s="2"/>
      <c r="C2" s="2"/>
      <c r="D2" s="2"/>
    </row>
    <row r="3" spans="1:4" x14ac:dyDescent="0.25">
      <c r="A3" s="3" t="s">
        <v>5</v>
      </c>
      <c r="B3" s="3"/>
      <c r="C3" s="3"/>
      <c r="D3" s="3"/>
    </row>
    <row r="4" spans="1:4" x14ac:dyDescent="0.25">
      <c r="A4" s="4" t="str">
        <f>HYPERLINK("http://www.autodoc.ru/Web/price/art/AF15592000L?analog=on","AF15592000L")</f>
        <v>AF15592000L</v>
      </c>
      <c r="B4" s="1" t="s">
        <v>6</v>
      </c>
      <c r="C4" s="1" t="s">
        <v>7</v>
      </c>
      <c r="D4" t="s">
        <v>8</v>
      </c>
    </row>
    <row r="5" spans="1:4" x14ac:dyDescent="0.25">
      <c r="A5" s="4" t="str">
        <f>HYPERLINK("http://www.autodoc.ru/Web/price/art/AF15592000R?analog=on","AF15592000R")</f>
        <v>AF15592000R</v>
      </c>
      <c r="B5" s="1" t="s">
        <v>9</v>
      </c>
      <c r="C5" s="1" t="s">
        <v>7</v>
      </c>
      <c r="D5" t="s">
        <v>10</v>
      </c>
    </row>
    <row r="6" spans="1:4" x14ac:dyDescent="0.25">
      <c r="A6" s="4" t="str">
        <f>HYPERLINK("http://www.autodoc.ru/Web/price/art/AF15592030L?analog=on","AF15592030L")</f>
        <v>AF15592030L</v>
      </c>
      <c r="B6" s="1" t="s">
        <v>11</v>
      </c>
      <c r="C6" s="1" t="s">
        <v>7</v>
      </c>
      <c r="D6" t="s">
        <v>12</v>
      </c>
    </row>
    <row r="7" spans="1:4" x14ac:dyDescent="0.25">
      <c r="A7" s="4" t="str">
        <f>HYPERLINK("http://www.autodoc.ru/Web/price/art/AF15592030R?analog=on","AF15592030R")</f>
        <v>AF15592030R</v>
      </c>
      <c r="B7" s="1" t="s">
        <v>13</v>
      </c>
      <c r="C7" s="1" t="s">
        <v>7</v>
      </c>
      <c r="D7" t="s">
        <v>14</v>
      </c>
    </row>
    <row r="8" spans="1:4" x14ac:dyDescent="0.25">
      <c r="A8" s="4" t="str">
        <f>HYPERLINK("http://www.autodoc.ru/Web/price/art/AF15592330?analog=on","AF15592330")</f>
        <v>AF15592330</v>
      </c>
      <c r="B8" s="1" t="s">
        <v>15</v>
      </c>
      <c r="C8" s="1" t="s">
        <v>7</v>
      </c>
      <c r="D8" t="s">
        <v>16</v>
      </c>
    </row>
    <row r="9" spans="1:4" x14ac:dyDescent="0.25">
      <c r="A9" s="3" t="s">
        <v>17</v>
      </c>
      <c r="B9" s="3"/>
      <c r="C9" s="3"/>
      <c r="D9" s="3"/>
    </row>
    <row r="10" spans="1:4" x14ac:dyDescent="0.25">
      <c r="A10" s="4" t="str">
        <f>HYPERLINK("http://www.autodoc.ru/Web/price/art/AF15697000L?analog=on","AF15697000L")</f>
        <v>AF15697000L</v>
      </c>
      <c r="B10" s="1" t="s">
        <v>18</v>
      </c>
      <c r="C10" s="1" t="s">
        <v>19</v>
      </c>
      <c r="D10" t="s">
        <v>20</v>
      </c>
    </row>
    <row r="11" spans="1:4" x14ac:dyDescent="0.25">
      <c r="A11" s="4" t="str">
        <f>HYPERLINK("http://www.autodoc.ru/Web/price/art/AF15697000R?analog=on","AF15697000R")</f>
        <v>AF15697000R</v>
      </c>
      <c r="B11" s="1" t="s">
        <v>21</v>
      </c>
      <c r="C11" s="1" t="s">
        <v>19</v>
      </c>
      <c r="D11" t="s">
        <v>22</v>
      </c>
    </row>
    <row r="12" spans="1:4" x14ac:dyDescent="0.25">
      <c r="A12" s="4" t="str">
        <f>HYPERLINK("http://www.autodoc.ru/Web/price/art/AF15697001BN?analog=on","AF15697001BN")</f>
        <v>AF15697001BN</v>
      </c>
      <c r="B12" s="1" t="s">
        <v>23</v>
      </c>
      <c r="C12" s="1" t="s">
        <v>19</v>
      </c>
      <c r="D12" t="s">
        <v>24</v>
      </c>
    </row>
    <row r="13" spans="1:4" x14ac:dyDescent="0.25">
      <c r="A13" s="4" t="str">
        <f>HYPERLINK("http://www.autodoc.ru/Web/price/art/AF15697160X?analog=on","AF15697160X")</f>
        <v>AF15697160X</v>
      </c>
      <c r="B13" s="1" t="s">
        <v>25</v>
      </c>
      <c r="C13" s="1" t="s">
        <v>19</v>
      </c>
      <c r="D13" t="s">
        <v>26</v>
      </c>
    </row>
    <row r="14" spans="1:4" x14ac:dyDescent="0.25">
      <c r="A14" s="2" t="s">
        <v>27</v>
      </c>
      <c r="B14" s="2"/>
      <c r="C14" s="2"/>
      <c r="D14" s="2"/>
    </row>
    <row r="15" spans="1:4" x14ac:dyDescent="0.25">
      <c r="A15" s="3" t="s">
        <v>28</v>
      </c>
      <c r="B15" s="3"/>
      <c r="C15" s="3"/>
      <c r="D15" s="3"/>
    </row>
    <row r="16" spans="1:4" x14ac:dyDescent="0.25">
      <c r="A16" s="4" t="str">
        <f>HYPERLINK("http://www.autodoc.ru/Web/price/art/AI08087000L?analog=on","AI08087000L")</f>
        <v>AI08087000L</v>
      </c>
      <c r="B16" s="1" t="s">
        <v>29</v>
      </c>
      <c r="C16" s="1" t="s">
        <v>30</v>
      </c>
      <c r="D16" t="s">
        <v>31</v>
      </c>
    </row>
    <row r="17" spans="1:4" x14ac:dyDescent="0.25">
      <c r="A17" s="4" t="str">
        <f>HYPERLINK("http://www.autodoc.ru/Web/price/art/AI08087000R?analog=on","AI08087000R")</f>
        <v>AI08087000R</v>
      </c>
      <c r="B17" s="1" t="s">
        <v>32</v>
      </c>
      <c r="C17" s="1" t="s">
        <v>30</v>
      </c>
      <c r="D17" t="s">
        <v>33</v>
      </c>
    </row>
    <row r="18" spans="1:4" x14ac:dyDescent="0.25">
      <c r="A18" s="4" t="str">
        <f>HYPERLINK("http://www.autodoc.ru/Web/price/art/AI08087002L?analog=on","AI08087002L")</f>
        <v>AI08087002L</v>
      </c>
      <c r="B18" s="1" t="s">
        <v>34</v>
      </c>
      <c r="C18" s="1" t="s">
        <v>30</v>
      </c>
      <c r="D18" t="s">
        <v>35</v>
      </c>
    </row>
    <row r="19" spans="1:4" x14ac:dyDescent="0.25">
      <c r="A19" s="4" t="str">
        <f>HYPERLINK("http://www.autodoc.ru/Web/price/art/AI08087002R?analog=on","AI08087002R")</f>
        <v>AI08087002R</v>
      </c>
      <c r="B19" s="1" t="s">
        <v>36</v>
      </c>
      <c r="C19" s="1" t="s">
        <v>30</v>
      </c>
      <c r="D19" t="s">
        <v>37</v>
      </c>
    </row>
    <row r="20" spans="1:4" x14ac:dyDescent="0.25">
      <c r="A20" s="4" t="str">
        <f>HYPERLINK("http://www.autodoc.ru/Web/price/art/AI08087003HL?analog=on","AI08087003HL")</f>
        <v>AI08087003HL</v>
      </c>
      <c r="B20" s="1" t="s">
        <v>34</v>
      </c>
      <c r="C20" s="1" t="s">
        <v>30</v>
      </c>
      <c r="D20" t="s">
        <v>38</v>
      </c>
    </row>
    <row r="21" spans="1:4" x14ac:dyDescent="0.25">
      <c r="A21" s="4" t="str">
        <f>HYPERLINK("http://www.autodoc.ru/Web/price/art/AI08087003HR?analog=on","AI08087003HR")</f>
        <v>AI08087003HR</v>
      </c>
      <c r="B21" s="1" t="s">
        <v>36</v>
      </c>
      <c r="C21" s="1" t="s">
        <v>30</v>
      </c>
      <c r="D21" t="s">
        <v>39</v>
      </c>
    </row>
    <row r="22" spans="1:4" x14ac:dyDescent="0.25">
      <c r="A22" s="4" t="str">
        <f>HYPERLINK("http://www.autodoc.ru/Web/price/art/AI08087020L?analog=on","AI08087020L")</f>
        <v>AI08087020L</v>
      </c>
      <c r="B22" s="1" t="s">
        <v>40</v>
      </c>
      <c r="C22" s="1" t="s">
        <v>30</v>
      </c>
      <c r="D22" t="s">
        <v>41</v>
      </c>
    </row>
    <row r="23" spans="1:4" x14ac:dyDescent="0.25">
      <c r="A23" s="4" t="str">
        <f>HYPERLINK("http://www.autodoc.ru/Web/price/art/AI08087020R?analog=on","AI08087020R")</f>
        <v>AI08087020R</v>
      </c>
      <c r="B23" s="1" t="s">
        <v>42</v>
      </c>
      <c r="C23" s="1" t="s">
        <v>30</v>
      </c>
      <c r="D23" t="s">
        <v>43</v>
      </c>
    </row>
    <row r="24" spans="1:4" x14ac:dyDescent="0.25">
      <c r="A24" s="4" t="str">
        <f>HYPERLINK("http://www.autodoc.ru/Web/price/art/AI08087030WL?analog=on","AI08087030WL")</f>
        <v>AI08087030WL</v>
      </c>
      <c r="B24" s="1" t="s">
        <v>44</v>
      </c>
      <c r="C24" s="1" t="s">
        <v>45</v>
      </c>
      <c r="D24" t="s">
        <v>46</v>
      </c>
    </row>
    <row r="25" spans="1:4" x14ac:dyDescent="0.25">
      <c r="A25" s="4" t="str">
        <f>HYPERLINK("http://www.autodoc.ru/Web/price/art/AI08087030WR?analog=on","AI08087030WR")</f>
        <v>AI08087030WR</v>
      </c>
      <c r="B25" s="1" t="s">
        <v>47</v>
      </c>
      <c r="C25" s="1" t="s">
        <v>45</v>
      </c>
      <c r="D25" t="s">
        <v>48</v>
      </c>
    </row>
    <row r="26" spans="1:4" x14ac:dyDescent="0.25">
      <c r="A26" s="4" t="str">
        <f>HYPERLINK("http://www.autodoc.ru/Web/price/art/AI08087030YL?analog=on","AI08087030YL")</f>
        <v>AI08087030YL</v>
      </c>
      <c r="B26" s="1" t="s">
        <v>49</v>
      </c>
      <c r="C26" s="1" t="s">
        <v>30</v>
      </c>
      <c r="D26" t="s">
        <v>50</v>
      </c>
    </row>
    <row r="27" spans="1:4" x14ac:dyDescent="0.25">
      <c r="A27" s="4" t="str">
        <f>HYPERLINK("http://www.autodoc.ru/Web/price/art/AI08087030TTL?analog=on","AI08087030TTL")</f>
        <v>AI08087030TTL</v>
      </c>
      <c r="B27" s="1" t="s">
        <v>51</v>
      </c>
      <c r="C27" s="1" t="s">
        <v>45</v>
      </c>
      <c r="D27" t="s">
        <v>52</v>
      </c>
    </row>
    <row r="28" spans="1:4" x14ac:dyDescent="0.25">
      <c r="A28" s="4" t="str">
        <f>HYPERLINK("http://www.autodoc.ru/Web/price/art/AI08087030YR?analog=on","AI08087030YR")</f>
        <v>AI08087030YR</v>
      </c>
      <c r="B28" s="1" t="s">
        <v>53</v>
      </c>
      <c r="C28" s="1" t="s">
        <v>30</v>
      </c>
      <c r="D28" t="s">
        <v>54</v>
      </c>
    </row>
    <row r="29" spans="1:4" x14ac:dyDescent="0.25">
      <c r="A29" s="4" t="str">
        <f>HYPERLINK("http://www.autodoc.ru/Web/price/art/AI08087030TTR?analog=on","AI08087030TTR")</f>
        <v>AI08087030TTR</v>
      </c>
      <c r="B29" s="1" t="s">
        <v>55</v>
      </c>
      <c r="C29" s="1" t="s">
        <v>45</v>
      </c>
      <c r="D29" t="s">
        <v>56</v>
      </c>
    </row>
    <row r="30" spans="1:4" x14ac:dyDescent="0.25">
      <c r="A30" s="4" t="str">
        <f>HYPERLINK("http://www.autodoc.ru/Web/price/art/AI08087031WL?analog=on","AI08087031WL")</f>
        <v>AI08087031WL</v>
      </c>
      <c r="B30" s="1" t="s">
        <v>44</v>
      </c>
      <c r="C30" s="1" t="s">
        <v>45</v>
      </c>
      <c r="D30" t="s">
        <v>57</v>
      </c>
    </row>
    <row r="31" spans="1:4" x14ac:dyDescent="0.25">
      <c r="A31" s="4" t="str">
        <f>HYPERLINK("http://www.autodoc.ru/Web/price/art/AI08087031WR?analog=on","AI08087031WR")</f>
        <v>AI08087031WR</v>
      </c>
      <c r="B31" s="1" t="s">
        <v>47</v>
      </c>
      <c r="C31" s="1" t="s">
        <v>45</v>
      </c>
      <c r="D31" t="s">
        <v>58</v>
      </c>
    </row>
    <row r="32" spans="1:4" x14ac:dyDescent="0.25">
      <c r="A32" s="4" t="str">
        <f>HYPERLINK("http://www.autodoc.ru/Web/price/art/AI08087031YL?analog=on","AI08087031YL")</f>
        <v>AI08087031YL</v>
      </c>
      <c r="B32" s="1" t="s">
        <v>49</v>
      </c>
      <c r="C32" s="1" t="s">
        <v>30</v>
      </c>
      <c r="D32" t="s">
        <v>59</v>
      </c>
    </row>
    <row r="33" spans="1:4" x14ac:dyDescent="0.25">
      <c r="A33" s="4" t="str">
        <f>HYPERLINK("http://www.autodoc.ru/Web/price/art/AI08087031YR?analog=on","AI08087031YR")</f>
        <v>AI08087031YR</v>
      </c>
      <c r="B33" s="1" t="s">
        <v>53</v>
      </c>
      <c r="C33" s="1" t="s">
        <v>30</v>
      </c>
      <c r="D33" t="s">
        <v>60</v>
      </c>
    </row>
    <row r="34" spans="1:4" x14ac:dyDescent="0.25">
      <c r="A34" s="4" t="str">
        <f>HYPERLINK("http://www.autodoc.ru/Web/price/art/AI09087040YL?analog=on","AI09087040YL")</f>
        <v>AI09087040YL</v>
      </c>
      <c r="B34" s="1" t="s">
        <v>61</v>
      </c>
      <c r="C34" s="1" t="s">
        <v>30</v>
      </c>
      <c r="D34" t="s">
        <v>62</v>
      </c>
    </row>
    <row r="35" spans="1:4" x14ac:dyDescent="0.25">
      <c r="A35" s="4" t="str">
        <f>HYPERLINK("http://www.autodoc.ru/Web/price/art/AI09087040YR?analog=on","AI09087040YR")</f>
        <v>AI09087040YR</v>
      </c>
      <c r="B35" s="1" t="s">
        <v>63</v>
      </c>
      <c r="C35" s="1" t="s">
        <v>30</v>
      </c>
      <c r="D35" t="s">
        <v>64</v>
      </c>
    </row>
    <row r="36" spans="1:4" x14ac:dyDescent="0.25">
      <c r="A36" s="4" t="str">
        <f>HYPERLINK("http://www.autodoc.ru/Web/price/art/AI08087070L?analog=on","AI08087070L")</f>
        <v>AI08087070L</v>
      </c>
      <c r="B36" s="1" t="s">
        <v>65</v>
      </c>
      <c r="C36" s="1" t="s">
        <v>30</v>
      </c>
      <c r="D36" t="s">
        <v>66</v>
      </c>
    </row>
    <row r="37" spans="1:4" x14ac:dyDescent="0.25">
      <c r="A37" s="4" t="str">
        <f>HYPERLINK("http://www.autodoc.ru/Web/price/art/AI08087070R?analog=on","AI08087070R")</f>
        <v>AI08087070R</v>
      </c>
      <c r="B37" s="1" t="s">
        <v>67</v>
      </c>
      <c r="C37" s="1" t="s">
        <v>30</v>
      </c>
      <c r="D37" t="s">
        <v>68</v>
      </c>
    </row>
    <row r="38" spans="1:4" x14ac:dyDescent="0.25">
      <c r="A38" s="4" t="str">
        <f>HYPERLINK("http://www.autodoc.ru/Web/price/art/AI08087100?analog=on","AI08087100")</f>
        <v>AI08087100</v>
      </c>
      <c r="B38" s="1" t="s">
        <v>69</v>
      </c>
      <c r="C38" s="1" t="s">
        <v>30</v>
      </c>
      <c r="D38" t="s">
        <v>70</v>
      </c>
    </row>
    <row r="39" spans="1:4" x14ac:dyDescent="0.25">
      <c r="A39" s="4" t="str">
        <f>HYPERLINK("http://www.autodoc.ru/Web/price/art/AI08087101?analog=on","AI08087101")</f>
        <v>AI08087101</v>
      </c>
      <c r="B39" s="1" t="s">
        <v>71</v>
      </c>
      <c r="C39" s="1" t="s">
        <v>30</v>
      </c>
      <c r="D39" t="s">
        <v>72</v>
      </c>
    </row>
    <row r="40" spans="1:4" x14ac:dyDescent="0.25">
      <c r="A40" s="4" t="str">
        <f>HYPERLINK("http://www.autodoc.ru/Web/price/art/AI08087140?analog=on","AI08087140")</f>
        <v>AI08087140</v>
      </c>
      <c r="B40" s="1" t="s">
        <v>73</v>
      </c>
      <c r="C40" s="1" t="s">
        <v>30</v>
      </c>
      <c r="D40" t="s">
        <v>74</v>
      </c>
    </row>
    <row r="41" spans="1:4" x14ac:dyDescent="0.25">
      <c r="A41" s="4" t="str">
        <f>HYPERLINK("http://www.autodoc.ru/Web/price/art/AI08087160?analog=on","AI08087160")</f>
        <v>AI08087160</v>
      </c>
      <c r="B41" s="1" t="s">
        <v>75</v>
      </c>
      <c r="C41" s="1" t="s">
        <v>30</v>
      </c>
      <c r="D41" t="s">
        <v>76</v>
      </c>
    </row>
    <row r="42" spans="1:4" x14ac:dyDescent="0.25">
      <c r="A42" s="4" t="str">
        <f>HYPERLINK("http://www.autodoc.ru/Web/price/art/AI08087161?analog=on","AI08087161")</f>
        <v>AI08087161</v>
      </c>
      <c r="B42" s="1" t="s">
        <v>77</v>
      </c>
      <c r="C42" s="1" t="s">
        <v>30</v>
      </c>
      <c r="D42" t="s">
        <v>78</v>
      </c>
    </row>
    <row r="43" spans="1:4" x14ac:dyDescent="0.25">
      <c r="A43" s="4" t="str">
        <f>HYPERLINK("http://www.autodoc.ru/Web/price/art/AI08087162?analog=on","AI08087162")</f>
        <v>AI08087162</v>
      </c>
      <c r="B43" s="1" t="s">
        <v>75</v>
      </c>
      <c r="C43" s="1" t="s">
        <v>30</v>
      </c>
      <c r="D43" t="s">
        <v>79</v>
      </c>
    </row>
    <row r="44" spans="1:4" x14ac:dyDescent="0.25">
      <c r="A44" s="4" t="str">
        <f>HYPERLINK("http://www.autodoc.ru/Web/price/art/AI08087163?analog=on","AI08087163")</f>
        <v>AI08087163</v>
      </c>
      <c r="B44" s="1" t="s">
        <v>75</v>
      </c>
      <c r="C44" s="1" t="s">
        <v>30</v>
      </c>
      <c r="D44" t="s">
        <v>80</v>
      </c>
    </row>
    <row r="45" spans="1:4" x14ac:dyDescent="0.25">
      <c r="A45" s="4" t="str">
        <f>HYPERLINK("http://www.autodoc.ru/Web/price/art/AI08087190L?analog=on","AI08087190L")</f>
        <v>AI08087190L</v>
      </c>
      <c r="B45" s="1" t="s">
        <v>81</v>
      </c>
      <c r="C45" s="1" t="s">
        <v>30</v>
      </c>
      <c r="D45" t="s">
        <v>82</v>
      </c>
    </row>
    <row r="46" spans="1:4" x14ac:dyDescent="0.25">
      <c r="A46" s="4" t="str">
        <f>HYPERLINK("http://www.autodoc.ru/Web/price/art/AI08087190R?analog=on","AI08087190R")</f>
        <v>AI08087190R</v>
      </c>
      <c r="B46" s="1" t="s">
        <v>83</v>
      </c>
      <c r="C46" s="1" t="s">
        <v>30</v>
      </c>
      <c r="D46" t="s">
        <v>84</v>
      </c>
    </row>
    <row r="47" spans="1:4" x14ac:dyDescent="0.25">
      <c r="A47" s="4" t="str">
        <f>HYPERLINK("http://www.autodoc.ru/Web/price/art/AI08087190C?analog=on","AI08087190C")</f>
        <v>AI08087190C</v>
      </c>
      <c r="B47" s="1" t="s">
        <v>85</v>
      </c>
      <c r="C47" s="1" t="s">
        <v>30</v>
      </c>
      <c r="D47" t="s">
        <v>86</v>
      </c>
    </row>
    <row r="48" spans="1:4" x14ac:dyDescent="0.25">
      <c r="A48" s="4" t="str">
        <f>HYPERLINK("http://www.autodoc.ru/Web/price/art/AI08087270L?analog=on","AI08087270L")</f>
        <v>AI08087270L</v>
      </c>
      <c r="B48" s="1" t="s">
        <v>87</v>
      </c>
      <c r="C48" s="1" t="s">
        <v>30</v>
      </c>
      <c r="D48" t="s">
        <v>88</v>
      </c>
    </row>
    <row r="49" spans="1:4" x14ac:dyDescent="0.25">
      <c r="A49" s="4" t="str">
        <f>HYPERLINK("http://www.autodoc.ru/Web/price/art/AI08087270CL?analog=on","AI08087270CL")</f>
        <v>AI08087270CL</v>
      </c>
      <c r="B49" s="1" t="s">
        <v>87</v>
      </c>
      <c r="C49" s="1" t="s">
        <v>30</v>
      </c>
      <c r="D49" t="s">
        <v>89</v>
      </c>
    </row>
    <row r="50" spans="1:4" x14ac:dyDescent="0.25">
      <c r="A50" s="4" t="str">
        <f>HYPERLINK("http://www.autodoc.ru/Web/price/art/AI08087270R?analog=on","AI08087270R")</f>
        <v>AI08087270R</v>
      </c>
      <c r="B50" s="1" t="s">
        <v>90</v>
      </c>
      <c r="C50" s="1" t="s">
        <v>30</v>
      </c>
      <c r="D50" t="s">
        <v>91</v>
      </c>
    </row>
    <row r="51" spans="1:4" x14ac:dyDescent="0.25">
      <c r="A51" s="4" t="str">
        <f>HYPERLINK("http://www.autodoc.ru/Web/price/art/AI08087270CR?analog=on","AI08087270CR")</f>
        <v>AI08087270CR</v>
      </c>
      <c r="B51" s="1" t="s">
        <v>90</v>
      </c>
      <c r="C51" s="1" t="s">
        <v>30</v>
      </c>
      <c r="D51" t="s">
        <v>92</v>
      </c>
    </row>
    <row r="52" spans="1:4" x14ac:dyDescent="0.25">
      <c r="A52" s="4" t="str">
        <f>HYPERLINK("http://www.autodoc.ru/Web/price/art/AI08087300L?analog=on","AI08087300L")</f>
        <v>AI08087300L</v>
      </c>
      <c r="B52" s="1" t="s">
        <v>93</v>
      </c>
      <c r="C52" s="1" t="s">
        <v>30</v>
      </c>
      <c r="D52" t="s">
        <v>94</v>
      </c>
    </row>
    <row r="53" spans="1:4" x14ac:dyDescent="0.25">
      <c r="A53" s="4" t="str">
        <f>HYPERLINK("http://www.autodoc.ru/Web/price/art/AI08087300R?analog=on","AI08087300R")</f>
        <v>AI08087300R</v>
      </c>
      <c r="B53" s="1" t="s">
        <v>95</v>
      </c>
      <c r="C53" s="1" t="s">
        <v>30</v>
      </c>
      <c r="D53" t="s">
        <v>96</v>
      </c>
    </row>
    <row r="54" spans="1:4" x14ac:dyDescent="0.25">
      <c r="A54" s="4" t="str">
        <f>HYPERLINK("http://www.autodoc.ru/Web/price/art/AI08087330?analog=on","AI08087330")</f>
        <v>AI08087330</v>
      </c>
      <c r="B54" s="1" t="s">
        <v>97</v>
      </c>
      <c r="C54" s="1" t="s">
        <v>30</v>
      </c>
      <c r="D54" t="s">
        <v>98</v>
      </c>
    </row>
    <row r="55" spans="1:4" x14ac:dyDescent="0.25">
      <c r="A55" s="4" t="str">
        <f>HYPERLINK("http://www.autodoc.ru/Web/price/art/AI08087390L?analog=on","AI08087390L")</f>
        <v>AI08087390L</v>
      </c>
      <c r="B55" s="1" t="s">
        <v>99</v>
      </c>
      <c r="C55" s="1" t="s">
        <v>30</v>
      </c>
      <c r="D55" t="s">
        <v>100</v>
      </c>
    </row>
    <row r="56" spans="1:4" x14ac:dyDescent="0.25">
      <c r="A56" s="4" t="str">
        <f>HYPERLINK("http://www.autodoc.ru/Web/price/art/AI08087390R?analog=on","AI08087390R")</f>
        <v>AI08087390R</v>
      </c>
      <c r="B56" s="1" t="s">
        <v>101</v>
      </c>
      <c r="C56" s="1" t="s">
        <v>30</v>
      </c>
      <c r="D56" t="s">
        <v>102</v>
      </c>
    </row>
    <row r="57" spans="1:4" x14ac:dyDescent="0.25">
      <c r="A57" s="4" t="str">
        <f>HYPERLINK("http://www.autodoc.ru/Web/price/art/AI08087390C?analog=on","AI08087390C")</f>
        <v>AI08087390C</v>
      </c>
      <c r="B57" s="1" t="s">
        <v>103</v>
      </c>
      <c r="C57" s="1" t="s">
        <v>30</v>
      </c>
      <c r="D57" t="s">
        <v>104</v>
      </c>
    </row>
    <row r="58" spans="1:4" x14ac:dyDescent="0.25">
      <c r="A58" s="4" t="str">
        <f>HYPERLINK("http://www.autodoc.ru/Web/price/art/AI08087410?analog=on","AI08087410")</f>
        <v>AI08087410</v>
      </c>
      <c r="B58" s="1" t="s">
        <v>105</v>
      </c>
      <c r="C58" s="1" t="s">
        <v>45</v>
      </c>
      <c r="D58" t="s">
        <v>106</v>
      </c>
    </row>
    <row r="59" spans="1:4" x14ac:dyDescent="0.25">
      <c r="A59" s="4" t="str">
        <f>HYPERLINK("http://www.autodoc.ru/Web/price/art/AI08087411?analog=on","AI08087411")</f>
        <v>AI08087411</v>
      </c>
      <c r="B59" s="1" t="s">
        <v>107</v>
      </c>
      <c r="C59" s="1" t="s">
        <v>108</v>
      </c>
      <c r="D59" t="s">
        <v>109</v>
      </c>
    </row>
    <row r="60" spans="1:4" x14ac:dyDescent="0.25">
      <c r="A60" s="4" t="str">
        <f>HYPERLINK("http://www.autodoc.ru/Web/price/art/AI08087450L?analog=on","AI08087450L")</f>
        <v>AI08087450L</v>
      </c>
      <c r="B60" s="1" t="s">
        <v>110</v>
      </c>
      <c r="C60" s="1" t="s">
        <v>45</v>
      </c>
      <c r="D60" t="s">
        <v>111</v>
      </c>
    </row>
    <row r="61" spans="1:4" x14ac:dyDescent="0.25">
      <c r="A61" s="4" t="str">
        <f>HYPERLINK("http://www.autodoc.ru/Web/price/art/AI08087450R?analog=on","AI08087450R")</f>
        <v>AI08087450R</v>
      </c>
      <c r="B61" s="1" t="s">
        <v>112</v>
      </c>
      <c r="C61" s="1" t="s">
        <v>45</v>
      </c>
      <c r="D61" t="s">
        <v>113</v>
      </c>
    </row>
    <row r="62" spans="1:4" x14ac:dyDescent="0.25">
      <c r="A62" s="4" t="str">
        <f>HYPERLINK("http://www.autodoc.ru/Web/price/art/AI08087451L?analog=on","AI08087451L")</f>
        <v>AI08087451L</v>
      </c>
      <c r="B62" s="1" t="s">
        <v>114</v>
      </c>
      <c r="C62" s="1" t="s">
        <v>45</v>
      </c>
      <c r="D62" t="s">
        <v>115</v>
      </c>
    </row>
    <row r="63" spans="1:4" x14ac:dyDescent="0.25">
      <c r="A63" s="4" t="str">
        <f>HYPERLINK("http://www.autodoc.ru/Web/price/art/AI08087451R?analog=on","AI08087451R")</f>
        <v>AI08087451R</v>
      </c>
      <c r="B63" s="1" t="s">
        <v>116</v>
      </c>
      <c r="C63" s="1" t="s">
        <v>45</v>
      </c>
      <c r="D63" t="s">
        <v>117</v>
      </c>
    </row>
    <row r="64" spans="1:4" x14ac:dyDescent="0.25">
      <c r="A64" s="4" t="str">
        <f>HYPERLINK("http://www.autodoc.ru/Web/price/art/AI08087460L?analog=on","AI08087460L")</f>
        <v>AI08087460L</v>
      </c>
      <c r="B64" s="1" t="s">
        <v>118</v>
      </c>
      <c r="C64" s="1" t="s">
        <v>45</v>
      </c>
      <c r="D64" t="s">
        <v>119</v>
      </c>
    </row>
    <row r="65" spans="1:4" x14ac:dyDescent="0.25">
      <c r="A65" s="4" t="str">
        <f>HYPERLINK("http://www.autodoc.ru/Web/price/art/AI08087460R?analog=on","AI08087460R")</f>
        <v>AI08087460R</v>
      </c>
      <c r="B65" s="1" t="s">
        <v>120</v>
      </c>
      <c r="C65" s="1" t="s">
        <v>45</v>
      </c>
      <c r="D65" t="s">
        <v>121</v>
      </c>
    </row>
    <row r="66" spans="1:4" x14ac:dyDescent="0.25">
      <c r="A66" s="4" t="str">
        <f>HYPERLINK("http://www.autodoc.ru/Web/price/art/AI08087480L?analog=on","AI08087480L")</f>
        <v>AI08087480L</v>
      </c>
      <c r="B66" s="1" t="s">
        <v>122</v>
      </c>
      <c r="C66" s="1" t="s">
        <v>30</v>
      </c>
      <c r="D66" t="s">
        <v>123</v>
      </c>
    </row>
    <row r="67" spans="1:4" x14ac:dyDescent="0.25">
      <c r="A67" s="4" t="str">
        <f>HYPERLINK("http://www.autodoc.ru/Web/price/art/AI08087480R?analog=on","AI08087480R")</f>
        <v>AI08087480R</v>
      </c>
      <c r="B67" s="1" t="s">
        <v>124</v>
      </c>
      <c r="C67" s="1" t="s">
        <v>30</v>
      </c>
      <c r="D67" t="s">
        <v>125</v>
      </c>
    </row>
    <row r="68" spans="1:4" x14ac:dyDescent="0.25">
      <c r="A68" s="4" t="str">
        <f>HYPERLINK("http://www.autodoc.ru/Web/price/art/AI08087540N?analog=on","AI08087540N")</f>
        <v>AI08087540N</v>
      </c>
      <c r="C68" s="1" t="s">
        <v>30</v>
      </c>
      <c r="D68" t="s">
        <v>126</v>
      </c>
    </row>
    <row r="69" spans="1:4" x14ac:dyDescent="0.25">
      <c r="A69" s="4" t="str">
        <f>HYPERLINK("http://www.autodoc.ru/Web/price/art/AI08087640?analog=on","AI08087640")</f>
        <v>AI08087640</v>
      </c>
      <c r="B69" s="1" t="s">
        <v>127</v>
      </c>
      <c r="C69" s="1" t="s">
        <v>30</v>
      </c>
      <c r="D69" t="s">
        <v>128</v>
      </c>
    </row>
    <row r="70" spans="1:4" x14ac:dyDescent="0.25">
      <c r="A70" s="4" t="str">
        <f>HYPERLINK("http://www.autodoc.ru/Web/price/art/AI08087740L?analog=on","AI08087740L")</f>
        <v>AI08087740L</v>
      </c>
      <c r="B70" s="1" t="s">
        <v>129</v>
      </c>
      <c r="C70" s="1" t="s">
        <v>30</v>
      </c>
      <c r="D70" t="s">
        <v>130</v>
      </c>
    </row>
    <row r="71" spans="1:4" x14ac:dyDescent="0.25">
      <c r="A71" s="4" t="str">
        <f>HYPERLINK("http://www.autodoc.ru/Web/price/art/AI08087740R?analog=on","AI08087740R")</f>
        <v>AI08087740R</v>
      </c>
      <c r="B71" s="1" t="s">
        <v>131</v>
      </c>
      <c r="C71" s="1" t="s">
        <v>30</v>
      </c>
      <c r="D71" t="s">
        <v>132</v>
      </c>
    </row>
    <row r="72" spans="1:4" x14ac:dyDescent="0.25">
      <c r="A72" s="4" t="str">
        <f>HYPERLINK("http://www.autodoc.ru/Web/price/art/AI08087741RL?analog=on","AI08087741RL")</f>
        <v>AI08087741RL</v>
      </c>
      <c r="C72" s="1" t="s">
        <v>45</v>
      </c>
      <c r="D72" t="s">
        <v>133</v>
      </c>
    </row>
    <row r="73" spans="1:4" x14ac:dyDescent="0.25">
      <c r="A73" s="4" t="str">
        <f>HYPERLINK("http://www.autodoc.ru/Web/price/art/AI08087741RR?analog=on","AI08087741RR")</f>
        <v>AI08087741RR</v>
      </c>
      <c r="C73" s="1" t="s">
        <v>45</v>
      </c>
      <c r="D73" t="s">
        <v>134</v>
      </c>
    </row>
    <row r="74" spans="1:4" x14ac:dyDescent="0.25">
      <c r="A74" s="4" t="str">
        <f>HYPERLINK("http://www.autodoc.ru/Web/price/art/AI08087742L?analog=on","AI08087742L")</f>
        <v>AI08087742L</v>
      </c>
      <c r="B74" s="1" t="s">
        <v>129</v>
      </c>
      <c r="C74" s="1" t="s">
        <v>30</v>
      </c>
      <c r="D74" t="s">
        <v>135</v>
      </c>
    </row>
    <row r="75" spans="1:4" x14ac:dyDescent="0.25">
      <c r="A75" s="4" t="str">
        <f>HYPERLINK("http://www.autodoc.ru/Web/price/art/AI08087742R?analog=on","AI08087742R")</f>
        <v>AI08087742R</v>
      </c>
      <c r="B75" s="1" t="s">
        <v>131</v>
      </c>
      <c r="C75" s="1" t="s">
        <v>30</v>
      </c>
      <c r="D75" t="s">
        <v>136</v>
      </c>
    </row>
    <row r="76" spans="1:4" x14ac:dyDescent="0.25">
      <c r="A76" s="4" t="str">
        <f>HYPERLINK("http://www.autodoc.ru/Web/price/art/AI08087750L?analog=on","AI08087750L")</f>
        <v>AI08087750L</v>
      </c>
      <c r="B76" s="1" t="s">
        <v>137</v>
      </c>
      <c r="C76" s="1" t="s">
        <v>30</v>
      </c>
      <c r="D76" t="s">
        <v>138</v>
      </c>
    </row>
    <row r="77" spans="1:4" x14ac:dyDescent="0.25">
      <c r="A77" s="4" t="str">
        <f>HYPERLINK("http://www.autodoc.ru/Web/price/art/AI08087750R?analog=on","AI08087750R")</f>
        <v>AI08087750R</v>
      </c>
      <c r="B77" s="1" t="s">
        <v>139</v>
      </c>
      <c r="C77" s="1" t="s">
        <v>30</v>
      </c>
      <c r="D77" t="s">
        <v>140</v>
      </c>
    </row>
    <row r="78" spans="1:4" x14ac:dyDescent="0.25">
      <c r="A78" s="4" t="str">
        <f>HYPERLINK("http://www.autodoc.ru/Web/price/art/AI08087760RWN?analog=on","AI08087760RWN")</f>
        <v>AI08087760RWN</v>
      </c>
      <c r="B78" s="1" t="s">
        <v>141</v>
      </c>
      <c r="C78" s="1" t="s">
        <v>30</v>
      </c>
      <c r="D78" t="s">
        <v>142</v>
      </c>
    </row>
    <row r="79" spans="1:4" x14ac:dyDescent="0.25">
      <c r="A79" s="4" t="str">
        <f>HYPERLINK("http://www.autodoc.ru/Web/price/art/AI08087810L?analog=on","AI08087810L")</f>
        <v>AI08087810L</v>
      </c>
      <c r="B79" s="1" t="s">
        <v>143</v>
      </c>
      <c r="C79" s="1" t="s">
        <v>30</v>
      </c>
      <c r="D79" t="s">
        <v>144</v>
      </c>
    </row>
    <row r="80" spans="1:4" x14ac:dyDescent="0.25">
      <c r="A80" s="4" t="str">
        <f>HYPERLINK("http://www.autodoc.ru/Web/price/art/AI08087810R?analog=on","AI08087810R")</f>
        <v>AI08087810R</v>
      </c>
      <c r="B80" s="1" t="s">
        <v>145</v>
      </c>
      <c r="C80" s="1" t="s">
        <v>30</v>
      </c>
      <c r="D80" t="s">
        <v>146</v>
      </c>
    </row>
    <row r="81" spans="1:4" x14ac:dyDescent="0.25">
      <c r="A81" s="4" t="str">
        <f>HYPERLINK("http://www.autodoc.ru/Web/price/art/AI08089820L?analog=on","AI08089820L")</f>
        <v>AI08089820L</v>
      </c>
      <c r="B81" s="1" t="s">
        <v>147</v>
      </c>
      <c r="C81" s="1" t="s">
        <v>148</v>
      </c>
      <c r="D81" t="s">
        <v>149</v>
      </c>
    </row>
    <row r="82" spans="1:4" x14ac:dyDescent="0.25">
      <c r="A82" s="4" t="str">
        <f>HYPERLINK("http://www.autodoc.ru/Web/price/art/AI08089820R?analog=on","AI08089820R")</f>
        <v>AI08089820R</v>
      </c>
      <c r="B82" s="1" t="s">
        <v>150</v>
      </c>
      <c r="C82" s="1" t="s">
        <v>148</v>
      </c>
      <c r="D82" t="s">
        <v>151</v>
      </c>
    </row>
    <row r="83" spans="1:4" x14ac:dyDescent="0.25">
      <c r="A83" s="4" t="str">
        <f>HYPERLINK("http://www.autodoc.ru/Web/price/art/AI08087900?analog=on","AI08087900")</f>
        <v>AI08087900</v>
      </c>
      <c r="B83" s="1" t="s">
        <v>152</v>
      </c>
      <c r="C83" s="1" t="s">
        <v>45</v>
      </c>
      <c r="D83" t="s">
        <v>153</v>
      </c>
    </row>
    <row r="84" spans="1:4" x14ac:dyDescent="0.25">
      <c r="A84" s="4" t="str">
        <f>HYPERLINK("http://www.autodoc.ru/Web/price/art/AI08083912?analog=on","AI08083912")</f>
        <v>AI08083912</v>
      </c>
      <c r="B84" s="1" t="s">
        <v>154</v>
      </c>
      <c r="C84" s="1" t="s">
        <v>155</v>
      </c>
      <c r="D84" t="s">
        <v>156</v>
      </c>
    </row>
    <row r="85" spans="1:4" x14ac:dyDescent="0.25">
      <c r="A85" s="4" t="str">
        <f>HYPERLINK("http://www.autodoc.ru/Web/price/art/AI08087913?analog=on","AI08087913")</f>
        <v>AI08087913</v>
      </c>
      <c r="B85" s="1" t="s">
        <v>157</v>
      </c>
      <c r="C85" s="1" t="s">
        <v>45</v>
      </c>
      <c r="D85" t="s">
        <v>156</v>
      </c>
    </row>
    <row r="86" spans="1:4" x14ac:dyDescent="0.25">
      <c r="A86" s="4" t="str">
        <f>HYPERLINK("http://www.autodoc.ru/Web/price/art/AI08087914?analog=on","AI08087914")</f>
        <v>AI08087914</v>
      </c>
      <c r="B86" s="1" t="s">
        <v>158</v>
      </c>
      <c r="C86" s="1" t="s">
        <v>30</v>
      </c>
      <c r="D86" t="s">
        <v>156</v>
      </c>
    </row>
    <row r="87" spans="1:4" x14ac:dyDescent="0.25">
      <c r="A87" s="4" t="str">
        <f>HYPERLINK("http://www.autodoc.ru/Web/price/art/AI08087920?analog=on","AI08087920")</f>
        <v>AI08087920</v>
      </c>
      <c r="B87" s="1" t="s">
        <v>159</v>
      </c>
      <c r="C87" s="1" t="s">
        <v>45</v>
      </c>
      <c r="D87" t="s">
        <v>160</v>
      </c>
    </row>
    <row r="88" spans="1:4" x14ac:dyDescent="0.25">
      <c r="A88" s="3" t="s">
        <v>161</v>
      </c>
      <c r="B88" s="3"/>
      <c r="C88" s="3"/>
      <c r="D88" s="3"/>
    </row>
    <row r="89" spans="1:4" x14ac:dyDescent="0.25">
      <c r="A89" s="4" t="str">
        <f>HYPERLINK("http://www.autodoc.ru/Web/price/art/AI08091000BN?analog=on","AI08091000BN")</f>
        <v>AI08091000BN</v>
      </c>
      <c r="B89" s="1" t="s">
        <v>162</v>
      </c>
      <c r="C89" s="1" t="s">
        <v>163</v>
      </c>
      <c r="D89" t="s">
        <v>164</v>
      </c>
    </row>
    <row r="90" spans="1:4" x14ac:dyDescent="0.25">
      <c r="A90" s="4" t="str">
        <f>HYPERLINK("http://www.autodoc.ru/Web/price/art/AI08091000L?analog=on","AI08091000L")</f>
        <v>AI08091000L</v>
      </c>
      <c r="B90" s="1" t="s">
        <v>165</v>
      </c>
      <c r="C90" s="1" t="s">
        <v>163</v>
      </c>
      <c r="D90" t="s">
        <v>166</v>
      </c>
    </row>
    <row r="91" spans="1:4" x14ac:dyDescent="0.25">
      <c r="A91" s="4" t="str">
        <f>HYPERLINK("http://www.autodoc.ru/Web/price/art/AI08091000R?analog=on","AI08091000R")</f>
        <v>AI08091000R</v>
      </c>
      <c r="B91" s="1" t="s">
        <v>167</v>
      </c>
      <c r="C91" s="1" t="s">
        <v>163</v>
      </c>
      <c r="D91" t="s">
        <v>168</v>
      </c>
    </row>
    <row r="92" spans="1:4" x14ac:dyDescent="0.25">
      <c r="A92" s="4" t="str">
        <f>HYPERLINK("http://www.autodoc.ru/Web/price/art/AI08091001L?analog=on","AI08091001L")</f>
        <v>AI08091001L</v>
      </c>
      <c r="B92" s="1" t="s">
        <v>165</v>
      </c>
      <c r="C92" s="1" t="s">
        <v>163</v>
      </c>
      <c r="D92" t="s">
        <v>35</v>
      </c>
    </row>
    <row r="93" spans="1:4" x14ac:dyDescent="0.25">
      <c r="A93" s="4" t="str">
        <f>HYPERLINK("http://www.autodoc.ru/Web/price/art/AI08091001R?analog=on","AI08091001R")</f>
        <v>AI08091001R</v>
      </c>
      <c r="B93" s="1" t="s">
        <v>169</v>
      </c>
      <c r="C93" s="1" t="s">
        <v>163</v>
      </c>
      <c r="D93" t="s">
        <v>37</v>
      </c>
    </row>
    <row r="94" spans="1:4" x14ac:dyDescent="0.25">
      <c r="A94" s="4" t="str">
        <f>HYPERLINK("http://www.autodoc.ru/Web/price/art/AI08091002BN?analog=on","AI08091002BN")</f>
        <v>AI08091002BN</v>
      </c>
      <c r="B94" s="1" t="s">
        <v>170</v>
      </c>
      <c r="C94" s="1" t="s">
        <v>163</v>
      </c>
      <c r="D94" t="s">
        <v>171</v>
      </c>
    </row>
    <row r="95" spans="1:4" x14ac:dyDescent="0.25">
      <c r="A95" s="4" t="str">
        <f>HYPERLINK("http://www.autodoc.ru/Web/price/art/AI08091003HN?analog=on","AI08091003HN")</f>
        <v>AI08091003HN</v>
      </c>
      <c r="B95" s="1" t="s">
        <v>170</v>
      </c>
      <c r="C95" s="1" t="s">
        <v>163</v>
      </c>
      <c r="D95" t="s">
        <v>172</v>
      </c>
    </row>
    <row r="96" spans="1:4" x14ac:dyDescent="0.25">
      <c r="A96" s="4" t="str">
        <f>HYPERLINK("http://www.autodoc.ru/Web/price/art/AI08091020L?analog=on","AI08091020L")</f>
        <v>AI08091020L</v>
      </c>
      <c r="B96" s="1" t="s">
        <v>173</v>
      </c>
      <c r="C96" s="1" t="s">
        <v>163</v>
      </c>
      <c r="D96" t="s">
        <v>41</v>
      </c>
    </row>
    <row r="97" spans="1:4" x14ac:dyDescent="0.25">
      <c r="A97" s="4" t="str">
        <f>HYPERLINK("http://www.autodoc.ru/Web/price/art/AI08091020R?analog=on","AI08091020R")</f>
        <v>AI08091020R</v>
      </c>
      <c r="B97" s="1" t="s">
        <v>174</v>
      </c>
      <c r="C97" s="1" t="s">
        <v>163</v>
      </c>
      <c r="D97" t="s">
        <v>43</v>
      </c>
    </row>
    <row r="98" spans="1:4" x14ac:dyDescent="0.25">
      <c r="A98" s="4" t="str">
        <f>HYPERLINK("http://www.autodoc.ru/Web/price/art/AI08087030WL?analog=on","AI08087030WL")</f>
        <v>AI08087030WL</v>
      </c>
      <c r="B98" s="1" t="s">
        <v>44</v>
      </c>
      <c r="C98" s="1" t="s">
        <v>45</v>
      </c>
      <c r="D98" t="s">
        <v>46</v>
      </c>
    </row>
    <row r="99" spans="1:4" x14ac:dyDescent="0.25">
      <c r="A99" s="4" t="str">
        <f>HYPERLINK("http://www.autodoc.ru/Web/price/art/AI08087030WR?analog=on","AI08087030WR")</f>
        <v>AI08087030WR</v>
      </c>
      <c r="B99" s="1" t="s">
        <v>47</v>
      </c>
      <c r="C99" s="1" t="s">
        <v>45</v>
      </c>
      <c r="D99" t="s">
        <v>48</v>
      </c>
    </row>
    <row r="100" spans="1:4" x14ac:dyDescent="0.25">
      <c r="A100" s="4" t="str">
        <f>HYPERLINK("http://www.autodoc.ru/Web/price/art/AI08087030TTL?analog=on","AI08087030TTL")</f>
        <v>AI08087030TTL</v>
      </c>
      <c r="B100" s="1" t="s">
        <v>51</v>
      </c>
      <c r="C100" s="1" t="s">
        <v>45</v>
      </c>
      <c r="D100" t="s">
        <v>52</v>
      </c>
    </row>
    <row r="101" spans="1:4" x14ac:dyDescent="0.25">
      <c r="A101" s="4" t="str">
        <f>HYPERLINK("http://www.autodoc.ru/Web/price/art/AI08087030TTR?analog=on","AI08087030TTR")</f>
        <v>AI08087030TTR</v>
      </c>
      <c r="B101" s="1" t="s">
        <v>55</v>
      </c>
      <c r="C101" s="1" t="s">
        <v>45</v>
      </c>
      <c r="D101" t="s">
        <v>56</v>
      </c>
    </row>
    <row r="102" spans="1:4" x14ac:dyDescent="0.25">
      <c r="A102" s="4" t="str">
        <f>HYPERLINK("http://www.autodoc.ru/Web/price/art/AI08087031WL?analog=on","AI08087031WL")</f>
        <v>AI08087031WL</v>
      </c>
      <c r="B102" s="1" t="s">
        <v>44</v>
      </c>
      <c r="C102" s="1" t="s">
        <v>45</v>
      </c>
      <c r="D102" t="s">
        <v>57</v>
      </c>
    </row>
    <row r="103" spans="1:4" x14ac:dyDescent="0.25">
      <c r="A103" s="4" t="str">
        <f>HYPERLINK("http://www.autodoc.ru/Web/price/art/AI08087031WR?analog=on","AI08087031WR")</f>
        <v>AI08087031WR</v>
      </c>
      <c r="B103" s="1" t="s">
        <v>47</v>
      </c>
      <c r="C103" s="1" t="s">
        <v>45</v>
      </c>
      <c r="D103" t="s">
        <v>58</v>
      </c>
    </row>
    <row r="104" spans="1:4" x14ac:dyDescent="0.25">
      <c r="A104" s="4" t="str">
        <f>HYPERLINK("http://www.autodoc.ru/Web/price/art/AI08091040WL?analog=on","AI08091040WL")</f>
        <v>AI08091040WL</v>
      </c>
      <c r="B104" s="1" t="s">
        <v>175</v>
      </c>
      <c r="C104" s="1" t="s">
        <v>163</v>
      </c>
      <c r="D104" t="s">
        <v>176</v>
      </c>
    </row>
    <row r="105" spans="1:4" x14ac:dyDescent="0.25">
      <c r="A105" s="4" t="str">
        <f>HYPERLINK("http://www.autodoc.ru/Web/price/art/AI08091040WR?analog=on","AI08091040WR")</f>
        <v>AI08091040WR</v>
      </c>
      <c r="B105" s="1" t="s">
        <v>177</v>
      </c>
      <c r="C105" s="1" t="s">
        <v>163</v>
      </c>
      <c r="D105" t="s">
        <v>178</v>
      </c>
    </row>
    <row r="106" spans="1:4" x14ac:dyDescent="0.25">
      <c r="A106" s="4" t="str">
        <f>HYPERLINK("http://www.autodoc.ru/Web/price/art/AI08091070L?analog=on","AI08091070L")</f>
        <v>AI08091070L</v>
      </c>
      <c r="B106" s="1" t="s">
        <v>179</v>
      </c>
      <c r="C106" s="1" t="s">
        <v>163</v>
      </c>
      <c r="D106" t="s">
        <v>66</v>
      </c>
    </row>
    <row r="107" spans="1:4" x14ac:dyDescent="0.25">
      <c r="A107" s="4" t="str">
        <f>HYPERLINK("http://www.autodoc.ru/Web/price/art/AI08091070R?analog=on","AI08091070R")</f>
        <v>AI08091070R</v>
      </c>
      <c r="B107" s="1" t="s">
        <v>180</v>
      </c>
      <c r="C107" s="1" t="s">
        <v>163</v>
      </c>
      <c r="D107" t="s">
        <v>68</v>
      </c>
    </row>
    <row r="108" spans="1:4" x14ac:dyDescent="0.25">
      <c r="A108" s="4" t="str">
        <f>HYPERLINK("http://www.autodoc.ru/Web/price/art/AI08091080L?analog=on","AI08091080L")</f>
        <v>AI08091080L</v>
      </c>
      <c r="C108" s="1" t="s">
        <v>163</v>
      </c>
      <c r="D108" t="s">
        <v>181</v>
      </c>
    </row>
    <row r="109" spans="1:4" x14ac:dyDescent="0.25">
      <c r="A109" s="4" t="str">
        <f>HYPERLINK("http://www.autodoc.ru/Web/price/art/AI08091080R?analog=on","AI08091080R")</f>
        <v>AI08091080R</v>
      </c>
      <c r="C109" s="1" t="s">
        <v>163</v>
      </c>
      <c r="D109" t="s">
        <v>182</v>
      </c>
    </row>
    <row r="110" spans="1:4" x14ac:dyDescent="0.25">
      <c r="A110" s="4" t="str">
        <f>HYPERLINK("http://www.autodoc.ru/Web/price/art/AI08091100HB?analog=on","AI08091100HB")</f>
        <v>AI08091100HB</v>
      </c>
      <c r="B110" s="1" t="s">
        <v>183</v>
      </c>
      <c r="C110" s="1" t="s">
        <v>163</v>
      </c>
      <c r="D110" t="s">
        <v>184</v>
      </c>
    </row>
    <row r="111" spans="1:4" x14ac:dyDescent="0.25">
      <c r="A111" s="4" t="str">
        <f>HYPERLINK("http://www.autodoc.ru/Web/price/art/AI08091130L?analog=on","AI08091130L")</f>
        <v>AI08091130L</v>
      </c>
      <c r="B111" s="1" t="s">
        <v>185</v>
      </c>
      <c r="C111" s="1" t="s">
        <v>163</v>
      </c>
      <c r="D111" t="s">
        <v>186</v>
      </c>
    </row>
    <row r="112" spans="1:4" x14ac:dyDescent="0.25">
      <c r="A112" s="4" t="str">
        <f>HYPERLINK("http://www.autodoc.ru/Web/price/art/AI08091130R?analog=on","AI08091130R")</f>
        <v>AI08091130R</v>
      </c>
      <c r="B112" s="1" t="s">
        <v>187</v>
      </c>
      <c r="C112" s="1" t="s">
        <v>163</v>
      </c>
      <c r="D112" t="s">
        <v>188</v>
      </c>
    </row>
    <row r="113" spans="1:4" x14ac:dyDescent="0.25">
      <c r="A113" s="4" t="str">
        <f>HYPERLINK("http://www.autodoc.ru/Web/price/art/AI08091160XG?analog=on","AI08091160XG")</f>
        <v>AI08091160XG</v>
      </c>
      <c r="B113" s="1" t="s">
        <v>189</v>
      </c>
      <c r="C113" s="1" t="s">
        <v>163</v>
      </c>
      <c r="D113" t="s">
        <v>190</v>
      </c>
    </row>
    <row r="114" spans="1:4" x14ac:dyDescent="0.25">
      <c r="A114" s="4" t="str">
        <f>HYPERLINK("http://www.autodoc.ru/Web/price/art/AI08091170LBL?analog=on","AI08091170LBL")</f>
        <v>AI08091170LBL</v>
      </c>
      <c r="B114" s="1" t="s">
        <v>191</v>
      </c>
      <c r="C114" s="1" t="s">
        <v>163</v>
      </c>
      <c r="D114" t="s">
        <v>192</v>
      </c>
    </row>
    <row r="115" spans="1:4" x14ac:dyDescent="0.25">
      <c r="A115" s="4" t="str">
        <f>HYPERLINK("http://www.autodoc.ru/Web/price/art/AI08091170LBR?analog=on","AI08091170LBR")</f>
        <v>AI08091170LBR</v>
      </c>
      <c r="B115" s="1" t="s">
        <v>193</v>
      </c>
      <c r="C115" s="1" t="s">
        <v>163</v>
      </c>
      <c r="D115" t="s">
        <v>194</v>
      </c>
    </row>
    <row r="116" spans="1:4" x14ac:dyDescent="0.25">
      <c r="A116" s="4" t="str">
        <f>HYPERLINK("http://www.autodoc.ru/Web/price/art/AI08091171L?analog=on","AI08091171L")</f>
        <v>AI08091171L</v>
      </c>
      <c r="B116" s="1" t="s">
        <v>195</v>
      </c>
      <c r="C116" s="1" t="s">
        <v>163</v>
      </c>
      <c r="D116" t="s">
        <v>196</v>
      </c>
    </row>
    <row r="117" spans="1:4" x14ac:dyDescent="0.25">
      <c r="A117" s="4" t="str">
        <f>HYPERLINK("http://www.autodoc.ru/Web/price/art/AI08091171R?analog=on","AI08091171R")</f>
        <v>AI08091171R</v>
      </c>
      <c r="B117" s="1" t="s">
        <v>197</v>
      </c>
      <c r="C117" s="1" t="s">
        <v>163</v>
      </c>
      <c r="D117" t="s">
        <v>198</v>
      </c>
    </row>
    <row r="118" spans="1:4" x14ac:dyDescent="0.25">
      <c r="A118" s="4" t="str">
        <f>HYPERLINK("http://www.autodoc.ru/Web/price/art/AI08091180?analog=on","AI08091180")</f>
        <v>AI08091180</v>
      </c>
      <c r="B118" s="1" t="s">
        <v>199</v>
      </c>
      <c r="C118" s="1" t="s">
        <v>163</v>
      </c>
      <c r="D118" t="s">
        <v>200</v>
      </c>
    </row>
    <row r="119" spans="1:4" x14ac:dyDescent="0.25">
      <c r="A119" s="4" t="str">
        <f>HYPERLINK("http://www.autodoc.ru/Web/price/art/AI08091190L?analog=on","AI08091190L")</f>
        <v>AI08091190L</v>
      </c>
      <c r="B119" s="1" t="s">
        <v>201</v>
      </c>
      <c r="C119" s="1" t="s">
        <v>163</v>
      </c>
      <c r="D119" t="s">
        <v>202</v>
      </c>
    </row>
    <row r="120" spans="1:4" x14ac:dyDescent="0.25">
      <c r="A120" s="4" t="str">
        <f>HYPERLINK("http://www.autodoc.ru/Web/price/art/AI08091190R?analog=on","AI08091190R")</f>
        <v>AI08091190R</v>
      </c>
      <c r="B120" s="1" t="s">
        <v>203</v>
      </c>
      <c r="C120" s="1" t="s">
        <v>163</v>
      </c>
      <c r="D120" t="s">
        <v>204</v>
      </c>
    </row>
    <row r="121" spans="1:4" x14ac:dyDescent="0.25">
      <c r="A121" s="4" t="str">
        <f>HYPERLINK("http://www.autodoc.ru/Web/price/art/AI08091190C?analog=on","AI08091190C")</f>
        <v>AI08091190C</v>
      </c>
      <c r="B121" s="1" t="s">
        <v>205</v>
      </c>
      <c r="C121" s="1" t="s">
        <v>163</v>
      </c>
      <c r="D121" t="s">
        <v>206</v>
      </c>
    </row>
    <row r="122" spans="1:4" x14ac:dyDescent="0.25">
      <c r="A122" s="4" t="str">
        <f>HYPERLINK("http://www.autodoc.ru/Web/price/art/AI08091270L?analog=on","AI08091270L")</f>
        <v>AI08091270L</v>
      </c>
      <c r="B122" s="1" t="s">
        <v>207</v>
      </c>
      <c r="C122" s="1" t="s">
        <v>163</v>
      </c>
      <c r="D122" t="s">
        <v>208</v>
      </c>
    </row>
    <row r="123" spans="1:4" x14ac:dyDescent="0.25">
      <c r="A123" s="4" t="str">
        <f>HYPERLINK("http://www.autodoc.ru/Web/price/art/AI08091270R?analog=on","AI08091270R")</f>
        <v>AI08091270R</v>
      </c>
      <c r="B123" s="1" t="s">
        <v>209</v>
      </c>
      <c r="C123" s="1" t="s">
        <v>163</v>
      </c>
      <c r="D123" t="s">
        <v>210</v>
      </c>
    </row>
    <row r="124" spans="1:4" x14ac:dyDescent="0.25">
      <c r="A124" s="4" t="str">
        <f>HYPERLINK("http://www.autodoc.ru/Web/price/art/AI08091330?analog=on","AI08091330")</f>
        <v>AI08091330</v>
      </c>
      <c r="B124" s="1" t="s">
        <v>211</v>
      </c>
      <c r="C124" s="1" t="s">
        <v>163</v>
      </c>
      <c r="D124" t="s">
        <v>98</v>
      </c>
    </row>
    <row r="125" spans="1:4" x14ac:dyDescent="0.25">
      <c r="A125" s="4" t="str">
        <f>HYPERLINK("http://www.autodoc.ru/Web/price/art/AI08091390L?analog=on","AI08091390L")</f>
        <v>AI08091390L</v>
      </c>
      <c r="B125" s="1" t="s">
        <v>212</v>
      </c>
      <c r="C125" s="1" t="s">
        <v>163</v>
      </c>
      <c r="D125" t="s">
        <v>213</v>
      </c>
    </row>
    <row r="126" spans="1:4" x14ac:dyDescent="0.25">
      <c r="A126" s="4" t="str">
        <f>HYPERLINK("http://www.autodoc.ru/Web/price/art/AI08091390R?analog=on","AI08091390R")</f>
        <v>AI08091390R</v>
      </c>
      <c r="B126" s="1" t="s">
        <v>214</v>
      </c>
      <c r="C126" s="1" t="s">
        <v>163</v>
      </c>
      <c r="D126" t="s">
        <v>215</v>
      </c>
    </row>
    <row r="127" spans="1:4" x14ac:dyDescent="0.25">
      <c r="A127" s="4" t="str">
        <f>HYPERLINK("http://www.autodoc.ru/Web/price/art/AI08091390C?analog=on","AI08091390C")</f>
        <v>AI08091390C</v>
      </c>
      <c r="B127" s="1" t="s">
        <v>216</v>
      </c>
      <c r="C127" s="1" t="s">
        <v>163</v>
      </c>
      <c r="D127" t="s">
        <v>217</v>
      </c>
    </row>
    <row r="128" spans="1:4" x14ac:dyDescent="0.25">
      <c r="A128" s="4" t="str">
        <f>HYPERLINK("http://www.autodoc.ru/Web/price/art/AI08087410?analog=on","AI08087410")</f>
        <v>AI08087410</v>
      </c>
      <c r="B128" s="1" t="s">
        <v>105</v>
      </c>
      <c r="C128" s="1" t="s">
        <v>45</v>
      </c>
      <c r="D128" t="s">
        <v>106</v>
      </c>
    </row>
    <row r="129" spans="1:4" x14ac:dyDescent="0.25">
      <c r="A129" s="4" t="str">
        <f>HYPERLINK("http://www.autodoc.ru/Web/price/art/AI08087450L?analog=on","AI08087450L")</f>
        <v>AI08087450L</v>
      </c>
      <c r="B129" s="1" t="s">
        <v>110</v>
      </c>
      <c r="C129" s="1" t="s">
        <v>45</v>
      </c>
      <c r="D129" t="s">
        <v>111</v>
      </c>
    </row>
    <row r="130" spans="1:4" x14ac:dyDescent="0.25">
      <c r="A130" s="4" t="str">
        <f>HYPERLINK("http://www.autodoc.ru/Web/price/art/AI08087450R?analog=on","AI08087450R")</f>
        <v>AI08087450R</v>
      </c>
      <c r="B130" s="1" t="s">
        <v>112</v>
      </c>
      <c r="C130" s="1" t="s">
        <v>45</v>
      </c>
      <c r="D130" t="s">
        <v>113</v>
      </c>
    </row>
    <row r="131" spans="1:4" x14ac:dyDescent="0.25">
      <c r="A131" s="4" t="str">
        <f>HYPERLINK("http://www.autodoc.ru/Web/price/art/AI08087451L?analog=on","AI08087451L")</f>
        <v>AI08087451L</v>
      </c>
      <c r="B131" s="1" t="s">
        <v>114</v>
      </c>
      <c r="C131" s="1" t="s">
        <v>45</v>
      </c>
      <c r="D131" t="s">
        <v>115</v>
      </c>
    </row>
    <row r="132" spans="1:4" x14ac:dyDescent="0.25">
      <c r="A132" s="4" t="str">
        <f>HYPERLINK("http://www.autodoc.ru/Web/price/art/AI08087451R?analog=on","AI08087451R")</f>
        <v>AI08087451R</v>
      </c>
      <c r="B132" s="1" t="s">
        <v>116</v>
      </c>
      <c r="C132" s="1" t="s">
        <v>45</v>
      </c>
      <c r="D132" t="s">
        <v>117</v>
      </c>
    </row>
    <row r="133" spans="1:4" x14ac:dyDescent="0.25">
      <c r="A133" s="4" t="str">
        <f>HYPERLINK("http://www.autodoc.ru/Web/price/art/AI08087460L?analog=on","AI08087460L")</f>
        <v>AI08087460L</v>
      </c>
      <c r="B133" s="1" t="s">
        <v>118</v>
      </c>
      <c r="C133" s="1" t="s">
        <v>45</v>
      </c>
      <c r="D133" t="s">
        <v>119</v>
      </c>
    </row>
    <row r="134" spans="1:4" x14ac:dyDescent="0.25">
      <c r="A134" s="4" t="str">
        <f>HYPERLINK("http://www.autodoc.ru/Web/price/art/AI08087460R?analog=on","AI08087460R")</f>
        <v>AI08087460R</v>
      </c>
      <c r="B134" s="1" t="s">
        <v>120</v>
      </c>
      <c r="C134" s="1" t="s">
        <v>45</v>
      </c>
      <c r="D134" t="s">
        <v>121</v>
      </c>
    </row>
    <row r="135" spans="1:4" x14ac:dyDescent="0.25">
      <c r="A135" s="4" t="str">
        <f>HYPERLINK("http://www.autodoc.ru/Web/price/art/AI08091590?analog=on","AI08091590")</f>
        <v>AI08091590</v>
      </c>
      <c r="C135" s="1" t="s">
        <v>218</v>
      </c>
      <c r="D135" t="s">
        <v>219</v>
      </c>
    </row>
    <row r="136" spans="1:4" x14ac:dyDescent="0.25">
      <c r="A136" s="4" t="str">
        <f>HYPERLINK("http://www.autodoc.ru/Web/price/art/AI08091640XG?analog=on","AI08091640XG")</f>
        <v>AI08091640XG</v>
      </c>
      <c r="B136" s="1" t="s">
        <v>220</v>
      </c>
      <c r="C136" s="1" t="s">
        <v>163</v>
      </c>
      <c r="D136" t="s">
        <v>221</v>
      </c>
    </row>
    <row r="137" spans="1:4" x14ac:dyDescent="0.25">
      <c r="A137" s="4" t="str">
        <f>HYPERLINK("http://www.autodoc.ru/Web/price/art/AI08091660BL?analog=on","AI08091660BL")</f>
        <v>AI08091660BL</v>
      </c>
      <c r="B137" s="1" t="s">
        <v>222</v>
      </c>
      <c r="C137" s="1" t="s">
        <v>163</v>
      </c>
      <c r="D137" t="s">
        <v>223</v>
      </c>
    </row>
    <row r="138" spans="1:4" x14ac:dyDescent="0.25">
      <c r="A138" s="4" t="str">
        <f>HYPERLINK("http://www.autodoc.ru/Web/price/art/AI08091660BR?analog=on","AI08091660BR")</f>
        <v>AI08091660BR</v>
      </c>
      <c r="B138" s="1" t="s">
        <v>224</v>
      </c>
      <c r="C138" s="1" t="s">
        <v>163</v>
      </c>
      <c r="D138" t="s">
        <v>225</v>
      </c>
    </row>
    <row r="139" spans="1:4" x14ac:dyDescent="0.25">
      <c r="A139" s="4" t="str">
        <f>HYPERLINK("http://www.autodoc.ru/Web/price/art/AI08091660BC?analog=on","AI08091660BC")</f>
        <v>AI08091660BC</v>
      </c>
      <c r="B139" s="1" t="s">
        <v>226</v>
      </c>
      <c r="C139" s="1" t="s">
        <v>163</v>
      </c>
      <c r="D139" t="s">
        <v>227</v>
      </c>
    </row>
    <row r="140" spans="1:4" x14ac:dyDescent="0.25">
      <c r="A140" s="4" t="str">
        <f>HYPERLINK("http://www.autodoc.ru/Web/price/art/AI08091740L?analog=on","AI08091740L")</f>
        <v>AI08091740L</v>
      </c>
      <c r="B140" s="1" t="s">
        <v>228</v>
      </c>
      <c r="C140" s="1" t="s">
        <v>163</v>
      </c>
      <c r="D140" t="s">
        <v>130</v>
      </c>
    </row>
    <row r="141" spans="1:4" x14ac:dyDescent="0.25">
      <c r="A141" s="4" t="str">
        <f>HYPERLINK("http://www.autodoc.ru/Web/price/art/AI08091740R?analog=on","AI08091740R")</f>
        <v>AI08091740R</v>
      </c>
      <c r="B141" s="1" t="s">
        <v>229</v>
      </c>
      <c r="C141" s="1" t="s">
        <v>163</v>
      </c>
      <c r="D141" t="s">
        <v>132</v>
      </c>
    </row>
    <row r="142" spans="1:4" x14ac:dyDescent="0.25">
      <c r="A142" s="4" t="str">
        <f>HYPERLINK("http://www.autodoc.ru/Web/price/art/AI08087741RL?analog=on","AI08087741RL")</f>
        <v>AI08087741RL</v>
      </c>
      <c r="C142" s="1" t="s">
        <v>45</v>
      </c>
      <c r="D142" t="s">
        <v>133</v>
      </c>
    </row>
    <row r="143" spans="1:4" x14ac:dyDescent="0.25">
      <c r="A143" s="4" t="str">
        <f>HYPERLINK("http://www.autodoc.ru/Web/price/art/AI08087741RR?analog=on","AI08087741RR")</f>
        <v>AI08087741RR</v>
      </c>
      <c r="C143" s="1" t="s">
        <v>45</v>
      </c>
      <c r="D143" t="s">
        <v>134</v>
      </c>
    </row>
    <row r="144" spans="1:4" x14ac:dyDescent="0.25">
      <c r="A144" s="4" t="str">
        <f>HYPERLINK("http://www.autodoc.ru/Web/price/art/AI08091810L?analog=on","AI08091810L")</f>
        <v>AI08091810L</v>
      </c>
      <c r="B144" s="1" t="s">
        <v>230</v>
      </c>
      <c r="C144" s="1" t="s">
        <v>163</v>
      </c>
      <c r="D144" t="s">
        <v>144</v>
      </c>
    </row>
    <row r="145" spans="1:4" x14ac:dyDescent="0.25">
      <c r="A145" s="4" t="str">
        <f>HYPERLINK("http://www.autodoc.ru/Web/price/art/AI08091810R?analog=on","AI08091810R")</f>
        <v>AI08091810R</v>
      </c>
      <c r="B145" s="1" t="s">
        <v>231</v>
      </c>
      <c r="C145" s="1" t="s">
        <v>163</v>
      </c>
      <c r="D145" t="s">
        <v>146</v>
      </c>
    </row>
    <row r="146" spans="1:4" x14ac:dyDescent="0.25">
      <c r="A146" s="4" t="str">
        <f>HYPERLINK("http://www.autodoc.ru/Web/price/art/AI08087913?analog=on","AI08087913")</f>
        <v>AI08087913</v>
      </c>
      <c r="B146" s="1" t="s">
        <v>157</v>
      </c>
      <c r="C146" s="1" t="s">
        <v>45</v>
      </c>
      <c r="D146" t="s">
        <v>156</v>
      </c>
    </row>
    <row r="147" spans="1:4" x14ac:dyDescent="0.25">
      <c r="A147" s="4" t="str">
        <f>HYPERLINK("http://www.autodoc.ru/Web/price/art/AI08091914?analog=on","AI08091914")</f>
        <v>AI08091914</v>
      </c>
      <c r="B147" s="1" t="s">
        <v>232</v>
      </c>
      <c r="C147" s="1" t="s">
        <v>163</v>
      </c>
      <c r="D147" t="s">
        <v>233</v>
      </c>
    </row>
    <row r="148" spans="1:4" x14ac:dyDescent="0.25">
      <c r="A148" s="4" t="str">
        <f>HYPERLINK("http://www.autodoc.ru/Web/price/art/AI08087920?analog=on","AI08087920")</f>
        <v>AI08087920</v>
      </c>
      <c r="B148" s="1" t="s">
        <v>159</v>
      </c>
      <c r="C148" s="1" t="s">
        <v>45</v>
      </c>
      <c r="D148" t="s">
        <v>160</v>
      </c>
    </row>
    <row r="149" spans="1:4" x14ac:dyDescent="0.25">
      <c r="A149" s="4" t="str">
        <f>HYPERLINK("http://www.autodoc.ru/Web/price/art/AI08091920?analog=on","AI08091920")</f>
        <v>AI08091920</v>
      </c>
      <c r="B149" s="1" t="s">
        <v>234</v>
      </c>
      <c r="C149" s="1" t="s">
        <v>163</v>
      </c>
      <c r="D149" t="s">
        <v>235</v>
      </c>
    </row>
    <row r="150" spans="1:4" x14ac:dyDescent="0.25">
      <c r="A150" s="4" t="str">
        <f>HYPERLINK("http://www.autodoc.ru/Web/price/art/AI08091921?analog=on","AI08091921")</f>
        <v>AI08091921</v>
      </c>
      <c r="B150" s="1" t="s">
        <v>236</v>
      </c>
      <c r="C150" s="1" t="s">
        <v>163</v>
      </c>
      <c r="D150" t="s">
        <v>237</v>
      </c>
    </row>
    <row r="151" spans="1:4" x14ac:dyDescent="0.25">
      <c r="A151" s="4" t="str">
        <f>HYPERLINK("http://www.autodoc.ru/Web/price/art/AI08092931?analog=on","AI08092931")</f>
        <v>AI08092931</v>
      </c>
      <c r="B151" s="1" t="s">
        <v>238</v>
      </c>
      <c r="C151" s="1" t="s">
        <v>239</v>
      </c>
      <c r="D151" t="s">
        <v>240</v>
      </c>
    </row>
    <row r="152" spans="1:4" x14ac:dyDescent="0.25">
      <c r="A152" s="4" t="str">
        <f>HYPERLINK("http://www.autodoc.ru/Web/price/art/AI08091970?analog=on","AI08091970")</f>
        <v>AI08091970</v>
      </c>
      <c r="B152" s="1" t="s">
        <v>241</v>
      </c>
      <c r="C152" s="1" t="s">
        <v>218</v>
      </c>
      <c r="D152" t="s">
        <v>242</v>
      </c>
    </row>
    <row r="153" spans="1:4" x14ac:dyDescent="0.25">
      <c r="A153" s="3" t="s">
        <v>243</v>
      </c>
      <c r="B153" s="3"/>
      <c r="C153" s="3"/>
      <c r="D153" s="3"/>
    </row>
    <row r="154" spans="1:4" x14ac:dyDescent="0.25">
      <c r="A154" s="4" t="str">
        <f>HYPERLINK("http://www.autodoc.ru/Web/price/art/AI10091000L?analog=on","AI10091000L")</f>
        <v>AI10091000L</v>
      </c>
      <c r="B154" s="1" t="s">
        <v>244</v>
      </c>
      <c r="C154" s="1" t="s">
        <v>163</v>
      </c>
      <c r="D154" t="s">
        <v>245</v>
      </c>
    </row>
    <row r="155" spans="1:4" x14ac:dyDescent="0.25">
      <c r="A155" s="4" t="str">
        <f>HYPERLINK("http://www.autodoc.ru/Web/price/art/AI10091000R?analog=on","AI10091000R")</f>
        <v>AI10091000R</v>
      </c>
      <c r="B155" s="1" t="s">
        <v>246</v>
      </c>
      <c r="C155" s="1" t="s">
        <v>163</v>
      </c>
      <c r="D155" t="s">
        <v>247</v>
      </c>
    </row>
    <row r="156" spans="1:4" x14ac:dyDescent="0.25">
      <c r="A156" s="4" t="str">
        <f>HYPERLINK("http://www.autodoc.ru/Web/price/art/AI10091001L?analog=on","AI10091001L")</f>
        <v>AI10091001L</v>
      </c>
      <c r="B156" s="1" t="s">
        <v>244</v>
      </c>
      <c r="C156" s="1" t="s">
        <v>163</v>
      </c>
      <c r="D156" t="s">
        <v>248</v>
      </c>
    </row>
    <row r="157" spans="1:4" x14ac:dyDescent="0.25">
      <c r="A157" s="4" t="str">
        <f>HYPERLINK("http://www.autodoc.ru/Web/price/art/AI10091001R?analog=on","AI10091001R")</f>
        <v>AI10091001R</v>
      </c>
      <c r="B157" s="1" t="s">
        <v>246</v>
      </c>
      <c r="C157" s="1" t="s">
        <v>163</v>
      </c>
      <c r="D157" t="s">
        <v>249</v>
      </c>
    </row>
    <row r="158" spans="1:4" x14ac:dyDescent="0.25">
      <c r="A158" s="4" t="str">
        <f>HYPERLINK("http://www.autodoc.ru/Web/price/art/AI10091002BN?analog=on","AI10091002BN")</f>
        <v>AI10091002BN</v>
      </c>
      <c r="B158" s="1" t="s">
        <v>250</v>
      </c>
      <c r="C158" s="1" t="s">
        <v>163</v>
      </c>
      <c r="D158" t="s">
        <v>251</v>
      </c>
    </row>
    <row r="159" spans="1:4" x14ac:dyDescent="0.25">
      <c r="A159" s="4" t="str">
        <f>HYPERLINK("http://www.autodoc.ru/Web/price/art/AI10091012N?analog=on","AI10091012N")</f>
        <v>AI10091012N</v>
      </c>
      <c r="B159" s="1" t="s">
        <v>250</v>
      </c>
      <c r="C159" s="1" t="s">
        <v>163</v>
      </c>
      <c r="D159" t="s">
        <v>252</v>
      </c>
    </row>
    <row r="160" spans="1:4" x14ac:dyDescent="0.25">
      <c r="A160" s="4" t="str">
        <f>HYPERLINK("http://www.autodoc.ru/Web/price/art/AI10091020L?analog=on","AI10091020L")</f>
        <v>AI10091020L</v>
      </c>
      <c r="B160" s="1" t="s">
        <v>253</v>
      </c>
      <c r="C160" s="1" t="s">
        <v>163</v>
      </c>
      <c r="D160" t="s">
        <v>254</v>
      </c>
    </row>
    <row r="161" spans="1:4" x14ac:dyDescent="0.25">
      <c r="A161" s="4" t="str">
        <f>HYPERLINK("http://www.autodoc.ru/Web/price/art/AI10091020R?analog=on","AI10091020R")</f>
        <v>AI10091020R</v>
      </c>
      <c r="B161" s="1" t="s">
        <v>255</v>
      </c>
      <c r="C161" s="1" t="s">
        <v>163</v>
      </c>
      <c r="D161" t="s">
        <v>256</v>
      </c>
    </row>
    <row r="162" spans="1:4" x14ac:dyDescent="0.25">
      <c r="A162" s="4" t="str">
        <f>HYPERLINK("http://www.autodoc.ru/Web/price/art/AI10091021L?analog=on","AI10091021L")</f>
        <v>AI10091021L</v>
      </c>
      <c r="B162" s="1" t="s">
        <v>253</v>
      </c>
      <c r="C162" s="1" t="s">
        <v>163</v>
      </c>
      <c r="D162" t="s">
        <v>257</v>
      </c>
    </row>
    <row r="163" spans="1:4" x14ac:dyDescent="0.25">
      <c r="A163" s="4" t="str">
        <f>HYPERLINK("http://www.autodoc.ru/Web/price/art/AI10091021R?analog=on","AI10091021R")</f>
        <v>AI10091021R</v>
      </c>
      <c r="B163" s="1" t="s">
        <v>255</v>
      </c>
      <c r="C163" s="1" t="s">
        <v>163</v>
      </c>
      <c r="D163" t="s">
        <v>258</v>
      </c>
    </row>
    <row r="164" spans="1:4" x14ac:dyDescent="0.25">
      <c r="A164" s="4" t="str">
        <f>HYPERLINK("http://www.autodoc.ru/Web/price/art/AI10091030WL?analog=on","AI10091030WL")</f>
        <v>AI10091030WL</v>
      </c>
      <c r="B164" s="1" t="s">
        <v>259</v>
      </c>
      <c r="C164" s="1" t="s">
        <v>163</v>
      </c>
      <c r="D164" t="s">
        <v>260</v>
      </c>
    </row>
    <row r="165" spans="1:4" x14ac:dyDescent="0.25">
      <c r="A165" s="4" t="str">
        <f>HYPERLINK("http://www.autodoc.ru/Web/price/art/AI10091030YL?analog=on","AI10091030YL")</f>
        <v>AI10091030YL</v>
      </c>
      <c r="B165" s="1" t="s">
        <v>261</v>
      </c>
      <c r="C165" s="1" t="s">
        <v>163</v>
      </c>
      <c r="D165" t="s">
        <v>262</v>
      </c>
    </row>
    <row r="166" spans="1:4" x14ac:dyDescent="0.25">
      <c r="A166" s="4" t="str">
        <f>HYPERLINK("http://www.autodoc.ru/Web/price/art/AI10091030TTL?analog=on","AI10091030TTL")</f>
        <v>AI10091030TTL</v>
      </c>
      <c r="C166" s="1" t="s">
        <v>163</v>
      </c>
      <c r="D166" t="s">
        <v>263</v>
      </c>
    </row>
    <row r="167" spans="1:4" x14ac:dyDescent="0.25">
      <c r="A167" s="4" t="str">
        <f>HYPERLINK("http://www.autodoc.ru/Web/price/art/AI10091030WR?analog=on","AI10091030WR")</f>
        <v>AI10091030WR</v>
      </c>
      <c r="B167" s="1" t="s">
        <v>264</v>
      </c>
      <c r="C167" s="1" t="s">
        <v>163</v>
      </c>
      <c r="D167" t="s">
        <v>265</v>
      </c>
    </row>
    <row r="168" spans="1:4" x14ac:dyDescent="0.25">
      <c r="A168" s="4" t="str">
        <f>HYPERLINK("http://www.autodoc.ru/Web/price/art/AI10091030YR?analog=on","AI10091030YR")</f>
        <v>AI10091030YR</v>
      </c>
      <c r="B168" s="1" t="s">
        <v>266</v>
      </c>
      <c r="C168" s="1" t="s">
        <v>163</v>
      </c>
      <c r="D168" t="s">
        <v>267</v>
      </c>
    </row>
    <row r="169" spans="1:4" x14ac:dyDescent="0.25">
      <c r="A169" s="4" t="str">
        <f>HYPERLINK("http://www.autodoc.ru/Web/price/art/AI10091030TTR?analog=on","AI10091030TTR")</f>
        <v>AI10091030TTR</v>
      </c>
      <c r="C169" s="1" t="s">
        <v>163</v>
      </c>
      <c r="D169" t="s">
        <v>268</v>
      </c>
    </row>
    <row r="170" spans="1:4" x14ac:dyDescent="0.25">
      <c r="A170" s="4" t="str">
        <f>HYPERLINK("http://www.autodoc.ru/Web/price/art/AI10091031WL?analog=on","AI10091031WL")</f>
        <v>AI10091031WL</v>
      </c>
      <c r="B170" s="1" t="s">
        <v>259</v>
      </c>
      <c r="C170" s="1" t="s">
        <v>163</v>
      </c>
      <c r="D170" t="s">
        <v>269</v>
      </c>
    </row>
    <row r="171" spans="1:4" x14ac:dyDescent="0.25">
      <c r="A171" s="4" t="str">
        <f>HYPERLINK("http://www.autodoc.ru/Web/price/art/AI10091031WR?analog=on","AI10091031WR")</f>
        <v>AI10091031WR</v>
      </c>
      <c r="B171" s="1" t="s">
        <v>264</v>
      </c>
      <c r="C171" s="1" t="s">
        <v>163</v>
      </c>
      <c r="D171" t="s">
        <v>270</v>
      </c>
    </row>
    <row r="172" spans="1:4" x14ac:dyDescent="0.25">
      <c r="A172" s="4" t="str">
        <f>HYPERLINK("http://www.autodoc.ru/Web/price/art/AI10091070L?analog=on","AI10091070L")</f>
        <v>AI10091070L</v>
      </c>
      <c r="B172" s="1" t="s">
        <v>271</v>
      </c>
      <c r="C172" s="1" t="s">
        <v>163</v>
      </c>
      <c r="D172" t="s">
        <v>272</v>
      </c>
    </row>
    <row r="173" spans="1:4" x14ac:dyDescent="0.25">
      <c r="A173" s="4" t="str">
        <f>HYPERLINK("http://www.autodoc.ru/Web/price/art/AI10091070R?analog=on","AI10091070R")</f>
        <v>AI10091070R</v>
      </c>
      <c r="B173" s="1" t="s">
        <v>273</v>
      </c>
      <c r="C173" s="1" t="s">
        <v>163</v>
      </c>
      <c r="D173" t="s">
        <v>274</v>
      </c>
    </row>
    <row r="174" spans="1:4" x14ac:dyDescent="0.25">
      <c r="A174" s="4" t="str">
        <f>HYPERLINK("http://www.autodoc.ru/Web/price/art/AI10091071CCL?analog=on","AI10091071CCL")</f>
        <v>AI10091071CCL</v>
      </c>
      <c r="B174" s="1" t="s">
        <v>271</v>
      </c>
      <c r="C174" s="1" t="s">
        <v>163</v>
      </c>
      <c r="D174" t="s">
        <v>275</v>
      </c>
    </row>
    <row r="175" spans="1:4" x14ac:dyDescent="0.25">
      <c r="A175" s="4" t="str">
        <f>HYPERLINK("http://www.autodoc.ru/Web/price/art/AI10091071CCR?analog=on","AI10091071CCR")</f>
        <v>AI10091071CCR</v>
      </c>
      <c r="B175" s="1" t="s">
        <v>273</v>
      </c>
      <c r="C175" s="1" t="s">
        <v>163</v>
      </c>
      <c r="D175" t="s">
        <v>276</v>
      </c>
    </row>
    <row r="176" spans="1:4" x14ac:dyDescent="0.25">
      <c r="A176" s="4" t="str">
        <f>HYPERLINK("http://www.autodoc.ru/Web/price/art/AI10091072L?analog=on","AI10091072L")</f>
        <v>AI10091072L</v>
      </c>
      <c r="B176" s="1" t="s">
        <v>271</v>
      </c>
      <c r="C176" s="1" t="s">
        <v>163</v>
      </c>
      <c r="D176" t="s">
        <v>277</v>
      </c>
    </row>
    <row r="177" spans="1:4" x14ac:dyDescent="0.25">
      <c r="A177" s="4" t="str">
        <f>HYPERLINK("http://www.autodoc.ru/Web/price/art/AI10091072R?analog=on","AI10091072R")</f>
        <v>AI10091072R</v>
      </c>
      <c r="B177" s="1" t="s">
        <v>273</v>
      </c>
      <c r="C177" s="1" t="s">
        <v>163</v>
      </c>
      <c r="D177" t="s">
        <v>278</v>
      </c>
    </row>
    <row r="178" spans="1:4" x14ac:dyDescent="0.25">
      <c r="A178" s="4" t="str">
        <f>HYPERLINK("http://www.autodoc.ru/Web/price/art/AI10091080L?analog=on","AI10091080L")</f>
        <v>AI10091080L</v>
      </c>
      <c r="C178" s="1" t="s">
        <v>163</v>
      </c>
      <c r="D178" t="s">
        <v>279</v>
      </c>
    </row>
    <row r="179" spans="1:4" x14ac:dyDescent="0.25">
      <c r="A179" s="4" t="str">
        <f>HYPERLINK("http://www.autodoc.ru/Web/price/art/AI10091080R?analog=on","AI10091080R")</f>
        <v>AI10091080R</v>
      </c>
      <c r="C179" s="1" t="s">
        <v>163</v>
      </c>
      <c r="D179" t="s">
        <v>280</v>
      </c>
    </row>
    <row r="180" spans="1:4" x14ac:dyDescent="0.25">
      <c r="A180" s="4" t="str">
        <f>HYPERLINK("http://www.autodoc.ru/Web/price/art/AI10091100?analog=on","AI10091100")</f>
        <v>AI10091100</v>
      </c>
      <c r="B180" s="1" t="s">
        <v>281</v>
      </c>
      <c r="C180" s="1" t="s">
        <v>163</v>
      </c>
      <c r="D180" t="s">
        <v>282</v>
      </c>
    </row>
    <row r="181" spans="1:4" x14ac:dyDescent="0.25">
      <c r="A181" s="4" t="str">
        <f>HYPERLINK("http://www.autodoc.ru/Web/price/art/AI10091130XL?analog=on","AI10091130XL")</f>
        <v>AI10091130XL</v>
      </c>
      <c r="B181" s="1" t="s">
        <v>283</v>
      </c>
      <c r="C181" s="1" t="s">
        <v>163</v>
      </c>
      <c r="D181" t="s">
        <v>284</v>
      </c>
    </row>
    <row r="182" spans="1:4" x14ac:dyDescent="0.25">
      <c r="A182" s="4" t="str">
        <f>HYPERLINK("http://www.autodoc.ru/Web/price/art/AI10091130XR?analog=on","AI10091130XR")</f>
        <v>AI10091130XR</v>
      </c>
      <c r="B182" s="1" t="s">
        <v>285</v>
      </c>
      <c r="C182" s="1" t="s">
        <v>163</v>
      </c>
      <c r="D182" t="s">
        <v>286</v>
      </c>
    </row>
    <row r="183" spans="1:4" x14ac:dyDescent="0.25">
      <c r="A183" s="4" t="str">
        <f>HYPERLINK("http://www.autodoc.ru/Web/price/art/AI10091160X?analog=on","AI10091160X")</f>
        <v>AI10091160X</v>
      </c>
      <c r="B183" s="1" t="s">
        <v>287</v>
      </c>
      <c r="C183" s="1" t="s">
        <v>163</v>
      </c>
      <c r="D183" t="s">
        <v>288</v>
      </c>
    </row>
    <row r="184" spans="1:4" x14ac:dyDescent="0.25">
      <c r="A184" s="4" t="str">
        <f>HYPERLINK("http://www.autodoc.ru/Web/price/art/AI10091170?analog=on","AI10091170")</f>
        <v>AI10091170</v>
      </c>
      <c r="B184" s="1" t="s">
        <v>289</v>
      </c>
      <c r="C184" s="1" t="s">
        <v>163</v>
      </c>
      <c r="D184" t="s">
        <v>290</v>
      </c>
    </row>
    <row r="185" spans="1:4" x14ac:dyDescent="0.25">
      <c r="A185" s="4" t="str">
        <f>HYPERLINK("http://www.autodoc.ru/Web/price/art/AI10091190L?analog=on","AI10091190L")</f>
        <v>AI10091190L</v>
      </c>
      <c r="B185" s="1" t="s">
        <v>291</v>
      </c>
      <c r="C185" s="1" t="s">
        <v>163</v>
      </c>
      <c r="D185" t="s">
        <v>292</v>
      </c>
    </row>
    <row r="186" spans="1:4" x14ac:dyDescent="0.25">
      <c r="A186" s="4" t="str">
        <f>HYPERLINK("http://www.autodoc.ru/Web/price/art/AI10091190R?analog=on","AI10091190R")</f>
        <v>AI10091190R</v>
      </c>
      <c r="B186" s="1" t="s">
        <v>293</v>
      </c>
      <c r="C186" s="1" t="s">
        <v>163</v>
      </c>
      <c r="D186" t="s">
        <v>294</v>
      </c>
    </row>
    <row r="187" spans="1:4" x14ac:dyDescent="0.25">
      <c r="A187" s="4" t="str">
        <f>HYPERLINK("http://www.autodoc.ru/Web/price/art/AI10091191L?analog=on","AI10091191L")</f>
        <v>AI10091191L</v>
      </c>
      <c r="B187" s="1" t="s">
        <v>295</v>
      </c>
      <c r="C187" s="1" t="s">
        <v>163</v>
      </c>
      <c r="D187" t="s">
        <v>296</v>
      </c>
    </row>
    <row r="188" spans="1:4" x14ac:dyDescent="0.25">
      <c r="A188" s="4" t="str">
        <f>HYPERLINK("http://www.autodoc.ru/Web/price/art/AI10091191R?analog=on","AI10091191R")</f>
        <v>AI10091191R</v>
      </c>
      <c r="B188" s="1" t="s">
        <v>297</v>
      </c>
      <c r="C188" s="1" t="s">
        <v>163</v>
      </c>
      <c r="D188" t="s">
        <v>298</v>
      </c>
    </row>
    <row r="189" spans="1:4" x14ac:dyDescent="0.25">
      <c r="A189" s="4" t="str">
        <f>HYPERLINK("http://www.autodoc.ru/Web/price/art/AI10091270L?analog=on","AI10091270L")</f>
        <v>AI10091270L</v>
      </c>
      <c r="B189" s="1" t="s">
        <v>299</v>
      </c>
      <c r="C189" s="1" t="s">
        <v>163</v>
      </c>
      <c r="D189" t="s">
        <v>300</v>
      </c>
    </row>
    <row r="190" spans="1:4" x14ac:dyDescent="0.25">
      <c r="A190" s="4" t="str">
        <f>HYPERLINK("http://www.autodoc.ru/Web/price/art/AI10091270R?analog=on","AI10091270R")</f>
        <v>AI10091270R</v>
      </c>
      <c r="B190" s="1" t="s">
        <v>301</v>
      </c>
      <c r="C190" s="1" t="s">
        <v>163</v>
      </c>
      <c r="D190" t="s">
        <v>302</v>
      </c>
    </row>
    <row r="191" spans="1:4" x14ac:dyDescent="0.25">
      <c r="A191" s="4" t="str">
        <f>HYPERLINK("http://www.autodoc.ru/Web/price/art/AI10091300L?analog=on","AI10091300L")</f>
        <v>AI10091300L</v>
      </c>
      <c r="B191" s="1" t="s">
        <v>303</v>
      </c>
      <c r="C191" s="1" t="s">
        <v>163</v>
      </c>
      <c r="D191" t="s">
        <v>304</v>
      </c>
    </row>
    <row r="192" spans="1:4" x14ac:dyDescent="0.25">
      <c r="A192" s="4" t="str">
        <f>HYPERLINK("http://www.autodoc.ru/Web/price/art/AI10091300R?analog=on","AI10091300R")</f>
        <v>AI10091300R</v>
      </c>
      <c r="B192" s="1" t="s">
        <v>305</v>
      </c>
      <c r="C192" s="1" t="s">
        <v>163</v>
      </c>
      <c r="D192" t="s">
        <v>306</v>
      </c>
    </row>
    <row r="193" spans="1:4" x14ac:dyDescent="0.25">
      <c r="A193" s="4" t="str">
        <f>HYPERLINK("http://www.autodoc.ru/Web/price/art/AI10091330?analog=on","AI10091330")</f>
        <v>AI10091330</v>
      </c>
      <c r="B193" s="1" t="s">
        <v>307</v>
      </c>
      <c r="C193" s="1" t="s">
        <v>163</v>
      </c>
      <c r="D193" t="s">
        <v>308</v>
      </c>
    </row>
    <row r="194" spans="1:4" x14ac:dyDescent="0.25">
      <c r="A194" s="4" t="str">
        <f>HYPERLINK("http://www.autodoc.ru/Web/price/art/AI10091450L?analog=on","AI10091450L")</f>
        <v>AI10091450L</v>
      </c>
      <c r="B194" s="1" t="s">
        <v>309</v>
      </c>
      <c r="C194" s="1" t="s">
        <v>163</v>
      </c>
      <c r="D194" t="s">
        <v>310</v>
      </c>
    </row>
    <row r="195" spans="1:4" x14ac:dyDescent="0.25">
      <c r="A195" s="4" t="str">
        <f>HYPERLINK("http://www.autodoc.ru/Web/price/art/AI10091450R?analog=on","AI10091450R")</f>
        <v>AI10091450R</v>
      </c>
      <c r="B195" s="1" t="s">
        <v>311</v>
      </c>
      <c r="C195" s="1" t="s">
        <v>163</v>
      </c>
      <c r="D195" t="s">
        <v>312</v>
      </c>
    </row>
    <row r="196" spans="1:4" x14ac:dyDescent="0.25">
      <c r="A196" s="4" t="str">
        <f>HYPERLINK("http://www.autodoc.ru/Web/price/art/AI10091451L?analog=on","AI10091451L")</f>
        <v>AI10091451L</v>
      </c>
      <c r="B196" s="1" t="s">
        <v>313</v>
      </c>
      <c r="C196" s="1" t="s">
        <v>163</v>
      </c>
      <c r="D196" t="s">
        <v>314</v>
      </c>
    </row>
    <row r="197" spans="1:4" x14ac:dyDescent="0.25">
      <c r="A197" s="4" t="str">
        <f>HYPERLINK("http://www.autodoc.ru/Web/price/art/AI10091451R?analog=on","AI10091451R")</f>
        <v>AI10091451R</v>
      </c>
      <c r="B197" s="1" t="s">
        <v>315</v>
      </c>
      <c r="C197" s="1" t="s">
        <v>163</v>
      </c>
      <c r="D197" t="s">
        <v>316</v>
      </c>
    </row>
    <row r="198" spans="1:4" x14ac:dyDescent="0.25">
      <c r="A198" s="4" t="str">
        <f>HYPERLINK("http://www.autodoc.ru/Web/price/art/AI10091452L?analog=on","AI10091452L")</f>
        <v>AI10091452L</v>
      </c>
      <c r="B198" s="1" t="s">
        <v>309</v>
      </c>
      <c r="C198" s="1" t="s">
        <v>163</v>
      </c>
      <c r="D198" t="s">
        <v>317</v>
      </c>
    </row>
    <row r="199" spans="1:4" x14ac:dyDescent="0.25">
      <c r="A199" s="4" t="str">
        <f>HYPERLINK("http://www.autodoc.ru/Web/price/art/AI10091452R?analog=on","AI10091452R")</f>
        <v>AI10091452R</v>
      </c>
      <c r="B199" s="1" t="s">
        <v>311</v>
      </c>
      <c r="C199" s="1" t="s">
        <v>163</v>
      </c>
      <c r="D199" t="s">
        <v>318</v>
      </c>
    </row>
    <row r="200" spans="1:4" x14ac:dyDescent="0.25">
      <c r="A200" s="4" t="str">
        <f>HYPERLINK("http://www.autodoc.ru/Web/price/art/AI10091540N?analog=on","AI10091540N")</f>
        <v>AI10091540N</v>
      </c>
      <c r="B200" s="1" t="s">
        <v>319</v>
      </c>
      <c r="C200" s="1" t="s">
        <v>163</v>
      </c>
      <c r="D200" t="s">
        <v>320</v>
      </c>
    </row>
    <row r="201" spans="1:4" x14ac:dyDescent="0.25">
      <c r="A201" s="4" t="str">
        <f>HYPERLINK("http://www.autodoc.ru/Web/price/art/AI10091542N?analog=on","AI10091542N")</f>
        <v>AI10091542N</v>
      </c>
      <c r="B201" s="1" t="s">
        <v>321</v>
      </c>
      <c r="C201" s="1" t="s">
        <v>163</v>
      </c>
      <c r="D201" t="s">
        <v>322</v>
      </c>
    </row>
    <row r="202" spans="1:4" x14ac:dyDescent="0.25">
      <c r="A202" s="4" t="str">
        <f>HYPERLINK("http://www.autodoc.ru/Web/price/art/AI10091740RYL?analog=on","AI10091740RYL")</f>
        <v>AI10091740RYL</v>
      </c>
      <c r="B202" s="1" t="s">
        <v>323</v>
      </c>
      <c r="C202" s="1" t="s">
        <v>163</v>
      </c>
      <c r="D202" t="s">
        <v>324</v>
      </c>
    </row>
    <row r="203" spans="1:4" x14ac:dyDescent="0.25">
      <c r="A203" s="4" t="str">
        <f>HYPERLINK("http://www.autodoc.ru/Web/price/art/AI10091740RYR?analog=on","AI10091740RYR")</f>
        <v>AI10091740RYR</v>
      </c>
      <c r="B203" s="1" t="s">
        <v>325</v>
      </c>
      <c r="C203" s="1" t="s">
        <v>163</v>
      </c>
      <c r="D203" t="s">
        <v>326</v>
      </c>
    </row>
    <row r="204" spans="1:4" x14ac:dyDescent="0.25">
      <c r="A204" s="4" t="str">
        <f>HYPERLINK("http://www.autodoc.ru/Web/price/art/AI10091750L?analog=on","AI10091750L")</f>
        <v>AI10091750L</v>
      </c>
      <c r="B204" s="1" t="s">
        <v>327</v>
      </c>
      <c r="C204" s="1" t="s">
        <v>163</v>
      </c>
      <c r="D204" t="s">
        <v>328</v>
      </c>
    </row>
    <row r="205" spans="1:4" x14ac:dyDescent="0.25">
      <c r="A205" s="4" t="str">
        <f>HYPERLINK("http://www.autodoc.ru/Web/price/art/AI10091750R?analog=on","AI10091750R")</f>
        <v>AI10091750R</v>
      </c>
      <c r="B205" s="1" t="s">
        <v>329</v>
      </c>
      <c r="C205" s="1" t="s">
        <v>163</v>
      </c>
      <c r="D205" t="s">
        <v>330</v>
      </c>
    </row>
    <row r="206" spans="1:4" x14ac:dyDescent="0.25">
      <c r="A206" s="4" t="str">
        <f>HYPERLINK("http://www.autodoc.ru/Web/price/art/AI10091760RN?analog=on","AI10091760RN")</f>
        <v>AI10091760RN</v>
      </c>
      <c r="B206" s="1" t="s">
        <v>331</v>
      </c>
      <c r="C206" s="1" t="s">
        <v>163</v>
      </c>
      <c r="D206" t="s">
        <v>332</v>
      </c>
    </row>
    <row r="207" spans="1:4" x14ac:dyDescent="0.25">
      <c r="A207" s="4" t="str">
        <f>HYPERLINK("http://www.autodoc.ru/Web/price/art/AI10091811L?analog=on","AI10091811L")</f>
        <v>AI10091811L</v>
      </c>
      <c r="B207" s="1" t="s">
        <v>333</v>
      </c>
      <c r="C207" s="1" t="s">
        <v>163</v>
      </c>
      <c r="D207" t="s">
        <v>334</v>
      </c>
    </row>
    <row r="208" spans="1:4" x14ac:dyDescent="0.25">
      <c r="A208" s="4" t="str">
        <f>HYPERLINK("http://www.autodoc.ru/Web/price/art/AI10091811R?analog=on","AI10091811R")</f>
        <v>AI10091811R</v>
      </c>
      <c r="B208" s="1" t="s">
        <v>335</v>
      </c>
      <c r="C208" s="1" t="s">
        <v>163</v>
      </c>
      <c r="D208" t="s">
        <v>336</v>
      </c>
    </row>
    <row r="209" spans="1:4" x14ac:dyDescent="0.25">
      <c r="A209" s="4" t="str">
        <f>HYPERLINK("http://www.autodoc.ru/Web/price/art/AI10091840Z?analog=on","AI10091840Z")</f>
        <v>AI10091840Z</v>
      </c>
      <c r="B209" s="1" t="s">
        <v>337</v>
      </c>
      <c r="C209" s="1" t="s">
        <v>163</v>
      </c>
      <c r="D209" t="s">
        <v>338</v>
      </c>
    </row>
    <row r="210" spans="1:4" x14ac:dyDescent="0.25">
      <c r="A210" s="4" t="str">
        <f>HYPERLINK("http://www.autodoc.ru/Web/price/art/AI10091850L?analog=on","AI10091850L")</f>
        <v>AI10091850L</v>
      </c>
      <c r="B210" s="1" t="s">
        <v>339</v>
      </c>
      <c r="C210" s="1" t="s">
        <v>163</v>
      </c>
      <c r="D210" t="s">
        <v>340</v>
      </c>
    </row>
    <row r="211" spans="1:4" x14ac:dyDescent="0.25">
      <c r="A211" s="4" t="str">
        <f>HYPERLINK("http://www.autodoc.ru/Web/price/art/AI10091850R?analog=on","AI10091850R")</f>
        <v>AI10091850R</v>
      </c>
      <c r="B211" s="1" t="s">
        <v>341</v>
      </c>
      <c r="C211" s="1" t="s">
        <v>163</v>
      </c>
      <c r="D211" t="s">
        <v>342</v>
      </c>
    </row>
    <row r="212" spans="1:4" x14ac:dyDescent="0.25">
      <c r="A212" s="4" t="str">
        <f>HYPERLINK("http://www.autodoc.ru/Web/price/art/AI10090912?analog=on","AI10090912")</f>
        <v>AI10090912</v>
      </c>
      <c r="B212" s="1" t="s">
        <v>343</v>
      </c>
      <c r="C212" s="1" t="s">
        <v>344</v>
      </c>
      <c r="D212" t="s">
        <v>345</v>
      </c>
    </row>
    <row r="213" spans="1:4" x14ac:dyDescent="0.25">
      <c r="A213" s="4" t="str">
        <f>HYPERLINK("http://www.autodoc.ru/Web/price/art/AI10090913?analog=on","AI10090913")</f>
        <v>AI10090913</v>
      </c>
      <c r="B213" s="1" t="s">
        <v>346</v>
      </c>
      <c r="C213" s="1" t="s">
        <v>344</v>
      </c>
      <c r="D213" t="s">
        <v>345</v>
      </c>
    </row>
    <row r="214" spans="1:4" x14ac:dyDescent="0.25">
      <c r="A214" s="4" t="str">
        <f>HYPERLINK("http://www.autodoc.ru/Web/price/art/AI10091914?analog=on","AI10091914")</f>
        <v>AI10091914</v>
      </c>
      <c r="B214" s="1" t="s">
        <v>347</v>
      </c>
      <c r="C214" s="1" t="s">
        <v>163</v>
      </c>
      <c r="D214" t="s">
        <v>345</v>
      </c>
    </row>
    <row r="215" spans="1:4" x14ac:dyDescent="0.25">
      <c r="A215" s="4" t="str">
        <f>HYPERLINK("http://www.autodoc.ru/Web/price/art/AI08091920?analog=on","AI08091920")</f>
        <v>AI08091920</v>
      </c>
      <c r="B215" s="1" t="s">
        <v>234</v>
      </c>
      <c r="C215" s="1" t="s">
        <v>163</v>
      </c>
      <c r="D215" t="s">
        <v>235</v>
      </c>
    </row>
    <row r="216" spans="1:4" x14ac:dyDescent="0.25">
      <c r="A216" s="4" t="str">
        <f>HYPERLINK("http://www.autodoc.ru/Web/price/art/AI08091921?analog=on","AI08091921")</f>
        <v>AI08091921</v>
      </c>
      <c r="B216" s="1" t="s">
        <v>236</v>
      </c>
      <c r="C216" s="1" t="s">
        <v>163</v>
      </c>
      <c r="D216" t="s">
        <v>237</v>
      </c>
    </row>
    <row r="217" spans="1:4" x14ac:dyDescent="0.25">
      <c r="A217" s="4" t="str">
        <f>HYPERLINK("http://www.autodoc.ru/Web/price/art/AI08091970?analog=on","AI08091970")</f>
        <v>AI08091970</v>
      </c>
      <c r="B217" s="1" t="s">
        <v>241</v>
      </c>
      <c r="C217" s="1" t="s">
        <v>218</v>
      </c>
      <c r="D217" t="s">
        <v>242</v>
      </c>
    </row>
    <row r="218" spans="1:4" x14ac:dyDescent="0.25">
      <c r="A218" s="3" t="s">
        <v>348</v>
      </c>
      <c r="B218" s="3"/>
      <c r="C218" s="3"/>
      <c r="D218" s="3"/>
    </row>
    <row r="219" spans="1:4" x14ac:dyDescent="0.25">
      <c r="A219" s="4" t="str">
        <f>HYPERLINK("http://www.autodoc.ru/Web/price/art/AI10083000L?analog=on","AI10083000L")</f>
        <v>AI10083000L</v>
      </c>
      <c r="B219" s="1" t="s">
        <v>349</v>
      </c>
      <c r="C219" s="1" t="s">
        <v>350</v>
      </c>
      <c r="D219" t="s">
        <v>245</v>
      </c>
    </row>
    <row r="220" spans="1:4" x14ac:dyDescent="0.25">
      <c r="A220" s="4" t="str">
        <f>HYPERLINK("http://www.autodoc.ru/Web/price/art/AI10083000R?analog=on","AI10083000R")</f>
        <v>AI10083000R</v>
      </c>
      <c r="B220" s="1" t="s">
        <v>351</v>
      </c>
      <c r="C220" s="1" t="s">
        <v>350</v>
      </c>
      <c r="D220" t="s">
        <v>247</v>
      </c>
    </row>
    <row r="221" spans="1:4" x14ac:dyDescent="0.25">
      <c r="A221" s="4" t="str">
        <f>HYPERLINK("http://www.autodoc.ru/Web/price/art/AI10083001L?analog=on","AI10083001L")</f>
        <v>AI10083001L</v>
      </c>
      <c r="B221" s="1" t="s">
        <v>349</v>
      </c>
      <c r="C221" s="1" t="s">
        <v>350</v>
      </c>
      <c r="D221" t="s">
        <v>248</v>
      </c>
    </row>
    <row r="222" spans="1:4" x14ac:dyDescent="0.25">
      <c r="A222" s="4" t="str">
        <f>HYPERLINK("http://www.autodoc.ru/Web/price/art/AI10083001R?analog=on","AI10083001R")</f>
        <v>AI10083001R</v>
      </c>
      <c r="B222" s="1" t="s">
        <v>352</v>
      </c>
      <c r="C222" s="1" t="s">
        <v>350</v>
      </c>
      <c r="D222" t="s">
        <v>249</v>
      </c>
    </row>
    <row r="223" spans="1:4" x14ac:dyDescent="0.25">
      <c r="A223" s="4" t="str">
        <f>HYPERLINK("http://www.autodoc.ru/Web/price/art/AI10083002HL?analog=on","AI10083002HL")</f>
        <v>AI10083002HL</v>
      </c>
      <c r="B223" s="1" t="s">
        <v>349</v>
      </c>
      <c r="C223" s="1" t="s">
        <v>350</v>
      </c>
      <c r="D223" t="s">
        <v>353</v>
      </c>
    </row>
    <row r="224" spans="1:4" x14ac:dyDescent="0.25">
      <c r="A224" s="4" t="str">
        <f>HYPERLINK("http://www.autodoc.ru/Web/price/art/AI10083002HR?analog=on","AI10083002HR")</f>
        <v>AI10083002HR</v>
      </c>
      <c r="B224" s="1" t="s">
        <v>352</v>
      </c>
      <c r="C224" s="1" t="s">
        <v>350</v>
      </c>
      <c r="D224" t="s">
        <v>354</v>
      </c>
    </row>
    <row r="225" spans="1:4" x14ac:dyDescent="0.25">
      <c r="A225" s="4" t="str">
        <f>HYPERLINK("http://www.autodoc.ru/Web/price/art/AI10083003HL?analog=on","AI10083003HL")</f>
        <v>AI10083003HL</v>
      </c>
      <c r="B225" s="1" t="s">
        <v>349</v>
      </c>
      <c r="C225" s="1" t="s">
        <v>350</v>
      </c>
      <c r="D225" t="s">
        <v>355</v>
      </c>
    </row>
    <row r="226" spans="1:4" x14ac:dyDescent="0.25">
      <c r="A226" s="4" t="str">
        <f>HYPERLINK("http://www.autodoc.ru/Web/price/art/AI10083003HR?analog=on","AI10083003HR")</f>
        <v>AI10083003HR</v>
      </c>
      <c r="B226" s="1" t="s">
        <v>352</v>
      </c>
      <c r="C226" s="1" t="s">
        <v>350</v>
      </c>
      <c r="D226" t="s">
        <v>356</v>
      </c>
    </row>
    <row r="227" spans="1:4" x14ac:dyDescent="0.25">
      <c r="A227" s="4" t="str">
        <f>HYPERLINK("http://www.autodoc.ru/Web/price/art/AI10083014HL?analog=on","AI10083014HL")</f>
        <v>AI10083014HL</v>
      </c>
      <c r="B227" s="1" t="s">
        <v>357</v>
      </c>
      <c r="C227" s="1" t="s">
        <v>350</v>
      </c>
      <c r="D227" t="s">
        <v>358</v>
      </c>
    </row>
    <row r="228" spans="1:4" x14ac:dyDescent="0.25">
      <c r="A228" s="4" t="str">
        <f>HYPERLINK("http://www.autodoc.ru/Web/price/art/AI10083014HR?analog=on","AI10083014HR")</f>
        <v>AI10083014HR</v>
      </c>
      <c r="B228" s="1" t="s">
        <v>359</v>
      </c>
      <c r="C228" s="1" t="s">
        <v>350</v>
      </c>
      <c r="D228" t="s">
        <v>360</v>
      </c>
    </row>
    <row r="229" spans="1:4" x14ac:dyDescent="0.25">
      <c r="A229" s="4" t="str">
        <f>HYPERLINK("http://www.autodoc.ru/Web/price/art/AI10083020L?analog=on","AI10083020L")</f>
        <v>AI10083020L</v>
      </c>
      <c r="B229" s="1" t="s">
        <v>361</v>
      </c>
      <c r="C229" s="1" t="s">
        <v>350</v>
      </c>
      <c r="D229" t="s">
        <v>257</v>
      </c>
    </row>
    <row r="230" spans="1:4" x14ac:dyDescent="0.25">
      <c r="A230" s="4" t="str">
        <f>HYPERLINK("http://www.autodoc.ru/Web/price/art/AI10083020R?analog=on","AI10083020R")</f>
        <v>AI10083020R</v>
      </c>
      <c r="B230" s="1" t="s">
        <v>362</v>
      </c>
      <c r="C230" s="1" t="s">
        <v>350</v>
      </c>
      <c r="D230" t="s">
        <v>258</v>
      </c>
    </row>
    <row r="231" spans="1:4" x14ac:dyDescent="0.25">
      <c r="A231" s="4" t="str">
        <f>HYPERLINK("http://www.autodoc.ru/Web/price/art/AI10083030WL?analog=on","AI10083030WL")</f>
        <v>AI10083030WL</v>
      </c>
      <c r="B231" s="1" t="s">
        <v>363</v>
      </c>
      <c r="C231" s="1" t="s">
        <v>350</v>
      </c>
      <c r="D231" t="s">
        <v>260</v>
      </c>
    </row>
    <row r="232" spans="1:4" x14ac:dyDescent="0.25">
      <c r="A232" s="4" t="str">
        <f>HYPERLINK("http://www.autodoc.ru/Web/price/art/AI10083030YL?analog=on","AI10083030YL")</f>
        <v>AI10083030YL</v>
      </c>
      <c r="B232" s="1" t="s">
        <v>363</v>
      </c>
      <c r="C232" s="1" t="s">
        <v>350</v>
      </c>
      <c r="D232" t="s">
        <v>262</v>
      </c>
    </row>
    <row r="233" spans="1:4" x14ac:dyDescent="0.25">
      <c r="A233" s="4" t="str">
        <f>HYPERLINK("http://www.autodoc.ru/Web/price/art/AI10083030WR?analog=on","AI10083030WR")</f>
        <v>AI10083030WR</v>
      </c>
      <c r="B233" s="1" t="s">
        <v>364</v>
      </c>
      <c r="C233" s="1" t="s">
        <v>350</v>
      </c>
      <c r="D233" t="s">
        <v>265</v>
      </c>
    </row>
    <row r="234" spans="1:4" x14ac:dyDescent="0.25">
      <c r="A234" s="4" t="str">
        <f>HYPERLINK("http://www.autodoc.ru/Web/price/art/AI10083030YR?analog=on","AI10083030YR")</f>
        <v>AI10083030YR</v>
      </c>
      <c r="B234" s="1" t="s">
        <v>365</v>
      </c>
      <c r="C234" s="1" t="s">
        <v>350</v>
      </c>
      <c r="D234" t="s">
        <v>267</v>
      </c>
    </row>
    <row r="235" spans="1:4" x14ac:dyDescent="0.25">
      <c r="A235" s="4" t="str">
        <f>HYPERLINK("http://www.autodoc.ru/Web/price/art/AI10083031WL?analog=on","AI10083031WL")</f>
        <v>AI10083031WL</v>
      </c>
      <c r="B235" s="1" t="s">
        <v>363</v>
      </c>
      <c r="C235" s="1" t="s">
        <v>350</v>
      </c>
      <c r="D235" t="s">
        <v>269</v>
      </c>
    </row>
    <row r="236" spans="1:4" x14ac:dyDescent="0.25">
      <c r="A236" s="4" t="str">
        <f>HYPERLINK("http://www.autodoc.ru/Web/price/art/AI10083031WR?analog=on","AI10083031WR")</f>
        <v>AI10083031WR</v>
      </c>
      <c r="B236" s="1" t="s">
        <v>364</v>
      </c>
      <c r="C236" s="1" t="s">
        <v>350</v>
      </c>
      <c r="D236" t="s">
        <v>270</v>
      </c>
    </row>
    <row r="237" spans="1:4" x14ac:dyDescent="0.25">
      <c r="A237" s="4" t="str">
        <f>HYPERLINK("http://www.autodoc.ru/Web/price/art/AI10083032HL?analog=on","AI10083032HL")</f>
        <v>AI10083032HL</v>
      </c>
      <c r="B237" s="1" t="s">
        <v>363</v>
      </c>
      <c r="C237" s="1" t="s">
        <v>350</v>
      </c>
      <c r="D237" t="s">
        <v>366</v>
      </c>
    </row>
    <row r="238" spans="1:4" x14ac:dyDescent="0.25">
      <c r="A238" s="4" t="str">
        <f>HYPERLINK("http://www.autodoc.ru/Web/price/art/AI10083032HR?analog=on","AI10083032HR")</f>
        <v>AI10083032HR</v>
      </c>
      <c r="B238" s="1" t="s">
        <v>364</v>
      </c>
      <c r="C238" s="1" t="s">
        <v>350</v>
      </c>
      <c r="D238" t="s">
        <v>367</v>
      </c>
    </row>
    <row r="239" spans="1:4" x14ac:dyDescent="0.25">
      <c r="A239" s="4" t="str">
        <f>HYPERLINK("http://www.autodoc.ru/Web/price/art/AI10083070L?analog=on","AI10083070L")</f>
        <v>AI10083070L</v>
      </c>
      <c r="B239" s="1" t="s">
        <v>368</v>
      </c>
      <c r="C239" s="1" t="s">
        <v>350</v>
      </c>
      <c r="D239" t="s">
        <v>272</v>
      </c>
    </row>
    <row r="240" spans="1:4" x14ac:dyDescent="0.25">
      <c r="A240" s="4" t="str">
        <f>HYPERLINK("http://www.autodoc.ru/Web/price/art/AI10083070R?analog=on","AI10083070R")</f>
        <v>AI10083070R</v>
      </c>
      <c r="B240" s="1" t="s">
        <v>369</v>
      </c>
      <c r="C240" s="1" t="s">
        <v>350</v>
      </c>
      <c r="D240" t="s">
        <v>274</v>
      </c>
    </row>
    <row r="241" spans="1:4" x14ac:dyDescent="0.25">
      <c r="A241" s="4" t="str">
        <f>HYPERLINK("http://www.autodoc.ru/Web/price/art/AI10083080L?analog=on","AI10083080L")</f>
        <v>AI10083080L</v>
      </c>
      <c r="C241" s="1" t="s">
        <v>350</v>
      </c>
      <c r="D241" t="s">
        <v>279</v>
      </c>
    </row>
    <row r="242" spans="1:4" x14ac:dyDescent="0.25">
      <c r="A242" s="4" t="str">
        <f>HYPERLINK("http://www.autodoc.ru/Web/price/art/AI10083080R?analog=on","AI10083080R")</f>
        <v>AI10083080R</v>
      </c>
      <c r="C242" s="1" t="s">
        <v>350</v>
      </c>
      <c r="D242" t="s">
        <v>280</v>
      </c>
    </row>
    <row r="243" spans="1:4" x14ac:dyDescent="0.25">
      <c r="A243" s="4" t="str">
        <f>HYPERLINK("http://www.autodoc.ru/Web/price/art/AI10083101H?analog=on","AI10083101H")</f>
        <v>AI10083101H</v>
      </c>
      <c r="B243" s="1" t="s">
        <v>370</v>
      </c>
      <c r="C243" s="1" t="s">
        <v>350</v>
      </c>
      <c r="D243" t="s">
        <v>371</v>
      </c>
    </row>
    <row r="244" spans="1:4" x14ac:dyDescent="0.25">
      <c r="A244" s="4" t="str">
        <f>HYPERLINK("http://www.autodoc.ru/Web/price/art/AI10083102H?analog=on","AI10083102H")</f>
        <v>AI10083102H</v>
      </c>
      <c r="B244" s="1" t="s">
        <v>370</v>
      </c>
      <c r="C244" s="1" t="s">
        <v>350</v>
      </c>
      <c r="D244" t="s">
        <v>372</v>
      </c>
    </row>
    <row r="245" spans="1:4" x14ac:dyDescent="0.25">
      <c r="A245" s="4" t="str">
        <f>HYPERLINK("http://www.autodoc.ru/Web/price/art/AI10083120H?analog=on","AI10083120H")</f>
        <v>AI10083120H</v>
      </c>
      <c r="C245" s="1" t="s">
        <v>350</v>
      </c>
      <c r="D245" t="s">
        <v>373</v>
      </c>
    </row>
    <row r="246" spans="1:4" x14ac:dyDescent="0.25">
      <c r="A246" s="4" t="str">
        <f>HYPERLINK("http://www.autodoc.ru/Web/price/art/AI10083160B?analog=on","AI10083160B")</f>
        <v>AI10083160B</v>
      </c>
      <c r="B246" s="1" t="s">
        <v>374</v>
      </c>
      <c r="C246" s="1" t="s">
        <v>350</v>
      </c>
      <c r="D246" t="s">
        <v>375</v>
      </c>
    </row>
    <row r="247" spans="1:4" x14ac:dyDescent="0.25">
      <c r="A247" s="4" t="str">
        <f>HYPERLINK("http://www.autodoc.ru/Web/price/art/AI10083161B?analog=on","AI10083161B")</f>
        <v>AI10083161B</v>
      </c>
      <c r="B247" s="1" t="s">
        <v>376</v>
      </c>
      <c r="C247" s="1" t="s">
        <v>350</v>
      </c>
      <c r="D247" t="s">
        <v>377</v>
      </c>
    </row>
    <row r="248" spans="1:4" x14ac:dyDescent="0.25">
      <c r="A248" s="4" t="str">
        <f>HYPERLINK("http://www.autodoc.ru/Web/price/art/AI10083162B?analog=on","AI10083162B")</f>
        <v>AI10083162B</v>
      </c>
      <c r="B248" s="1" t="s">
        <v>376</v>
      </c>
      <c r="C248" s="1" t="s">
        <v>350</v>
      </c>
      <c r="D248" t="s">
        <v>378</v>
      </c>
    </row>
    <row r="249" spans="1:4" x14ac:dyDescent="0.25">
      <c r="A249" s="4" t="str">
        <f>HYPERLINK("http://www.autodoc.ru/Web/price/art/AI10083170H?analog=on","AI10083170H")</f>
        <v>AI10083170H</v>
      </c>
      <c r="B249" s="1" t="s">
        <v>379</v>
      </c>
      <c r="C249" s="1" t="s">
        <v>350</v>
      </c>
      <c r="D249" t="s">
        <v>380</v>
      </c>
    </row>
    <row r="250" spans="1:4" x14ac:dyDescent="0.25">
      <c r="A250" s="4" t="str">
        <f>HYPERLINK("http://www.autodoc.ru/Web/price/art/AI10083170B?analog=on","AI10083170B")</f>
        <v>AI10083170B</v>
      </c>
      <c r="B250" s="1" t="s">
        <v>381</v>
      </c>
      <c r="C250" s="1" t="s">
        <v>350</v>
      </c>
      <c r="D250" t="s">
        <v>382</v>
      </c>
    </row>
    <row r="251" spans="1:4" x14ac:dyDescent="0.25">
      <c r="A251" s="4" t="str">
        <f>HYPERLINK("http://www.autodoc.ru/Web/price/art/AI10083191?analog=on","AI10083191")</f>
        <v>AI10083191</v>
      </c>
      <c r="B251" s="1" t="s">
        <v>383</v>
      </c>
      <c r="C251" s="1" t="s">
        <v>350</v>
      </c>
      <c r="D251" t="s">
        <v>384</v>
      </c>
    </row>
    <row r="252" spans="1:4" x14ac:dyDescent="0.25">
      <c r="A252" s="4" t="str">
        <f>HYPERLINK("http://www.autodoc.ru/Web/price/art/AI10083221L?analog=on","AI10083221L")</f>
        <v>AI10083221L</v>
      </c>
      <c r="C252" s="1" t="s">
        <v>350</v>
      </c>
      <c r="D252" t="s">
        <v>385</v>
      </c>
    </row>
    <row r="253" spans="1:4" x14ac:dyDescent="0.25">
      <c r="A253" s="4" t="str">
        <f>HYPERLINK("http://www.autodoc.ru/Web/price/art/AI10083221R?analog=on","AI10083221R")</f>
        <v>AI10083221R</v>
      </c>
      <c r="C253" s="1" t="s">
        <v>350</v>
      </c>
      <c r="D253" t="s">
        <v>386</v>
      </c>
    </row>
    <row r="254" spans="1:4" x14ac:dyDescent="0.25">
      <c r="A254" s="4" t="str">
        <f>HYPERLINK("http://www.autodoc.ru/Web/price/art/AI10083240?analog=on","AI10083240")</f>
        <v>AI10083240</v>
      </c>
      <c r="B254" s="1" t="s">
        <v>387</v>
      </c>
      <c r="C254" s="1" t="s">
        <v>350</v>
      </c>
      <c r="D254" t="s">
        <v>388</v>
      </c>
    </row>
    <row r="255" spans="1:4" x14ac:dyDescent="0.25">
      <c r="A255" s="4" t="str">
        <f>HYPERLINK("http://www.autodoc.ru/Web/price/art/AI10083241?analog=on","AI10083241")</f>
        <v>AI10083241</v>
      </c>
      <c r="B255" s="1" t="s">
        <v>389</v>
      </c>
      <c r="C255" s="1" t="s">
        <v>350</v>
      </c>
      <c r="D255" t="s">
        <v>390</v>
      </c>
    </row>
    <row r="256" spans="1:4" x14ac:dyDescent="0.25">
      <c r="A256" s="4" t="str">
        <f>HYPERLINK("http://www.autodoc.ru/Web/price/art/AI10083270L?analog=on","AI10083270L")</f>
        <v>AI10083270L</v>
      </c>
      <c r="B256" s="1" t="s">
        <v>391</v>
      </c>
      <c r="C256" s="1" t="s">
        <v>350</v>
      </c>
      <c r="D256" t="s">
        <v>300</v>
      </c>
    </row>
    <row r="257" spans="1:4" x14ac:dyDescent="0.25">
      <c r="A257" s="4" t="str">
        <f>HYPERLINK("http://www.autodoc.ru/Web/price/art/AI10083270R?analog=on","AI10083270R")</f>
        <v>AI10083270R</v>
      </c>
      <c r="B257" s="1" t="s">
        <v>392</v>
      </c>
      <c r="C257" s="1" t="s">
        <v>350</v>
      </c>
      <c r="D257" t="s">
        <v>302</v>
      </c>
    </row>
    <row r="258" spans="1:4" x14ac:dyDescent="0.25">
      <c r="A258" s="4" t="str">
        <f>HYPERLINK("http://www.autodoc.ru/Web/price/art/AI10083300L?analog=on","AI10083300L")</f>
        <v>AI10083300L</v>
      </c>
      <c r="C258" s="1" t="s">
        <v>350</v>
      </c>
      <c r="D258" t="s">
        <v>393</v>
      </c>
    </row>
    <row r="259" spans="1:4" x14ac:dyDescent="0.25">
      <c r="A259" s="4" t="str">
        <f>HYPERLINK("http://www.autodoc.ru/Web/price/art/AI10083300R?analog=on","AI10083300R")</f>
        <v>AI10083300R</v>
      </c>
      <c r="C259" s="1" t="s">
        <v>350</v>
      </c>
      <c r="D259" t="s">
        <v>394</v>
      </c>
    </row>
    <row r="260" spans="1:4" x14ac:dyDescent="0.25">
      <c r="A260" s="4" t="str">
        <f>HYPERLINK("http://www.autodoc.ru/Web/price/art/AI10083330?analog=on","AI10083330")</f>
        <v>AI10083330</v>
      </c>
      <c r="B260" s="1" t="s">
        <v>395</v>
      </c>
      <c r="C260" s="1" t="s">
        <v>350</v>
      </c>
      <c r="D260" t="s">
        <v>308</v>
      </c>
    </row>
    <row r="261" spans="1:4" x14ac:dyDescent="0.25">
      <c r="A261" s="4" t="str">
        <f>HYPERLINK("http://www.autodoc.ru/Web/price/art/AI10083380?analog=on","AI10083380")</f>
        <v>AI10083380</v>
      </c>
      <c r="B261" s="1" t="s">
        <v>396</v>
      </c>
      <c r="C261" s="1" t="s">
        <v>350</v>
      </c>
      <c r="D261" t="s">
        <v>397</v>
      </c>
    </row>
    <row r="262" spans="1:4" x14ac:dyDescent="0.25">
      <c r="A262" s="4" t="str">
        <f>HYPERLINK("http://www.autodoc.ru/Web/price/art/AI10083480L?analog=on","AI10083480L")</f>
        <v>AI10083480L</v>
      </c>
      <c r="B262" s="1" t="s">
        <v>398</v>
      </c>
      <c r="C262" s="1" t="s">
        <v>350</v>
      </c>
      <c r="D262" t="s">
        <v>399</v>
      </c>
    </row>
    <row r="263" spans="1:4" x14ac:dyDescent="0.25">
      <c r="A263" s="4" t="str">
        <f>HYPERLINK("http://www.autodoc.ru/Web/price/art/AI10083480R?analog=on","AI10083480R")</f>
        <v>AI10083480R</v>
      </c>
      <c r="B263" s="1" t="s">
        <v>400</v>
      </c>
      <c r="C263" s="1" t="s">
        <v>350</v>
      </c>
      <c r="D263" t="s">
        <v>401</v>
      </c>
    </row>
    <row r="264" spans="1:4" x14ac:dyDescent="0.25">
      <c r="A264" s="4" t="str">
        <f>HYPERLINK("http://www.autodoc.ru/Web/price/art/AI10083540N?analog=on","AI10083540N")</f>
        <v>AI10083540N</v>
      </c>
      <c r="C264" s="1" t="s">
        <v>350</v>
      </c>
      <c r="D264" t="s">
        <v>402</v>
      </c>
    </row>
    <row r="265" spans="1:4" x14ac:dyDescent="0.25">
      <c r="A265" s="4" t="str">
        <f>HYPERLINK("http://www.autodoc.ru/Web/price/art/AI10083660H?analog=on","AI10083660H")</f>
        <v>AI10083660H</v>
      </c>
      <c r="B265" s="1" t="s">
        <v>403</v>
      </c>
      <c r="C265" s="1" t="s">
        <v>350</v>
      </c>
      <c r="D265" t="s">
        <v>404</v>
      </c>
    </row>
    <row r="266" spans="1:4" x14ac:dyDescent="0.25">
      <c r="A266" s="4" t="str">
        <f>HYPERLINK("http://www.autodoc.ru/Web/price/art/AI10083740RWN?analog=on","AI10083740RWN")</f>
        <v>AI10083740RWN</v>
      </c>
      <c r="B266" s="1" t="s">
        <v>405</v>
      </c>
      <c r="C266" s="1" t="s">
        <v>350</v>
      </c>
      <c r="D266" t="s">
        <v>406</v>
      </c>
    </row>
    <row r="267" spans="1:4" x14ac:dyDescent="0.25">
      <c r="A267" s="4" t="str">
        <f>HYPERLINK("http://www.autodoc.ru/Web/price/art/AI10083740L?analog=on","AI10083740L")</f>
        <v>AI10083740L</v>
      </c>
      <c r="B267" s="1" t="s">
        <v>407</v>
      </c>
      <c r="C267" s="1" t="s">
        <v>350</v>
      </c>
      <c r="D267" t="s">
        <v>408</v>
      </c>
    </row>
    <row r="268" spans="1:4" x14ac:dyDescent="0.25">
      <c r="A268" s="4" t="str">
        <f>HYPERLINK("http://www.autodoc.ru/Web/price/art/AI10083740R?analog=on","AI10083740R")</f>
        <v>AI10083740R</v>
      </c>
      <c r="B268" s="1" t="s">
        <v>409</v>
      </c>
      <c r="C268" s="1" t="s">
        <v>350</v>
      </c>
      <c r="D268" t="s">
        <v>410</v>
      </c>
    </row>
    <row r="269" spans="1:4" x14ac:dyDescent="0.25">
      <c r="A269" s="4" t="str">
        <f>HYPERLINK("http://www.autodoc.ru/Web/price/art/AI10083741L?analog=on","AI10083741L")</f>
        <v>AI10083741L</v>
      </c>
      <c r="B269" s="1" t="s">
        <v>407</v>
      </c>
      <c r="C269" s="1" t="s">
        <v>350</v>
      </c>
      <c r="D269" t="s">
        <v>411</v>
      </c>
    </row>
    <row r="270" spans="1:4" x14ac:dyDescent="0.25">
      <c r="A270" s="4" t="str">
        <f>HYPERLINK("http://www.autodoc.ru/Web/price/art/AI10083741R?analog=on","AI10083741R")</f>
        <v>AI10083741R</v>
      </c>
      <c r="B270" s="1" t="s">
        <v>409</v>
      </c>
      <c r="C270" s="1" t="s">
        <v>350</v>
      </c>
      <c r="D270" t="s">
        <v>412</v>
      </c>
    </row>
    <row r="271" spans="1:4" x14ac:dyDescent="0.25">
      <c r="A271" s="4" t="str">
        <f>HYPERLINK("http://www.autodoc.ru/Web/price/art/AI10083750L?analog=on","AI10083750L")</f>
        <v>AI10083750L</v>
      </c>
      <c r="B271" s="1" t="s">
        <v>413</v>
      </c>
      <c r="C271" s="1" t="s">
        <v>350</v>
      </c>
      <c r="D271" t="s">
        <v>414</v>
      </c>
    </row>
    <row r="272" spans="1:4" x14ac:dyDescent="0.25">
      <c r="A272" s="4" t="str">
        <f>HYPERLINK("http://www.autodoc.ru/Web/price/art/AI10083750R?analog=on","AI10083750R")</f>
        <v>AI10083750R</v>
      </c>
      <c r="B272" s="1" t="s">
        <v>415</v>
      </c>
      <c r="C272" s="1" t="s">
        <v>350</v>
      </c>
      <c r="D272" t="s">
        <v>416</v>
      </c>
    </row>
    <row r="273" spans="1:4" x14ac:dyDescent="0.25">
      <c r="A273" s="4" t="str">
        <f>HYPERLINK("http://www.autodoc.ru/Web/price/art/AI10083751L?analog=on","AI10083751L")</f>
        <v>AI10083751L</v>
      </c>
      <c r="B273" s="1" t="s">
        <v>413</v>
      </c>
      <c r="C273" s="1" t="s">
        <v>350</v>
      </c>
      <c r="D273" t="s">
        <v>328</v>
      </c>
    </row>
    <row r="274" spans="1:4" x14ac:dyDescent="0.25">
      <c r="A274" s="4" t="str">
        <f>HYPERLINK("http://www.autodoc.ru/Web/price/art/AI10083751R?analog=on","AI10083751R")</f>
        <v>AI10083751R</v>
      </c>
      <c r="B274" s="1" t="s">
        <v>415</v>
      </c>
      <c r="C274" s="1" t="s">
        <v>350</v>
      </c>
      <c r="D274" t="s">
        <v>330</v>
      </c>
    </row>
    <row r="275" spans="1:4" x14ac:dyDescent="0.25">
      <c r="A275" s="4" t="str">
        <f>HYPERLINK("http://www.autodoc.ru/Web/price/art/AI10083752C?analog=on","AI10083752C")</f>
        <v>AI10083752C</v>
      </c>
      <c r="C275" s="1" t="s">
        <v>350</v>
      </c>
      <c r="D275" t="s">
        <v>417</v>
      </c>
    </row>
    <row r="276" spans="1:4" x14ac:dyDescent="0.25">
      <c r="A276" s="4" t="str">
        <f>HYPERLINK("http://www.autodoc.ru/Web/price/art/AI10083810L?analog=on","AI10083810L")</f>
        <v>AI10083810L</v>
      </c>
      <c r="B276" s="1" t="s">
        <v>418</v>
      </c>
      <c r="C276" s="1" t="s">
        <v>350</v>
      </c>
      <c r="D276" t="s">
        <v>419</v>
      </c>
    </row>
    <row r="277" spans="1:4" x14ac:dyDescent="0.25">
      <c r="A277" s="4" t="str">
        <f>HYPERLINK("http://www.autodoc.ru/Web/price/art/AI10083810R?analog=on","AI10083810R")</f>
        <v>AI10083810R</v>
      </c>
      <c r="B277" s="1" t="s">
        <v>420</v>
      </c>
      <c r="C277" s="1" t="s">
        <v>350</v>
      </c>
      <c r="D277" t="s">
        <v>421</v>
      </c>
    </row>
    <row r="278" spans="1:4" x14ac:dyDescent="0.25">
      <c r="A278" s="4" t="str">
        <f>HYPERLINK("http://www.autodoc.ru/Web/price/art/AI10088811L?analog=on","AI10088811L")</f>
        <v>AI10088811L</v>
      </c>
      <c r="B278" s="1" t="s">
        <v>422</v>
      </c>
      <c r="C278" s="1" t="s">
        <v>423</v>
      </c>
      <c r="D278" t="s">
        <v>424</v>
      </c>
    </row>
    <row r="279" spans="1:4" x14ac:dyDescent="0.25">
      <c r="A279" s="4" t="str">
        <f>HYPERLINK("http://www.autodoc.ru/Web/price/art/AI10088811R?analog=on","AI10088811R")</f>
        <v>AI10088811R</v>
      </c>
      <c r="B279" s="1" t="s">
        <v>425</v>
      </c>
      <c r="C279" s="1" t="s">
        <v>423</v>
      </c>
      <c r="D279" t="s">
        <v>426</v>
      </c>
    </row>
    <row r="280" spans="1:4" x14ac:dyDescent="0.25">
      <c r="A280" s="4" t="str">
        <f>HYPERLINK("http://www.autodoc.ru/Web/price/art/AI10083890?analog=on","AI10083890")</f>
        <v>AI10083890</v>
      </c>
      <c r="B280" s="1" t="s">
        <v>427</v>
      </c>
      <c r="C280" s="1" t="s">
        <v>350</v>
      </c>
      <c r="D280" t="s">
        <v>428</v>
      </c>
    </row>
    <row r="281" spans="1:4" x14ac:dyDescent="0.25">
      <c r="A281" s="4" t="str">
        <f>HYPERLINK("http://www.autodoc.ru/Web/price/art/AI10088910?analog=on","AI10088910")</f>
        <v>AI10088910</v>
      </c>
      <c r="B281" s="1" t="s">
        <v>429</v>
      </c>
      <c r="C281" s="1" t="s">
        <v>423</v>
      </c>
      <c r="D281" t="s">
        <v>430</v>
      </c>
    </row>
    <row r="282" spans="1:4" x14ac:dyDescent="0.25">
      <c r="A282" s="4" t="str">
        <f>HYPERLINK("http://www.autodoc.ru/Web/price/art/AI10082912?analog=on","AI10082912")</f>
        <v>AI10082912</v>
      </c>
      <c r="B282" s="1" t="s">
        <v>431</v>
      </c>
      <c r="C282" s="1" t="s">
        <v>432</v>
      </c>
      <c r="D282" t="s">
        <v>433</v>
      </c>
    </row>
    <row r="283" spans="1:4" x14ac:dyDescent="0.25">
      <c r="A283" s="4" t="str">
        <f>HYPERLINK("http://www.autodoc.ru/Web/price/art/AI10082913?analog=on","AI10082913")</f>
        <v>AI10082913</v>
      </c>
      <c r="B283" s="1" t="s">
        <v>434</v>
      </c>
      <c r="C283" s="1" t="s">
        <v>432</v>
      </c>
      <c r="D283" t="s">
        <v>433</v>
      </c>
    </row>
    <row r="284" spans="1:4" x14ac:dyDescent="0.25">
      <c r="A284" s="4" t="str">
        <f>HYPERLINK("http://www.autodoc.ru/Web/price/art/AI08087920?analog=on","AI08087920")</f>
        <v>AI08087920</v>
      </c>
      <c r="B284" s="1" t="s">
        <v>159</v>
      </c>
      <c r="C284" s="1" t="s">
        <v>45</v>
      </c>
      <c r="D284" t="s">
        <v>160</v>
      </c>
    </row>
    <row r="285" spans="1:4" x14ac:dyDescent="0.25">
      <c r="A285" s="3" t="s">
        <v>435</v>
      </c>
      <c r="B285" s="3"/>
      <c r="C285" s="3"/>
      <c r="D285" s="3"/>
    </row>
    <row r="286" spans="1:4" x14ac:dyDescent="0.25">
      <c r="A286" s="4" t="str">
        <f>HYPERLINK("http://www.autodoc.ru/Web/price/art/AI0A110000L?analog=on","AI0A110000L")</f>
        <v>AI0A110000L</v>
      </c>
      <c r="B286" s="1" t="s">
        <v>436</v>
      </c>
      <c r="C286" s="1" t="s">
        <v>437</v>
      </c>
      <c r="D286" t="s">
        <v>438</v>
      </c>
    </row>
    <row r="287" spans="1:4" x14ac:dyDescent="0.25">
      <c r="A287" s="4" t="str">
        <f>HYPERLINK("http://www.autodoc.ru/Web/price/art/AI0A110000R?analog=on","AI0A110000R")</f>
        <v>AI0A110000R</v>
      </c>
      <c r="B287" s="1" t="s">
        <v>439</v>
      </c>
      <c r="C287" s="1" t="s">
        <v>437</v>
      </c>
      <c r="D287" t="s">
        <v>440</v>
      </c>
    </row>
    <row r="288" spans="1:4" x14ac:dyDescent="0.25">
      <c r="A288" s="4" t="str">
        <f>HYPERLINK("http://www.autodoc.ru/Web/price/art/AI0A110001L?analog=on","AI0A110001L")</f>
        <v>AI0A110001L</v>
      </c>
      <c r="B288" s="1" t="s">
        <v>441</v>
      </c>
      <c r="C288" s="1" t="s">
        <v>437</v>
      </c>
      <c r="D288" t="s">
        <v>442</v>
      </c>
    </row>
    <row r="289" spans="1:4" x14ac:dyDescent="0.25">
      <c r="A289" s="4" t="str">
        <f>HYPERLINK("http://www.autodoc.ru/Web/price/art/AI0A110001R?analog=on","AI0A110001R")</f>
        <v>AI0A110001R</v>
      </c>
      <c r="B289" s="1" t="s">
        <v>443</v>
      </c>
      <c r="C289" s="1" t="s">
        <v>437</v>
      </c>
      <c r="D289" t="s">
        <v>444</v>
      </c>
    </row>
    <row r="290" spans="1:4" x14ac:dyDescent="0.25">
      <c r="A290" s="4" t="str">
        <f>HYPERLINK("http://www.autodoc.ru/Web/price/art/AI0A110160L?analog=on","AI0A110160L")</f>
        <v>AI0A110160L</v>
      </c>
      <c r="B290" s="1" t="s">
        <v>445</v>
      </c>
      <c r="C290" s="1" t="s">
        <v>437</v>
      </c>
      <c r="D290" t="s">
        <v>446</v>
      </c>
    </row>
    <row r="291" spans="1:4" x14ac:dyDescent="0.25">
      <c r="A291" s="4" t="str">
        <f>HYPERLINK("http://www.autodoc.ru/Web/price/art/AI0A110160R?analog=on","AI0A110160R")</f>
        <v>AI0A110160R</v>
      </c>
      <c r="B291" s="1" t="s">
        <v>447</v>
      </c>
      <c r="C291" s="1" t="s">
        <v>437</v>
      </c>
      <c r="D291" t="s">
        <v>448</v>
      </c>
    </row>
    <row r="292" spans="1:4" x14ac:dyDescent="0.25">
      <c r="A292" s="4" t="str">
        <f>HYPERLINK("http://www.autodoc.ru/Web/price/art/AI0A110190L?analog=on","AI0A110190L")</f>
        <v>AI0A110190L</v>
      </c>
      <c r="B292" s="1" t="s">
        <v>449</v>
      </c>
      <c r="C292" s="1" t="s">
        <v>437</v>
      </c>
      <c r="D292" t="s">
        <v>450</v>
      </c>
    </row>
    <row r="293" spans="1:4" x14ac:dyDescent="0.25">
      <c r="A293" s="4" t="str">
        <f>HYPERLINK("http://www.autodoc.ru/Web/price/art/AI0A110190R?analog=on","AI0A110190R")</f>
        <v>AI0A110190R</v>
      </c>
      <c r="B293" s="1" t="s">
        <v>451</v>
      </c>
      <c r="C293" s="1" t="s">
        <v>437</v>
      </c>
      <c r="D293" t="s">
        <v>452</v>
      </c>
    </row>
    <row r="294" spans="1:4" x14ac:dyDescent="0.25">
      <c r="A294" s="4" t="str">
        <f>HYPERLINK("http://www.autodoc.ru/Web/price/art/AI0A110191L?analog=on","AI0A110191L")</f>
        <v>AI0A110191L</v>
      </c>
      <c r="B294" s="1" t="s">
        <v>453</v>
      </c>
      <c r="C294" s="1" t="s">
        <v>437</v>
      </c>
      <c r="D294" t="s">
        <v>454</v>
      </c>
    </row>
    <row r="295" spans="1:4" x14ac:dyDescent="0.25">
      <c r="A295" s="4" t="str">
        <f>HYPERLINK("http://www.autodoc.ru/Web/price/art/AI0A110191R?analog=on","AI0A110191R")</f>
        <v>AI0A110191R</v>
      </c>
      <c r="B295" s="1" t="s">
        <v>455</v>
      </c>
      <c r="C295" s="1" t="s">
        <v>437</v>
      </c>
      <c r="D295" t="s">
        <v>456</v>
      </c>
    </row>
    <row r="296" spans="1:4" x14ac:dyDescent="0.25">
      <c r="A296" s="4" t="str">
        <f>HYPERLINK("http://www.autodoc.ru/Web/price/art/AI0A110270L?analog=on","AI0A110270L")</f>
        <v>AI0A110270L</v>
      </c>
      <c r="B296" s="1" t="s">
        <v>457</v>
      </c>
      <c r="C296" s="1" t="s">
        <v>437</v>
      </c>
      <c r="D296" t="s">
        <v>458</v>
      </c>
    </row>
    <row r="297" spans="1:4" x14ac:dyDescent="0.25">
      <c r="A297" s="4" t="str">
        <f>HYPERLINK("http://www.autodoc.ru/Web/price/art/AI0A110270R?analog=on","AI0A110270R")</f>
        <v>AI0A110270R</v>
      </c>
      <c r="B297" s="1" t="s">
        <v>459</v>
      </c>
      <c r="C297" s="1" t="s">
        <v>437</v>
      </c>
      <c r="D297" t="s">
        <v>460</v>
      </c>
    </row>
    <row r="298" spans="1:4" x14ac:dyDescent="0.25">
      <c r="A298" s="4" t="str">
        <f>HYPERLINK("http://www.autodoc.ru/Web/price/art/AI0A110300L?analog=on","AI0A110300L")</f>
        <v>AI0A110300L</v>
      </c>
      <c r="B298" s="1" t="s">
        <v>461</v>
      </c>
      <c r="C298" s="1" t="s">
        <v>437</v>
      </c>
      <c r="D298" t="s">
        <v>462</v>
      </c>
    </row>
    <row r="299" spans="1:4" x14ac:dyDescent="0.25">
      <c r="A299" s="4" t="str">
        <f>HYPERLINK("http://www.autodoc.ru/Web/price/art/AI0A110300R?analog=on","AI0A110300R")</f>
        <v>AI0A110300R</v>
      </c>
      <c r="B299" s="1" t="s">
        <v>463</v>
      </c>
      <c r="C299" s="1" t="s">
        <v>437</v>
      </c>
      <c r="D299" t="s">
        <v>464</v>
      </c>
    </row>
    <row r="300" spans="1:4" x14ac:dyDescent="0.25">
      <c r="A300" s="4" t="str">
        <f>HYPERLINK("http://www.autodoc.ru/Web/price/art/AI0A110330?analog=on","AI0A110330")</f>
        <v>AI0A110330</v>
      </c>
      <c r="B300" s="1" t="s">
        <v>465</v>
      </c>
      <c r="C300" s="1" t="s">
        <v>437</v>
      </c>
      <c r="D300" t="s">
        <v>466</v>
      </c>
    </row>
    <row r="301" spans="1:4" x14ac:dyDescent="0.25">
      <c r="A301" s="4" t="str">
        <f>HYPERLINK("http://www.autodoc.ru/Web/price/art/AI0A110450L?analog=on","AI0A110450L")</f>
        <v>AI0A110450L</v>
      </c>
      <c r="B301" s="1" t="s">
        <v>467</v>
      </c>
      <c r="C301" s="1" t="s">
        <v>437</v>
      </c>
      <c r="D301" t="s">
        <v>468</v>
      </c>
    </row>
    <row r="302" spans="1:4" x14ac:dyDescent="0.25">
      <c r="A302" s="4" t="str">
        <f>HYPERLINK("http://www.autodoc.ru/Web/price/art/AI0A110450R?analog=on","AI0A110450R")</f>
        <v>AI0A110450R</v>
      </c>
      <c r="B302" s="1" t="s">
        <v>469</v>
      </c>
      <c r="C302" s="1" t="s">
        <v>437</v>
      </c>
      <c r="D302" t="s">
        <v>470</v>
      </c>
    </row>
    <row r="303" spans="1:4" x14ac:dyDescent="0.25">
      <c r="A303" s="4" t="str">
        <f>HYPERLINK("http://www.autodoc.ru/Web/price/art/AI0A1104G0?analog=on","AI0A1104G0")</f>
        <v>AI0A1104G0</v>
      </c>
      <c r="B303" s="1" t="s">
        <v>471</v>
      </c>
      <c r="C303" s="1" t="s">
        <v>437</v>
      </c>
      <c r="D303" t="s">
        <v>472</v>
      </c>
    </row>
    <row r="304" spans="1:4" x14ac:dyDescent="0.25">
      <c r="A304" s="4" t="str">
        <f>HYPERLINK("http://www.autodoc.ru/Web/price/art/AI0A110640?analog=on","AI0A110640")</f>
        <v>AI0A110640</v>
      </c>
      <c r="B304" s="1" t="s">
        <v>473</v>
      </c>
      <c r="C304" s="1" t="s">
        <v>437</v>
      </c>
      <c r="D304" t="s">
        <v>474</v>
      </c>
    </row>
    <row r="305" spans="1:4" x14ac:dyDescent="0.25">
      <c r="A305" s="4" t="str">
        <f>HYPERLINK("http://www.autodoc.ru/Web/price/art/AI0A110641?analog=on","AI0A110641")</f>
        <v>AI0A110641</v>
      </c>
      <c r="B305" s="1" t="s">
        <v>475</v>
      </c>
      <c r="C305" s="1" t="s">
        <v>437</v>
      </c>
      <c r="D305" t="s">
        <v>476</v>
      </c>
    </row>
    <row r="306" spans="1:4" x14ac:dyDescent="0.25">
      <c r="A306" s="4" t="str">
        <f>HYPERLINK("http://www.autodoc.ru/Web/price/art/VWPLO10910?analog=on","VWPLO10910")</f>
        <v>VWPLO10910</v>
      </c>
      <c r="B306" s="1" t="s">
        <v>477</v>
      </c>
      <c r="C306" s="1" t="s">
        <v>437</v>
      </c>
      <c r="D306" t="s">
        <v>478</v>
      </c>
    </row>
    <row r="307" spans="1:4" x14ac:dyDescent="0.25">
      <c r="A307" s="4" t="str">
        <f>HYPERLINK("http://www.autodoc.ru/Web/price/art/VWPLO10930?analog=on","VWPLO10930")</f>
        <v>VWPLO10930</v>
      </c>
      <c r="B307" s="1" t="s">
        <v>479</v>
      </c>
      <c r="C307" s="1" t="s">
        <v>437</v>
      </c>
      <c r="D307" t="s">
        <v>480</v>
      </c>
    </row>
    <row r="308" spans="1:4" x14ac:dyDescent="0.25">
      <c r="A308" s="3" t="s">
        <v>481</v>
      </c>
      <c r="B308" s="3"/>
      <c r="C308" s="3"/>
      <c r="D308" s="3"/>
    </row>
    <row r="309" spans="1:4" x14ac:dyDescent="0.25">
      <c r="A309" s="4" t="str">
        <f>HYPERLINK("http://www.autodoc.ru/Web/price/art/AI0A308000L?analog=on","AI0A308000L")</f>
        <v>AI0A308000L</v>
      </c>
      <c r="B309" s="1" t="s">
        <v>482</v>
      </c>
      <c r="C309" s="1" t="s">
        <v>483</v>
      </c>
      <c r="D309" t="s">
        <v>484</v>
      </c>
    </row>
    <row r="310" spans="1:4" x14ac:dyDescent="0.25">
      <c r="A310" s="4" t="str">
        <f>HYPERLINK("http://www.autodoc.ru/Web/price/art/AI0A308000R?analog=on","AI0A308000R")</f>
        <v>AI0A308000R</v>
      </c>
      <c r="B310" s="1" t="s">
        <v>485</v>
      </c>
      <c r="C310" s="1" t="s">
        <v>483</v>
      </c>
      <c r="D310" t="s">
        <v>486</v>
      </c>
    </row>
    <row r="311" spans="1:4" x14ac:dyDescent="0.25">
      <c r="A311" s="4" t="str">
        <f>HYPERLINK("http://www.autodoc.ru/Web/price/art/AI0A308001L?analog=on","AI0A308001L")</f>
        <v>AI0A308001L</v>
      </c>
      <c r="B311" s="1" t="s">
        <v>487</v>
      </c>
      <c r="C311" s="1" t="s">
        <v>483</v>
      </c>
      <c r="D311" t="s">
        <v>488</v>
      </c>
    </row>
    <row r="312" spans="1:4" x14ac:dyDescent="0.25">
      <c r="A312" s="4" t="str">
        <f>HYPERLINK("http://www.autodoc.ru/Web/price/art/AI0A308001R?analog=on","AI0A308001R")</f>
        <v>AI0A308001R</v>
      </c>
      <c r="B312" s="1" t="s">
        <v>489</v>
      </c>
      <c r="C312" s="1" t="s">
        <v>483</v>
      </c>
      <c r="D312" t="s">
        <v>490</v>
      </c>
    </row>
    <row r="313" spans="1:4" x14ac:dyDescent="0.25">
      <c r="A313" s="4" t="str">
        <f>HYPERLINK("http://www.autodoc.ru/Web/price/art/AI0A308100?analog=on","AI0A308100")</f>
        <v>AI0A308100</v>
      </c>
      <c r="B313" s="1" t="s">
        <v>491</v>
      </c>
      <c r="C313" s="1" t="s">
        <v>483</v>
      </c>
      <c r="D313" t="s">
        <v>492</v>
      </c>
    </row>
    <row r="314" spans="1:4" x14ac:dyDescent="0.25">
      <c r="A314" s="4" t="str">
        <f>HYPERLINK("http://www.autodoc.ru/Web/price/art/AI0A308160X?analog=on","AI0A308160X")</f>
        <v>AI0A308160X</v>
      </c>
      <c r="B314" s="1" t="s">
        <v>493</v>
      </c>
      <c r="C314" s="1" t="s">
        <v>483</v>
      </c>
      <c r="D314" t="s">
        <v>494</v>
      </c>
    </row>
    <row r="315" spans="1:4" x14ac:dyDescent="0.25">
      <c r="A315" s="4" t="str">
        <f>HYPERLINK("http://www.autodoc.ru/Web/price/art/AI0A308161X?analog=on","AI0A308161X")</f>
        <v>AI0A308161X</v>
      </c>
      <c r="B315" s="1" t="s">
        <v>495</v>
      </c>
      <c r="C315" s="1" t="s">
        <v>483</v>
      </c>
      <c r="D315" t="s">
        <v>496</v>
      </c>
    </row>
    <row r="316" spans="1:4" x14ac:dyDescent="0.25">
      <c r="A316" s="4" t="str">
        <f>HYPERLINK("http://www.autodoc.ru/Web/price/art/AI0A308190L?analog=on","AI0A308190L")</f>
        <v>AI0A308190L</v>
      </c>
      <c r="B316" s="1" t="s">
        <v>497</v>
      </c>
      <c r="C316" s="1" t="s">
        <v>483</v>
      </c>
      <c r="D316" t="s">
        <v>498</v>
      </c>
    </row>
    <row r="317" spans="1:4" x14ac:dyDescent="0.25">
      <c r="A317" s="4" t="str">
        <f>HYPERLINK("http://www.autodoc.ru/Web/price/art/AI0A308190R?analog=on","AI0A308190R")</f>
        <v>AI0A308190R</v>
      </c>
      <c r="B317" s="1" t="s">
        <v>499</v>
      </c>
      <c r="C317" s="1" t="s">
        <v>483</v>
      </c>
      <c r="D317" t="s">
        <v>500</v>
      </c>
    </row>
    <row r="318" spans="1:4" x14ac:dyDescent="0.25">
      <c r="A318" s="4" t="str">
        <f>HYPERLINK("http://www.autodoc.ru/Web/price/art/AI0A308191L?analog=on","AI0A308191L")</f>
        <v>AI0A308191L</v>
      </c>
      <c r="B318" s="1" t="s">
        <v>501</v>
      </c>
      <c r="C318" s="1" t="s">
        <v>483</v>
      </c>
      <c r="D318" t="s">
        <v>502</v>
      </c>
    </row>
    <row r="319" spans="1:4" x14ac:dyDescent="0.25">
      <c r="A319" s="4" t="str">
        <f>HYPERLINK("http://www.autodoc.ru/Web/price/art/AI0A308191R?analog=on","AI0A308191R")</f>
        <v>AI0A308191R</v>
      </c>
      <c r="B319" s="1" t="s">
        <v>503</v>
      </c>
      <c r="C319" s="1" t="s">
        <v>483</v>
      </c>
      <c r="D319" t="s">
        <v>504</v>
      </c>
    </row>
    <row r="320" spans="1:4" x14ac:dyDescent="0.25">
      <c r="A320" s="4" t="str">
        <f>HYPERLINK("http://www.autodoc.ru/Web/price/art/AI0A308240?analog=on","AI0A308240")</f>
        <v>AI0A308240</v>
      </c>
      <c r="B320" s="1" t="s">
        <v>505</v>
      </c>
      <c r="C320" s="1" t="s">
        <v>506</v>
      </c>
      <c r="D320" t="s">
        <v>507</v>
      </c>
    </row>
    <row r="321" spans="1:4" x14ac:dyDescent="0.25">
      <c r="A321" s="4" t="str">
        <f>HYPERLINK("http://www.autodoc.ru/Web/price/art/AI0A308270L?analog=on","AI0A308270L")</f>
        <v>AI0A308270L</v>
      </c>
      <c r="B321" s="1" t="s">
        <v>508</v>
      </c>
      <c r="C321" s="1" t="s">
        <v>483</v>
      </c>
      <c r="D321" t="s">
        <v>509</v>
      </c>
    </row>
    <row r="322" spans="1:4" x14ac:dyDescent="0.25">
      <c r="A322" s="4" t="str">
        <f>HYPERLINK("http://www.autodoc.ru/Web/price/art/AI0A308270R?analog=on","AI0A308270R")</f>
        <v>AI0A308270R</v>
      </c>
      <c r="B322" s="1" t="s">
        <v>510</v>
      </c>
      <c r="C322" s="1" t="s">
        <v>483</v>
      </c>
      <c r="D322" t="s">
        <v>511</v>
      </c>
    </row>
    <row r="323" spans="1:4" x14ac:dyDescent="0.25">
      <c r="A323" s="4" t="str">
        <f>HYPERLINK("http://www.autodoc.ru/Web/price/art/AI0A308330?analog=on","AI0A308330")</f>
        <v>AI0A308330</v>
      </c>
      <c r="B323" s="1" t="s">
        <v>512</v>
      </c>
      <c r="C323" s="1" t="s">
        <v>483</v>
      </c>
      <c r="D323" t="s">
        <v>513</v>
      </c>
    </row>
    <row r="324" spans="1:4" x14ac:dyDescent="0.25">
      <c r="A324" s="4" t="str">
        <f>HYPERLINK("http://www.autodoc.ru/Web/price/art/AI0A308350?analog=on","AI0A308350")</f>
        <v>AI0A308350</v>
      </c>
      <c r="B324" s="1" t="s">
        <v>514</v>
      </c>
      <c r="C324" s="1" t="s">
        <v>483</v>
      </c>
      <c r="D324" t="s">
        <v>515</v>
      </c>
    </row>
    <row r="325" spans="1:4" x14ac:dyDescent="0.25">
      <c r="A325" s="4" t="str">
        <f>HYPERLINK("http://www.autodoc.ru/Web/price/art/AI0A308380?analog=on","AI0A308380")</f>
        <v>AI0A308380</v>
      </c>
      <c r="B325" s="1" t="s">
        <v>516</v>
      </c>
      <c r="C325" s="1" t="s">
        <v>506</v>
      </c>
      <c r="D325" t="s">
        <v>517</v>
      </c>
    </row>
    <row r="326" spans="1:4" x14ac:dyDescent="0.25">
      <c r="A326" s="4" t="str">
        <f>HYPERLINK("http://www.autodoc.ru/Web/price/art/AI0A308450XL?analog=on","AI0A308450XL")</f>
        <v>AI0A308450XL</v>
      </c>
      <c r="B326" s="1" t="s">
        <v>518</v>
      </c>
      <c r="C326" s="1" t="s">
        <v>483</v>
      </c>
      <c r="D326" t="s">
        <v>519</v>
      </c>
    </row>
    <row r="327" spans="1:4" x14ac:dyDescent="0.25">
      <c r="A327" s="4" t="str">
        <f>HYPERLINK("http://www.autodoc.ru/Web/price/art/AI0A308450XR?analog=on","AI0A308450XR")</f>
        <v>AI0A308450XR</v>
      </c>
      <c r="B327" s="1" t="s">
        <v>520</v>
      </c>
      <c r="C327" s="1" t="s">
        <v>483</v>
      </c>
      <c r="D327" t="s">
        <v>521</v>
      </c>
    </row>
    <row r="328" spans="1:4" x14ac:dyDescent="0.25">
      <c r="A328" s="4" t="str">
        <f>HYPERLINK("http://www.autodoc.ru/Web/price/art/AI0A308451XL?analog=on","AI0A308451XL")</f>
        <v>AI0A308451XL</v>
      </c>
      <c r="B328" s="1" t="s">
        <v>522</v>
      </c>
      <c r="C328" s="1" t="s">
        <v>483</v>
      </c>
      <c r="D328" t="s">
        <v>523</v>
      </c>
    </row>
    <row r="329" spans="1:4" x14ac:dyDescent="0.25">
      <c r="A329" s="4" t="str">
        <f>HYPERLINK("http://www.autodoc.ru/Web/price/art/AI0A308451XR?analog=on","AI0A308451XR")</f>
        <v>AI0A308451XR</v>
      </c>
      <c r="B329" s="1" t="s">
        <v>524</v>
      </c>
      <c r="C329" s="1" t="s">
        <v>483</v>
      </c>
      <c r="D329" t="s">
        <v>525</v>
      </c>
    </row>
    <row r="330" spans="1:4" x14ac:dyDescent="0.25">
      <c r="A330" s="4" t="str">
        <f>HYPERLINK("http://www.autodoc.ru/Web/price/art/SDOCT08460L?analog=on","SDOCT08460L")</f>
        <v>SDOCT08460L</v>
      </c>
      <c r="B330" s="1" t="s">
        <v>526</v>
      </c>
      <c r="C330" s="1" t="s">
        <v>483</v>
      </c>
      <c r="D330" t="s">
        <v>527</v>
      </c>
    </row>
    <row r="331" spans="1:4" x14ac:dyDescent="0.25">
      <c r="A331" s="4" t="str">
        <f>HYPERLINK("http://www.autodoc.ru/Web/price/art/SDOCT08460R?analog=on","SDOCT08460R")</f>
        <v>SDOCT08460R</v>
      </c>
      <c r="B331" s="1" t="s">
        <v>528</v>
      </c>
      <c r="C331" s="1" t="s">
        <v>483</v>
      </c>
      <c r="D331" t="s">
        <v>529</v>
      </c>
    </row>
    <row r="332" spans="1:4" x14ac:dyDescent="0.25">
      <c r="A332" s="4" t="str">
        <f>HYPERLINK("http://www.autodoc.ru/Web/price/art/AI0A308640?analog=on","AI0A308640")</f>
        <v>AI0A308640</v>
      </c>
      <c r="B332" s="1" t="s">
        <v>530</v>
      </c>
      <c r="C332" s="1" t="s">
        <v>483</v>
      </c>
      <c r="D332" t="s">
        <v>531</v>
      </c>
    </row>
    <row r="333" spans="1:4" x14ac:dyDescent="0.25">
      <c r="A333" s="4" t="str">
        <f>HYPERLINK("http://www.autodoc.ru/Web/price/art/AI0A308641?analog=on","AI0A308641")</f>
        <v>AI0A308641</v>
      </c>
      <c r="B333" s="1" t="s">
        <v>532</v>
      </c>
      <c r="C333" s="1" t="s">
        <v>483</v>
      </c>
      <c r="D333" t="s">
        <v>533</v>
      </c>
    </row>
    <row r="334" spans="1:4" x14ac:dyDescent="0.25">
      <c r="A334" s="4" t="str">
        <f>HYPERLINK("http://www.autodoc.ru/Web/price/art/AI0A308642?analog=on","AI0A308642")</f>
        <v>AI0A308642</v>
      </c>
      <c r="B334" s="1" t="s">
        <v>534</v>
      </c>
      <c r="C334" s="1" t="s">
        <v>483</v>
      </c>
      <c r="D334" t="s">
        <v>535</v>
      </c>
    </row>
    <row r="335" spans="1:4" x14ac:dyDescent="0.25">
      <c r="A335" s="4" t="str">
        <f>HYPERLINK("http://www.autodoc.ru/Web/price/art/AI0A308740L?analog=on","AI0A308740L")</f>
        <v>AI0A308740L</v>
      </c>
      <c r="B335" s="1" t="s">
        <v>536</v>
      </c>
      <c r="C335" s="1" t="s">
        <v>506</v>
      </c>
      <c r="D335" t="s">
        <v>537</v>
      </c>
    </row>
    <row r="336" spans="1:4" x14ac:dyDescent="0.25">
      <c r="A336" s="4" t="str">
        <f>HYPERLINK("http://www.autodoc.ru/Web/price/art/AI0A308740R?analog=on","AI0A308740R")</f>
        <v>AI0A308740R</v>
      </c>
      <c r="B336" s="1" t="s">
        <v>538</v>
      </c>
      <c r="C336" s="1" t="s">
        <v>506</v>
      </c>
      <c r="D336" t="s">
        <v>539</v>
      </c>
    </row>
    <row r="337" spans="1:4" x14ac:dyDescent="0.25">
      <c r="A337" s="4" t="str">
        <f>HYPERLINK("http://www.autodoc.ru/Web/price/art/AI0A3089C0L?analog=on","AI0A3089C0L")</f>
        <v>AI0A3089C0L</v>
      </c>
      <c r="B337" s="1" t="s">
        <v>540</v>
      </c>
      <c r="C337" s="1" t="s">
        <v>506</v>
      </c>
      <c r="D337" t="s">
        <v>541</v>
      </c>
    </row>
    <row r="338" spans="1:4" x14ac:dyDescent="0.25">
      <c r="A338" s="4" t="str">
        <f>HYPERLINK("http://www.autodoc.ru/Web/price/art/AI0A3089C0R?analog=on","AI0A3089C0R")</f>
        <v>AI0A3089C0R</v>
      </c>
      <c r="B338" s="1" t="s">
        <v>542</v>
      </c>
      <c r="C338" s="1" t="s">
        <v>506</v>
      </c>
      <c r="D338" t="s">
        <v>543</v>
      </c>
    </row>
    <row r="339" spans="1:4" x14ac:dyDescent="0.25">
      <c r="A339" s="3" t="s">
        <v>544</v>
      </c>
      <c r="B339" s="3"/>
      <c r="C339" s="3"/>
      <c r="D339" s="3"/>
    </row>
    <row r="340" spans="1:4" x14ac:dyDescent="0.25">
      <c r="A340" s="4" t="str">
        <f>HYPERLINK("http://www.autodoc.ru/Web/price/art/AI0A312000L?analog=on","AI0A312000L")</f>
        <v>AI0A312000L</v>
      </c>
      <c r="B340" s="1" t="s">
        <v>545</v>
      </c>
      <c r="C340" s="1" t="s">
        <v>546</v>
      </c>
      <c r="D340" t="s">
        <v>547</v>
      </c>
    </row>
    <row r="341" spans="1:4" x14ac:dyDescent="0.25">
      <c r="A341" s="4" t="str">
        <f>HYPERLINK("http://www.autodoc.ru/Web/price/art/AI0A312000R?analog=on","AI0A312000R")</f>
        <v>AI0A312000R</v>
      </c>
      <c r="B341" s="1" t="s">
        <v>548</v>
      </c>
      <c r="C341" s="1" t="s">
        <v>546</v>
      </c>
      <c r="D341" t="s">
        <v>549</v>
      </c>
    </row>
    <row r="342" spans="1:4" x14ac:dyDescent="0.25">
      <c r="A342" s="4" t="str">
        <f>HYPERLINK("http://www.autodoc.ru/Web/price/art/AI0A312070L?analog=on","AI0A312070L")</f>
        <v>AI0A312070L</v>
      </c>
      <c r="B342" s="1" t="s">
        <v>550</v>
      </c>
      <c r="C342" s="1" t="s">
        <v>546</v>
      </c>
      <c r="D342" t="s">
        <v>551</v>
      </c>
    </row>
    <row r="343" spans="1:4" x14ac:dyDescent="0.25">
      <c r="A343" s="4" t="str">
        <f>HYPERLINK("http://www.autodoc.ru/Web/price/art/AI0A312070R?analog=on","AI0A312070R")</f>
        <v>AI0A312070R</v>
      </c>
      <c r="B343" s="1" t="s">
        <v>552</v>
      </c>
      <c r="C343" s="1" t="s">
        <v>546</v>
      </c>
      <c r="D343" t="s">
        <v>553</v>
      </c>
    </row>
    <row r="344" spans="1:4" x14ac:dyDescent="0.25">
      <c r="A344" s="4" t="str">
        <f>HYPERLINK("http://www.autodoc.ru/Web/price/art/AI0A312100TG?analog=on","AI0A312100TG")</f>
        <v>AI0A312100TG</v>
      </c>
      <c r="B344" s="1" t="s">
        <v>554</v>
      </c>
      <c r="C344" s="1" t="s">
        <v>546</v>
      </c>
      <c r="D344" t="s">
        <v>555</v>
      </c>
    </row>
    <row r="345" spans="1:4" x14ac:dyDescent="0.25">
      <c r="A345" s="4" t="str">
        <f>HYPERLINK("http://www.autodoc.ru/Web/price/art/AI0A316160?analog=on","AI0A316160")</f>
        <v>AI0A316160</v>
      </c>
      <c r="B345" s="1" t="s">
        <v>556</v>
      </c>
      <c r="C345" s="1" t="s">
        <v>557</v>
      </c>
      <c r="D345" t="s">
        <v>558</v>
      </c>
    </row>
    <row r="346" spans="1:4" x14ac:dyDescent="0.25">
      <c r="A346" s="4" t="str">
        <f>HYPERLINK("http://www.autodoc.ru/Web/price/art/AI0A312160?analog=on","AI0A312160")</f>
        <v>AI0A312160</v>
      </c>
      <c r="B346" s="1" t="s">
        <v>559</v>
      </c>
      <c r="C346" s="1" t="s">
        <v>546</v>
      </c>
      <c r="D346" t="s">
        <v>558</v>
      </c>
    </row>
    <row r="347" spans="1:4" x14ac:dyDescent="0.25">
      <c r="A347" s="4" t="str">
        <f>HYPERLINK("http://www.autodoc.ru/Web/price/art/AI0A312161?analog=on","AI0A312161")</f>
        <v>AI0A312161</v>
      </c>
      <c r="B347" s="1" t="s">
        <v>560</v>
      </c>
      <c r="C347" s="1" t="s">
        <v>546</v>
      </c>
      <c r="D347" t="s">
        <v>561</v>
      </c>
    </row>
    <row r="348" spans="1:4" x14ac:dyDescent="0.25">
      <c r="A348" s="4" t="str">
        <f>HYPERLINK("http://www.autodoc.ru/Web/price/art/AI0A316161?analog=on","AI0A316161")</f>
        <v>AI0A316161</v>
      </c>
      <c r="B348" s="1" t="s">
        <v>562</v>
      </c>
      <c r="C348" s="1" t="s">
        <v>557</v>
      </c>
      <c r="D348" t="s">
        <v>563</v>
      </c>
    </row>
    <row r="349" spans="1:4" x14ac:dyDescent="0.25">
      <c r="A349" s="4" t="str">
        <f>HYPERLINK("http://www.autodoc.ru/Web/price/art/AI0A312162?analog=on","AI0A312162")</f>
        <v>AI0A312162</v>
      </c>
      <c r="B349" s="1" t="s">
        <v>559</v>
      </c>
      <c r="C349" s="1" t="s">
        <v>546</v>
      </c>
      <c r="D349" t="s">
        <v>564</v>
      </c>
    </row>
    <row r="350" spans="1:4" x14ac:dyDescent="0.25">
      <c r="A350" s="4" t="str">
        <f>HYPERLINK("http://www.autodoc.ru/Web/price/art/AI0A316162?analog=on","AI0A316162")</f>
        <v>AI0A316162</v>
      </c>
      <c r="B350" s="1" t="s">
        <v>565</v>
      </c>
      <c r="C350" s="1" t="s">
        <v>557</v>
      </c>
      <c r="D350" t="s">
        <v>566</v>
      </c>
    </row>
    <row r="351" spans="1:4" x14ac:dyDescent="0.25">
      <c r="A351" s="4" t="str">
        <f>HYPERLINK("http://www.autodoc.ru/Web/price/art/AI0A312163?analog=on","AI0A312163")</f>
        <v>AI0A312163</v>
      </c>
      <c r="B351" s="1" t="s">
        <v>560</v>
      </c>
      <c r="C351" s="1" t="s">
        <v>546</v>
      </c>
      <c r="D351" t="s">
        <v>567</v>
      </c>
    </row>
    <row r="352" spans="1:4" x14ac:dyDescent="0.25">
      <c r="A352" s="4" t="str">
        <f>HYPERLINK("http://www.autodoc.ru/Web/price/art/AI0A312164?analog=on","AI0A312164")</f>
        <v>AI0A312164</v>
      </c>
      <c r="B352" s="1" t="s">
        <v>568</v>
      </c>
      <c r="C352" s="1" t="s">
        <v>546</v>
      </c>
      <c r="D352" t="s">
        <v>569</v>
      </c>
    </row>
    <row r="353" spans="1:4" x14ac:dyDescent="0.25">
      <c r="A353" s="4" t="str">
        <f>HYPERLINK("http://www.autodoc.ru/Web/price/art/AI0A316190?analog=on","AI0A316190")</f>
        <v>AI0A316190</v>
      </c>
      <c r="B353" s="1" t="s">
        <v>570</v>
      </c>
      <c r="C353" s="1" t="s">
        <v>557</v>
      </c>
      <c r="D353" t="s">
        <v>571</v>
      </c>
    </row>
    <row r="354" spans="1:4" x14ac:dyDescent="0.25">
      <c r="A354" s="4" t="str">
        <f>HYPERLINK("http://www.autodoc.ru/Web/price/art/AI0A312190L?analog=on","AI0A312190L")</f>
        <v>AI0A312190L</v>
      </c>
      <c r="B354" s="1" t="s">
        <v>572</v>
      </c>
      <c r="C354" s="1" t="s">
        <v>546</v>
      </c>
      <c r="D354" t="s">
        <v>573</v>
      </c>
    </row>
    <row r="355" spans="1:4" x14ac:dyDescent="0.25">
      <c r="A355" s="4" t="str">
        <f>HYPERLINK("http://www.autodoc.ru/Web/price/art/AI0A312190R?analog=on","AI0A312190R")</f>
        <v>AI0A312190R</v>
      </c>
      <c r="B355" s="1" t="s">
        <v>574</v>
      </c>
      <c r="C355" s="1" t="s">
        <v>546</v>
      </c>
      <c r="D355" t="s">
        <v>575</v>
      </c>
    </row>
    <row r="356" spans="1:4" x14ac:dyDescent="0.25">
      <c r="A356" s="4" t="str">
        <f>HYPERLINK("http://www.autodoc.ru/Web/price/art/AI0A316270L?analog=on","AI0A316270L")</f>
        <v>AI0A316270L</v>
      </c>
      <c r="B356" s="1" t="s">
        <v>576</v>
      </c>
      <c r="C356" s="1" t="s">
        <v>557</v>
      </c>
      <c r="D356" t="s">
        <v>577</v>
      </c>
    </row>
    <row r="357" spans="1:4" x14ac:dyDescent="0.25">
      <c r="A357" s="4" t="str">
        <f>HYPERLINK("http://www.autodoc.ru/Web/price/art/AI0A312270L?analog=on","AI0A312270L")</f>
        <v>AI0A312270L</v>
      </c>
      <c r="B357" s="1" t="s">
        <v>578</v>
      </c>
      <c r="C357" s="1" t="s">
        <v>546</v>
      </c>
      <c r="D357" t="s">
        <v>579</v>
      </c>
    </row>
    <row r="358" spans="1:4" x14ac:dyDescent="0.25">
      <c r="A358" s="4" t="str">
        <f>HYPERLINK("http://www.autodoc.ru/Web/price/art/AI0A316270R?analog=on","AI0A316270R")</f>
        <v>AI0A316270R</v>
      </c>
      <c r="B358" s="1" t="s">
        <v>580</v>
      </c>
      <c r="C358" s="1" t="s">
        <v>557</v>
      </c>
      <c r="D358" t="s">
        <v>581</v>
      </c>
    </row>
    <row r="359" spans="1:4" x14ac:dyDescent="0.25">
      <c r="A359" s="4" t="str">
        <f>HYPERLINK("http://www.autodoc.ru/Web/price/art/AI0A312270R?analog=on","AI0A312270R")</f>
        <v>AI0A312270R</v>
      </c>
      <c r="B359" s="1" t="s">
        <v>582</v>
      </c>
      <c r="C359" s="1" t="s">
        <v>546</v>
      </c>
      <c r="D359" t="s">
        <v>583</v>
      </c>
    </row>
    <row r="360" spans="1:4" x14ac:dyDescent="0.25">
      <c r="A360" s="4" t="str">
        <f>HYPERLINK("http://www.autodoc.ru/Web/price/art/AI0A312271L?analog=on","AI0A312271L")</f>
        <v>AI0A312271L</v>
      </c>
      <c r="B360" s="1" t="s">
        <v>578</v>
      </c>
      <c r="C360" s="1" t="s">
        <v>546</v>
      </c>
      <c r="D360" t="s">
        <v>584</v>
      </c>
    </row>
    <row r="361" spans="1:4" x14ac:dyDescent="0.25">
      <c r="A361" s="4" t="str">
        <f>HYPERLINK("http://www.autodoc.ru/Web/price/art/AI0A312271R?analog=on","AI0A312271R")</f>
        <v>AI0A312271R</v>
      </c>
      <c r="B361" s="1" t="s">
        <v>582</v>
      </c>
      <c r="C361" s="1" t="s">
        <v>546</v>
      </c>
      <c r="D361" t="s">
        <v>585</v>
      </c>
    </row>
    <row r="362" spans="1:4" x14ac:dyDescent="0.25">
      <c r="A362" s="4" t="str">
        <f>HYPERLINK("http://www.autodoc.ru/Web/price/art/AI0A312330?analog=on","AI0A312330")</f>
        <v>AI0A312330</v>
      </c>
      <c r="B362" s="1" t="s">
        <v>586</v>
      </c>
      <c r="C362" s="1" t="s">
        <v>546</v>
      </c>
      <c r="D362" t="s">
        <v>587</v>
      </c>
    </row>
    <row r="363" spans="1:4" x14ac:dyDescent="0.25">
      <c r="A363" s="4" t="str">
        <f>HYPERLINK("http://www.autodoc.ru/Web/price/art/AI0A312380?analog=on","AI0A312380")</f>
        <v>AI0A312380</v>
      </c>
      <c r="B363" s="1" t="s">
        <v>588</v>
      </c>
      <c r="C363" s="1" t="s">
        <v>546</v>
      </c>
      <c r="D363" t="s">
        <v>589</v>
      </c>
    </row>
    <row r="364" spans="1:4" x14ac:dyDescent="0.25">
      <c r="A364" s="4" t="str">
        <f>HYPERLINK("http://www.autodoc.ru/Web/price/art/AI0A312450L?analog=on","AI0A312450L")</f>
        <v>AI0A312450L</v>
      </c>
      <c r="B364" s="1" t="s">
        <v>590</v>
      </c>
      <c r="C364" s="1" t="s">
        <v>546</v>
      </c>
      <c r="D364" t="s">
        <v>591</v>
      </c>
    </row>
    <row r="365" spans="1:4" x14ac:dyDescent="0.25">
      <c r="A365" s="4" t="str">
        <f>HYPERLINK("http://www.autodoc.ru/Web/price/art/AI0A312450R?analog=on","AI0A312450R")</f>
        <v>AI0A312450R</v>
      </c>
      <c r="B365" s="1" t="s">
        <v>592</v>
      </c>
      <c r="C365" s="1" t="s">
        <v>546</v>
      </c>
      <c r="D365" t="s">
        <v>593</v>
      </c>
    </row>
    <row r="366" spans="1:4" x14ac:dyDescent="0.25">
      <c r="A366" s="4" t="str">
        <f>HYPERLINK("http://www.autodoc.ru/Web/price/art/AI0A316640?analog=on","AI0A316640")</f>
        <v>AI0A316640</v>
      </c>
      <c r="B366" s="1" t="s">
        <v>594</v>
      </c>
      <c r="C366" s="1" t="s">
        <v>557</v>
      </c>
      <c r="D366" t="s">
        <v>595</v>
      </c>
    </row>
    <row r="367" spans="1:4" x14ac:dyDescent="0.25">
      <c r="A367" s="4" t="str">
        <f>HYPERLINK("http://www.autodoc.ru/Web/price/art/AI0A312640?analog=on","AI0A312640")</f>
        <v>AI0A312640</v>
      </c>
      <c r="B367" s="1" t="s">
        <v>596</v>
      </c>
      <c r="C367" s="1" t="s">
        <v>546</v>
      </c>
      <c r="D367" t="s">
        <v>533</v>
      </c>
    </row>
    <row r="368" spans="1:4" x14ac:dyDescent="0.25">
      <c r="A368" s="4" t="str">
        <f>HYPERLINK("http://www.autodoc.ru/Web/price/art/AI0A312641?analog=on","AI0A312641")</f>
        <v>AI0A312641</v>
      </c>
      <c r="B368" s="1" t="s">
        <v>597</v>
      </c>
      <c r="C368" s="1" t="s">
        <v>546</v>
      </c>
      <c r="D368" t="s">
        <v>595</v>
      </c>
    </row>
    <row r="369" spans="1:4" x14ac:dyDescent="0.25">
      <c r="A369" s="4" t="str">
        <f>HYPERLINK("http://www.autodoc.ru/Web/price/art/AI0A312642?analog=on","AI0A312642")</f>
        <v>AI0A312642</v>
      </c>
      <c r="B369" s="1" t="s">
        <v>598</v>
      </c>
      <c r="C369" s="1" t="s">
        <v>546</v>
      </c>
      <c r="D369" t="s">
        <v>599</v>
      </c>
    </row>
    <row r="370" spans="1:4" x14ac:dyDescent="0.25">
      <c r="A370" s="4" t="str">
        <f>HYPERLINK("http://www.autodoc.ru/Web/price/art/AI0A312740L?analog=on","AI0A312740L")</f>
        <v>AI0A312740L</v>
      </c>
      <c r="B370" s="1" t="s">
        <v>600</v>
      </c>
      <c r="C370" s="1" t="s">
        <v>601</v>
      </c>
      <c r="D370" t="s">
        <v>602</v>
      </c>
    </row>
    <row r="371" spans="1:4" x14ac:dyDescent="0.25">
      <c r="A371" s="4" t="str">
        <f>HYPERLINK("http://www.autodoc.ru/Web/price/art/AI0A312740R?analog=on","AI0A312740R")</f>
        <v>AI0A312740R</v>
      </c>
      <c r="B371" s="1" t="s">
        <v>603</v>
      </c>
      <c r="C371" s="1" t="s">
        <v>601</v>
      </c>
      <c r="D371" t="s">
        <v>604</v>
      </c>
    </row>
    <row r="372" spans="1:4" x14ac:dyDescent="0.25">
      <c r="A372" s="4" t="str">
        <f>HYPERLINK("http://www.autodoc.ru/Web/price/art/AI0A312741L?analog=on","AI0A312741L")</f>
        <v>AI0A312741L</v>
      </c>
      <c r="B372" s="1" t="s">
        <v>605</v>
      </c>
      <c r="C372" s="1" t="s">
        <v>601</v>
      </c>
      <c r="D372" t="s">
        <v>606</v>
      </c>
    </row>
    <row r="373" spans="1:4" x14ac:dyDescent="0.25">
      <c r="A373" s="4" t="str">
        <f>HYPERLINK("http://www.autodoc.ru/Web/price/art/AI0A312741R?analog=on","AI0A312741R")</f>
        <v>AI0A312741R</v>
      </c>
      <c r="B373" s="1" t="s">
        <v>607</v>
      </c>
      <c r="C373" s="1" t="s">
        <v>601</v>
      </c>
      <c r="D373" t="s">
        <v>608</v>
      </c>
    </row>
    <row r="374" spans="1:4" x14ac:dyDescent="0.25">
      <c r="A374" s="4" t="str">
        <f>HYPERLINK("http://www.autodoc.ru/Web/price/art/AI0A312750L?analog=on","AI0A312750L")</f>
        <v>AI0A312750L</v>
      </c>
      <c r="B374" s="1" t="s">
        <v>609</v>
      </c>
      <c r="C374" s="1" t="s">
        <v>601</v>
      </c>
      <c r="D374" t="s">
        <v>610</v>
      </c>
    </row>
    <row r="375" spans="1:4" x14ac:dyDescent="0.25">
      <c r="A375" s="4" t="str">
        <f>HYPERLINK("http://www.autodoc.ru/Web/price/art/AI0A312750R?analog=on","AI0A312750R")</f>
        <v>AI0A312750R</v>
      </c>
      <c r="B375" s="1" t="s">
        <v>611</v>
      </c>
      <c r="C375" s="1" t="s">
        <v>601</v>
      </c>
      <c r="D375" t="s">
        <v>612</v>
      </c>
    </row>
    <row r="376" spans="1:4" x14ac:dyDescent="0.25">
      <c r="A376" s="3" t="s">
        <v>613</v>
      </c>
      <c r="B376" s="3"/>
      <c r="C376" s="3"/>
      <c r="D376" s="3"/>
    </row>
    <row r="377" spans="1:4" x14ac:dyDescent="0.25">
      <c r="A377" s="4" t="str">
        <f>HYPERLINK("http://www.autodoc.ru/Web/price/art/AI0A396000L?analog=on","AI0A396000L")</f>
        <v>AI0A396000L</v>
      </c>
      <c r="B377" s="1" t="s">
        <v>614</v>
      </c>
      <c r="C377" s="1" t="s">
        <v>615</v>
      </c>
      <c r="D377" t="s">
        <v>616</v>
      </c>
    </row>
    <row r="378" spans="1:4" x14ac:dyDescent="0.25">
      <c r="A378" s="4" t="str">
        <f>HYPERLINK("http://www.autodoc.ru/Web/price/art/AI0A301000L?analog=on","AI0A301000L")</f>
        <v>AI0A301000L</v>
      </c>
      <c r="B378" s="1" t="s">
        <v>617</v>
      </c>
      <c r="C378" s="1" t="s">
        <v>618</v>
      </c>
      <c r="D378" t="s">
        <v>619</v>
      </c>
    </row>
    <row r="379" spans="1:4" x14ac:dyDescent="0.25">
      <c r="A379" s="4" t="str">
        <f>HYPERLINK("http://www.autodoc.ru/Web/price/art/AI0A396000R?analog=on","AI0A396000R")</f>
        <v>AI0A396000R</v>
      </c>
      <c r="B379" s="1" t="s">
        <v>620</v>
      </c>
      <c r="C379" s="1" t="s">
        <v>615</v>
      </c>
      <c r="D379" t="s">
        <v>621</v>
      </c>
    </row>
    <row r="380" spans="1:4" x14ac:dyDescent="0.25">
      <c r="A380" s="4" t="str">
        <f>HYPERLINK("http://www.autodoc.ru/Web/price/art/AI0A301000R?analog=on","AI0A301000R")</f>
        <v>AI0A301000R</v>
      </c>
      <c r="B380" s="1" t="s">
        <v>622</v>
      </c>
      <c r="C380" s="1" t="s">
        <v>618</v>
      </c>
      <c r="D380" t="s">
        <v>623</v>
      </c>
    </row>
    <row r="381" spans="1:4" x14ac:dyDescent="0.25">
      <c r="A381" s="4" t="str">
        <f>HYPERLINK("http://www.autodoc.ru/Web/price/art/AI0A396001L?analog=on","AI0A396001L")</f>
        <v>AI0A396001L</v>
      </c>
      <c r="B381" s="1" t="s">
        <v>624</v>
      </c>
      <c r="C381" s="1" t="s">
        <v>615</v>
      </c>
      <c r="D381" t="s">
        <v>625</v>
      </c>
    </row>
    <row r="382" spans="1:4" x14ac:dyDescent="0.25">
      <c r="A382" s="4" t="str">
        <f>HYPERLINK("http://www.autodoc.ru/Web/price/art/AI0A396001R?analog=on","AI0A396001R")</f>
        <v>AI0A396001R</v>
      </c>
      <c r="B382" s="1" t="s">
        <v>626</v>
      </c>
      <c r="C382" s="1" t="s">
        <v>615</v>
      </c>
      <c r="D382" t="s">
        <v>627</v>
      </c>
    </row>
    <row r="383" spans="1:4" x14ac:dyDescent="0.25">
      <c r="A383" s="4" t="str">
        <f>HYPERLINK("http://www.autodoc.ru/Web/price/art/AI0A396002BN?analog=on","AI0A396002BN")</f>
        <v>AI0A396002BN</v>
      </c>
      <c r="B383" s="1" t="s">
        <v>628</v>
      </c>
      <c r="C383" s="1" t="s">
        <v>615</v>
      </c>
      <c r="D383" t="s">
        <v>629</v>
      </c>
    </row>
    <row r="384" spans="1:4" x14ac:dyDescent="0.25">
      <c r="A384" s="4" t="str">
        <f>HYPERLINK("http://www.autodoc.ru/Web/price/art/AI0A396030L?analog=on","AI0A396030L")</f>
        <v>AI0A396030L</v>
      </c>
      <c r="B384" s="1" t="s">
        <v>630</v>
      </c>
      <c r="C384" s="1" t="s">
        <v>615</v>
      </c>
      <c r="D384" t="s">
        <v>631</v>
      </c>
    </row>
    <row r="385" spans="1:4" x14ac:dyDescent="0.25">
      <c r="A385" s="4" t="str">
        <f>HYPERLINK("http://www.autodoc.ru/Web/price/art/AI0A396030R?analog=on","AI0A396030R")</f>
        <v>AI0A396030R</v>
      </c>
      <c r="B385" s="1" t="s">
        <v>632</v>
      </c>
      <c r="C385" s="1" t="s">
        <v>615</v>
      </c>
      <c r="D385" t="s">
        <v>633</v>
      </c>
    </row>
    <row r="386" spans="1:4" x14ac:dyDescent="0.25">
      <c r="A386" s="4" t="str">
        <f>HYPERLINK("http://www.autodoc.ru/Web/price/art/AI0A396070L?analog=on","AI0A396070L")</f>
        <v>AI0A396070L</v>
      </c>
      <c r="B386" s="1" t="s">
        <v>634</v>
      </c>
      <c r="C386" s="1" t="s">
        <v>615</v>
      </c>
      <c r="D386" t="s">
        <v>635</v>
      </c>
    </row>
    <row r="387" spans="1:4" x14ac:dyDescent="0.25">
      <c r="A387" s="4" t="str">
        <f>HYPERLINK("http://www.autodoc.ru/Web/price/art/AI0A396070R?analog=on","AI0A396070R")</f>
        <v>AI0A396070R</v>
      </c>
      <c r="B387" s="1" t="s">
        <v>636</v>
      </c>
      <c r="C387" s="1" t="s">
        <v>615</v>
      </c>
      <c r="D387" t="s">
        <v>637</v>
      </c>
    </row>
    <row r="388" spans="1:4" x14ac:dyDescent="0.25">
      <c r="A388" s="4" t="str">
        <f>HYPERLINK("http://www.autodoc.ru/Web/price/art/AI0A396100HB?analog=on","AI0A396100HB")</f>
        <v>AI0A396100HB</v>
      </c>
      <c r="B388" s="1" t="s">
        <v>638</v>
      </c>
      <c r="C388" s="1" t="s">
        <v>639</v>
      </c>
      <c r="D388" t="s">
        <v>640</v>
      </c>
    </row>
    <row r="389" spans="1:4" x14ac:dyDescent="0.25">
      <c r="A389" s="4" t="str">
        <f>HYPERLINK("http://www.autodoc.ru/Web/price/art/AI0A396160X?analog=on","AI0A396160X")</f>
        <v>AI0A396160X</v>
      </c>
      <c r="B389" s="1" t="s">
        <v>641</v>
      </c>
      <c r="C389" s="1" t="s">
        <v>639</v>
      </c>
      <c r="D389" t="s">
        <v>494</v>
      </c>
    </row>
    <row r="390" spans="1:4" x14ac:dyDescent="0.25">
      <c r="A390" s="4" t="str">
        <f>HYPERLINK("http://www.autodoc.ru/Web/price/art/AI0A396220B?analog=on","AI0A396220B")</f>
        <v>AI0A396220B</v>
      </c>
      <c r="B390" s="1" t="s">
        <v>642</v>
      </c>
      <c r="C390" s="1" t="s">
        <v>639</v>
      </c>
      <c r="D390" t="s">
        <v>643</v>
      </c>
    </row>
    <row r="391" spans="1:4" x14ac:dyDescent="0.25">
      <c r="A391" s="4" t="str">
        <f>HYPERLINK("http://www.autodoc.ru/Web/price/art/AI0A396240?analog=on","AI0A396240")</f>
        <v>AI0A396240</v>
      </c>
      <c r="B391" s="1" t="s">
        <v>644</v>
      </c>
      <c r="C391" s="1" t="s">
        <v>639</v>
      </c>
      <c r="D391" t="s">
        <v>645</v>
      </c>
    </row>
    <row r="392" spans="1:4" x14ac:dyDescent="0.25">
      <c r="A392" s="4" t="str">
        <f>HYPERLINK("http://www.autodoc.ru/Web/price/art/AI0A396270CL?analog=on","AI0A396270CL")</f>
        <v>AI0A396270CL</v>
      </c>
      <c r="B392" s="1" t="s">
        <v>646</v>
      </c>
      <c r="C392" s="1" t="s">
        <v>639</v>
      </c>
      <c r="D392" t="s">
        <v>647</v>
      </c>
    </row>
    <row r="393" spans="1:4" x14ac:dyDescent="0.25">
      <c r="A393" s="4" t="str">
        <f>HYPERLINK("http://www.autodoc.ru/Web/price/art/AI0A396270CR?analog=on","AI0A396270CR")</f>
        <v>AI0A396270CR</v>
      </c>
      <c r="B393" s="1" t="s">
        <v>648</v>
      </c>
      <c r="C393" s="1" t="s">
        <v>639</v>
      </c>
      <c r="D393" t="s">
        <v>649</v>
      </c>
    </row>
    <row r="394" spans="1:4" x14ac:dyDescent="0.25">
      <c r="A394" s="4" t="str">
        <f>HYPERLINK("http://www.autodoc.ru/Web/price/art/AI0A494280WZ?analog=on","AI0A494280WZ")</f>
        <v>AI0A494280WZ</v>
      </c>
      <c r="B394" s="1" t="s">
        <v>650</v>
      </c>
      <c r="C394" s="1" t="s">
        <v>651</v>
      </c>
      <c r="D394" t="s">
        <v>652</v>
      </c>
    </row>
    <row r="395" spans="1:4" x14ac:dyDescent="0.25">
      <c r="A395" s="4" t="str">
        <f>HYPERLINK("http://www.autodoc.ru/Web/price/art/AI0A697280Z?analog=on","AI0A697280Z")</f>
        <v>AI0A697280Z</v>
      </c>
      <c r="B395" s="1" t="s">
        <v>653</v>
      </c>
      <c r="C395" s="1" t="s">
        <v>19</v>
      </c>
      <c r="D395" t="s">
        <v>654</v>
      </c>
    </row>
    <row r="396" spans="1:4" x14ac:dyDescent="0.25">
      <c r="A396" s="4" t="str">
        <f>HYPERLINK("http://www.autodoc.ru/Web/price/art/AI0A396300L?analog=on","AI0A396300L")</f>
        <v>AI0A396300L</v>
      </c>
      <c r="B396" s="1" t="s">
        <v>655</v>
      </c>
      <c r="C396" s="1" t="s">
        <v>656</v>
      </c>
      <c r="D396" t="s">
        <v>657</v>
      </c>
    </row>
    <row r="397" spans="1:4" x14ac:dyDescent="0.25">
      <c r="A397" s="4" t="str">
        <f>HYPERLINK("http://www.autodoc.ru/Web/price/art/AI0A396300R?analog=on","AI0A396300R")</f>
        <v>AI0A396300R</v>
      </c>
      <c r="B397" s="1" t="s">
        <v>658</v>
      </c>
      <c r="C397" s="1" t="s">
        <v>656</v>
      </c>
      <c r="D397" t="s">
        <v>659</v>
      </c>
    </row>
    <row r="398" spans="1:4" x14ac:dyDescent="0.25">
      <c r="A398" s="4" t="str">
        <f>HYPERLINK("http://www.autodoc.ru/Web/price/art/AI0A396330C?analog=on","AI0A396330C")</f>
        <v>AI0A396330C</v>
      </c>
      <c r="B398" s="1" t="s">
        <v>660</v>
      </c>
      <c r="C398" s="1" t="s">
        <v>639</v>
      </c>
      <c r="D398" t="s">
        <v>661</v>
      </c>
    </row>
    <row r="399" spans="1:4" x14ac:dyDescent="0.25">
      <c r="A399" s="4" t="str">
        <f>HYPERLINK("http://www.autodoc.ru/Web/price/art/AI0A396380P?analog=on","AI0A396380P")</f>
        <v>AI0A396380P</v>
      </c>
      <c r="B399" s="1" t="s">
        <v>662</v>
      </c>
      <c r="C399" s="1" t="s">
        <v>615</v>
      </c>
      <c r="D399" t="s">
        <v>663</v>
      </c>
    </row>
    <row r="400" spans="1:4" x14ac:dyDescent="0.25">
      <c r="A400" s="4" t="str">
        <f>HYPERLINK("http://www.autodoc.ru/Web/price/art/AI0A301380P?analog=on","AI0A301380P")</f>
        <v>AI0A301380P</v>
      </c>
      <c r="B400" s="1" t="s">
        <v>664</v>
      </c>
      <c r="C400" s="1" t="s">
        <v>618</v>
      </c>
      <c r="D400" t="s">
        <v>663</v>
      </c>
    </row>
    <row r="401" spans="1:4" x14ac:dyDescent="0.25">
      <c r="A401" s="4" t="str">
        <f>HYPERLINK("http://www.autodoc.ru/Web/price/art/AI0A494460L?analog=on","AI0A494460L")</f>
        <v>AI0A494460L</v>
      </c>
      <c r="B401" s="1" t="s">
        <v>665</v>
      </c>
      <c r="C401" s="1" t="s">
        <v>651</v>
      </c>
      <c r="D401" t="s">
        <v>666</v>
      </c>
    </row>
    <row r="402" spans="1:4" x14ac:dyDescent="0.25">
      <c r="A402" s="4" t="str">
        <f>HYPERLINK("http://www.autodoc.ru/Web/price/art/AI0A494460R?analog=on","AI0A494460R")</f>
        <v>AI0A494460R</v>
      </c>
      <c r="B402" s="1" t="s">
        <v>667</v>
      </c>
      <c r="C402" s="1" t="s">
        <v>651</v>
      </c>
      <c r="D402" t="s">
        <v>668</v>
      </c>
    </row>
    <row r="403" spans="1:4" x14ac:dyDescent="0.25">
      <c r="A403" s="4" t="str">
        <f>HYPERLINK("http://www.autodoc.ru/Web/price/art/AI0A494470L?analog=on","AI0A494470L")</f>
        <v>AI0A494470L</v>
      </c>
      <c r="B403" s="1" t="s">
        <v>669</v>
      </c>
      <c r="C403" s="1" t="s">
        <v>651</v>
      </c>
      <c r="D403" t="s">
        <v>670</v>
      </c>
    </row>
    <row r="404" spans="1:4" x14ac:dyDescent="0.25">
      <c r="A404" s="4" t="str">
        <f>HYPERLINK("http://www.autodoc.ru/Web/price/art/AI0A494470R?analog=on","AI0A494470R")</f>
        <v>AI0A494470R</v>
      </c>
      <c r="B404" s="1" t="s">
        <v>671</v>
      </c>
      <c r="C404" s="1" t="s">
        <v>651</v>
      </c>
      <c r="D404" t="s">
        <v>672</v>
      </c>
    </row>
    <row r="405" spans="1:4" x14ac:dyDescent="0.25">
      <c r="A405" s="4" t="str">
        <f>HYPERLINK("http://www.autodoc.ru/Web/price/art/AI0A396640X?analog=on","AI0A396640X")</f>
        <v>AI0A396640X</v>
      </c>
      <c r="B405" s="1" t="s">
        <v>673</v>
      </c>
      <c r="C405" s="1" t="s">
        <v>639</v>
      </c>
      <c r="D405" t="s">
        <v>674</v>
      </c>
    </row>
    <row r="406" spans="1:4" x14ac:dyDescent="0.25">
      <c r="A406" s="4" t="str">
        <f>HYPERLINK("http://www.autodoc.ru/Web/price/art/AI0A396680B?analog=on","AI0A396680B")</f>
        <v>AI0A396680B</v>
      </c>
      <c r="B406" s="1" t="s">
        <v>675</v>
      </c>
      <c r="C406" s="1" t="s">
        <v>656</v>
      </c>
      <c r="D406" t="s">
        <v>676</v>
      </c>
    </row>
    <row r="407" spans="1:4" x14ac:dyDescent="0.25">
      <c r="A407" s="4" t="str">
        <f>HYPERLINK("http://www.autodoc.ru/Web/price/art/AI0A396740L?analog=on","AI0A396740L")</f>
        <v>AI0A396740L</v>
      </c>
      <c r="B407" s="1" t="s">
        <v>677</v>
      </c>
      <c r="C407" s="1" t="s">
        <v>615</v>
      </c>
      <c r="D407" t="s">
        <v>678</v>
      </c>
    </row>
    <row r="408" spans="1:4" x14ac:dyDescent="0.25">
      <c r="A408" s="4" t="str">
        <f>HYPERLINK("http://www.autodoc.ru/Web/price/art/AI0A301740RWL?analog=on","AI0A301740RWL")</f>
        <v>AI0A301740RWL</v>
      </c>
      <c r="B408" s="1" t="s">
        <v>679</v>
      </c>
      <c r="C408" s="1" t="s">
        <v>618</v>
      </c>
      <c r="D408" t="s">
        <v>680</v>
      </c>
    </row>
    <row r="409" spans="1:4" x14ac:dyDescent="0.25">
      <c r="A409" s="4" t="str">
        <f>HYPERLINK("http://www.autodoc.ru/Web/price/art/AI0A396740R?analog=on","AI0A396740R")</f>
        <v>AI0A396740R</v>
      </c>
      <c r="B409" s="1" t="s">
        <v>681</v>
      </c>
      <c r="C409" s="1" t="s">
        <v>615</v>
      </c>
      <c r="D409" t="s">
        <v>682</v>
      </c>
    </row>
    <row r="410" spans="1:4" x14ac:dyDescent="0.25">
      <c r="A410" s="4" t="str">
        <f>HYPERLINK("http://www.autodoc.ru/Web/price/art/AI0A301740RWR?analog=on","AI0A301740RWR")</f>
        <v>AI0A301740RWR</v>
      </c>
      <c r="B410" s="1" t="s">
        <v>683</v>
      </c>
      <c r="C410" s="1" t="s">
        <v>618</v>
      </c>
      <c r="D410" t="s">
        <v>684</v>
      </c>
    </row>
    <row r="411" spans="1:4" x14ac:dyDescent="0.25">
      <c r="A411" s="4" t="str">
        <f>HYPERLINK("http://www.autodoc.ru/Web/price/art/AI0A396741HN?analog=on","AI0A396741HN")</f>
        <v>AI0A396741HN</v>
      </c>
      <c r="B411" s="1" t="s">
        <v>685</v>
      </c>
      <c r="C411" s="1" t="s">
        <v>615</v>
      </c>
      <c r="D411" t="s">
        <v>686</v>
      </c>
    </row>
    <row r="412" spans="1:4" x14ac:dyDescent="0.25">
      <c r="A412" s="4" t="str">
        <f>HYPERLINK("http://www.autodoc.ru/Web/price/art/AI0A396742RHN?analog=on","AI0A396742RHN")</f>
        <v>AI0A396742RHN</v>
      </c>
      <c r="B412" s="1" t="s">
        <v>685</v>
      </c>
      <c r="C412" s="1" t="s">
        <v>615</v>
      </c>
      <c r="D412" t="s">
        <v>687</v>
      </c>
    </row>
    <row r="413" spans="1:4" x14ac:dyDescent="0.25">
      <c r="A413" s="4" t="str">
        <f>HYPERLINK("http://www.autodoc.ru/Web/price/art/VWGLF97913?analog=on","VWGLF97913")</f>
        <v>VWGLF97913</v>
      </c>
      <c r="B413" s="1" t="s">
        <v>688</v>
      </c>
      <c r="C413" s="1" t="s">
        <v>19</v>
      </c>
      <c r="D413" t="s">
        <v>689</v>
      </c>
    </row>
    <row r="414" spans="1:4" x14ac:dyDescent="0.25">
      <c r="A414" s="4" t="str">
        <f>HYPERLINK("http://www.autodoc.ru/Web/price/art/AI0A396930?analog=on","AI0A396930")</f>
        <v>AI0A396930</v>
      </c>
      <c r="B414" s="1" t="s">
        <v>690</v>
      </c>
      <c r="C414" s="1" t="s">
        <v>639</v>
      </c>
      <c r="D414" t="s">
        <v>691</v>
      </c>
    </row>
    <row r="415" spans="1:4" x14ac:dyDescent="0.25">
      <c r="A415" s="4" t="str">
        <f>HYPERLINK("http://www.autodoc.ru/Web/price/art/AI0A3969F0PL?analog=on","AI0A3969F0PL")</f>
        <v>AI0A3969F0PL</v>
      </c>
      <c r="B415" s="1" t="s">
        <v>692</v>
      </c>
      <c r="C415" s="1" t="s">
        <v>656</v>
      </c>
      <c r="D415" t="s">
        <v>693</v>
      </c>
    </row>
    <row r="416" spans="1:4" x14ac:dyDescent="0.25">
      <c r="A416" s="4" t="str">
        <f>HYPERLINK("http://www.autodoc.ru/Web/price/art/AI0A3969F0PR?analog=on","AI0A3969F0PR")</f>
        <v>AI0A3969F0PR</v>
      </c>
      <c r="B416" s="1" t="s">
        <v>694</v>
      </c>
      <c r="C416" s="1" t="s">
        <v>656</v>
      </c>
      <c r="D416" t="s">
        <v>695</v>
      </c>
    </row>
    <row r="417" spans="1:4" x14ac:dyDescent="0.25">
      <c r="A417" s="4" t="str">
        <f>HYPERLINK("http://www.autodoc.ru/Web/price/art/AI0A3969F0PC?analog=on","AI0A3969F0PC")</f>
        <v>AI0A3969F0PC</v>
      </c>
      <c r="B417" s="1" t="s">
        <v>696</v>
      </c>
      <c r="C417" s="1" t="s">
        <v>656</v>
      </c>
      <c r="D417" t="s">
        <v>697</v>
      </c>
    </row>
    <row r="418" spans="1:4" x14ac:dyDescent="0.25">
      <c r="A418" s="4" t="str">
        <f>HYPERLINK("http://www.autodoc.ru/Web/price/art/VWGLF98960Z?analog=on","VWGLF98960Z")</f>
        <v>VWGLF98960Z</v>
      </c>
      <c r="B418" s="1" t="s">
        <v>698</v>
      </c>
      <c r="C418" s="1" t="s">
        <v>699</v>
      </c>
      <c r="D418" t="s">
        <v>700</v>
      </c>
    </row>
    <row r="419" spans="1:4" x14ac:dyDescent="0.25">
      <c r="A419" s="4" t="str">
        <f>HYPERLINK("http://www.autodoc.ru/Web/price/art/VWGLF98970?analog=on","VWGLF98970")</f>
        <v>VWGLF98970</v>
      </c>
      <c r="B419" s="1" t="s">
        <v>701</v>
      </c>
      <c r="C419" s="1" t="s">
        <v>699</v>
      </c>
      <c r="D419" t="s">
        <v>702</v>
      </c>
    </row>
    <row r="420" spans="1:4" x14ac:dyDescent="0.25">
      <c r="A420" s="4" t="str">
        <f>HYPERLINK("http://www.autodoc.ru/Web/price/art/VWGLF98971?analog=on","VWGLF98971")</f>
        <v>VWGLF98971</v>
      </c>
      <c r="B420" s="1" t="s">
        <v>703</v>
      </c>
      <c r="C420" s="1" t="s">
        <v>699</v>
      </c>
      <c r="D420" t="s">
        <v>704</v>
      </c>
    </row>
    <row r="421" spans="1:4" x14ac:dyDescent="0.25">
      <c r="A421" s="3" t="s">
        <v>705</v>
      </c>
      <c r="B421" s="3"/>
      <c r="C421" s="3"/>
      <c r="D421" s="3"/>
    </row>
    <row r="422" spans="1:4" x14ac:dyDescent="0.25">
      <c r="A422" s="4" t="str">
        <f>HYPERLINK("http://www.autodoc.ru/Web/price/art/AI0A304000L?analog=on","AI0A304000L")</f>
        <v>AI0A304000L</v>
      </c>
      <c r="B422" s="1" t="s">
        <v>706</v>
      </c>
      <c r="C422" s="1" t="s">
        <v>707</v>
      </c>
      <c r="D422" t="s">
        <v>619</v>
      </c>
    </row>
    <row r="423" spans="1:4" x14ac:dyDescent="0.25">
      <c r="A423" s="4" t="str">
        <f>HYPERLINK("http://www.autodoc.ru/Web/price/art/AI0A304000R?analog=on","AI0A304000R")</f>
        <v>AI0A304000R</v>
      </c>
      <c r="B423" s="1" t="s">
        <v>708</v>
      </c>
      <c r="C423" s="1" t="s">
        <v>707</v>
      </c>
      <c r="D423" t="s">
        <v>623</v>
      </c>
    </row>
    <row r="424" spans="1:4" x14ac:dyDescent="0.25">
      <c r="A424" s="4" t="str">
        <f>HYPERLINK("http://www.autodoc.ru/Web/price/art/AI0A304002HN?analog=on","AI0A304002HN")</f>
        <v>AI0A304002HN</v>
      </c>
      <c r="B424" s="1" t="s">
        <v>709</v>
      </c>
      <c r="C424" s="1" t="s">
        <v>707</v>
      </c>
      <c r="D424" t="s">
        <v>710</v>
      </c>
    </row>
    <row r="425" spans="1:4" x14ac:dyDescent="0.25">
      <c r="A425" s="4" t="str">
        <f>HYPERLINK("http://www.autodoc.ru/Web/price/art/AI0A304003HN?analog=on","AI0A304003HN")</f>
        <v>AI0A304003HN</v>
      </c>
      <c r="B425" s="1" t="s">
        <v>709</v>
      </c>
      <c r="C425" s="1" t="s">
        <v>711</v>
      </c>
      <c r="D425" t="s">
        <v>712</v>
      </c>
    </row>
    <row r="426" spans="1:4" x14ac:dyDescent="0.25">
      <c r="A426" s="4" t="str">
        <f>HYPERLINK("http://www.autodoc.ru/Web/price/art/AI0A304004BN?analog=on","AI0A304004BN")</f>
        <v>AI0A304004BN</v>
      </c>
      <c r="B426" s="1" t="s">
        <v>709</v>
      </c>
      <c r="C426" s="1" t="s">
        <v>711</v>
      </c>
      <c r="D426" t="s">
        <v>713</v>
      </c>
    </row>
    <row r="427" spans="1:4" x14ac:dyDescent="0.25">
      <c r="A427" s="4" t="str">
        <f>HYPERLINK("http://www.autodoc.ru/Web/price/art/AI0A304070L?analog=on","AI0A304070L")</f>
        <v>AI0A304070L</v>
      </c>
      <c r="B427" s="1" t="s">
        <v>714</v>
      </c>
      <c r="C427" s="1" t="s">
        <v>711</v>
      </c>
      <c r="D427" t="s">
        <v>715</v>
      </c>
    </row>
    <row r="428" spans="1:4" x14ac:dyDescent="0.25">
      <c r="A428" s="4" t="str">
        <f>HYPERLINK("http://www.autodoc.ru/Web/price/art/AI0A304070R?analog=on","AI0A304070R")</f>
        <v>AI0A304070R</v>
      </c>
      <c r="B428" s="1" t="s">
        <v>716</v>
      </c>
      <c r="C428" s="1" t="s">
        <v>711</v>
      </c>
      <c r="D428" t="s">
        <v>717</v>
      </c>
    </row>
    <row r="429" spans="1:4" x14ac:dyDescent="0.25">
      <c r="A429" s="4" t="str">
        <f>HYPERLINK("http://www.autodoc.ru/Web/price/art/AI0A804070L?analog=on","AI0A804070L")</f>
        <v>AI0A804070L</v>
      </c>
      <c r="B429" s="1" t="s">
        <v>718</v>
      </c>
      <c r="C429" s="1" t="s">
        <v>707</v>
      </c>
      <c r="D429" t="s">
        <v>719</v>
      </c>
    </row>
    <row r="430" spans="1:4" x14ac:dyDescent="0.25">
      <c r="A430" s="4" t="str">
        <f>HYPERLINK("http://www.autodoc.ru/Web/price/art/AI0A804070R?analog=on","AI0A804070R")</f>
        <v>AI0A804070R</v>
      </c>
      <c r="B430" s="1" t="s">
        <v>720</v>
      </c>
      <c r="C430" s="1" t="s">
        <v>707</v>
      </c>
      <c r="D430" t="s">
        <v>721</v>
      </c>
    </row>
    <row r="431" spans="1:4" x14ac:dyDescent="0.25">
      <c r="A431" s="4" t="str">
        <f>HYPERLINK("http://www.autodoc.ru/Web/price/art/AI0A304080L?analog=on","AI0A304080L")</f>
        <v>AI0A304080L</v>
      </c>
      <c r="C431" s="1" t="s">
        <v>711</v>
      </c>
      <c r="D431" t="s">
        <v>722</v>
      </c>
    </row>
    <row r="432" spans="1:4" x14ac:dyDescent="0.25">
      <c r="A432" s="4" t="str">
        <f>HYPERLINK("http://www.autodoc.ru/Web/price/art/AI0A304080R?analog=on","AI0A304080R")</f>
        <v>AI0A304080R</v>
      </c>
      <c r="C432" s="1" t="s">
        <v>711</v>
      </c>
      <c r="D432" t="s">
        <v>723</v>
      </c>
    </row>
    <row r="433" spans="1:4" x14ac:dyDescent="0.25">
      <c r="A433" s="4" t="str">
        <f>HYPERLINK("http://www.autodoc.ru/Web/price/art/AI0A305100HG?analog=on","AI0A305100HG")</f>
        <v>AI0A305100HG</v>
      </c>
      <c r="B433" s="1" t="s">
        <v>724</v>
      </c>
      <c r="C433" s="1" t="s">
        <v>725</v>
      </c>
      <c r="D433" t="s">
        <v>726</v>
      </c>
    </row>
    <row r="434" spans="1:4" x14ac:dyDescent="0.25">
      <c r="A434" s="4" t="str">
        <f>HYPERLINK("http://www.autodoc.ru/Web/price/art/AI0A304100HG?analog=on","AI0A304100HG")</f>
        <v>AI0A304100HG</v>
      </c>
      <c r="B434" s="1" t="s">
        <v>724</v>
      </c>
      <c r="C434" s="1" t="s">
        <v>707</v>
      </c>
      <c r="D434" t="s">
        <v>727</v>
      </c>
    </row>
    <row r="435" spans="1:4" x14ac:dyDescent="0.25">
      <c r="A435" s="4" t="str">
        <f>HYPERLINK("http://www.autodoc.ru/Web/price/art/AI0A305160?analog=on","AI0A305160")</f>
        <v>AI0A305160</v>
      </c>
      <c r="B435" s="1" t="s">
        <v>728</v>
      </c>
      <c r="C435" s="1" t="s">
        <v>725</v>
      </c>
      <c r="D435" t="s">
        <v>729</v>
      </c>
    </row>
    <row r="436" spans="1:4" x14ac:dyDescent="0.25">
      <c r="A436" s="4" t="str">
        <f>HYPERLINK("http://www.autodoc.ru/Web/price/art/AI0A304190L?analog=on","AI0A304190L")</f>
        <v>AI0A304190L</v>
      </c>
      <c r="B436" s="1" t="s">
        <v>730</v>
      </c>
      <c r="C436" s="1" t="s">
        <v>707</v>
      </c>
      <c r="D436" t="s">
        <v>731</v>
      </c>
    </row>
    <row r="437" spans="1:4" x14ac:dyDescent="0.25">
      <c r="A437" s="4" t="str">
        <f>HYPERLINK("http://www.autodoc.ru/Web/price/art/AI0A304190R?analog=on","AI0A304190R")</f>
        <v>AI0A304190R</v>
      </c>
      <c r="B437" s="1" t="s">
        <v>732</v>
      </c>
      <c r="C437" s="1" t="s">
        <v>707</v>
      </c>
      <c r="D437" t="s">
        <v>733</v>
      </c>
    </row>
    <row r="438" spans="1:4" x14ac:dyDescent="0.25">
      <c r="A438" s="4" t="str">
        <f>HYPERLINK("http://www.autodoc.ru/Web/price/art/AI0A304270L?analog=on","AI0A304270L")</f>
        <v>AI0A304270L</v>
      </c>
      <c r="B438" s="1" t="s">
        <v>734</v>
      </c>
      <c r="C438" s="1" t="s">
        <v>707</v>
      </c>
      <c r="D438" t="s">
        <v>509</v>
      </c>
    </row>
    <row r="439" spans="1:4" x14ac:dyDescent="0.25">
      <c r="A439" s="4" t="str">
        <f>HYPERLINK("http://www.autodoc.ru/Web/price/art/AI0A304270R?analog=on","AI0A304270R")</f>
        <v>AI0A304270R</v>
      </c>
      <c r="B439" s="1" t="s">
        <v>735</v>
      </c>
      <c r="C439" s="1" t="s">
        <v>707</v>
      </c>
      <c r="D439" t="s">
        <v>511</v>
      </c>
    </row>
    <row r="440" spans="1:4" x14ac:dyDescent="0.25">
      <c r="A440" s="4" t="str">
        <f>HYPERLINK("http://www.autodoc.ru/Web/price/art/AI0A304300L?analog=on","AI0A304300L")</f>
        <v>AI0A304300L</v>
      </c>
      <c r="B440" s="1" t="s">
        <v>736</v>
      </c>
      <c r="C440" s="1" t="s">
        <v>707</v>
      </c>
      <c r="D440" t="s">
        <v>737</v>
      </c>
    </row>
    <row r="441" spans="1:4" x14ac:dyDescent="0.25">
      <c r="A441" s="4" t="str">
        <f>HYPERLINK("http://www.autodoc.ru/Web/price/art/AI0A304300R?analog=on","AI0A304300R")</f>
        <v>AI0A304300R</v>
      </c>
      <c r="B441" s="1" t="s">
        <v>738</v>
      </c>
      <c r="C441" s="1" t="s">
        <v>707</v>
      </c>
      <c r="D441" t="s">
        <v>739</v>
      </c>
    </row>
    <row r="442" spans="1:4" x14ac:dyDescent="0.25">
      <c r="A442" s="4" t="str">
        <f>HYPERLINK("http://www.autodoc.ru/Web/price/art/AI0A304301L?analog=on","AI0A304301L")</f>
        <v>AI0A304301L</v>
      </c>
      <c r="B442" s="1" t="s">
        <v>740</v>
      </c>
      <c r="C442" s="1" t="s">
        <v>707</v>
      </c>
      <c r="D442" t="s">
        <v>741</v>
      </c>
    </row>
    <row r="443" spans="1:4" x14ac:dyDescent="0.25">
      <c r="A443" s="4" t="str">
        <f>HYPERLINK("http://www.autodoc.ru/Web/price/art/AI0A304301R?analog=on","AI0A304301R")</f>
        <v>AI0A304301R</v>
      </c>
      <c r="B443" s="1" t="s">
        <v>742</v>
      </c>
      <c r="C443" s="1" t="s">
        <v>707</v>
      </c>
      <c r="D443" t="s">
        <v>743</v>
      </c>
    </row>
    <row r="444" spans="1:4" x14ac:dyDescent="0.25">
      <c r="A444" s="4" t="str">
        <f>HYPERLINK("http://www.autodoc.ru/Web/price/art/AI0A304330?analog=on","AI0A304330")</f>
        <v>AI0A304330</v>
      </c>
      <c r="B444" s="1" t="s">
        <v>744</v>
      </c>
      <c r="C444" s="1" t="s">
        <v>707</v>
      </c>
      <c r="D444" t="s">
        <v>513</v>
      </c>
    </row>
    <row r="445" spans="1:4" x14ac:dyDescent="0.25">
      <c r="A445" s="4" t="str">
        <f>HYPERLINK("http://www.autodoc.ru/Web/price/art/AI0A304380?analog=on","AI0A304380")</f>
        <v>AI0A304380</v>
      </c>
      <c r="B445" s="1" t="s">
        <v>745</v>
      </c>
      <c r="C445" s="1" t="s">
        <v>746</v>
      </c>
      <c r="D445" t="s">
        <v>747</v>
      </c>
    </row>
    <row r="446" spans="1:4" x14ac:dyDescent="0.25">
      <c r="A446" s="4" t="str">
        <f>HYPERLINK("http://www.autodoc.ru/Web/price/art/AI0A304450XL?analog=on","AI0A304450XL")</f>
        <v>AI0A304450XL</v>
      </c>
      <c r="B446" s="1" t="s">
        <v>748</v>
      </c>
      <c r="C446" s="1" t="s">
        <v>711</v>
      </c>
      <c r="D446" t="s">
        <v>749</v>
      </c>
    </row>
    <row r="447" spans="1:4" x14ac:dyDescent="0.25">
      <c r="A447" s="4" t="str">
        <f>HYPERLINK("http://www.autodoc.ru/Web/price/art/AI0A304450XR?analog=on","AI0A304450XR")</f>
        <v>AI0A304450XR</v>
      </c>
      <c r="B447" s="1" t="s">
        <v>750</v>
      </c>
      <c r="C447" s="1" t="s">
        <v>711</v>
      </c>
      <c r="D447" t="s">
        <v>751</v>
      </c>
    </row>
    <row r="448" spans="1:4" x14ac:dyDescent="0.25">
      <c r="A448" s="4" t="str">
        <f>HYPERLINK("http://www.autodoc.ru/Web/price/art/AI0A304451XL?analog=on","AI0A304451XL")</f>
        <v>AI0A304451XL</v>
      </c>
      <c r="B448" s="1" t="s">
        <v>752</v>
      </c>
      <c r="C448" s="1" t="s">
        <v>746</v>
      </c>
      <c r="D448" t="s">
        <v>753</v>
      </c>
    </row>
    <row r="449" spans="1:4" x14ac:dyDescent="0.25">
      <c r="A449" s="4" t="str">
        <f>HYPERLINK("http://www.autodoc.ru/Web/price/art/AI0A304451XR?analog=on","AI0A304451XR")</f>
        <v>AI0A304451XR</v>
      </c>
      <c r="B449" s="1" t="s">
        <v>754</v>
      </c>
      <c r="C449" s="1" t="s">
        <v>746</v>
      </c>
      <c r="D449" t="s">
        <v>755</v>
      </c>
    </row>
    <row r="450" spans="1:4" x14ac:dyDescent="0.25">
      <c r="A450" s="4" t="str">
        <f>HYPERLINK("http://www.autodoc.ru/Web/price/art/AI0A304452L?analog=on","AI0A304452L")</f>
        <v>AI0A304452L</v>
      </c>
      <c r="B450" s="1" t="s">
        <v>756</v>
      </c>
      <c r="C450" s="1" t="s">
        <v>746</v>
      </c>
      <c r="D450" t="s">
        <v>757</v>
      </c>
    </row>
    <row r="451" spans="1:4" x14ac:dyDescent="0.25">
      <c r="A451" s="4" t="str">
        <f>HYPERLINK("http://www.autodoc.ru/Web/price/art/AI0A304452R?analog=on","AI0A304452R")</f>
        <v>AI0A304452R</v>
      </c>
      <c r="B451" s="1" t="s">
        <v>756</v>
      </c>
      <c r="C451" s="1" t="s">
        <v>746</v>
      </c>
      <c r="D451" t="s">
        <v>758</v>
      </c>
    </row>
    <row r="452" spans="1:4" x14ac:dyDescent="0.25">
      <c r="A452" s="4" t="str">
        <f>HYPERLINK("http://www.autodoc.ru/Web/price/art/AI0A304453L?analog=on","AI0A304453L")</f>
        <v>AI0A304453L</v>
      </c>
      <c r="B452" s="1" t="s">
        <v>759</v>
      </c>
      <c r="C452" s="1" t="s">
        <v>707</v>
      </c>
      <c r="D452" t="s">
        <v>760</v>
      </c>
    </row>
    <row r="453" spans="1:4" x14ac:dyDescent="0.25">
      <c r="A453" s="4" t="str">
        <f>HYPERLINK("http://www.autodoc.ru/Web/price/art/AI0A304453R?analog=on","AI0A304453R")</f>
        <v>AI0A304453R</v>
      </c>
      <c r="B453" s="1" t="s">
        <v>761</v>
      </c>
      <c r="C453" s="1" t="s">
        <v>707</v>
      </c>
      <c r="D453" t="s">
        <v>762</v>
      </c>
    </row>
    <row r="454" spans="1:4" x14ac:dyDescent="0.25">
      <c r="A454" s="4" t="str">
        <f>HYPERLINK("http://www.autodoc.ru/Web/price/art/AI0A407460L?analog=on","AI0A407460L")</f>
        <v>AI0A407460L</v>
      </c>
      <c r="B454" s="1" t="s">
        <v>763</v>
      </c>
      <c r="C454" s="1" t="s">
        <v>764</v>
      </c>
      <c r="D454" t="s">
        <v>765</v>
      </c>
    </row>
    <row r="455" spans="1:4" x14ac:dyDescent="0.25">
      <c r="A455" s="4" t="str">
        <f>HYPERLINK("http://www.autodoc.ru/Web/price/art/AI0A407460R?analog=on","AI0A407460R")</f>
        <v>AI0A407460R</v>
      </c>
      <c r="B455" s="1" t="s">
        <v>766</v>
      </c>
      <c r="C455" s="1" t="s">
        <v>764</v>
      </c>
      <c r="D455" t="s">
        <v>767</v>
      </c>
    </row>
    <row r="456" spans="1:4" x14ac:dyDescent="0.25">
      <c r="A456" s="4" t="str">
        <f>HYPERLINK("http://www.autodoc.ru/Web/price/art/AI0A3054G0?analog=on","AI0A3054G0")</f>
        <v>AI0A3054G0</v>
      </c>
      <c r="B456" s="1" t="s">
        <v>768</v>
      </c>
      <c r="C456" s="1" t="s">
        <v>725</v>
      </c>
      <c r="D456" t="s">
        <v>769</v>
      </c>
    </row>
    <row r="457" spans="1:4" x14ac:dyDescent="0.25">
      <c r="A457" s="4" t="str">
        <f>HYPERLINK("http://www.autodoc.ru/Web/price/art/AI0A304640?analog=on","AI0A304640")</f>
        <v>AI0A304640</v>
      </c>
      <c r="B457" s="1" t="s">
        <v>770</v>
      </c>
      <c r="C457" s="1" t="s">
        <v>707</v>
      </c>
      <c r="D457" t="s">
        <v>771</v>
      </c>
    </row>
    <row r="458" spans="1:4" x14ac:dyDescent="0.25">
      <c r="A458" s="4" t="str">
        <f>HYPERLINK("http://www.autodoc.ru/Web/price/art/AI0A304740HBN?analog=on","AI0A304740HBN")</f>
        <v>AI0A304740HBN</v>
      </c>
      <c r="B458" s="1" t="s">
        <v>772</v>
      </c>
      <c r="C458" s="1" t="s">
        <v>707</v>
      </c>
      <c r="D458" t="s">
        <v>773</v>
      </c>
    </row>
    <row r="459" spans="1:4" x14ac:dyDescent="0.25">
      <c r="A459" s="4" t="str">
        <f>HYPERLINK("http://www.autodoc.ru/Web/price/art/AI0A304741HN?analog=on","AI0A304741HN")</f>
        <v>AI0A304741HN</v>
      </c>
      <c r="B459" s="1" t="s">
        <v>772</v>
      </c>
      <c r="C459" s="1" t="s">
        <v>711</v>
      </c>
      <c r="D459" t="s">
        <v>774</v>
      </c>
    </row>
    <row r="460" spans="1:4" x14ac:dyDescent="0.25">
      <c r="A460" s="4" t="str">
        <f>HYPERLINK("http://www.autodoc.ru/Web/price/art/AI0A304742L?analog=on","AI0A304742L")</f>
        <v>AI0A304742L</v>
      </c>
      <c r="B460" s="1" t="s">
        <v>775</v>
      </c>
      <c r="C460" s="1" t="s">
        <v>707</v>
      </c>
      <c r="D460" t="s">
        <v>537</v>
      </c>
    </row>
    <row r="461" spans="1:4" x14ac:dyDescent="0.25">
      <c r="A461" s="4" t="str">
        <f>HYPERLINK("http://www.autodoc.ru/Web/price/art/AI0A304742R?analog=on","AI0A304742R")</f>
        <v>AI0A304742R</v>
      </c>
      <c r="B461" s="1" t="s">
        <v>776</v>
      </c>
      <c r="C461" s="1" t="s">
        <v>707</v>
      </c>
      <c r="D461" t="s">
        <v>539</v>
      </c>
    </row>
    <row r="462" spans="1:4" x14ac:dyDescent="0.25">
      <c r="A462" s="4" t="str">
        <f>HYPERLINK("http://www.autodoc.ru/Web/price/art/AI0A304760HN?analog=on","AI0A304760HN")</f>
        <v>AI0A304760HN</v>
      </c>
      <c r="B462" s="1" t="s">
        <v>777</v>
      </c>
      <c r="C462" s="1" t="s">
        <v>711</v>
      </c>
      <c r="D462" t="s">
        <v>778</v>
      </c>
    </row>
    <row r="463" spans="1:4" x14ac:dyDescent="0.25">
      <c r="A463" s="4" t="str">
        <f>HYPERLINK("http://www.autodoc.ru/Web/price/art/AI0A304761RTN?analog=on","AI0A304761RTN")</f>
        <v>AI0A304761RTN</v>
      </c>
      <c r="B463" s="1" t="s">
        <v>779</v>
      </c>
      <c r="C463" s="1" t="s">
        <v>711</v>
      </c>
      <c r="D463" t="s">
        <v>780</v>
      </c>
    </row>
    <row r="464" spans="1:4" x14ac:dyDescent="0.25">
      <c r="A464" s="4" t="str">
        <f>HYPERLINK("http://www.autodoc.ru/Web/price/art/VWGLF03810L?analog=on","VWGLF03810L")</f>
        <v>VWGLF03810L</v>
      </c>
      <c r="B464" s="1" t="s">
        <v>781</v>
      </c>
      <c r="C464" s="1" t="s">
        <v>782</v>
      </c>
      <c r="D464" t="s">
        <v>783</v>
      </c>
    </row>
    <row r="465" spans="1:4" x14ac:dyDescent="0.25">
      <c r="A465" s="4" t="str">
        <f>HYPERLINK("http://www.autodoc.ru/Web/price/art/VWGLF03810R?analog=on","VWGLF03810R")</f>
        <v>VWGLF03810R</v>
      </c>
      <c r="B465" s="1" t="s">
        <v>784</v>
      </c>
      <c r="C465" s="1" t="s">
        <v>782</v>
      </c>
      <c r="D465" t="s">
        <v>785</v>
      </c>
    </row>
    <row r="466" spans="1:4" x14ac:dyDescent="0.25">
      <c r="A466" s="4" t="str">
        <f>HYPERLINK("http://www.autodoc.ru/Web/price/art/VWGLF03811L?analog=on","VWGLF03811L")</f>
        <v>VWGLF03811L</v>
      </c>
      <c r="B466" s="1" t="s">
        <v>786</v>
      </c>
      <c r="C466" s="1" t="s">
        <v>782</v>
      </c>
      <c r="D466" t="s">
        <v>787</v>
      </c>
    </row>
    <row r="467" spans="1:4" x14ac:dyDescent="0.25">
      <c r="A467" s="4" t="str">
        <f>HYPERLINK("http://www.autodoc.ru/Web/price/art/VWGLF03811R?analog=on","VWGLF03811R")</f>
        <v>VWGLF03811R</v>
      </c>
      <c r="B467" s="1" t="s">
        <v>788</v>
      </c>
      <c r="C467" s="1" t="s">
        <v>782</v>
      </c>
      <c r="D467" t="s">
        <v>789</v>
      </c>
    </row>
    <row r="468" spans="1:4" x14ac:dyDescent="0.25">
      <c r="A468" s="4" t="str">
        <f>HYPERLINK("http://www.autodoc.ru/Web/price/art/VWGLF04914?analog=on","VWGLF04914")</f>
        <v>VWGLF04914</v>
      </c>
      <c r="B468" s="1" t="s">
        <v>790</v>
      </c>
      <c r="C468" s="1" t="s">
        <v>707</v>
      </c>
      <c r="D468" t="s">
        <v>791</v>
      </c>
    </row>
    <row r="469" spans="1:4" x14ac:dyDescent="0.25">
      <c r="A469" s="4" t="str">
        <f>HYPERLINK("http://www.autodoc.ru/Web/price/art/VWGLF04915?analog=on","VWGLF04915")</f>
        <v>VWGLF04915</v>
      </c>
      <c r="B469" s="1" t="s">
        <v>792</v>
      </c>
      <c r="C469" s="1" t="s">
        <v>707</v>
      </c>
      <c r="D469" t="s">
        <v>791</v>
      </c>
    </row>
    <row r="470" spans="1:4" x14ac:dyDescent="0.25">
      <c r="A470" s="4" t="str">
        <f>HYPERLINK("http://www.autodoc.ru/Web/price/art/VWGLF04916?analog=on","VWGLF04916")</f>
        <v>VWGLF04916</v>
      </c>
      <c r="B470" s="1" t="s">
        <v>790</v>
      </c>
      <c r="C470" s="1" t="s">
        <v>707</v>
      </c>
      <c r="D470" t="s">
        <v>793</v>
      </c>
    </row>
    <row r="471" spans="1:4" x14ac:dyDescent="0.25">
      <c r="A471" s="4" t="str">
        <f>HYPERLINK("http://www.autodoc.ru/Web/price/art/VWGLF04919?analog=on","VWGLF04919")</f>
        <v>VWGLF04919</v>
      </c>
      <c r="B471" s="1" t="s">
        <v>794</v>
      </c>
      <c r="C471" s="1" t="s">
        <v>707</v>
      </c>
      <c r="D471" t="s">
        <v>791</v>
      </c>
    </row>
    <row r="472" spans="1:4" x14ac:dyDescent="0.25">
      <c r="A472" s="4" t="str">
        <f>HYPERLINK("http://www.autodoc.ru/Web/price/art/VWGLF04931?analog=on","VWGLF04931")</f>
        <v>VWGLF04931</v>
      </c>
      <c r="B472" s="1" t="s">
        <v>795</v>
      </c>
      <c r="C472" s="1" t="s">
        <v>707</v>
      </c>
      <c r="D472" t="s">
        <v>796</v>
      </c>
    </row>
    <row r="473" spans="1:4" x14ac:dyDescent="0.25">
      <c r="A473" s="4" t="str">
        <f>HYPERLINK("http://www.autodoc.ru/Web/price/art/VWGLF03971?analog=on","VWGLF03971")</f>
        <v>VWGLF03971</v>
      </c>
      <c r="B473" s="1" t="s">
        <v>797</v>
      </c>
      <c r="C473" s="1" t="s">
        <v>782</v>
      </c>
      <c r="D473" t="s">
        <v>798</v>
      </c>
    </row>
    <row r="474" spans="1:4" x14ac:dyDescent="0.25">
      <c r="A474" s="4" t="str">
        <f>HYPERLINK("http://www.autodoc.ru/Web/price/art/VWGLF04972?analog=on","VWGLF04972")</f>
        <v>VWGLF04972</v>
      </c>
      <c r="B474" s="1" t="s">
        <v>799</v>
      </c>
      <c r="C474" s="1" t="s">
        <v>707</v>
      </c>
      <c r="D474" t="s">
        <v>800</v>
      </c>
    </row>
    <row r="475" spans="1:4" x14ac:dyDescent="0.25">
      <c r="A475" s="3" t="s">
        <v>801</v>
      </c>
      <c r="B475" s="3"/>
      <c r="C475" s="3"/>
      <c r="D475" s="3"/>
    </row>
    <row r="476" spans="1:4" x14ac:dyDescent="0.25">
      <c r="A476" s="4" t="str">
        <f>HYPERLINK("http://www.autodoc.ru/Web/price/art/AI0A405000L?analog=on","AI0A405000L")</f>
        <v>AI0A405000L</v>
      </c>
      <c r="B476" s="1" t="s">
        <v>802</v>
      </c>
      <c r="C476" s="1" t="s">
        <v>725</v>
      </c>
      <c r="D476" t="s">
        <v>803</v>
      </c>
    </row>
    <row r="477" spans="1:4" x14ac:dyDescent="0.25">
      <c r="A477" s="4" t="str">
        <f>HYPERLINK("http://www.autodoc.ru/Web/price/art/AI0A405000R?analog=on","AI0A405000R")</f>
        <v>AI0A405000R</v>
      </c>
      <c r="B477" s="1" t="s">
        <v>804</v>
      </c>
      <c r="C477" s="1" t="s">
        <v>725</v>
      </c>
      <c r="D477" t="s">
        <v>805</v>
      </c>
    </row>
    <row r="478" spans="1:4" x14ac:dyDescent="0.25">
      <c r="A478" s="4" t="str">
        <f>HYPERLINK("http://www.autodoc.ru/Web/price/art/AI0A405001BN?analog=on","AI0A405001BN")</f>
        <v>AI0A405001BN</v>
      </c>
      <c r="B478" s="1" t="s">
        <v>806</v>
      </c>
      <c r="C478" s="1" t="s">
        <v>725</v>
      </c>
      <c r="D478" t="s">
        <v>807</v>
      </c>
    </row>
    <row r="479" spans="1:4" x14ac:dyDescent="0.25">
      <c r="A479" s="4" t="str">
        <f>HYPERLINK("http://www.autodoc.ru/Web/price/art/AI0A405002HN?analog=on","AI0A405002HN")</f>
        <v>AI0A405002HN</v>
      </c>
      <c r="B479" s="1" t="s">
        <v>808</v>
      </c>
      <c r="C479" s="1" t="s">
        <v>725</v>
      </c>
      <c r="D479" t="s">
        <v>809</v>
      </c>
    </row>
    <row r="480" spans="1:4" x14ac:dyDescent="0.25">
      <c r="A480" s="4" t="str">
        <f>HYPERLINK("http://www.autodoc.ru/Web/price/art/AI0A405003BN?analog=on","AI0A405003BN")</f>
        <v>AI0A405003BN</v>
      </c>
      <c r="B480" s="1" t="s">
        <v>806</v>
      </c>
      <c r="C480" s="1" t="s">
        <v>725</v>
      </c>
      <c r="D480" t="s">
        <v>810</v>
      </c>
    </row>
    <row r="481" spans="1:4" x14ac:dyDescent="0.25">
      <c r="A481" s="4" t="str">
        <f>HYPERLINK("http://www.autodoc.ru/Web/price/art/AI0A405004HN?analog=on","AI0A405004HN")</f>
        <v>AI0A405004HN</v>
      </c>
      <c r="B481" s="1" t="s">
        <v>808</v>
      </c>
      <c r="C481" s="1" t="s">
        <v>725</v>
      </c>
      <c r="D481" t="s">
        <v>811</v>
      </c>
    </row>
    <row r="482" spans="1:4" x14ac:dyDescent="0.25">
      <c r="A482" s="4" t="str">
        <f>HYPERLINK("http://www.autodoc.ru/Web/price/art/AI0A405005BN?analog=on","AI0A405005BN")</f>
        <v>AI0A405005BN</v>
      </c>
      <c r="B482" s="1" t="s">
        <v>806</v>
      </c>
      <c r="C482" s="1" t="s">
        <v>725</v>
      </c>
      <c r="D482" t="s">
        <v>812</v>
      </c>
    </row>
    <row r="483" spans="1:4" x14ac:dyDescent="0.25">
      <c r="A483" s="4" t="str">
        <f>HYPERLINK("http://www.autodoc.ru/Web/price/art/AI0A405006BN?analog=on","AI0A405006BN")</f>
        <v>AI0A405006BN</v>
      </c>
      <c r="B483" s="1" t="s">
        <v>808</v>
      </c>
      <c r="C483" s="1" t="s">
        <v>725</v>
      </c>
      <c r="D483" t="s">
        <v>813</v>
      </c>
    </row>
    <row r="484" spans="1:4" x14ac:dyDescent="0.25">
      <c r="A484" s="4" t="str">
        <f>HYPERLINK("http://www.autodoc.ru/Web/price/art/AI0A405006L?analog=on","AI0A405006L")</f>
        <v>AI0A405006L</v>
      </c>
      <c r="B484" s="1" t="s">
        <v>814</v>
      </c>
      <c r="C484" s="1" t="s">
        <v>815</v>
      </c>
      <c r="D484" t="s">
        <v>816</v>
      </c>
    </row>
    <row r="485" spans="1:4" x14ac:dyDescent="0.25">
      <c r="A485" s="4" t="str">
        <f>HYPERLINK("http://www.autodoc.ru/Web/price/art/AI0A405006R?analog=on","AI0A405006R")</f>
        <v>AI0A405006R</v>
      </c>
      <c r="B485" s="1" t="s">
        <v>817</v>
      </c>
      <c r="C485" s="1" t="s">
        <v>815</v>
      </c>
      <c r="D485" t="s">
        <v>818</v>
      </c>
    </row>
    <row r="486" spans="1:4" x14ac:dyDescent="0.25">
      <c r="A486" s="4" t="str">
        <f>HYPERLINK("http://www.autodoc.ru/Web/price/art/AI0A405007HN?analog=on","AI0A405007HN")</f>
        <v>AI0A405007HN</v>
      </c>
      <c r="B486" s="1" t="s">
        <v>806</v>
      </c>
      <c r="C486" s="1" t="s">
        <v>725</v>
      </c>
      <c r="D486" t="s">
        <v>819</v>
      </c>
    </row>
    <row r="487" spans="1:4" x14ac:dyDescent="0.25">
      <c r="A487" s="4" t="str">
        <f>HYPERLINK("http://www.autodoc.ru/Web/price/art/AI0A405008BN?analog=on","AI0A405008BN")</f>
        <v>AI0A405008BN</v>
      </c>
      <c r="B487" s="1" t="s">
        <v>806</v>
      </c>
      <c r="C487" s="1" t="s">
        <v>725</v>
      </c>
      <c r="D487" t="s">
        <v>820</v>
      </c>
    </row>
    <row r="488" spans="1:4" x14ac:dyDescent="0.25">
      <c r="A488" s="4" t="str">
        <f>HYPERLINK("http://www.autodoc.ru/Web/price/art/AI0A405009HN?analog=on","AI0A405009HN")</f>
        <v>AI0A405009HN</v>
      </c>
      <c r="B488" s="1" t="s">
        <v>806</v>
      </c>
      <c r="C488" s="1" t="s">
        <v>725</v>
      </c>
      <c r="D488" t="s">
        <v>821</v>
      </c>
    </row>
    <row r="489" spans="1:4" x14ac:dyDescent="0.25">
      <c r="A489" s="4" t="str">
        <f>HYPERLINK("http://www.autodoc.ru/Web/price/art/AI0A405070L?analog=on","AI0A405070L")</f>
        <v>AI0A405070L</v>
      </c>
      <c r="B489" s="1" t="s">
        <v>822</v>
      </c>
      <c r="C489" s="1" t="s">
        <v>725</v>
      </c>
      <c r="D489" t="s">
        <v>823</v>
      </c>
    </row>
    <row r="490" spans="1:4" x14ac:dyDescent="0.25">
      <c r="A490" s="4" t="str">
        <f>HYPERLINK("http://www.autodoc.ru/Web/price/art/AI0A405070R?analog=on","AI0A405070R")</f>
        <v>AI0A405070R</v>
      </c>
      <c r="B490" s="1" t="s">
        <v>824</v>
      </c>
      <c r="C490" s="1" t="s">
        <v>725</v>
      </c>
      <c r="D490" t="s">
        <v>825</v>
      </c>
    </row>
    <row r="491" spans="1:4" x14ac:dyDescent="0.25">
      <c r="A491" s="4" t="str">
        <f>HYPERLINK("http://www.autodoc.ru/Web/price/art/AI0A405100HG?analog=on","AI0A405100HG")</f>
        <v>AI0A405100HG</v>
      </c>
      <c r="B491" s="1" t="s">
        <v>826</v>
      </c>
      <c r="C491" s="1" t="s">
        <v>725</v>
      </c>
      <c r="D491" t="s">
        <v>827</v>
      </c>
    </row>
    <row r="492" spans="1:4" x14ac:dyDescent="0.25">
      <c r="A492" s="4" t="str">
        <f>HYPERLINK("http://www.autodoc.ru/Web/price/art/AI0A405160X?analog=on","AI0A405160X")</f>
        <v>AI0A405160X</v>
      </c>
      <c r="B492" s="1" t="s">
        <v>828</v>
      </c>
      <c r="C492" s="1" t="s">
        <v>725</v>
      </c>
      <c r="D492" t="s">
        <v>829</v>
      </c>
    </row>
    <row r="493" spans="1:4" x14ac:dyDescent="0.25">
      <c r="A493" s="4" t="str">
        <f>HYPERLINK("http://www.autodoc.ru/Web/price/art/AI0A405161X?analog=on","AI0A405161X")</f>
        <v>AI0A405161X</v>
      </c>
      <c r="B493" s="1" t="s">
        <v>830</v>
      </c>
      <c r="C493" s="1" t="s">
        <v>831</v>
      </c>
      <c r="D493" t="s">
        <v>832</v>
      </c>
    </row>
    <row r="494" spans="1:4" x14ac:dyDescent="0.25">
      <c r="A494" s="4" t="str">
        <f>HYPERLINK("http://www.autodoc.ru/Web/price/art/AI0A405190L?analog=on","AI0A405190L")</f>
        <v>AI0A405190L</v>
      </c>
      <c r="B494" s="1" t="s">
        <v>833</v>
      </c>
      <c r="C494" s="1" t="s">
        <v>725</v>
      </c>
      <c r="D494" t="s">
        <v>834</v>
      </c>
    </row>
    <row r="495" spans="1:4" x14ac:dyDescent="0.25">
      <c r="A495" s="4" t="str">
        <f>HYPERLINK("http://www.autodoc.ru/Web/price/art/AI0A405190R?analog=on","AI0A405190R")</f>
        <v>AI0A405190R</v>
      </c>
      <c r="B495" s="1" t="s">
        <v>835</v>
      </c>
      <c r="C495" s="1" t="s">
        <v>725</v>
      </c>
      <c r="D495" t="s">
        <v>836</v>
      </c>
    </row>
    <row r="496" spans="1:4" x14ac:dyDescent="0.25">
      <c r="A496" s="4" t="str">
        <f>HYPERLINK("http://www.autodoc.ru/Web/price/art/AI0A405240A?analog=on","AI0A405240A")</f>
        <v>AI0A405240A</v>
      </c>
      <c r="B496" s="1" t="s">
        <v>837</v>
      </c>
      <c r="C496" s="1" t="s">
        <v>725</v>
      </c>
      <c r="D496" t="s">
        <v>838</v>
      </c>
    </row>
    <row r="497" spans="1:4" x14ac:dyDescent="0.25">
      <c r="A497" s="4" t="str">
        <f>HYPERLINK("http://www.autodoc.ru/Web/price/art/AI0A405270L?analog=on","AI0A405270L")</f>
        <v>AI0A405270L</v>
      </c>
      <c r="B497" s="1" t="s">
        <v>839</v>
      </c>
      <c r="C497" s="1" t="s">
        <v>725</v>
      </c>
      <c r="D497" t="s">
        <v>840</v>
      </c>
    </row>
    <row r="498" spans="1:4" x14ac:dyDescent="0.25">
      <c r="A498" s="4" t="str">
        <f>HYPERLINK("http://www.autodoc.ru/Web/price/art/AI0A405270R?analog=on","AI0A405270R")</f>
        <v>AI0A405270R</v>
      </c>
      <c r="B498" s="1" t="s">
        <v>841</v>
      </c>
      <c r="C498" s="1" t="s">
        <v>725</v>
      </c>
      <c r="D498" t="s">
        <v>842</v>
      </c>
    </row>
    <row r="499" spans="1:4" x14ac:dyDescent="0.25">
      <c r="A499" s="4" t="str">
        <f>HYPERLINK("http://www.autodoc.ru/Web/price/art/AI0A405300L?analog=on","AI0A405300L")</f>
        <v>AI0A405300L</v>
      </c>
      <c r="B499" s="1" t="s">
        <v>843</v>
      </c>
      <c r="C499" s="1" t="s">
        <v>815</v>
      </c>
      <c r="D499" t="s">
        <v>844</v>
      </c>
    </row>
    <row r="500" spans="1:4" x14ac:dyDescent="0.25">
      <c r="A500" s="4" t="str">
        <f>HYPERLINK("http://www.autodoc.ru/Web/price/art/AI0A405300R?analog=on","AI0A405300R")</f>
        <v>AI0A405300R</v>
      </c>
      <c r="B500" s="1" t="s">
        <v>845</v>
      </c>
      <c r="C500" s="1" t="s">
        <v>815</v>
      </c>
      <c r="D500" t="s">
        <v>846</v>
      </c>
    </row>
    <row r="501" spans="1:4" x14ac:dyDescent="0.25">
      <c r="A501" s="4" t="str">
        <f>HYPERLINK("http://www.autodoc.ru/Web/price/art/AI0A405301L?analog=on","AI0A405301L")</f>
        <v>AI0A405301L</v>
      </c>
      <c r="B501" s="1" t="s">
        <v>847</v>
      </c>
      <c r="C501" s="1" t="s">
        <v>815</v>
      </c>
      <c r="D501" t="s">
        <v>848</v>
      </c>
    </row>
    <row r="502" spans="1:4" x14ac:dyDescent="0.25">
      <c r="A502" s="4" t="str">
        <f>HYPERLINK("http://www.autodoc.ru/Web/price/art/AI0A405301R?analog=on","AI0A405301R")</f>
        <v>AI0A405301R</v>
      </c>
      <c r="B502" s="1" t="s">
        <v>849</v>
      </c>
      <c r="C502" s="1" t="s">
        <v>815</v>
      </c>
      <c r="D502" t="s">
        <v>850</v>
      </c>
    </row>
    <row r="503" spans="1:4" x14ac:dyDescent="0.25">
      <c r="A503" s="4" t="str">
        <f>HYPERLINK("http://www.autodoc.ru/Web/price/art/AI0A405330?analog=on","AI0A405330")</f>
        <v>AI0A405330</v>
      </c>
      <c r="B503" s="1" t="s">
        <v>851</v>
      </c>
      <c r="C503" s="1" t="s">
        <v>725</v>
      </c>
      <c r="D503" t="s">
        <v>852</v>
      </c>
    </row>
    <row r="504" spans="1:4" x14ac:dyDescent="0.25">
      <c r="A504" s="4" t="str">
        <f>HYPERLINK("http://www.autodoc.ru/Web/price/art/AI0A405380?analog=on","AI0A405380")</f>
        <v>AI0A405380</v>
      </c>
      <c r="B504" s="1" t="s">
        <v>853</v>
      </c>
      <c r="C504" s="1" t="s">
        <v>725</v>
      </c>
      <c r="D504" t="s">
        <v>854</v>
      </c>
    </row>
    <row r="505" spans="1:4" x14ac:dyDescent="0.25">
      <c r="A505" s="4" t="str">
        <f>HYPERLINK("http://www.autodoc.ru/Web/price/art/AI0A405381?analog=on","AI0A405381")</f>
        <v>AI0A405381</v>
      </c>
      <c r="B505" s="1" t="s">
        <v>855</v>
      </c>
      <c r="C505" s="1" t="s">
        <v>725</v>
      </c>
      <c r="D505" t="s">
        <v>856</v>
      </c>
    </row>
    <row r="506" spans="1:4" x14ac:dyDescent="0.25">
      <c r="A506" s="4" t="str">
        <f>HYPERLINK("http://www.autodoc.ru/Web/price/art/AI0A4054D0L?analog=on","AI0A4054D0L")</f>
        <v>AI0A4054D0L</v>
      </c>
      <c r="B506" s="1" t="s">
        <v>857</v>
      </c>
      <c r="C506" s="1" t="s">
        <v>725</v>
      </c>
      <c r="D506" t="s">
        <v>858</v>
      </c>
    </row>
    <row r="507" spans="1:4" x14ac:dyDescent="0.25">
      <c r="A507" s="4" t="str">
        <f>HYPERLINK("http://www.autodoc.ru/Web/price/art/AI0A4054D0R?analog=on","AI0A4054D0R")</f>
        <v>AI0A4054D0R</v>
      </c>
      <c r="B507" s="1" t="s">
        <v>859</v>
      </c>
      <c r="C507" s="1" t="s">
        <v>725</v>
      </c>
      <c r="D507" t="s">
        <v>860</v>
      </c>
    </row>
    <row r="508" spans="1:4" x14ac:dyDescent="0.25">
      <c r="A508" s="4" t="str">
        <f>HYPERLINK("http://www.autodoc.ru/Web/price/art/AI0A405450XL?analog=on","AI0A405450XL")</f>
        <v>AI0A405450XL</v>
      </c>
      <c r="B508" s="1" t="s">
        <v>861</v>
      </c>
      <c r="C508" s="1" t="s">
        <v>862</v>
      </c>
      <c r="D508" t="s">
        <v>863</v>
      </c>
    </row>
    <row r="509" spans="1:4" x14ac:dyDescent="0.25">
      <c r="A509" s="4" t="str">
        <f>HYPERLINK("http://www.autodoc.ru/Web/price/art/AI0A405450XR?analog=on","AI0A405450XR")</f>
        <v>AI0A405450XR</v>
      </c>
      <c r="B509" s="1" t="s">
        <v>864</v>
      </c>
      <c r="C509" s="1" t="s">
        <v>862</v>
      </c>
      <c r="D509" t="s">
        <v>865</v>
      </c>
    </row>
    <row r="510" spans="1:4" x14ac:dyDescent="0.25">
      <c r="A510" s="4" t="str">
        <f>HYPERLINK("http://www.autodoc.ru/Web/price/art/AI0A4054G0?analog=on","AI0A4054G0")</f>
        <v>AI0A4054G0</v>
      </c>
      <c r="B510" s="1" t="s">
        <v>866</v>
      </c>
      <c r="C510" s="1" t="s">
        <v>725</v>
      </c>
      <c r="D510" t="s">
        <v>867</v>
      </c>
    </row>
    <row r="511" spans="1:4" x14ac:dyDescent="0.25">
      <c r="A511" s="4" t="str">
        <f>HYPERLINK("http://www.autodoc.ru/Web/price/art/AI0A405640X?analog=on","AI0A405640X")</f>
        <v>AI0A405640X</v>
      </c>
      <c r="B511" s="1" t="s">
        <v>868</v>
      </c>
      <c r="C511" s="1" t="s">
        <v>725</v>
      </c>
      <c r="D511" t="s">
        <v>869</v>
      </c>
    </row>
    <row r="512" spans="1:4" x14ac:dyDescent="0.25">
      <c r="A512" s="4" t="str">
        <f>HYPERLINK("http://www.autodoc.ru/Web/price/art/AI0A405641X?analog=on","AI0A405641X")</f>
        <v>AI0A405641X</v>
      </c>
      <c r="B512" s="1" t="s">
        <v>870</v>
      </c>
      <c r="C512" s="1" t="s">
        <v>725</v>
      </c>
      <c r="D512" t="s">
        <v>871</v>
      </c>
    </row>
    <row r="513" spans="1:4" x14ac:dyDescent="0.25">
      <c r="A513" s="4" t="str">
        <f>HYPERLINK("http://www.autodoc.ru/Web/price/art/AI0A405700?analog=on","AI0A405700")</f>
        <v>AI0A405700</v>
      </c>
      <c r="B513" s="1" t="s">
        <v>872</v>
      </c>
      <c r="C513" s="1" t="s">
        <v>725</v>
      </c>
      <c r="D513" t="s">
        <v>873</v>
      </c>
    </row>
    <row r="514" spans="1:4" x14ac:dyDescent="0.25">
      <c r="A514" s="4" t="str">
        <f>HYPERLINK("http://www.autodoc.ru/Web/price/art/AI0A405740L?analog=on","AI0A405740L")</f>
        <v>AI0A405740L</v>
      </c>
      <c r="B514" s="1" t="s">
        <v>874</v>
      </c>
      <c r="C514" s="1" t="s">
        <v>862</v>
      </c>
      <c r="D514" t="s">
        <v>875</v>
      </c>
    </row>
    <row r="515" spans="1:4" x14ac:dyDescent="0.25">
      <c r="A515" s="4" t="str">
        <f>HYPERLINK("http://www.autodoc.ru/Web/price/art/AI0A405740R?analog=on","AI0A405740R")</f>
        <v>AI0A405740R</v>
      </c>
      <c r="B515" s="1" t="s">
        <v>876</v>
      </c>
      <c r="C515" s="1" t="s">
        <v>862</v>
      </c>
      <c r="D515" t="s">
        <v>877</v>
      </c>
    </row>
    <row r="516" spans="1:4" x14ac:dyDescent="0.25">
      <c r="A516" s="4" t="str">
        <f>HYPERLINK("http://www.autodoc.ru/Web/price/art/AI0A405741L?analog=on","AI0A405741L")</f>
        <v>AI0A405741L</v>
      </c>
      <c r="B516" s="1" t="s">
        <v>874</v>
      </c>
      <c r="C516" s="1" t="s">
        <v>862</v>
      </c>
      <c r="D516" t="s">
        <v>878</v>
      </c>
    </row>
    <row r="517" spans="1:4" x14ac:dyDescent="0.25">
      <c r="A517" s="4" t="str">
        <f>HYPERLINK("http://www.autodoc.ru/Web/price/art/AI0A405741R?analog=on","AI0A405741R")</f>
        <v>AI0A405741R</v>
      </c>
      <c r="B517" s="1" t="s">
        <v>876</v>
      </c>
      <c r="C517" s="1" t="s">
        <v>862</v>
      </c>
      <c r="D517" t="s">
        <v>879</v>
      </c>
    </row>
    <row r="518" spans="1:4" x14ac:dyDescent="0.25">
      <c r="A518" s="4" t="str">
        <f>HYPERLINK("http://www.autodoc.ru/Web/price/art/AI0A405760TTN?analog=on","AI0A405760TTN")</f>
        <v>AI0A405760TTN</v>
      </c>
      <c r="B518" s="1" t="s">
        <v>880</v>
      </c>
      <c r="C518" s="1" t="s">
        <v>725</v>
      </c>
      <c r="D518" t="s">
        <v>881</v>
      </c>
    </row>
    <row r="519" spans="1:4" x14ac:dyDescent="0.25">
      <c r="A519" s="4" t="str">
        <f>HYPERLINK("http://www.autodoc.ru/Web/price/art/AI0A405761HN?analog=on","AI0A405761HN")</f>
        <v>AI0A405761HN</v>
      </c>
      <c r="B519" s="1" t="s">
        <v>880</v>
      </c>
      <c r="C519" s="1" t="s">
        <v>725</v>
      </c>
      <c r="D519" t="s">
        <v>882</v>
      </c>
    </row>
    <row r="520" spans="1:4" x14ac:dyDescent="0.25">
      <c r="A520" s="4" t="str">
        <f>HYPERLINK("http://www.autodoc.ru/Web/price/art/AI0A405762HN?analog=on","AI0A405762HN")</f>
        <v>AI0A405762HN</v>
      </c>
      <c r="B520" s="1" t="s">
        <v>880</v>
      </c>
      <c r="C520" s="1" t="s">
        <v>725</v>
      </c>
      <c r="D520" t="s">
        <v>883</v>
      </c>
    </row>
    <row r="521" spans="1:4" x14ac:dyDescent="0.25">
      <c r="A521" s="4" t="str">
        <f>HYPERLINK("http://www.autodoc.ru/Web/price/art/AI0A4059C0L?analog=on","AI0A4059C0L")</f>
        <v>AI0A4059C0L</v>
      </c>
      <c r="B521" s="1" t="s">
        <v>884</v>
      </c>
      <c r="C521" s="1" t="s">
        <v>725</v>
      </c>
      <c r="D521" t="s">
        <v>885</v>
      </c>
    </row>
    <row r="522" spans="1:4" x14ac:dyDescent="0.25">
      <c r="A522" s="4" t="str">
        <f>HYPERLINK("http://www.autodoc.ru/Web/price/art/AI0A4059C0R?analog=on","AI0A4059C0R")</f>
        <v>AI0A4059C0R</v>
      </c>
      <c r="B522" s="1" t="s">
        <v>886</v>
      </c>
      <c r="C522" s="1" t="s">
        <v>725</v>
      </c>
      <c r="D522" t="s">
        <v>887</v>
      </c>
    </row>
    <row r="523" spans="1:4" x14ac:dyDescent="0.25">
      <c r="A523" s="3" t="s">
        <v>888</v>
      </c>
      <c r="B523" s="3"/>
      <c r="C523" s="3"/>
      <c r="D523" s="3"/>
    </row>
    <row r="524" spans="1:4" x14ac:dyDescent="0.25">
      <c r="A524" s="4" t="str">
        <f>HYPERLINK("http://www.autodoc.ru/Web/price/art/AI0A407000BL?analog=on","AI0A407000BL")</f>
        <v>AI0A407000BL</v>
      </c>
      <c r="B524" s="1" t="s">
        <v>889</v>
      </c>
      <c r="C524" s="1" t="s">
        <v>764</v>
      </c>
      <c r="D524" t="s">
        <v>890</v>
      </c>
    </row>
    <row r="525" spans="1:4" x14ac:dyDescent="0.25">
      <c r="A525" s="4" t="str">
        <f>HYPERLINK("http://www.autodoc.ru/Web/price/art/AI0A407000BR?analog=on","AI0A407000BR")</f>
        <v>AI0A407000BR</v>
      </c>
      <c r="B525" s="1" t="s">
        <v>891</v>
      </c>
      <c r="C525" s="1" t="s">
        <v>764</v>
      </c>
      <c r="D525" t="s">
        <v>892</v>
      </c>
    </row>
    <row r="526" spans="1:4" x14ac:dyDescent="0.25">
      <c r="A526" s="4" t="str">
        <f>HYPERLINK("http://www.autodoc.ru/Web/price/art/AI0A407001BL?analog=on","AI0A407001BL")</f>
        <v>AI0A407001BL</v>
      </c>
      <c r="B526" s="1" t="s">
        <v>893</v>
      </c>
      <c r="C526" s="1" t="s">
        <v>764</v>
      </c>
      <c r="D526" t="s">
        <v>894</v>
      </c>
    </row>
    <row r="527" spans="1:4" x14ac:dyDescent="0.25">
      <c r="A527" s="4" t="str">
        <f>HYPERLINK("http://www.autodoc.ru/Web/price/art/AI0A407001BR?analog=on","AI0A407001BR")</f>
        <v>AI0A407001BR</v>
      </c>
      <c r="B527" s="1" t="s">
        <v>895</v>
      </c>
      <c r="C527" s="1" t="s">
        <v>764</v>
      </c>
      <c r="D527" t="s">
        <v>896</v>
      </c>
    </row>
    <row r="528" spans="1:4" x14ac:dyDescent="0.25">
      <c r="A528" s="4" t="str">
        <f>HYPERLINK("http://www.autodoc.ru/Web/price/art/AI0A407002BL?analog=on","AI0A407002BL")</f>
        <v>AI0A407002BL</v>
      </c>
      <c r="B528" s="1" t="s">
        <v>897</v>
      </c>
      <c r="C528" s="1" t="s">
        <v>764</v>
      </c>
      <c r="D528" t="s">
        <v>898</v>
      </c>
    </row>
    <row r="529" spans="1:4" x14ac:dyDescent="0.25">
      <c r="A529" s="4" t="str">
        <f>HYPERLINK("http://www.autodoc.ru/Web/price/art/AI0A407002BR?analog=on","AI0A407002BR")</f>
        <v>AI0A407002BR</v>
      </c>
      <c r="B529" s="1" t="s">
        <v>899</v>
      </c>
      <c r="C529" s="1" t="s">
        <v>764</v>
      </c>
      <c r="D529" t="s">
        <v>900</v>
      </c>
    </row>
    <row r="530" spans="1:4" x14ac:dyDescent="0.25">
      <c r="A530" s="4" t="str">
        <f>HYPERLINK("http://www.autodoc.ru/Web/price/art/AI0A407070L?analog=on","AI0A407070L")</f>
        <v>AI0A407070L</v>
      </c>
      <c r="B530" s="1" t="s">
        <v>901</v>
      </c>
      <c r="C530" s="1" t="s">
        <v>764</v>
      </c>
      <c r="D530" t="s">
        <v>902</v>
      </c>
    </row>
    <row r="531" spans="1:4" x14ac:dyDescent="0.25">
      <c r="A531" s="4" t="str">
        <f>HYPERLINK("http://www.autodoc.ru/Web/price/art/AI0A407070R?analog=on","AI0A407070R")</f>
        <v>AI0A407070R</v>
      </c>
      <c r="B531" s="1" t="s">
        <v>903</v>
      </c>
      <c r="C531" s="1" t="s">
        <v>764</v>
      </c>
      <c r="D531" t="s">
        <v>904</v>
      </c>
    </row>
    <row r="532" spans="1:4" x14ac:dyDescent="0.25">
      <c r="A532" s="4" t="str">
        <f>HYPERLINK("http://www.autodoc.ru/Web/price/art/AI0A407071L?analog=on","AI0A407071L")</f>
        <v>AI0A407071L</v>
      </c>
      <c r="B532" s="1" t="s">
        <v>905</v>
      </c>
      <c r="C532" s="1" t="s">
        <v>764</v>
      </c>
      <c r="D532" t="s">
        <v>906</v>
      </c>
    </row>
    <row r="533" spans="1:4" x14ac:dyDescent="0.25">
      <c r="A533" s="4" t="str">
        <f>HYPERLINK("http://www.autodoc.ru/Web/price/art/AI0A407071R?analog=on","AI0A407071R")</f>
        <v>AI0A407071R</v>
      </c>
      <c r="B533" s="1" t="s">
        <v>907</v>
      </c>
      <c r="C533" s="1" t="s">
        <v>764</v>
      </c>
      <c r="D533" t="s">
        <v>908</v>
      </c>
    </row>
    <row r="534" spans="1:4" x14ac:dyDescent="0.25">
      <c r="A534" s="4" t="str">
        <f>HYPERLINK("http://www.autodoc.ru/Web/price/art/AI0A407072L?analog=on","AI0A407072L")</f>
        <v>AI0A407072L</v>
      </c>
      <c r="B534" s="1" t="s">
        <v>901</v>
      </c>
      <c r="C534" s="1" t="s">
        <v>764</v>
      </c>
      <c r="D534" t="s">
        <v>909</v>
      </c>
    </row>
    <row r="535" spans="1:4" x14ac:dyDescent="0.25">
      <c r="A535" s="4" t="str">
        <f>HYPERLINK("http://www.autodoc.ru/Web/price/art/AI0A407072R?analog=on","AI0A407072R")</f>
        <v>AI0A407072R</v>
      </c>
      <c r="B535" s="1" t="s">
        <v>903</v>
      </c>
      <c r="C535" s="1" t="s">
        <v>764</v>
      </c>
      <c r="D535" t="s">
        <v>910</v>
      </c>
    </row>
    <row r="536" spans="1:4" x14ac:dyDescent="0.25">
      <c r="A536" s="4" t="str">
        <f>HYPERLINK("http://www.autodoc.ru/Web/price/art/AI0A407080L?analog=on","AI0A407080L")</f>
        <v>AI0A407080L</v>
      </c>
      <c r="C536" s="1" t="s">
        <v>764</v>
      </c>
      <c r="D536" t="s">
        <v>911</v>
      </c>
    </row>
    <row r="537" spans="1:4" x14ac:dyDescent="0.25">
      <c r="A537" s="4" t="str">
        <f>HYPERLINK("http://www.autodoc.ru/Web/price/art/AI0A407080R?analog=on","AI0A407080R")</f>
        <v>AI0A407080R</v>
      </c>
      <c r="C537" s="1" t="s">
        <v>764</v>
      </c>
      <c r="D537" t="s">
        <v>912</v>
      </c>
    </row>
    <row r="538" spans="1:4" x14ac:dyDescent="0.25">
      <c r="A538" s="4" t="str">
        <f>HYPERLINK("http://www.autodoc.ru/Web/price/art/AI0A407100?analog=on","AI0A407100")</f>
        <v>AI0A407100</v>
      </c>
      <c r="B538" s="1" t="s">
        <v>913</v>
      </c>
      <c r="C538" s="1" t="s">
        <v>764</v>
      </c>
      <c r="D538" t="s">
        <v>914</v>
      </c>
    </row>
    <row r="539" spans="1:4" x14ac:dyDescent="0.25">
      <c r="A539" s="4" t="str">
        <f>HYPERLINK("http://www.autodoc.ru/Web/price/art/AI0A407160X?analog=on","AI0A407160X")</f>
        <v>AI0A407160X</v>
      </c>
      <c r="B539" s="1" t="s">
        <v>915</v>
      </c>
      <c r="C539" s="1" t="s">
        <v>764</v>
      </c>
      <c r="D539" t="s">
        <v>916</v>
      </c>
    </row>
    <row r="540" spans="1:4" x14ac:dyDescent="0.25">
      <c r="A540" s="4" t="str">
        <f>HYPERLINK("http://www.autodoc.ru/Web/price/art/AI0A407161X?analog=on","AI0A407161X")</f>
        <v>AI0A407161X</v>
      </c>
      <c r="B540" s="1" t="s">
        <v>917</v>
      </c>
      <c r="C540" s="1" t="s">
        <v>764</v>
      </c>
      <c r="D540" t="s">
        <v>918</v>
      </c>
    </row>
    <row r="541" spans="1:4" x14ac:dyDescent="0.25">
      <c r="A541" s="4" t="str">
        <f>HYPERLINK("http://www.autodoc.ru/Web/price/art/AI0A407162X?analog=on","AI0A407162X")</f>
        <v>AI0A407162X</v>
      </c>
      <c r="B541" s="1" t="s">
        <v>919</v>
      </c>
      <c r="C541" s="1" t="s">
        <v>764</v>
      </c>
      <c r="D541" t="s">
        <v>920</v>
      </c>
    </row>
    <row r="542" spans="1:4" x14ac:dyDescent="0.25">
      <c r="A542" s="4" t="str">
        <f>HYPERLINK("http://www.autodoc.ru/Web/price/art/AI0A407163X?analog=on","AI0A407163X")</f>
        <v>AI0A407163X</v>
      </c>
      <c r="B542" s="1" t="s">
        <v>921</v>
      </c>
      <c r="C542" s="1" t="s">
        <v>764</v>
      </c>
      <c r="D542" t="s">
        <v>922</v>
      </c>
    </row>
    <row r="543" spans="1:4" x14ac:dyDescent="0.25">
      <c r="A543" s="4" t="str">
        <f>HYPERLINK("http://www.autodoc.ru/Web/price/art/AI0A407240?analog=on","AI0A407240")</f>
        <v>AI0A407240</v>
      </c>
      <c r="B543" s="1" t="s">
        <v>923</v>
      </c>
      <c r="C543" s="1" t="s">
        <v>764</v>
      </c>
      <c r="D543" t="s">
        <v>924</v>
      </c>
    </row>
    <row r="544" spans="1:4" x14ac:dyDescent="0.25">
      <c r="A544" s="4" t="str">
        <f>HYPERLINK("http://www.autodoc.ru/Web/price/art/AI0A407241?analog=on","AI0A407241")</f>
        <v>AI0A407241</v>
      </c>
      <c r="B544" s="1" t="s">
        <v>923</v>
      </c>
      <c r="C544" s="1" t="s">
        <v>764</v>
      </c>
      <c r="D544" t="s">
        <v>925</v>
      </c>
    </row>
    <row r="545" spans="1:4" x14ac:dyDescent="0.25">
      <c r="A545" s="4" t="str">
        <f>HYPERLINK("http://www.autodoc.ru/Web/price/art/AI0A407270L?analog=on","AI0A407270L")</f>
        <v>AI0A407270L</v>
      </c>
      <c r="B545" s="1" t="s">
        <v>926</v>
      </c>
      <c r="C545" s="1" t="s">
        <v>764</v>
      </c>
      <c r="D545" t="s">
        <v>840</v>
      </c>
    </row>
    <row r="546" spans="1:4" x14ac:dyDescent="0.25">
      <c r="A546" s="4" t="str">
        <f>HYPERLINK("http://www.autodoc.ru/Web/price/art/AI0A407270R?analog=on","AI0A407270R")</f>
        <v>AI0A407270R</v>
      </c>
      <c r="B546" s="1" t="s">
        <v>927</v>
      </c>
      <c r="C546" s="1" t="s">
        <v>764</v>
      </c>
      <c r="D546" t="s">
        <v>842</v>
      </c>
    </row>
    <row r="547" spans="1:4" x14ac:dyDescent="0.25">
      <c r="A547" s="4" t="str">
        <f>HYPERLINK("http://www.autodoc.ru/Web/price/art/AI0A407330?analog=on","AI0A407330")</f>
        <v>AI0A407330</v>
      </c>
      <c r="B547" s="1" t="s">
        <v>928</v>
      </c>
      <c r="C547" s="1" t="s">
        <v>764</v>
      </c>
      <c r="D547" t="s">
        <v>852</v>
      </c>
    </row>
    <row r="548" spans="1:4" x14ac:dyDescent="0.25">
      <c r="A548" s="4" t="str">
        <f>HYPERLINK("http://www.autodoc.ru/Web/price/art/AI0A407350?analog=on","AI0A407350")</f>
        <v>AI0A407350</v>
      </c>
      <c r="B548" s="1" t="s">
        <v>929</v>
      </c>
      <c r="C548" s="1" t="s">
        <v>764</v>
      </c>
      <c r="D548" t="s">
        <v>930</v>
      </c>
    </row>
    <row r="549" spans="1:4" x14ac:dyDescent="0.25">
      <c r="A549" s="4" t="str">
        <f>HYPERLINK("http://www.autodoc.ru/Web/price/art/AI0A407380?analog=on","AI0A407380")</f>
        <v>AI0A407380</v>
      </c>
      <c r="B549" s="1" t="s">
        <v>931</v>
      </c>
      <c r="C549" s="1" t="s">
        <v>764</v>
      </c>
      <c r="D549" t="s">
        <v>932</v>
      </c>
    </row>
    <row r="550" spans="1:4" x14ac:dyDescent="0.25">
      <c r="A550" s="4" t="str">
        <f>HYPERLINK("http://www.autodoc.ru/Web/price/art/AI0A407450XL?analog=on","AI0A407450XL")</f>
        <v>AI0A407450XL</v>
      </c>
      <c r="B550" s="1" t="s">
        <v>933</v>
      </c>
      <c r="C550" s="1" t="s">
        <v>764</v>
      </c>
      <c r="D550" t="s">
        <v>934</v>
      </c>
    </row>
    <row r="551" spans="1:4" x14ac:dyDescent="0.25">
      <c r="A551" s="4" t="str">
        <f>HYPERLINK("http://www.autodoc.ru/Web/price/art/AI0A407450XR?analog=on","AI0A407450XR")</f>
        <v>AI0A407450XR</v>
      </c>
      <c r="B551" s="1" t="s">
        <v>935</v>
      </c>
      <c r="C551" s="1" t="s">
        <v>764</v>
      </c>
      <c r="D551" t="s">
        <v>936</v>
      </c>
    </row>
    <row r="552" spans="1:4" x14ac:dyDescent="0.25">
      <c r="A552" s="4" t="str">
        <f>HYPERLINK("http://www.autodoc.ru/Web/price/art/AI0A407451XL?analog=on","AI0A407451XL")</f>
        <v>AI0A407451XL</v>
      </c>
      <c r="B552" s="1" t="s">
        <v>937</v>
      </c>
      <c r="C552" s="1" t="s">
        <v>764</v>
      </c>
      <c r="D552" t="s">
        <v>938</v>
      </c>
    </row>
    <row r="553" spans="1:4" x14ac:dyDescent="0.25">
      <c r="A553" s="4" t="str">
        <f>HYPERLINK("http://www.autodoc.ru/Web/price/art/AI0A407451XR?analog=on","AI0A407451XR")</f>
        <v>AI0A407451XR</v>
      </c>
      <c r="B553" s="1" t="s">
        <v>939</v>
      </c>
      <c r="C553" s="1" t="s">
        <v>764</v>
      </c>
      <c r="D553" t="s">
        <v>940</v>
      </c>
    </row>
    <row r="554" spans="1:4" x14ac:dyDescent="0.25">
      <c r="A554" s="4" t="str">
        <f>HYPERLINK("http://www.autodoc.ru/Web/price/art/AI0A407460L?analog=on","AI0A407460L")</f>
        <v>AI0A407460L</v>
      </c>
      <c r="B554" s="1" t="s">
        <v>763</v>
      </c>
      <c r="C554" s="1" t="s">
        <v>764</v>
      </c>
      <c r="D554" t="s">
        <v>765</v>
      </c>
    </row>
    <row r="555" spans="1:4" x14ac:dyDescent="0.25">
      <c r="A555" s="4" t="str">
        <f>HYPERLINK("http://www.autodoc.ru/Web/price/art/AI0A407460R?analog=on","AI0A407460R")</f>
        <v>AI0A407460R</v>
      </c>
      <c r="B555" s="1" t="s">
        <v>766</v>
      </c>
      <c r="C555" s="1" t="s">
        <v>764</v>
      </c>
      <c r="D555" t="s">
        <v>767</v>
      </c>
    </row>
    <row r="556" spans="1:4" x14ac:dyDescent="0.25">
      <c r="A556" s="4" t="str">
        <f>HYPERLINK("http://www.autodoc.ru/Web/price/art/SDOCT08460L?analog=on","SDOCT08460L")</f>
        <v>SDOCT08460L</v>
      </c>
      <c r="B556" s="1" t="s">
        <v>526</v>
      </c>
      <c r="C556" s="1" t="s">
        <v>483</v>
      </c>
      <c r="D556" t="s">
        <v>527</v>
      </c>
    </row>
    <row r="557" spans="1:4" x14ac:dyDescent="0.25">
      <c r="A557" s="4" t="str">
        <f>HYPERLINK("http://www.autodoc.ru/Web/price/art/SDOCT08460R?analog=on","SDOCT08460R")</f>
        <v>SDOCT08460R</v>
      </c>
      <c r="B557" s="1" t="s">
        <v>528</v>
      </c>
      <c r="C557" s="1" t="s">
        <v>483</v>
      </c>
      <c r="D557" t="s">
        <v>529</v>
      </c>
    </row>
    <row r="558" spans="1:4" x14ac:dyDescent="0.25">
      <c r="A558" s="4" t="str">
        <f>HYPERLINK("http://www.autodoc.ru/Web/price/art/AI0A407510L?analog=on","AI0A407510L")</f>
        <v>AI0A407510L</v>
      </c>
      <c r="B558" s="1" t="s">
        <v>941</v>
      </c>
      <c r="C558" s="1" t="s">
        <v>764</v>
      </c>
      <c r="D558" t="s">
        <v>942</v>
      </c>
    </row>
    <row r="559" spans="1:4" x14ac:dyDescent="0.25">
      <c r="A559" s="4" t="str">
        <f>HYPERLINK("http://www.autodoc.ru/Web/price/art/AI0A407510R?analog=on","AI0A407510R")</f>
        <v>AI0A407510R</v>
      </c>
      <c r="B559" s="1" t="s">
        <v>943</v>
      </c>
      <c r="C559" s="1" t="s">
        <v>764</v>
      </c>
      <c r="D559" t="s">
        <v>944</v>
      </c>
    </row>
    <row r="560" spans="1:4" x14ac:dyDescent="0.25">
      <c r="A560" s="4" t="str">
        <f>HYPERLINK("http://www.autodoc.ru/Web/price/art/AI0A407520L?analog=on","AI0A407520L")</f>
        <v>AI0A407520L</v>
      </c>
      <c r="B560" s="1" t="s">
        <v>945</v>
      </c>
      <c r="C560" s="1" t="s">
        <v>764</v>
      </c>
      <c r="D560" t="s">
        <v>946</v>
      </c>
    </row>
    <row r="561" spans="1:4" x14ac:dyDescent="0.25">
      <c r="A561" s="4" t="str">
        <f>HYPERLINK("http://www.autodoc.ru/Web/price/art/AI0A407520R?analog=on","AI0A407520R")</f>
        <v>AI0A407520R</v>
      </c>
      <c r="B561" s="1" t="s">
        <v>947</v>
      </c>
      <c r="C561" s="1" t="s">
        <v>764</v>
      </c>
      <c r="D561" t="s">
        <v>948</v>
      </c>
    </row>
    <row r="562" spans="1:4" x14ac:dyDescent="0.25">
      <c r="A562" s="4" t="str">
        <f>HYPERLINK("http://www.autodoc.ru/Web/price/art/AI0A407640X?analog=on","AI0A407640X")</f>
        <v>AI0A407640X</v>
      </c>
      <c r="B562" s="1" t="s">
        <v>949</v>
      </c>
      <c r="C562" s="1" t="s">
        <v>764</v>
      </c>
      <c r="D562" t="s">
        <v>950</v>
      </c>
    </row>
    <row r="563" spans="1:4" x14ac:dyDescent="0.25">
      <c r="A563" s="4" t="str">
        <f>HYPERLINK("http://www.autodoc.ru/Web/price/art/AI0A407641X?analog=on","AI0A407641X")</f>
        <v>AI0A407641X</v>
      </c>
      <c r="B563" s="1" t="s">
        <v>951</v>
      </c>
      <c r="C563" s="1" t="s">
        <v>764</v>
      </c>
      <c r="D563" t="s">
        <v>952</v>
      </c>
    </row>
    <row r="564" spans="1:4" x14ac:dyDescent="0.25">
      <c r="A564" s="4" t="str">
        <f>HYPERLINK("http://www.autodoc.ru/Web/price/art/AI0A407700?analog=on","AI0A407700")</f>
        <v>AI0A407700</v>
      </c>
      <c r="B564" s="1" t="s">
        <v>953</v>
      </c>
      <c r="C564" s="1" t="s">
        <v>764</v>
      </c>
      <c r="D564" t="s">
        <v>954</v>
      </c>
    </row>
    <row r="565" spans="1:4" x14ac:dyDescent="0.25">
      <c r="A565" s="4" t="str">
        <f>HYPERLINK("http://www.autodoc.ru/Web/price/art/AI0A405700?analog=on","AI0A405700")</f>
        <v>AI0A405700</v>
      </c>
      <c r="B565" s="1" t="s">
        <v>872</v>
      </c>
      <c r="C565" s="1" t="s">
        <v>725</v>
      </c>
      <c r="D565" t="s">
        <v>873</v>
      </c>
    </row>
    <row r="566" spans="1:4" x14ac:dyDescent="0.25">
      <c r="A566" s="4" t="str">
        <f>HYPERLINK("http://www.autodoc.ru/Web/price/art/AI0A407701?analog=on","AI0A407701")</f>
        <v>AI0A407701</v>
      </c>
      <c r="B566" s="1" t="s">
        <v>953</v>
      </c>
      <c r="C566" s="1" t="s">
        <v>764</v>
      </c>
      <c r="D566" t="s">
        <v>955</v>
      </c>
    </row>
    <row r="567" spans="1:4" x14ac:dyDescent="0.25">
      <c r="A567" s="4" t="str">
        <f>HYPERLINK("http://www.autodoc.ru/Web/price/art/AI0A407740L?analog=on","AI0A407740L")</f>
        <v>AI0A407740L</v>
      </c>
      <c r="B567" s="1" t="s">
        <v>956</v>
      </c>
      <c r="C567" s="1" t="s">
        <v>764</v>
      </c>
      <c r="D567" t="s">
        <v>875</v>
      </c>
    </row>
    <row r="568" spans="1:4" x14ac:dyDescent="0.25">
      <c r="A568" s="4" t="str">
        <f>HYPERLINK("http://www.autodoc.ru/Web/price/art/AI0A407740R?analog=on","AI0A407740R")</f>
        <v>AI0A407740R</v>
      </c>
      <c r="B568" s="1" t="s">
        <v>957</v>
      </c>
      <c r="C568" s="1" t="s">
        <v>764</v>
      </c>
      <c r="D568" t="s">
        <v>877</v>
      </c>
    </row>
    <row r="569" spans="1:4" x14ac:dyDescent="0.25">
      <c r="A569" s="4" t="str">
        <f>HYPERLINK("http://www.autodoc.ru/Web/price/art/AI0A407741L?analog=on","AI0A407741L")</f>
        <v>AI0A407741L</v>
      </c>
      <c r="B569" s="1" t="s">
        <v>958</v>
      </c>
      <c r="C569" s="1" t="s">
        <v>764</v>
      </c>
      <c r="D569" t="s">
        <v>959</v>
      </c>
    </row>
    <row r="570" spans="1:4" x14ac:dyDescent="0.25">
      <c r="A570" s="4" t="str">
        <f>HYPERLINK("http://www.autodoc.ru/Web/price/art/AI0A407741R?analog=on","AI0A407741R")</f>
        <v>AI0A407741R</v>
      </c>
      <c r="B570" s="1" t="s">
        <v>960</v>
      </c>
      <c r="C570" s="1" t="s">
        <v>764</v>
      </c>
      <c r="D570" t="s">
        <v>961</v>
      </c>
    </row>
    <row r="571" spans="1:4" x14ac:dyDescent="0.25">
      <c r="A571" s="4" t="str">
        <f>HYPERLINK("http://www.autodoc.ru/Web/price/art/AI0A407750L?analog=on","AI0A407750L")</f>
        <v>AI0A407750L</v>
      </c>
      <c r="B571" s="1" t="s">
        <v>962</v>
      </c>
      <c r="C571" s="1" t="s">
        <v>764</v>
      </c>
      <c r="D571" t="s">
        <v>963</v>
      </c>
    </row>
    <row r="572" spans="1:4" x14ac:dyDescent="0.25">
      <c r="A572" s="4" t="str">
        <f>HYPERLINK("http://www.autodoc.ru/Web/price/art/AI0A407750R?analog=on","AI0A407750R")</f>
        <v>AI0A407750R</v>
      </c>
      <c r="B572" s="1" t="s">
        <v>964</v>
      </c>
      <c r="C572" s="1" t="s">
        <v>764</v>
      </c>
      <c r="D572" t="s">
        <v>965</v>
      </c>
    </row>
    <row r="573" spans="1:4" x14ac:dyDescent="0.25">
      <c r="A573" s="4" t="str">
        <f>HYPERLINK("http://www.autodoc.ru/Web/price/art/AI0A407751L?analog=on","AI0A407751L")</f>
        <v>AI0A407751L</v>
      </c>
      <c r="B573" s="1" t="s">
        <v>966</v>
      </c>
      <c r="C573" s="1" t="s">
        <v>764</v>
      </c>
      <c r="D573" t="s">
        <v>967</v>
      </c>
    </row>
    <row r="574" spans="1:4" x14ac:dyDescent="0.25">
      <c r="A574" s="4" t="str">
        <f>HYPERLINK("http://www.autodoc.ru/Web/price/art/AI0A407751R?analog=on","AI0A407751R")</f>
        <v>AI0A407751R</v>
      </c>
      <c r="B574" s="1" t="s">
        <v>968</v>
      </c>
      <c r="C574" s="1" t="s">
        <v>764</v>
      </c>
      <c r="D574" t="s">
        <v>969</v>
      </c>
    </row>
    <row r="575" spans="1:4" x14ac:dyDescent="0.25">
      <c r="A575" s="4" t="str">
        <f>HYPERLINK("http://www.autodoc.ru/Web/price/art/AI0A407760N?analog=on","AI0A407760N")</f>
        <v>AI0A407760N</v>
      </c>
      <c r="B575" s="1" t="s">
        <v>970</v>
      </c>
      <c r="C575" s="1" t="s">
        <v>764</v>
      </c>
      <c r="D575" t="s">
        <v>971</v>
      </c>
    </row>
    <row r="576" spans="1:4" x14ac:dyDescent="0.25">
      <c r="A576" s="4" t="str">
        <f>HYPERLINK("http://www.autodoc.ru/Web/price/art/AI0A407810L?analog=on","AI0A407810L")</f>
        <v>AI0A407810L</v>
      </c>
      <c r="B576" s="1" t="s">
        <v>972</v>
      </c>
      <c r="C576" s="1" t="s">
        <v>764</v>
      </c>
      <c r="D576" t="s">
        <v>973</v>
      </c>
    </row>
    <row r="577" spans="1:4" x14ac:dyDescent="0.25">
      <c r="A577" s="4" t="str">
        <f>HYPERLINK("http://www.autodoc.ru/Web/price/art/AI0A407810R?analog=on","AI0A407810R")</f>
        <v>AI0A407810R</v>
      </c>
      <c r="B577" s="1" t="s">
        <v>974</v>
      </c>
      <c r="C577" s="1" t="s">
        <v>764</v>
      </c>
      <c r="D577" t="s">
        <v>975</v>
      </c>
    </row>
    <row r="578" spans="1:4" x14ac:dyDescent="0.25">
      <c r="A578" s="4" t="str">
        <f>HYPERLINK("http://www.autodoc.ru/Web/price/art/AI0A407811L?analog=on","AI0A407811L")</f>
        <v>AI0A407811L</v>
      </c>
      <c r="B578" s="1" t="s">
        <v>976</v>
      </c>
      <c r="C578" s="1" t="s">
        <v>764</v>
      </c>
      <c r="D578" t="s">
        <v>977</v>
      </c>
    </row>
    <row r="579" spans="1:4" x14ac:dyDescent="0.25">
      <c r="A579" s="4" t="str">
        <f>HYPERLINK("http://www.autodoc.ru/Web/price/art/AI0A407811R?analog=on","AI0A407811R")</f>
        <v>AI0A407811R</v>
      </c>
      <c r="B579" s="1" t="s">
        <v>978</v>
      </c>
      <c r="C579" s="1" t="s">
        <v>764</v>
      </c>
      <c r="D579" t="s">
        <v>979</v>
      </c>
    </row>
    <row r="580" spans="1:4" x14ac:dyDescent="0.25">
      <c r="A580" s="4" t="str">
        <f>HYPERLINK("http://www.autodoc.ru/Web/price/art/AI0A407812L?analog=on","AI0A407812L")</f>
        <v>AI0A407812L</v>
      </c>
      <c r="B580" s="1" t="s">
        <v>980</v>
      </c>
      <c r="C580" s="1" t="s">
        <v>764</v>
      </c>
      <c r="D580" t="s">
        <v>981</v>
      </c>
    </row>
    <row r="581" spans="1:4" x14ac:dyDescent="0.25">
      <c r="A581" s="4" t="str">
        <f>HYPERLINK("http://www.autodoc.ru/Web/price/art/AI0A407812R?analog=on","AI0A407812R")</f>
        <v>AI0A407812R</v>
      </c>
      <c r="B581" s="1" t="s">
        <v>982</v>
      </c>
      <c r="C581" s="1" t="s">
        <v>764</v>
      </c>
      <c r="D581" t="s">
        <v>983</v>
      </c>
    </row>
    <row r="582" spans="1:4" x14ac:dyDescent="0.25">
      <c r="A582" s="4" t="str">
        <f>HYPERLINK("http://www.autodoc.ru/Web/price/art/AI0A407813L?analog=on","AI0A407813L")</f>
        <v>AI0A407813L</v>
      </c>
      <c r="B582" s="1" t="s">
        <v>984</v>
      </c>
      <c r="C582" s="1" t="s">
        <v>764</v>
      </c>
      <c r="D582" t="s">
        <v>985</v>
      </c>
    </row>
    <row r="583" spans="1:4" x14ac:dyDescent="0.25">
      <c r="A583" s="4" t="str">
        <f>HYPERLINK("http://www.autodoc.ru/Web/price/art/AI0A407813R?analog=on","AI0A407813R")</f>
        <v>AI0A407813R</v>
      </c>
      <c r="B583" s="1" t="s">
        <v>986</v>
      </c>
      <c r="C583" s="1" t="s">
        <v>764</v>
      </c>
      <c r="D583" t="s">
        <v>987</v>
      </c>
    </row>
    <row r="584" spans="1:4" x14ac:dyDescent="0.25">
      <c r="A584" s="4" t="str">
        <f>HYPERLINK("http://www.autodoc.ru/Web/price/art/AI0A4079A0L?analog=on","AI0A4079A0L")</f>
        <v>AI0A4079A0L</v>
      </c>
      <c r="B584" s="1" t="s">
        <v>988</v>
      </c>
      <c r="C584" s="1" t="s">
        <v>764</v>
      </c>
      <c r="D584" t="s">
        <v>989</v>
      </c>
    </row>
    <row r="585" spans="1:4" x14ac:dyDescent="0.25">
      <c r="A585" s="4" t="str">
        <f>HYPERLINK("http://www.autodoc.ru/Web/price/art/AI0A4079A0R?analog=on","AI0A4079A0R")</f>
        <v>AI0A4079A0R</v>
      </c>
      <c r="B585" s="1" t="s">
        <v>990</v>
      </c>
      <c r="C585" s="1" t="s">
        <v>764</v>
      </c>
      <c r="D585" t="s">
        <v>991</v>
      </c>
    </row>
    <row r="586" spans="1:4" x14ac:dyDescent="0.25">
      <c r="A586" s="4" t="str">
        <f>HYPERLINK("http://www.autodoc.ru/Web/price/art/AI0A407911?analog=on","AI0A407911")</f>
        <v>AI0A407911</v>
      </c>
      <c r="B586" s="1" t="s">
        <v>992</v>
      </c>
      <c r="C586" s="1" t="s">
        <v>764</v>
      </c>
      <c r="D586" t="s">
        <v>993</v>
      </c>
    </row>
    <row r="587" spans="1:4" x14ac:dyDescent="0.25">
      <c r="A587" s="4" t="str">
        <f>HYPERLINK("http://www.autodoc.ru/Web/price/art/AI0A4079C0L?analog=on","AI0A4079C0L")</f>
        <v>AI0A4079C0L</v>
      </c>
      <c r="B587" s="1" t="s">
        <v>994</v>
      </c>
      <c r="C587" s="1" t="s">
        <v>764</v>
      </c>
      <c r="D587" t="s">
        <v>885</v>
      </c>
    </row>
    <row r="588" spans="1:4" x14ac:dyDescent="0.25">
      <c r="A588" s="4" t="str">
        <f>HYPERLINK("http://www.autodoc.ru/Web/price/art/AI0A4079C0R?analog=on","AI0A4079C0R")</f>
        <v>AI0A4079C0R</v>
      </c>
      <c r="B588" s="1" t="s">
        <v>995</v>
      </c>
      <c r="C588" s="1" t="s">
        <v>764</v>
      </c>
      <c r="D588" t="s">
        <v>887</v>
      </c>
    </row>
    <row r="589" spans="1:4" x14ac:dyDescent="0.25">
      <c r="A589" s="4" t="str">
        <f>HYPERLINK("http://www.autodoc.ru/Web/price/art/AI0A407931?analog=on","AI0A407931")</f>
        <v>AI0A407931</v>
      </c>
      <c r="B589" s="1" t="s">
        <v>996</v>
      </c>
      <c r="C589" s="1" t="s">
        <v>764</v>
      </c>
      <c r="D589" t="s">
        <v>997</v>
      </c>
    </row>
    <row r="590" spans="1:4" x14ac:dyDescent="0.25">
      <c r="A590" s="4" t="str">
        <f>HYPERLINK("http://www.autodoc.ru/Web/price/art/AI0A4079R0L?analog=on","AI0A4079R0L")</f>
        <v>AI0A4079R0L</v>
      </c>
      <c r="B590" s="1" t="s">
        <v>998</v>
      </c>
      <c r="C590" s="1" t="s">
        <v>764</v>
      </c>
      <c r="D590" t="s">
        <v>999</v>
      </c>
    </row>
    <row r="591" spans="1:4" x14ac:dyDescent="0.25">
      <c r="A591" s="4" t="str">
        <f>HYPERLINK("http://www.autodoc.ru/Web/price/art/AI0A4079R0R?analog=on","AI0A4079R0R")</f>
        <v>AI0A4079R0R</v>
      </c>
      <c r="B591" s="1" t="s">
        <v>1000</v>
      </c>
      <c r="C591" s="1" t="s">
        <v>764</v>
      </c>
      <c r="D591" t="s">
        <v>1001</v>
      </c>
    </row>
    <row r="592" spans="1:4" x14ac:dyDescent="0.25">
      <c r="A592" s="4" t="str">
        <f>HYPERLINK("http://www.autodoc.ru/Web/price/art/AI0A4079R1L?analog=on","AI0A4079R1L")</f>
        <v>AI0A4079R1L</v>
      </c>
      <c r="B592" s="1" t="s">
        <v>1002</v>
      </c>
      <c r="C592" s="1" t="s">
        <v>764</v>
      </c>
      <c r="D592" t="s">
        <v>1003</v>
      </c>
    </row>
    <row r="593" spans="1:4" x14ac:dyDescent="0.25">
      <c r="A593" s="4" t="str">
        <f>HYPERLINK("http://www.autodoc.ru/Web/price/art/AI0A4079R1R?analog=on","AI0A4079R1R")</f>
        <v>AI0A4079R1R</v>
      </c>
      <c r="B593" s="1" t="s">
        <v>1004</v>
      </c>
      <c r="C593" s="1" t="s">
        <v>764</v>
      </c>
      <c r="D593" t="s">
        <v>1005</v>
      </c>
    </row>
    <row r="594" spans="1:4" x14ac:dyDescent="0.25">
      <c r="A594" s="3" t="s">
        <v>1006</v>
      </c>
      <c r="B594" s="3"/>
      <c r="C594" s="3"/>
      <c r="D594" s="3"/>
    </row>
    <row r="595" spans="1:4" x14ac:dyDescent="0.25">
      <c r="A595" s="4" t="str">
        <f>HYPERLINK("http://www.autodoc.ru/Web/price/art/AI0A499000L?analog=on","AI0A499000L")</f>
        <v>AI0A499000L</v>
      </c>
      <c r="B595" s="1" t="s">
        <v>1007</v>
      </c>
      <c r="C595" s="1" t="s">
        <v>1008</v>
      </c>
      <c r="D595" t="s">
        <v>1009</v>
      </c>
    </row>
    <row r="596" spans="1:4" x14ac:dyDescent="0.25">
      <c r="A596" s="4" t="str">
        <f>HYPERLINK("http://www.autodoc.ru/Web/price/art/AI0A499000R?analog=on","AI0A499000R")</f>
        <v>AI0A499000R</v>
      </c>
      <c r="B596" s="1" t="s">
        <v>1010</v>
      </c>
      <c r="C596" s="1" t="s">
        <v>1008</v>
      </c>
      <c r="D596" t="s">
        <v>1011</v>
      </c>
    </row>
    <row r="597" spans="1:4" x14ac:dyDescent="0.25">
      <c r="A597" s="4" t="str">
        <f>HYPERLINK("http://www.autodoc.ru/Web/price/art/AI0A499003BN?analog=on","AI0A499003BN")</f>
        <v>AI0A499003BN</v>
      </c>
      <c r="B597" s="1" t="s">
        <v>1012</v>
      </c>
      <c r="C597" s="1" t="s">
        <v>1008</v>
      </c>
      <c r="D597" t="s">
        <v>1013</v>
      </c>
    </row>
    <row r="598" spans="1:4" x14ac:dyDescent="0.25">
      <c r="A598" s="4" t="str">
        <f>HYPERLINK("http://www.autodoc.ru/Web/price/art/AI0A499004HN?analog=on","AI0A499004HN")</f>
        <v>AI0A499004HN</v>
      </c>
      <c r="B598" s="1" t="s">
        <v>1012</v>
      </c>
      <c r="C598" s="1" t="s">
        <v>1008</v>
      </c>
      <c r="D598" t="s">
        <v>1014</v>
      </c>
    </row>
    <row r="599" spans="1:4" x14ac:dyDescent="0.25">
      <c r="A599" s="4" t="str">
        <f>HYPERLINK("http://www.autodoc.ru/Web/price/art/AI0A499005BN?analog=on","AI0A499005BN")</f>
        <v>AI0A499005BN</v>
      </c>
      <c r="B599" s="1" t="s">
        <v>1012</v>
      </c>
      <c r="C599" s="1" t="s">
        <v>1008</v>
      </c>
      <c r="D599" t="s">
        <v>1015</v>
      </c>
    </row>
    <row r="600" spans="1:4" x14ac:dyDescent="0.25">
      <c r="A600" s="4" t="str">
        <f>HYPERLINK("http://www.autodoc.ru/Web/price/art/AI0A499006HN?analog=on","AI0A499006HN")</f>
        <v>AI0A499006HN</v>
      </c>
      <c r="B600" s="1" t="s">
        <v>1012</v>
      </c>
      <c r="C600" s="1" t="s">
        <v>1008</v>
      </c>
      <c r="D600" t="s">
        <v>1016</v>
      </c>
    </row>
    <row r="601" spans="1:4" x14ac:dyDescent="0.25">
      <c r="A601" s="4" t="str">
        <f>HYPERLINK("http://www.autodoc.ru/Web/price/art/AI0A499007BN?analog=on","AI0A499007BN")</f>
        <v>AI0A499007BN</v>
      </c>
      <c r="B601" s="1" t="s">
        <v>1012</v>
      </c>
      <c r="C601" s="1" t="s">
        <v>1008</v>
      </c>
      <c r="D601" t="s">
        <v>1017</v>
      </c>
    </row>
    <row r="602" spans="1:4" x14ac:dyDescent="0.25">
      <c r="A602" s="4" t="str">
        <f>HYPERLINK("http://www.autodoc.ru/Web/price/art/AI0A499008BN?analog=on","AI0A499008BN")</f>
        <v>AI0A499008BN</v>
      </c>
      <c r="B602" s="1" t="s">
        <v>1012</v>
      </c>
      <c r="C602" s="1" t="s">
        <v>1008</v>
      </c>
      <c r="D602" t="s">
        <v>1018</v>
      </c>
    </row>
    <row r="603" spans="1:4" x14ac:dyDescent="0.25">
      <c r="A603" s="4" t="str">
        <f>HYPERLINK("http://www.autodoc.ru/Web/price/art/AI0A499070L?analog=on","AI0A499070L")</f>
        <v>AI0A499070L</v>
      </c>
      <c r="B603" s="1" t="s">
        <v>1019</v>
      </c>
      <c r="C603" s="1" t="s">
        <v>1008</v>
      </c>
      <c r="D603" t="s">
        <v>823</v>
      </c>
    </row>
    <row r="604" spans="1:4" x14ac:dyDescent="0.25">
      <c r="A604" s="4" t="str">
        <f>HYPERLINK("http://www.autodoc.ru/Web/price/art/AI0A499070R?analog=on","AI0A499070R")</f>
        <v>AI0A499070R</v>
      </c>
      <c r="B604" s="1" t="s">
        <v>1020</v>
      </c>
      <c r="C604" s="1" t="s">
        <v>1008</v>
      </c>
      <c r="D604" t="s">
        <v>825</v>
      </c>
    </row>
    <row r="605" spans="1:4" x14ac:dyDescent="0.25">
      <c r="A605" s="4" t="str">
        <f>HYPERLINK("http://www.autodoc.ru/Web/price/art/AI0A499080L?analog=on","AI0A499080L")</f>
        <v>AI0A499080L</v>
      </c>
      <c r="C605" s="1" t="s">
        <v>1008</v>
      </c>
      <c r="D605" t="s">
        <v>1021</v>
      </c>
    </row>
    <row r="606" spans="1:4" x14ac:dyDescent="0.25">
      <c r="A606" s="4" t="str">
        <f>HYPERLINK("http://www.autodoc.ru/Web/price/art/AI0A499080R?analog=on","AI0A499080R")</f>
        <v>AI0A499080R</v>
      </c>
      <c r="C606" s="1" t="s">
        <v>1008</v>
      </c>
      <c r="D606" t="s">
        <v>1022</v>
      </c>
    </row>
    <row r="607" spans="1:4" x14ac:dyDescent="0.25">
      <c r="A607" s="4" t="str">
        <f>HYPERLINK("http://www.autodoc.ru/Web/price/art/AI0A494100HB?analog=on","AI0A494100HB")</f>
        <v>AI0A494100HB</v>
      </c>
      <c r="B607" s="1" t="s">
        <v>1023</v>
      </c>
      <c r="C607" s="1" t="s">
        <v>1024</v>
      </c>
      <c r="D607" t="s">
        <v>1025</v>
      </c>
    </row>
    <row r="608" spans="1:4" x14ac:dyDescent="0.25">
      <c r="A608" s="4" t="str">
        <f>HYPERLINK("http://www.autodoc.ru/Web/price/art/AI0A499100?analog=on","AI0A499100")</f>
        <v>AI0A499100</v>
      </c>
      <c r="B608" s="1" t="s">
        <v>1026</v>
      </c>
      <c r="C608" s="1" t="s">
        <v>1027</v>
      </c>
      <c r="D608" t="s">
        <v>1028</v>
      </c>
    </row>
    <row r="609" spans="1:4" x14ac:dyDescent="0.25">
      <c r="A609" s="4" t="str">
        <f>HYPERLINK("http://www.autodoc.ru/Web/price/art/AI0A499160X?analog=on","AI0A499160X")</f>
        <v>AI0A499160X</v>
      </c>
      <c r="B609" s="1" t="s">
        <v>1029</v>
      </c>
      <c r="C609" s="1" t="s">
        <v>1008</v>
      </c>
      <c r="D609" t="s">
        <v>1030</v>
      </c>
    </row>
    <row r="610" spans="1:4" x14ac:dyDescent="0.25">
      <c r="A610" s="4" t="str">
        <f>HYPERLINK("http://www.autodoc.ru/Web/price/art/AI0A499190BL?analog=on","AI0A499190BL")</f>
        <v>AI0A499190BL</v>
      </c>
      <c r="B610" s="1" t="s">
        <v>1031</v>
      </c>
      <c r="C610" s="1" t="s">
        <v>1008</v>
      </c>
      <c r="D610" t="s">
        <v>1032</v>
      </c>
    </row>
    <row r="611" spans="1:4" x14ac:dyDescent="0.25">
      <c r="A611" s="4" t="str">
        <f>HYPERLINK("http://www.autodoc.ru/Web/price/art/AI0A499190BR?analog=on","AI0A499190BR")</f>
        <v>AI0A499190BR</v>
      </c>
      <c r="B611" s="1" t="s">
        <v>1033</v>
      </c>
      <c r="C611" s="1" t="s">
        <v>1008</v>
      </c>
      <c r="D611" t="s">
        <v>1034</v>
      </c>
    </row>
    <row r="612" spans="1:4" x14ac:dyDescent="0.25">
      <c r="A612" s="4" t="str">
        <f>HYPERLINK("http://www.autodoc.ru/Web/price/art/AI0A499190BC?analog=on","AI0A499190BC")</f>
        <v>AI0A499190BC</v>
      </c>
      <c r="B612" s="1" t="s">
        <v>1035</v>
      </c>
      <c r="C612" s="1" t="s">
        <v>1008</v>
      </c>
      <c r="D612" t="s">
        <v>1036</v>
      </c>
    </row>
    <row r="613" spans="1:4" x14ac:dyDescent="0.25">
      <c r="A613" s="4" t="str">
        <f>HYPERLINK("http://www.autodoc.ru/Web/price/art/AI0A499270L?analog=on","AI0A499270L")</f>
        <v>AI0A499270L</v>
      </c>
      <c r="B613" s="1" t="s">
        <v>1037</v>
      </c>
      <c r="C613" s="1" t="s">
        <v>1008</v>
      </c>
      <c r="D613" t="s">
        <v>1038</v>
      </c>
    </row>
    <row r="614" spans="1:4" x14ac:dyDescent="0.25">
      <c r="A614" s="4" t="str">
        <f>HYPERLINK("http://www.autodoc.ru/Web/price/art/AI0A499270R?analog=on","AI0A499270R")</f>
        <v>AI0A499270R</v>
      </c>
      <c r="B614" s="1" t="s">
        <v>1039</v>
      </c>
      <c r="C614" s="1" t="s">
        <v>1008</v>
      </c>
      <c r="D614" t="s">
        <v>1040</v>
      </c>
    </row>
    <row r="615" spans="1:4" x14ac:dyDescent="0.25">
      <c r="A615" s="4" t="str">
        <f>HYPERLINK("http://www.autodoc.ru/Web/price/art/AI0A697280Z?analog=on","AI0A697280Z")</f>
        <v>AI0A697280Z</v>
      </c>
      <c r="B615" s="1" t="s">
        <v>653</v>
      </c>
      <c r="C615" s="1" t="s">
        <v>19</v>
      </c>
      <c r="D615" t="s">
        <v>654</v>
      </c>
    </row>
    <row r="616" spans="1:4" x14ac:dyDescent="0.25">
      <c r="A616" s="4" t="str">
        <f>HYPERLINK("http://www.autodoc.ru/Web/price/art/AI0A499300L?analog=on","AI0A499300L")</f>
        <v>AI0A499300L</v>
      </c>
      <c r="B616" s="1" t="s">
        <v>1041</v>
      </c>
      <c r="C616" s="1" t="s">
        <v>1008</v>
      </c>
      <c r="D616" t="s">
        <v>844</v>
      </c>
    </row>
    <row r="617" spans="1:4" x14ac:dyDescent="0.25">
      <c r="A617" s="4" t="str">
        <f>HYPERLINK("http://www.autodoc.ru/Web/price/art/AI0A499300R?analog=on","AI0A499300R")</f>
        <v>AI0A499300R</v>
      </c>
      <c r="B617" s="1" t="s">
        <v>1042</v>
      </c>
      <c r="C617" s="1" t="s">
        <v>1008</v>
      </c>
      <c r="D617" t="s">
        <v>846</v>
      </c>
    </row>
    <row r="618" spans="1:4" x14ac:dyDescent="0.25">
      <c r="A618" s="4" t="str">
        <f>HYPERLINK("http://www.autodoc.ru/Web/price/art/AI0A499330?analog=on","AI0A499330")</f>
        <v>AI0A499330</v>
      </c>
      <c r="B618" s="1" t="s">
        <v>1043</v>
      </c>
      <c r="C618" s="1" t="s">
        <v>1008</v>
      </c>
      <c r="D618" t="s">
        <v>1044</v>
      </c>
    </row>
    <row r="619" spans="1:4" x14ac:dyDescent="0.25">
      <c r="A619" s="4" t="str">
        <f>HYPERLINK("http://www.autodoc.ru/Web/price/art/AI0A499740RWN?analog=on","AI0A499740RWN")</f>
        <v>AI0A499740RWN</v>
      </c>
      <c r="B619" s="1" t="s">
        <v>1045</v>
      </c>
      <c r="C619" s="1" t="s">
        <v>1008</v>
      </c>
      <c r="D619" t="s">
        <v>1046</v>
      </c>
    </row>
    <row r="620" spans="1:4" x14ac:dyDescent="0.25">
      <c r="A620" s="4" t="str">
        <f>HYPERLINK("http://www.autodoc.ru/Web/price/art/AI0A499740L?analog=on","AI0A499740L")</f>
        <v>AI0A499740L</v>
      </c>
      <c r="B620" s="1" t="s">
        <v>1047</v>
      </c>
      <c r="C620" s="1" t="s">
        <v>1008</v>
      </c>
      <c r="D620" t="s">
        <v>1048</v>
      </c>
    </row>
    <row r="621" spans="1:4" x14ac:dyDescent="0.25">
      <c r="A621" s="4" t="str">
        <f>HYPERLINK("http://www.autodoc.ru/Web/price/art/AI0A499740R?analog=on","AI0A499740R")</f>
        <v>AI0A499740R</v>
      </c>
      <c r="B621" s="1" t="s">
        <v>1049</v>
      </c>
      <c r="C621" s="1" t="s">
        <v>1008</v>
      </c>
      <c r="D621" t="s">
        <v>1050</v>
      </c>
    </row>
    <row r="622" spans="1:4" x14ac:dyDescent="0.25">
      <c r="A622" s="4" t="str">
        <f>HYPERLINK("http://www.autodoc.ru/Web/price/art/AI0A49474AHN?analog=on","AI0A49474AHN")</f>
        <v>AI0A49474AHN</v>
      </c>
      <c r="B622" s="1" t="s">
        <v>1051</v>
      </c>
      <c r="C622" s="1" t="s">
        <v>1052</v>
      </c>
      <c r="D622" t="s">
        <v>1053</v>
      </c>
    </row>
    <row r="623" spans="1:4" x14ac:dyDescent="0.25">
      <c r="A623" s="4" t="str">
        <f>HYPERLINK("http://www.autodoc.ru/Web/price/art/AI0A499741TTN?analog=on","AI0A499741TTN")</f>
        <v>AI0A499741TTN</v>
      </c>
      <c r="B623" s="1" t="s">
        <v>1054</v>
      </c>
      <c r="C623" s="1" t="s">
        <v>1008</v>
      </c>
      <c r="D623" t="s">
        <v>1055</v>
      </c>
    </row>
    <row r="624" spans="1:4" x14ac:dyDescent="0.25">
      <c r="A624" s="4" t="str">
        <f>HYPERLINK("http://www.autodoc.ru/Web/price/art/AI0A494741HN?analog=on","AI0A494741HN")</f>
        <v>AI0A494741HN</v>
      </c>
      <c r="B624" s="1" t="s">
        <v>1056</v>
      </c>
      <c r="C624" s="1" t="s">
        <v>1024</v>
      </c>
      <c r="D624" t="s">
        <v>1057</v>
      </c>
    </row>
    <row r="625" spans="1:4" x14ac:dyDescent="0.25">
      <c r="A625" s="4" t="str">
        <f>HYPERLINK("http://www.autodoc.ru/Web/price/art/AI0A49474BRHN?analog=on","AI0A49474BRHN")</f>
        <v>AI0A49474BRHN</v>
      </c>
      <c r="B625" s="1" t="s">
        <v>1051</v>
      </c>
      <c r="C625" s="1" t="s">
        <v>1052</v>
      </c>
      <c r="D625" t="s">
        <v>1058</v>
      </c>
    </row>
    <row r="626" spans="1:4" x14ac:dyDescent="0.25">
      <c r="A626" s="4" t="str">
        <f>HYPERLINK("http://www.autodoc.ru/Web/price/art/AI0A494742RWL?analog=on","AI0A494742RWL")</f>
        <v>AI0A494742RWL</v>
      </c>
      <c r="B626" s="1" t="s">
        <v>1059</v>
      </c>
      <c r="C626" s="1" t="s">
        <v>1024</v>
      </c>
      <c r="D626" t="s">
        <v>1060</v>
      </c>
    </row>
    <row r="627" spans="1:4" x14ac:dyDescent="0.25">
      <c r="A627" s="4" t="str">
        <f>HYPERLINK("http://www.autodoc.ru/Web/price/art/AI0A494742RWR?analog=on","AI0A494742RWR")</f>
        <v>AI0A494742RWR</v>
      </c>
      <c r="B627" s="1" t="s">
        <v>1061</v>
      </c>
      <c r="C627" s="1" t="s">
        <v>1024</v>
      </c>
      <c r="D627" t="s">
        <v>1062</v>
      </c>
    </row>
    <row r="628" spans="1:4" x14ac:dyDescent="0.25">
      <c r="A628" s="4" t="str">
        <f>HYPERLINK("http://www.autodoc.ru/Web/price/art/AI0A494743RTL?analog=on","AI0A494743RTL")</f>
        <v>AI0A494743RTL</v>
      </c>
      <c r="B628" s="1" t="s">
        <v>1063</v>
      </c>
      <c r="C628" s="1" t="s">
        <v>1024</v>
      </c>
      <c r="D628" t="s">
        <v>1064</v>
      </c>
    </row>
    <row r="629" spans="1:4" x14ac:dyDescent="0.25">
      <c r="A629" s="4" t="str">
        <f>HYPERLINK("http://www.autodoc.ru/Web/price/art/AI0A494743RTR?analog=on","AI0A494743RTR")</f>
        <v>AI0A494743RTR</v>
      </c>
      <c r="B629" s="1" t="s">
        <v>1065</v>
      </c>
      <c r="C629" s="1" t="s">
        <v>1024</v>
      </c>
      <c r="D629" t="s">
        <v>1066</v>
      </c>
    </row>
    <row r="630" spans="1:4" x14ac:dyDescent="0.25">
      <c r="A630" s="4" t="str">
        <f>HYPERLINK("http://www.autodoc.ru/Web/price/art/AI0A494744TRN?analog=on","AI0A494744TRN")</f>
        <v>AI0A494744TRN</v>
      </c>
      <c r="B630" s="1" t="s">
        <v>1056</v>
      </c>
      <c r="C630" s="1" t="s">
        <v>1024</v>
      </c>
      <c r="D630" t="s">
        <v>1067</v>
      </c>
    </row>
    <row r="631" spans="1:4" x14ac:dyDescent="0.25">
      <c r="A631" s="4" t="str">
        <f>HYPERLINK("http://www.autodoc.ru/Web/price/art/AI0A494746TTN?analog=on","AI0A494746TTN")</f>
        <v>AI0A494746TTN</v>
      </c>
      <c r="B631" s="1" t="s">
        <v>1056</v>
      </c>
      <c r="C631" s="1" t="s">
        <v>1052</v>
      </c>
      <c r="D631" t="s">
        <v>1068</v>
      </c>
    </row>
    <row r="632" spans="1:4" x14ac:dyDescent="0.25">
      <c r="A632" s="4" t="str">
        <f>HYPERLINK("http://www.autodoc.ru/Web/price/art/AI0A494747HN?analog=on","AI0A494747HN")</f>
        <v>AI0A494747HN</v>
      </c>
      <c r="B632" s="1" t="s">
        <v>1056</v>
      </c>
      <c r="C632" s="1" t="s">
        <v>1052</v>
      </c>
      <c r="D632" t="s">
        <v>1069</v>
      </c>
    </row>
    <row r="633" spans="1:4" x14ac:dyDescent="0.25">
      <c r="A633" s="4" t="str">
        <f>HYPERLINK("http://www.autodoc.ru/Web/price/art/AI0A494748HN?analog=on","AI0A494748HN")</f>
        <v>AI0A494748HN</v>
      </c>
      <c r="B633" s="1" t="s">
        <v>1056</v>
      </c>
      <c r="C633" s="1" t="s">
        <v>1052</v>
      </c>
      <c r="D633" t="s">
        <v>1070</v>
      </c>
    </row>
    <row r="634" spans="1:4" x14ac:dyDescent="0.25">
      <c r="A634" s="4" t="str">
        <f>HYPERLINK("http://www.autodoc.ru/Web/price/art/AI0A494749RHN?analog=on","AI0A494749RHN")</f>
        <v>AI0A494749RHN</v>
      </c>
      <c r="B634" s="1" t="s">
        <v>1056</v>
      </c>
      <c r="C634" s="1" t="s">
        <v>1071</v>
      </c>
      <c r="D634" t="s">
        <v>1072</v>
      </c>
    </row>
    <row r="635" spans="1:4" x14ac:dyDescent="0.25">
      <c r="A635" s="4" t="str">
        <f>HYPERLINK("http://www.autodoc.ru/Web/price/art/VWPAS97813L?analog=on","VWPAS97813L")</f>
        <v>VWPAS97813L</v>
      </c>
      <c r="B635" s="1" t="s">
        <v>1073</v>
      </c>
      <c r="C635" s="1" t="s">
        <v>1074</v>
      </c>
      <c r="D635" t="s">
        <v>1075</v>
      </c>
    </row>
    <row r="636" spans="1:4" x14ac:dyDescent="0.25">
      <c r="A636" s="4" t="str">
        <f>HYPERLINK("http://www.autodoc.ru/Web/price/art/VWPAS97814L?analog=on","VWPAS97814L")</f>
        <v>VWPAS97814L</v>
      </c>
      <c r="B636" s="1" t="s">
        <v>1076</v>
      </c>
      <c r="C636" s="1" t="s">
        <v>1077</v>
      </c>
      <c r="D636" t="s">
        <v>1078</v>
      </c>
    </row>
    <row r="637" spans="1:4" x14ac:dyDescent="0.25">
      <c r="A637" s="4" t="str">
        <f>HYPERLINK("http://www.autodoc.ru/Web/price/art/VWPAS97814R?analog=on","VWPAS97814R")</f>
        <v>VWPAS97814R</v>
      </c>
      <c r="B637" s="1" t="s">
        <v>1079</v>
      </c>
      <c r="C637" s="1" t="s">
        <v>1077</v>
      </c>
      <c r="D637" t="s">
        <v>1080</v>
      </c>
    </row>
    <row r="638" spans="1:4" x14ac:dyDescent="0.25">
      <c r="A638" s="4" t="str">
        <f>HYPERLINK("http://www.autodoc.ru/Web/price/art/VWPAS97815Z?analog=on","VWPAS97815Z")</f>
        <v>VWPAS97815Z</v>
      </c>
      <c r="B638" s="1" t="s">
        <v>1081</v>
      </c>
      <c r="C638" s="1" t="s">
        <v>1077</v>
      </c>
      <c r="D638" t="s">
        <v>1082</v>
      </c>
    </row>
    <row r="639" spans="1:4" x14ac:dyDescent="0.25">
      <c r="A639" s="4" t="str">
        <f>HYPERLINK("http://www.autodoc.ru/Web/price/art/VWPAS97816L?analog=on","VWPAS97816L")</f>
        <v>VWPAS97816L</v>
      </c>
      <c r="B639" s="1" t="s">
        <v>1073</v>
      </c>
      <c r="C639" s="1" t="s">
        <v>1077</v>
      </c>
      <c r="D639" t="s">
        <v>1083</v>
      </c>
    </row>
    <row r="640" spans="1:4" x14ac:dyDescent="0.25">
      <c r="A640" s="4" t="str">
        <f>HYPERLINK("http://www.autodoc.ru/Web/price/art/VWPAS97817R?analog=on","VWPAS97817R")</f>
        <v>VWPAS97817R</v>
      </c>
      <c r="B640" s="1" t="s">
        <v>1084</v>
      </c>
      <c r="C640" s="1" t="s">
        <v>1077</v>
      </c>
      <c r="D640" t="s">
        <v>1085</v>
      </c>
    </row>
    <row r="641" spans="1:4" x14ac:dyDescent="0.25">
      <c r="A641" s="4" t="str">
        <f>HYPERLINK("http://www.autodoc.ru/Web/price/art/VWPAS97818L?analog=on","VWPAS97818L")</f>
        <v>VWPAS97818L</v>
      </c>
      <c r="B641" s="1" t="s">
        <v>1086</v>
      </c>
      <c r="C641" s="1" t="s">
        <v>1077</v>
      </c>
      <c r="D641" t="s">
        <v>1087</v>
      </c>
    </row>
    <row r="642" spans="1:4" x14ac:dyDescent="0.25">
      <c r="A642" s="4" t="str">
        <f>HYPERLINK("http://www.autodoc.ru/Web/price/art/VWPAS97818R?analog=on","VWPAS97818R")</f>
        <v>VWPAS97818R</v>
      </c>
      <c r="B642" s="1" t="s">
        <v>1088</v>
      </c>
      <c r="C642" s="1" t="s">
        <v>1077</v>
      </c>
      <c r="D642" t="s">
        <v>1089</v>
      </c>
    </row>
    <row r="643" spans="1:4" x14ac:dyDescent="0.25">
      <c r="A643" s="4" t="str">
        <f>HYPERLINK("http://www.autodoc.ru/Web/price/art/VWPAS97819N?analog=on","VWPAS97819N")</f>
        <v>VWPAS97819N</v>
      </c>
      <c r="B643" s="1" t="s">
        <v>1090</v>
      </c>
      <c r="C643" s="1" t="s">
        <v>1077</v>
      </c>
      <c r="D643" t="s">
        <v>1091</v>
      </c>
    </row>
    <row r="644" spans="1:4" x14ac:dyDescent="0.25">
      <c r="A644" s="4" t="str">
        <f>HYPERLINK("http://www.autodoc.ru/Web/price/art/VWPAS97840L?analog=on","VWPAS97840L")</f>
        <v>VWPAS97840L</v>
      </c>
      <c r="B644" s="1" t="s">
        <v>1092</v>
      </c>
      <c r="C644" s="1" t="s">
        <v>1077</v>
      </c>
      <c r="D644" t="s">
        <v>1093</v>
      </c>
    </row>
    <row r="645" spans="1:4" x14ac:dyDescent="0.25">
      <c r="A645" s="4" t="str">
        <f>HYPERLINK("http://www.autodoc.ru/Web/price/art/AI0A496916?analog=on","AI0A496916")</f>
        <v>AI0A496916</v>
      </c>
      <c r="B645" s="1" t="s">
        <v>1094</v>
      </c>
      <c r="C645" s="1" t="s">
        <v>615</v>
      </c>
      <c r="D645" t="s">
        <v>1095</v>
      </c>
    </row>
    <row r="646" spans="1:4" x14ac:dyDescent="0.25">
      <c r="A646" s="4" t="str">
        <f>HYPERLINK("http://www.autodoc.ru/Web/price/art/AI0A496917?analog=on","AI0A496917")</f>
        <v>AI0A496917</v>
      </c>
      <c r="B646" s="1" t="s">
        <v>1096</v>
      </c>
      <c r="C646" s="1" t="s">
        <v>615</v>
      </c>
      <c r="D646" t="s">
        <v>1097</v>
      </c>
    </row>
    <row r="647" spans="1:4" x14ac:dyDescent="0.25">
      <c r="A647" s="4" t="str">
        <f>HYPERLINK("http://www.autodoc.ru/Web/price/art/AI0A697931?analog=on","AI0A697931")</f>
        <v>AI0A697931</v>
      </c>
      <c r="B647" s="1" t="s">
        <v>1098</v>
      </c>
      <c r="C647" s="1" t="s">
        <v>19</v>
      </c>
      <c r="D647" t="s">
        <v>1099</v>
      </c>
    </row>
    <row r="648" spans="1:4" x14ac:dyDescent="0.25">
      <c r="A648" s="4" t="str">
        <f>HYPERLINK("http://www.autodoc.ru/Web/price/art/VWPAS97940?analog=on","VWPAS97940")</f>
        <v>VWPAS97940</v>
      </c>
      <c r="B648" s="1" t="s">
        <v>1100</v>
      </c>
      <c r="C648" s="1" t="s">
        <v>1077</v>
      </c>
      <c r="D648" t="s">
        <v>1101</v>
      </c>
    </row>
    <row r="649" spans="1:4" x14ac:dyDescent="0.25">
      <c r="A649" s="4" t="str">
        <f>HYPERLINK("http://www.autodoc.ru/Web/price/art/AI0A498970?analog=on","AI0A498970")</f>
        <v>AI0A498970</v>
      </c>
      <c r="B649" s="1" t="s">
        <v>1102</v>
      </c>
      <c r="C649" s="1" t="s">
        <v>699</v>
      </c>
      <c r="D649" t="s">
        <v>1103</v>
      </c>
    </row>
    <row r="650" spans="1:4" x14ac:dyDescent="0.25">
      <c r="A650" s="3" t="s">
        <v>1104</v>
      </c>
      <c r="B650" s="3"/>
      <c r="C650" s="3"/>
      <c r="D650" s="3"/>
    </row>
    <row r="651" spans="1:4" x14ac:dyDescent="0.25">
      <c r="A651" s="4" t="str">
        <f>HYPERLINK("http://www.autodoc.ru/Web/price/art/AI0A494000L?analog=on","AI0A494000L")</f>
        <v>AI0A494000L</v>
      </c>
      <c r="B651" s="1" t="s">
        <v>1105</v>
      </c>
      <c r="C651" s="1" t="s">
        <v>651</v>
      </c>
      <c r="D651" t="s">
        <v>1106</v>
      </c>
    </row>
    <row r="652" spans="1:4" x14ac:dyDescent="0.25">
      <c r="A652" s="4" t="str">
        <f>HYPERLINK("http://www.autodoc.ru/Web/price/art/AI0A494000R?analog=on","AI0A494000R")</f>
        <v>AI0A494000R</v>
      </c>
      <c r="B652" s="1" t="s">
        <v>1107</v>
      </c>
      <c r="C652" s="1" t="s">
        <v>651</v>
      </c>
      <c r="D652" t="s">
        <v>1108</v>
      </c>
    </row>
    <row r="653" spans="1:4" x14ac:dyDescent="0.25">
      <c r="A653" s="4" t="str">
        <f>HYPERLINK("http://www.autodoc.ru/Web/price/art/AI0A494001BN?analog=on","AI0A494001BN")</f>
        <v>AI0A494001BN</v>
      </c>
      <c r="B653" s="1" t="s">
        <v>1109</v>
      </c>
      <c r="C653" s="1" t="s">
        <v>651</v>
      </c>
      <c r="D653" t="s">
        <v>1110</v>
      </c>
    </row>
    <row r="654" spans="1:4" x14ac:dyDescent="0.25">
      <c r="A654" s="4" t="str">
        <f>HYPERLINK("http://www.autodoc.ru/Web/price/art/AI0A494003HL?analog=on","AI0A494003HL")</f>
        <v>AI0A494003HL</v>
      </c>
      <c r="B654" s="1" t="s">
        <v>1111</v>
      </c>
      <c r="C654" s="1" t="s">
        <v>651</v>
      </c>
      <c r="D654" t="s">
        <v>1112</v>
      </c>
    </row>
    <row r="655" spans="1:4" x14ac:dyDescent="0.25">
      <c r="A655" s="4" t="str">
        <f>HYPERLINK("http://www.autodoc.ru/Web/price/art/AI0A494003HR?analog=on","AI0A494003HR")</f>
        <v>AI0A494003HR</v>
      </c>
      <c r="B655" s="1" t="s">
        <v>1113</v>
      </c>
      <c r="C655" s="1" t="s">
        <v>651</v>
      </c>
      <c r="D655" t="s">
        <v>1114</v>
      </c>
    </row>
    <row r="656" spans="1:4" x14ac:dyDescent="0.25">
      <c r="A656" s="4" t="str">
        <f>HYPERLINK("http://www.autodoc.ru/Web/price/art/AI0A494004HN?analog=on","AI0A494004HN")</f>
        <v>AI0A494004HN</v>
      </c>
      <c r="B656" s="1" t="s">
        <v>1109</v>
      </c>
      <c r="C656" s="1" t="s">
        <v>651</v>
      </c>
      <c r="D656" t="s">
        <v>1115</v>
      </c>
    </row>
    <row r="657" spans="1:4" x14ac:dyDescent="0.25">
      <c r="A657" s="4" t="str">
        <f>HYPERLINK("http://www.autodoc.ru/Web/price/art/AI0A494005BN?analog=on","AI0A494005BN")</f>
        <v>AI0A494005BN</v>
      </c>
      <c r="B657" s="1" t="s">
        <v>1109</v>
      </c>
      <c r="C657" s="1" t="s">
        <v>651</v>
      </c>
      <c r="D657" t="s">
        <v>1116</v>
      </c>
    </row>
    <row r="658" spans="1:4" x14ac:dyDescent="0.25">
      <c r="A658" s="4" t="str">
        <f>HYPERLINK("http://www.autodoc.ru/Web/price/art/AI0A494006HN?analog=on","AI0A494006HN")</f>
        <v>AI0A494006HN</v>
      </c>
      <c r="B658" s="1" t="s">
        <v>1109</v>
      </c>
      <c r="C658" s="1" t="s">
        <v>651</v>
      </c>
      <c r="D658" t="s">
        <v>1117</v>
      </c>
    </row>
    <row r="659" spans="1:4" x14ac:dyDescent="0.25">
      <c r="A659" s="4" t="str">
        <f>HYPERLINK("http://www.autodoc.ru/Web/price/art/AI0A494007BN?analog=on","AI0A494007BN")</f>
        <v>AI0A494007BN</v>
      </c>
      <c r="B659" s="1" t="s">
        <v>1109</v>
      </c>
      <c r="C659" s="1" t="s">
        <v>651</v>
      </c>
      <c r="D659" t="s">
        <v>1118</v>
      </c>
    </row>
    <row r="660" spans="1:4" x14ac:dyDescent="0.25">
      <c r="A660" s="4" t="str">
        <f>HYPERLINK("http://www.autodoc.ru/Web/price/art/AI0A494021L?analog=on","AI0A494021L")</f>
        <v>AI0A494021L</v>
      </c>
      <c r="B660" s="1" t="s">
        <v>1119</v>
      </c>
      <c r="C660" s="1" t="s">
        <v>651</v>
      </c>
      <c r="D660" t="s">
        <v>1120</v>
      </c>
    </row>
    <row r="661" spans="1:4" x14ac:dyDescent="0.25">
      <c r="A661" s="4" t="str">
        <f>HYPERLINK("http://www.autodoc.ru/Web/price/art/AI0A494021R?analog=on","AI0A494021R")</f>
        <v>AI0A494021R</v>
      </c>
      <c r="B661" s="1" t="s">
        <v>1121</v>
      </c>
      <c r="C661" s="1" t="s">
        <v>651</v>
      </c>
      <c r="D661" t="s">
        <v>1122</v>
      </c>
    </row>
    <row r="662" spans="1:4" x14ac:dyDescent="0.25">
      <c r="A662" s="4" t="str">
        <f>HYPERLINK("http://www.autodoc.ru/Web/price/art/AI0A494030WL?analog=on","AI0A494030WL")</f>
        <v>AI0A494030WL</v>
      </c>
      <c r="B662" s="1" t="s">
        <v>1123</v>
      </c>
      <c r="C662" s="1" t="s">
        <v>651</v>
      </c>
      <c r="D662" t="s">
        <v>1124</v>
      </c>
    </row>
    <row r="663" spans="1:4" x14ac:dyDescent="0.25">
      <c r="A663" s="4" t="str">
        <f>HYPERLINK("http://www.autodoc.ru/Web/price/art/AI0A494030WR?analog=on","AI0A494030WR")</f>
        <v>AI0A494030WR</v>
      </c>
      <c r="B663" s="1" t="s">
        <v>1125</v>
      </c>
      <c r="C663" s="1" t="s">
        <v>651</v>
      </c>
      <c r="D663" t="s">
        <v>1126</v>
      </c>
    </row>
    <row r="664" spans="1:4" x14ac:dyDescent="0.25">
      <c r="A664" s="4" t="str">
        <f>HYPERLINK("http://www.autodoc.ru/Web/price/art/AI0A494031WL?analog=on","AI0A494031WL")</f>
        <v>AI0A494031WL</v>
      </c>
      <c r="B664" s="1" t="s">
        <v>1127</v>
      </c>
      <c r="C664" s="1" t="s">
        <v>651</v>
      </c>
      <c r="D664" t="s">
        <v>1128</v>
      </c>
    </row>
    <row r="665" spans="1:4" x14ac:dyDescent="0.25">
      <c r="A665" s="4" t="str">
        <f>HYPERLINK("http://www.autodoc.ru/Web/price/art/AI0A494031WR?analog=on","AI0A494031WR")</f>
        <v>AI0A494031WR</v>
      </c>
      <c r="B665" s="1" t="s">
        <v>1129</v>
      </c>
      <c r="C665" s="1" t="s">
        <v>651</v>
      </c>
      <c r="D665" t="s">
        <v>1130</v>
      </c>
    </row>
    <row r="666" spans="1:4" x14ac:dyDescent="0.25">
      <c r="A666" s="4" t="str">
        <f>HYPERLINK("http://www.autodoc.ru/Web/price/art/AI0A494032HL?analog=on","AI0A494032HL")</f>
        <v>AI0A494032HL</v>
      </c>
      <c r="B666" s="1" t="s">
        <v>1131</v>
      </c>
      <c r="C666" s="1" t="s">
        <v>651</v>
      </c>
      <c r="D666" t="s">
        <v>1132</v>
      </c>
    </row>
    <row r="667" spans="1:4" x14ac:dyDescent="0.25">
      <c r="A667" s="4" t="str">
        <f>HYPERLINK("http://www.autodoc.ru/Web/price/art/AI0A494032HR?analog=on","AI0A494032HR")</f>
        <v>AI0A494032HR</v>
      </c>
      <c r="B667" s="1" t="s">
        <v>1133</v>
      </c>
      <c r="C667" s="1" t="s">
        <v>651</v>
      </c>
      <c r="D667" t="s">
        <v>1134</v>
      </c>
    </row>
    <row r="668" spans="1:4" x14ac:dyDescent="0.25">
      <c r="A668" s="4" t="str">
        <f>HYPERLINK("http://www.autodoc.ru/Web/price/art/AI0A494033HL?analog=on","AI0A494033HL")</f>
        <v>AI0A494033HL</v>
      </c>
      <c r="B668" s="1" t="s">
        <v>1131</v>
      </c>
      <c r="C668" s="1" t="s">
        <v>651</v>
      </c>
      <c r="D668" t="s">
        <v>1135</v>
      </c>
    </row>
    <row r="669" spans="1:4" x14ac:dyDescent="0.25">
      <c r="A669" s="4" t="str">
        <f>HYPERLINK("http://www.autodoc.ru/Web/price/art/AI0A494033HR?analog=on","AI0A494033HR")</f>
        <v>AI0A494033HR</v>
      </c>
      <c r="B669" s="1" t="s">
        <v>1133</v>
      </c>
      <c r="C669" s="1" t="s">
        <v>651</v>
      </c>
      <c r="D669" t="s">
        <v>1136</v>
      </c>
    </row>
    <row r="670" spans="1:4" x14ac:dyDescent="0.25">
      <c r="A670" s="4" t="str">
        <f>HYPERLINK("http://www.autodoc.ru/Web/price/art/AI0A494100HB?analog=on","AI0A494100HB")</f>
        <v>AI0A494100HB</v>
      </c>
      <c r="B670" s="1" t="s">
        <v>1023</v>
      </c>
      <c r="C670" s="1" t="s">
        <v>1024</v>
      </c>
      <c r="D670" t="s">
        <v>1025</v>
      </c>
    </row>
    <row r="671" spans="1:4" x14ac:dyDescent="0.25">
      <c r="A671" s="4" t="str">
        <f>HYPERLINK("http://www.autodoc.ru/Web/price/art/AI0A494160XG?analog=on","AI0A494160XG")</f>
        <v>AI0A494160XG</v>
      </c>
      <c r="B671" s="1" t="s">
        <v>1137</v>
      </c>
      <c r="C671" s="1" t="s">
        <v>651</v>
      </c>
      <c r="D671" t="s">
        <v>1138</v>
      </c>
    </row>
    <row r="672" spans="1:4" x14ac:dyDescent="0.25">
      <c r="A672" s="4" t="str">
        <f>HYPERLINK("http://www.autodoc.ru/Web/price/art/AI0A494190BL?analog=on","AI0A494190BL")</f>
        <v>AI0A494190BL</v>
      </c>
      <c r="B672" s="1" t="s">
        <v>1139</v>
      </c>
      <c r="C672" s="1" t="s">
        <v>651</v>
      </c>
      <c r="D672" t="s">
        <v>1032</v>
      </c>
    </row>
    <row r="673" spans="1:4" x14ac:dyDescent="0.25">
      <c r="A673" s="4" t="str">
        <f>HYPERLINK("http://www.autodoc.ru/Web/price/art/AI0A494190BR?analog=on","AI0A494190BR")</f>
        <v>AI0A494190BR</v>
      </c>
      <c r="B673" s="1" t="s">
        <v>1140</v>
      </c>
      <c r="C673" s="1" t="s">
        <v>651</v>
      </c>
      <c r="D673" t="s">
        <v>1034</v>
      </c>
    </row>
    <row r="674" spans="1:4" x14ac:dyDescent="0.25">
      <c r="A674" s="4" t="str">
        <f>HYPERLINK("http://www.autodoc.ru/Web/price/art/AI0A494190BC?analog=on","AI0A494190BC")</f>
        <v>AI0A494190BC</v>
      </c>
      <c r="B674" s="1" t="s">
        <v>1141</v>
      </c>
      <c r="C674" s="1" t="s">
        <v>651</v>
      </c>
      <c r="D674" t="s">
        <v>1036</v>
      </c>
    </row>
    <row r="675" spans="1:4" x14ac:dyDescent="0.25">
      <c r="A675" s="4" t="str">
        <f>HYPERLINK("http://www.autodoc.ru/Web/price/art/AI0A494270CL?analog=on","AI0A494270CL")</f>
        <v>AI0A494270CL</v>
      </c>
      <c r="B675" s="1" t="s">
        <v>1142</v>
      </c>
      <c r="C675" s="1" t="s">
        <v>1143</v>
      </c>
      <c r="D675" t="s">
        <v>1144</v>
      </c>
    </row>
    <row r="676" spans="1:4" x14ac:dyDescent="0.25">
      <c r="A676" s="4" t="str">
        <f>HYPERLINK("http://www.autodoc.ru/Web/price/art/AI0A494270CR?analog=on","AI0A494270CR")</f>
        <v>AI0A494270CR</v>
      </c>
      <c r="B676" s="1" t="s">
        <v>1145</v>
      </c>
      <c r="C676" s="1" t="s">
        <v>1143</v>
      </c>
      <c r="D676" t="s">
        <v>1146</v>
      </c>
    </row>
    <row r="677" spans="1:4" x14ac:dyDescent="0.25">
      <c r="A677" s="4" t="str">
        <f>HYPERLINK("http://www.autodoc.ru/Web/price/art/AI0A497271L?analog=on","AI0A497271L")</f>
        <v>AI0A497271L</v>
      </c>
      <c r="B677" s="1" t="s">
        <v>1147</v>
      </c>
      <c r="C677" s="1" t="s">
        <v>1148</v>
      </c>
      <c r="D677" t="s">
        <v>1149</v>
      </c>
    </row>
    <row r="678" spans="1:4" x14ac:dyDescent="0.25">
      <c r="A678" s="4" t="str">
        <f>HYPERLINK("http://www.autodoc.ru/Web/price/art/AI0A497271R?analog=on","AI0A497271R")</f>
        <v>AI0A497271R</v>
      </c>
      <c r="B678" s="1" t="s">
        <v>1150</v>
      </c>
      <c r="C678" s="1" t="s">
        <v>1148</v>
      </c>
      <c r="D678" t="s">
        <v>1151</v>
      </c>
    </row>
    <row r="679" spans="1:4" x14ac:dyDescent="0.25">
      <c r="A679" s="4" t="str">
        <f>HYPERLINK("http://www.autodoc.ru/Web/price/art/AI0A497272L?analog=on","AI0A497272L")</f>
        <v>AI0A497272L</v>
      </c>
      <c r="B679" s="1" t="s">
        <v>1152</v>
      </c>
      <c r="C679" s="1" t="s">
        <v>1148</v>
      </c>
      <c r="D679" t="s">
        <v>1038</v>
      </c>
    </row>
    <row r="680" spans="1:4" x14ac:dyDescent="0.25">
      <c r="A680" s="4" t="str">
        <f>HYPERLINK("http://www.autodoc.ru/Web/price/art/AI0A497272R?analog=on","AI0A497272R")</f>
        <v>AI0A497272R</v>
      </c>
      <c r="B680" s="1" t="s">
        <v>1153</v>
      </c>
      <c r="C680" s="1" t="s">
        <v>1148</v>
      </c>
      <c r="D680" t="s">
        <v>1040</v>
      </c>
    </row>
    <row r="681" spans="1:4" x14ac:dyDescent="0.25">
      <c r="A681" s="4" t="str">
        <f>HYPERLINK("http://www.autodoc.ru/Web/price/art/AI0A494280WZ?analog=on","AI0A494280WZ")</f>
        <v>AI0A494280WZ</v>
      </c>
      <c r="B681" s="1" t="s">
        <v>650</v>
      </c>
      <c r="C681" s="1" t="s">
        <v>651</v>
      </c>
      <c r="D681" t="s">
        <v>652</v>
      </c>
    </row>
    <row r="682" spans="1:4" x14ac:dyDescent="0.25">
      <c r="A682" s="4" t="str">
        <f>HYPERLINK("http://www.autodoc.ru/Web/price/art/AI0A494300L?analog=on","AI0A494300L")</f>
        <v>AI0A494300L</v>
      </c>
      <c r="B682" s="1" t="s">
        <v>1154</v>
      </c>
      <c r="C682" s="1" t="s">
        <v>651</v>
      </c>
      <c r="D682" t="s">
        <v>844</v>
      </c>
    </row>
    <row r="683" spans="1:4" x14ac:dyDescent="0.25">
      <c r="A683" s="4" t="str">
        <f>HYPERLINK("http://www.autodoc.ru/Web/price/art/AI0A494300R?analog=on","AI0A494300R")</f>
        <v>AI0A494300R</v>
      </c>
      <c r="B683" s="1" t="s">
        <v>1155</v>
      </c>
      <c r="C683" s="1" t="s">
        <v>651</v>
      </c>
      <c r="D683" t="s">
        <v>846</v>
      </c>
    </row>
    <row r="684" spans="1:4" x14ac:dyDescent="0.25">
      <c r="A684" s="4" t="str">
        <f>HYPERLINK("http://www.autodoc.ru/Web/price/art/AI0A494330C?analog=on","AI0A494330C")</f>
        <v>AI0A494330C</v>
      </c>
      <c r="B684" s="1" t="s">
        <v>1156</v>
      </c>
      <c r="C684" s="1" t="s">
        <v>651</v>
      </c>
      <c r="D684" t="s">
        <v>1157</v>
      </c>
    </row>
    <row r="685" spans="1:4" x14ac:dyDescent="0.25">
      <c r="A685" s="4" t="str">
        <f>HYPERLINK("http://www.autodoc.ru/Web/price/art/AI0A494381?analog=on","AI0A494381")</f>
        <v>AI0A494381</v>
      </c>
      <c r="B685" s="1" t="s">
        <v>1158</v>
      </c>
      <c r="C685" s="1" t="s">
        <v>651</v>
      </c>
      <c r="D685" t="s">
        <v>1159</v>
      </c>
    </row>
    <row r="686" spans="1:4" x14ac:dyDescent="0.25">
      <c r="A686" s="4" t="str">
        <f>HYPERLINK("http://www.autodoc.ru/Web/price/art/AI0A494382?analog=on","AI0A494382")</f>
        <v>AI0A494382</v>
      </c>
      <c r="B686" s="1" t="s">
        <v>1160</v>
      </c>
      <c r="C686" s="1" t="s">
        <v>651</v>
      </c>
      <c r="D686" t="s">
        <v>1161</v>
      </c>
    </row>
    <row r="687" spans="1:4" x14ac:dyDescent="0.25">
      <c r="A687" s="4" t="str">
        <f>HYPERLINK("http://www.autodoc.ru/Web/price/art/AI0A494450L?analog=on","AI0A494450L")</f>
        <v>AI0A494450L</v>
      </c>
      <c r="B687" s="1" t="s">
        <v>1162</v>
      </c>
      <c r="C687" s="1" t="s">
        <v>651</v>
      </c>
      <c r="D687" t="s">
        <v>1163</v>
      </c>
    </row>
    <row r="688" spans="1:4" x14ac:dyDescent="0.25">
      <c r="A688" s="4" t="str">
        <f>HYPERLINK("http://www.autodoc.ru/Web/price/art/AI0A494450R?analog=on","AI0A494450R")</f>
        <v>AI0A494450R</v>
      </c>
      <c r="B688" s="1" t="s">
        <v>1164</v>
      </c>
      <c r="C688" s="1" t="s">
        <v>651</v>
      </c>
      <c r="D688" t="s">
        <v>1165</v>
      </c>
    </row>
    <row r="689" spans="1:4" x14ac:dyDescent="0.25">
      <c r="A689" s="4" t="str">
        <f>HYPERLINK("http://www.autodoc.ru/Web/price/art/AI0A494460L?analog=on","AI0A494460L")</f>
        <v>AI0A494460L</v>
      </c>
      <c r="B689" s="1" t="s">
        <v>665</v>
      </c>
      <c r="C689" s="1" t="s">
        <v>651</v>
      </c>
      <c r="D689" t="s">
        <v>666</v>
      </c>
    </row>
    <row r="690" spans="1:4" x14ac:dyDescent="0.25">
      <c r="A690" s="4" t="str">
        <f>HYPERLINK("http://www.autodoc.ru/Web/price/art/AI0A494460R?analog=on","AI0A494460R")</f>
        <v>AI0A494460R</v>
      </c>
      <c r="B690" s="1" t="s">
        <v>667</v>
      </c>
      <c r="C690" s="1" t="s">
        <v>651</v>
      </c>
      <c r="D690" t="s">
        <v>668</v>
      </c>
    </row>
    <row r="691" spans="1:4" x14ac:dyDescent="0.25">
      <c r="A691" s="4" t="str">
        <f>HYPERLINK("http://www.autodoc.ru/Web/price/art/AI0A494470L?analog=on","AI0A494470L")</f>
        <v>AI0A494470L</v>
      </c>
      <c r="B691" s="1" t="s">
        <v>669</v>
      </c>
      <c r="C691" s="1" t="s">
        <v>651</v>
      </c>
      <c r="D691" t="s">
        <v>670</v>
      </c>
    </row>
    <row r="692" spans="1:4" x14ac:dyDescent="0.25">
      <c r="A692" s="4" t="str">
        <f>HYPERLINK("http://www.autodoc.ru/Web/price/art/AI0A494470R?analog=on","AI0A494470R")</f>
        <v>AI0A494470R</v>
      </c>
      <c r="B692" s="1" t="s">
        <v>671</v>
      </c>
      <c r="C692" s="1" t="s">
        <v>651</v>
      </c>
      <c r="D692" t="s">
        <v>672</v>
      </c>
    </row>
    <row r="693" spans="1:4" x14ac:dyDescent="0.25">
      <c r="A693" s="4" t="str">
        <f>HYPERLINK("http://www.autodoc.ru/Web/price/art/AI0A494590?analog=on","AI0A494590")</f>
        <v>AI0A494590</v>
      </c>
      <c r="C693" s="1" t="s">
        <v>1024</v>
      </c>
      <c r="D693" t="s">
        <v>1166</v>
      </c>
    </row>
    <row r="694" spans="1:4" x14ac:dyDescent="0.25">
      <c r="A694" s="4" t="str">
        <f>HYPERLINK("http://www.autodoc.ru/Web/price/art/AI0A494740HN?analog=on","AI0A494740HN")</f>
        <v>AI0A494740HN</v>
      </c>
      <c r="B694" s="1" t="s">
        <v>1056</v>
      </c>
      <c r="C694" s="1" t="s">
        <v>1024</v>
      </c>
      <c r="D694" t="s">
        <v>1167</v>
      </c>
    </row>
    <row r="695" spans="1:4" x14ac:dyDescent="0.25">
      <c r="A695" s="4" t="str">
        <f>HYPERLINK("http://www.autodoc.ru/Web/price/art/AI0A497740L?analog=on","AI0A497740L")</f>
        <v>AI0A497740L</v>
      </c>
      <c r="B695" s="1" t="s">
        <v>1168</v>
      </c>
      <c r="C695" s="1" t="s">
        <v>1148</v>
      </c>
      <c r="D695" t="s">
        <v>1048</v>
      </c>
    </row>
    <row r="696" spans="1:4" x14ac:dyDescent="0.25">
      <c r="A696" s="4" t="str">
        <f>HYPERLINK("http://www.autodoc.ru/Web/price/art/AI0A494740RYL?analog=on","AI0A494740RYL")</f>
        <v>AI0A494740RYL</v>
      </c>
      <c r="B696" s="1" t="s">
        <v>1169</v>
      </c>
      <c r="C696" s="1" t="s">
        <v>1170</v>
      </c>
      <c r="D696" t="s">
        <v>1171</v>
      </c>
    </row>
    <row r="697" spans="1:4" x14ac:dyDescent="0.25">
      <c r="A697" s="4" t="str">
        <f>HYPERLINK("http://www.autodoc.ru/Web/price/art/AI0A497740R?analog=on","AI0A497740R")</f>
        <v>AI0A497740R</v>
      </c>
      <c r="B697" s="1" t="s">
        <v>1172</v>
      </c>
      <c r="C697" s="1" t="s">
        <v>1148</v>
      </c>
      <c r="D697" t="s">
        <v>1050</v>
      </c>
    </row>
    <row r="698" spans="1:4" x14ac:dyDescent="0.25">
      <c r="A698" s="4" t="str">
        <f>HYPERLINK("http://www.autodoc.ru/Web/price/art/AI0A494740RYR?analog=on","AI0A494740RYR")</f>
        <v>AI0A494740RYR</v>
      </c>
      <c r="B698" s="1" t="s">
        <v>1173</v>
      </c>
      <c r="C698" s="1" t="s">
        <v>1170</v>
      </c>
      <c r="D698" t="s">
        <v>1174</v>
      </c>
    </row>
    <row r="699" spans="1:4" x14ac:dyDescent="0.25">
      <c r="A699" s="4" t="str">
        <f>HYPERLINK("http://www.autodoc.ru/Web/price/art/AI0A49474AHN?analog=on","AI0A49474AHN")</f>
        <v>AI0A49474AHN</v>
      </c>
      <c r="B699" s="1" t="s">
        <v>1051</v>
      </c>
      <c r="C699" s="1" t="s">
        <v>1052</v>
      </c>
      <c r="D699" t="s">
        <v>1053</v>
      </c>
    </row>
    <row r="700" spans="1:4" x14ac:dyDescent="0.25">
      <c r="A700" s="4" t="str">
        <f>HYPERLINK("http://www.autodoc.ru/Web/price/art/AI0A494741HN?analog=on","AI0A494741HN")</f>
        <v>AI0A494741HN</v>
      </c>
      <c r="B700" s="1" t="s">
        <v>1056</v>
      </c>
      <c r="C700" s="1" t="s">
        <v>1024</v>
      </c>
      <c r="D700" t="s">
        <v>1057</v>
      </c>
    </row>
    <row r="701" spans="1:4" x14ac:dyDescent="0.25">
      <c r="A701" s="4" t="str">
        <f>HYPERLINK("http://www.autodoc.ru/Web/price/art/AI0A49474BRHN?analog=on","AI0A49474BRHN")</f>
        <v>AI0A49474BRHN</v>
      </c>
      <c r="B701" s="1" t="s">
        <v>1051</v>
      </c>
      <c r="C701" s="1" t="s">
        <v>1052</v>
      </c>
      <c r="D701" t="s">
        <v>1058</v>
      </c>
    </row>
    <row r="702" spans="1:4" x14ac:dyDescent="0.25">
      <c r="A702" s="4" t="str">
        <f>HYPERLINK("http://www.autodoc.ru/Web/price/art/AI0A494742RWL?analog=on","AI0A494742RWL")</f>
        <v>AI0A494742RWL</v>
      </c>
      <c r="B702" s="1" t="s">
        <v>1059</v>
      </c>
      <c r="C702" s="1" t="s">
        <v>1024</v>
      </c>
      <c r="D702" t="s">
        <v>1060</v>
      </c>
    </row>
    <row r="703" spans="1:4" x14ac:dyDescent="0.25">
      <c r="A703" s="4" t="str">
        <f>HYPERLINK("http://www.autodoc.ru/Web/price/art/AI0A494742RWR?analog=on","AI0A494742RWR")</f>
        <v>AI0A494742RWR</v>
      </c>
      <c r="B703" s="1" t="s">
        <v>1061</v>
      </c>
      <c r="C703" s="1" t="s">
        <v>1024</v>
      </c>
      <c r="D703" t="s">
        <v>1062</v>
      </c>
    </row>
    <row r="704" spans="1:4" x14ac:dyDescent="0.25">
      <c r="A704" s="4" t="str">
        <f>HYPERLINK("http://www.autodoc.ru/Web/price/art/AI0A494743RTL?analog=on","AI0A494743RTL")</f>
        <v>AI0A494743RTL</v>
      </c>
      <c r="B704" s="1" t="s">
        <v>1063</v>
      </c>
      <c r="C704" s="1" t="s">
        <v>1024</v>
      </c>
      <c r="D704" t="s">
        <v>1064</v>
      </c>
    </row>
    <row r="705" spans="1:4" x14ac:dyDescent="0.25">
      <c r="A705" s="4" t="str">
        <f>HYPERLINK("http://www.autodoc.ru/Web/price/art/AI0A494743RTR?analog=on","AI0A494743RTR")</f>
        <v>AI0A494743RTR</v>
      </c>
      <c r="B705" s="1" t="s">
        <v>1065</v>
      </c>
      <c r="C705" s="1" t="s">
        <v>1024</v>
      </c>
      <c r="D705" t="s">
        <v>1066</v>
      </c>
    </row>
    <row r="706" spans="1:4" x14ac:dyDescent="0.25">
      <c r="A706" s="4" t="str">
        <f>HYPERLINK("http://www.autodoc.ru/Web/price/art/AI0A494744TRN?analog=on","AI0A494744TRN")</f>
        <v>AI0A494744TRN</v>
      </c>
      <c r="B706" s="1" t="s">
        <v>1056</v>
      </c>
      <c r="C706" s="1" t="s">
        <v>1024</v>
      </c>
      <c r="D706" t="s">
        <v>1067</v>
      </c>
    </row>
    <row r="707" spans="1:4" x14ac:dyDescent="0.25">
      <c r="A707" s="4" t="str">
        <f>HYPERLINK("http://www.autodoc.ru/Web/price/art/AI0A494745HBN?analog=on","AI0A494745HBN")</f>
        <v>AI0A494745HBN</v>
      </c>
      <c r="B707" s="1" t="s">
        <v>1056</v>
      </c>
      <c r="C707" s="1" t="s">
        <v>1052</v>
      </c>
      <c r="D707" t="s">
        <v>1175</v>
      </c>
    </row>
    <row r="708" spans="1:4" x14ac:dyDescent="0.25">
      <c r="A708" s="4" t="str">
        <f>HYPERLINK("http://www.autodoc.ru/Web/price/art/AI0A494746TTN?analog=on","AI0A494746TTN")</f>
        <v>AI0A494746TTN</v>
      </c>
      <c r="B708" s="1" t="s">
        <v>1056</v>
      </c>
      <c r="C708" s="1" t="s">
        <v>1052</v>
      </c>
      <c r="D708" t="s">
        <v>1068</v>
      </c>
    </row>
    <row r="709" spans="1:4" x14ac:dyDescent="0.25">
      <c r="A709" s="4" t="str">
        <f>HYPERLINK("http://www.autodoc.ru/Web/price/art/AI0A494747HN?analog=on","AI0A494747HN")</f>
        <v>AI0A494747HN</v>
      </c>
      <c r="B709" s="1" t="s">
        <v>1056</v>
      </c>
      <c r="C709" s="1" t="s">
        <v>1052</v>
      </c>
      <c r="D709" t="s">
        <v>1069</v>
      </c>
    </row>
    <row r="710" spans="1:4" x14ac:dyDescent="0.25">
      <c r="A710" s="4" t="str">
        <f>HYPERLINK("http://www.autodoc.ru/Web/price/art/AI0A494748HN?analog=on","AI0A494748HN")</f>
        <v>AI0A494748HN</v>
      </c>
      <c r="B710" s="1" t="s">
        <v>1056</v>
      </c>
      <c r="C710" s="1" t="s">
        <v>1052</v>
      </c>
      <c r="D710" t="s">
        <v>1070</v>
      </c>
    </row>
    <row r="711" spans="1:4" x14ac:dyDescent="0.25">
      <c r="A711" s="4" t="str">
        <f>HYPERLINK("http://www.autodoc.ru/Web/price/art/AI0A494749RHN?analog=on","AI0A494749RHN")</f>
        <v>AI0A494749RHN</v>
      </c>
      <c r="B711" s="1" t="s">
        <v>1056</v>
      </c>
      <c r="C711" s="1" t="s">
        <v>1071</v>
      </c>
      <c r="D711" t="s">
        <v>1072</v>
      </c>
    </row>
    <row r="712" spans="1:4" x14ac:dyDescent="0.25">
      <c r="A712" s="4" t="str">
        <f>HYPERLINK("http://www.autodoc.ru/Web/price/art/VWPAS97813L?analog=on","VWPAS97813L")</f>
        <v>VWPAS97813L</v>
      </c>
      <c r="B712" s="1" t="s">
        <v>1073</v>
      </c>
      <c r="C712" s="1" t="s">
        <v>1074</v>
      </c>
      <c r="D712" t="s">
        <v>1075</v>
      </c>
    </row>
    <row r="713" spans="1:4" x14ac:dyDescent="0.25">
      <c r="A713" s="4" t="str">
        <f>HYPERLINK("http://www.autodoc.ru/Web/price/art/VWPAS97814L?analog=on","VWPAS97814L")</f>
        <v>VWPAS97814L</v>
      </c>
      <c r="B713" s="1" t="s">
        <v>1076</v>
      </c>
      <c r="C713" s="1" t="s">
        <v>1077</v>
      </c>
      <c r="D713" t="s">
        <v>1078</v>
      </c>
    </row>
    <row r="714" spans="1:4" x14ac:dyDescent="0.25">
      <c r="A714" s="4" t="str">
        <f>HYPERLINK("http://www.autodoc.ru/Web/price/art/VWPAS97814R?analog=on","VWPAS97814R")</f>
        <v>VWPAS97814R</v>
      </c>
      <c r="B714" s="1" t="s">
        <v>1079</v>
      </c>
      <c r="C714" s="1" t="s">
        <v>1077</v>
      </c>
      <c r="D714" t="s">
        <v>1080</v>
      </c>
    </row>
    <row r="715" spans="1:4" x14ac:dyDescent="0.25">
      <c r="A715" s="4" t="str">
        <f>HYPERLINK("http://www.autodoc.ru/Web/price/art/VWPAS97815Z?analog=on","VWPAS97815Z")</f>
        <v>VWPAS97815Z</v>
      </c>
      <c r="B715" s="1" t="s">
        <v>1081</v>
      </c>
      <c r="C715" s="1" t="s">
        <v>1077</v>
      </c>
      <c r="D715" t="s">
        <v>1082</v>
      </c>
    </row>
    <row r="716" spans="1:4" x14ac:dyDescent="0.25">
      <c r="A716" s="4" t="str">
        <f>HYPERLINK("http://www.autodoc.ru/Web/price/art/VWPAS97816L?analog=on","VWPAS97816L")</f>
        <v>VWPAS97816L</v>
      </c>
      <c r="B716" s="1" t="s">
        <v>1073</v>
      </c>
      <c r="C716" s="1" t="s">
        <v>1077</v>
      </c>
      <c r="D716" t="s">
        <v>1083</v>
      </c>
    </row>
    <row r="717" spans="1:4" x14ac:dyDescent="0.25">
      <c r="A717" s="4" t="str">
        <f>HYPERLINK("http://www.autodoc.ru/Web/price/art/VWPAS97817R?analog=on","VWPAS97817R")</f>
        <v>VWPAS97817R</v>
      </c>
      <c r="B717" s="1" t="s">
        <v>1084</v>
      </c>
      <c r="C717" s="1" t="s">
        <v>1077</v>
      </c>
      <c r="D717" t="s">
        <v>1085</v>
      </c>
    </row>
    <row r="718" spans="1:4" x14ac:dyDescent="0.25">
      <c r="A718" s="4" t="str">
        <f>HYPERLINK("http://www.autodoc.ru/Web/price/art/VWPAS97818L?analog=on","VWPAS97818L")</f>
        <v>VWPAS97818L</v>
      </c>
      <c r="B718" s="1" t="s">
        <v>1086</v>
      </c>
      <c r="C718" s="1" t="s">
        <v>1077</v>
      </c>
      <c r="D718" t="s">
        <v>1087</v>
      </c>
    </row>
    <row r="719" spans="1:4" x14ac:dyDescent="0.25">
      <c r="A719" s="4" t="str">
        <f>HYPERLINK("http://www.autodoc.ru/Web/price/art/VWPAS97818R?analog=on","VWPAS97818R")</f>
        <v>VWPAS97818R</v>
      </c>
      <c r="B719" s="1" t="s">
        <v>1088</v>
      </c>
      <c r="C719" s="1" t="s">
        <v>1077</v>
      </c>
      <c r="D719" t="s">
        <v>1089</v>
      </c>
    </row>
    <row r="720" spans="1:4" x14ac:dyDescent="0.25">
      <c r="A720" s="4" t="str">
        <f>HYPERLINK("http://www.autodoc.ru/Web/price/art/VWPAS97819N?analog=on","VWPAS97819N")</f>
        <v>VWPAS97819N</v>
      </c>
      <c r="B720" s="1" t="s">
        <v>1090</v>
      </c>
      <c r="C720" s="1" t="s">
        <v>1077</v>
      </c>
      <c r="D720" t="s">
        <v>1091</v>
      </c>
    </row>
    <row r="721" spans="1:4" x14ac:dyDescent="0.25">
      <c r="A721" s="4" t="str">
        <f>HYPERLINK("http://www.autodoc.ru/Web/price/art/VWPAS97840L?analog=on","VWPAS97840L")</f>
        <v>VWPAS97840L</v>
      </c>
      <c r="B721" s="1" t="s">
        <v>1092</v>
      </c>
      <c r="C721" s="1" t="s">
        <v>1077</v>
      </c>
      <c r="D721" t="s">
        <v>1093</v>
      </c>
    </row>
    <row r="722" spans="1:4" x14ac:dyDescent="0.25">
      <c r="A722" s="4" t="str">
        <f>HYPERLINK("http://www.autodoc.ru/Web/price/art/VWPAS97840R?analog=on","VWPAS97840R")</f>
        <v>VWPAS97840R</v>
      </c>
      <c r="B722" s="1" t="s">
        <v>1176</v>
      </c>
      <c r="C722" s="1" t="s">
        <v>1077</v>
      </c>
      <c r="D722" t="s">
        <v>1177</v>
      </c>
    </row>
    <row r="723" spans="1:4" x14ac:dyDescent="0.25">
      <c r="A723" s="4" t="str">
        <f>HYPERLINK("http://www.autodoc.ru/Web/price/art/AI08087900?analog=on","AI08087900")</f>
        <v>AI08087900</v>
      </c>
      <c r="B723" s="1" t="s">
        <v>152</v>
      </c>
      <c r="C723" s="1" t="s">
        <v>45</v>
      </c>
      <c r="D723" t="s">
        <v>153</v>
      </c>
    </row>
    <row r="724" spans="1:4" x14ac:dyDescent="0.25">
      <c r="A724" s="4" t="str">
        <f>HYPERLINK("http://www.autodoc.ru/Web/price/art/AI0A496914?analog=on","AI0A496914")</f>
        <v>AI0A496914</v>
      </c>
      <c r="B724" s="1" t="s">
        <v>1178</v>
      </c>
      <c r="C724" s="1" t="s">
        <v>615</v>
      </c>
      <c r="D724" t="s">
        <v>1095</v>
      </c>
    </row>
    <row r="725" spans="1:4" x14ac:dyDescent="0.25">
      <c r="A725" s="4" t="str">
        <f>HYPERLINK("http://www.autodoc.ru/Web/price/art/AI0A496915?analog=on","AI0A496915")</f>
        <v>AI0A496915</v>
      </c>
      <c r="B725" s="1" t="s">
        <v>1179</v>
      </c>
      <c r="C725" s="1" t="s">
        <v>639</v>
      </c>
      <c r="D725" t="s">
        <v>1180</v>
      </c>
    </row>
    <row r="726" spans="1:4" x14ac:dyDescent="0.25">
      <c r="A726" s="4" t="str">
        <f>HYPERLINK("http://www.autodoc.ru/Web/price/art/AI0A496916?analog=on","AI0A496916")</f>
        <v>AI0A496916</v>
      </c>
      <c r="B726" s="1" t="s">
        <v>1094</v>
      </c>
      <c r="C726" s="1" t="s">
        <v>615</v>
      </c>
      <c r="D726" t="s">
        <v>1095</v>
      </c>
    </row>
    <row r="727" spans="1:4" x14ac:dyDescent="0.25">
      <c r="A727" s="4" t="str">
        <f>HYPERLINK("http://www.autodoc.ru/Web/price/art/AI0A496917?analog=on","AI0A496917")</f>
        <v>AI0A496917</v>
      </c>
      <c r="B727" s="1" t="s">
        <v>1096</v>
      </c>
      <c r="C727" s="1" t="s">
        <v>615</v>
      </c>
      <c r="D727" t="s">
        <v>1097</v>
      </c>
    </row>
    <row r="728" spans="1:4" x14ac:dyDescent="0.25">
      <c r="A728" s="4" t="str">
        <f>HYPERLINK("http://www.autodoc.ru/Web/price/art/AI0A4949C0Z?analog=on","AI0A4949C0Z")</f>
        <v>AI0A4949C0Z</v>
      </c>
      <c r="B728" s="1" t="s">
        <v>1181</v>
      </c>
      <c r="C728" s="1" t="s">
        <v>1071</v>
      </c>
      <c r="D728" t="s">
        <v>1182</v>
      </c>
    </row>
    <row r="729" spans="1:4" x14ac:dyDescent="0.25">
      <c r="A729" s="4" t="str">
        <f>HYPERLINK("http://www.autodoc.ru/Web/price/art/AI0A494931?analog=on","AI0A494931")</f>
        <v>AI0A494931</v>
      </c>
      <c r="B729" s="1" t="s">
        <v>1183</v>
      </c>
      <c r="C729" s="1" t="s">
        <v>1170</v>
      </c>
      <c r="D729" t="s">
        <v>1184</v>
      </c>
    </row>
    <row r="730" spans="1:4" x14ac:dyDescent="0.25">
      <c r="A730" s="4" t="str">
        <f>HYPERLINK("http://www.autodoc.ru/Web/price/art/AI0A697931?analog=on","AI0A697931")</f>
        <v>AI0A697931</v>
      </c>
      <c r="B730" s="1" t="s">
        <v>1098</v>
      </c>
      <c r="C730" s="1" t="s">
        <v>19</v>
      </c>
      <c r="D730" t="s">
        <v>1099</v>
      </c>
    </row>
    <row r="731" spans="1:4" x14ac:dyDescent="0.25">
      <c r="A731" s="4" t="str">
        <f>HYPERLINK("http://www.autodoc.ru/Web/price/art/VWPAS97940?analog=on","VWPAS97940")</f>
        <v>VWPAS97940</v>
      </c>
      <c r="B731" s="1" t="s">
        <v>1100</v>
      </c>
      <c r="C731" s="1" t="s">
        <v>1077</v>
      </c>
      <c r="D731" t="s">
        <v>1101</v>
      </c>
    </row>
    <row r="732" spans="1:4" x14ac:dyDescent="0.25">
      <c r="A732" s="4" t="str">
        <f>HYPERLINK("http://www.autodoc.ru/Web/price/art/AI0A495970?analog=on","AI0A495970")</f>
        <v>AI0A495970</v>
      </c>
      <c r="B732" s="1" t="s">
        <v>1185</v>
      </c>
      <c r="C732" s="1" t="s">
        <v>1186</v>
      </c>
      <c r="D732" t="s">
        <v>1187</v>
      </c>
    </row>
    <row r="733" spans="1:4" x14ac:dyDescent="0.25">
      <c r="A733" s="4" t="str">
        <f>HYPERLINK("http://www.autodoc.ru/Web/price/art/AI0A495971?analog=on","AI0A495971")</f>
        <v>AI0A495971</v>
      </c>
      <c r="B733" s="1" t="s">
        <v>1188</v>
      </c>
      <c r="C733" s="1" t="s">
        <v>1186</v>
      </c>
      <c r="D733" t="s">
        <v>1189</v>
      </c>
    </row>
    <row r="734" spans="1:4" x14ac:dyDescent="0.25">
      <c r="A734" s="4" t="str">
        <f>HYPERLINK("http://www.autodoc.ru/Web/price/art/AI0A495972?analog=on","AI0A495972")</f>
        <v>AI0A495972</v>
      </c>
      <c r="B734" s="1" t="s">
        <v>1190</v>
      </c>
      <c r="C734" s="1" t="s">
        <v>1186</v>
      </c>
      <c r="D734" t="s">
        <v>1191</v>
      </c>
    </row>
    <row r="735" spans="1:4" x14ac:dyDescent="0.25">
      <c r="A735" s="4" t="str">
        <f>HYPERLINK("http://www.autodoc.ru/Web/price/art/AI0A495973?analog=on","AI0A495973")</f>
        <v>AI0A495973</v>
      </c>
      <c r="B735" s="1" t="s">
        <v>1192</v>
      </c>
      <c r="C735" s="1" t="s">
        <v>1193</v>
      </c>
      <c r="D735" t="s">
        <v>1194</v>
      </c>
    </row>
    <row r="736" spans="1:4" x14ac:dyDescent="0.25">
      <c r="A736" s="3" t="s">
        <v>1195</v>
      </c>
      <c r="B736" s="3"/>
      <c r="C736" s="3"/>
      <c r="D736" s="3"/>
    </row>
    <row r="737" spans="1:4" x14ac:dyDescent="0.25">
      <c r="A737" s="4" t="str">
        <f>HYPERLINK("http://www.autodoc.ru/Web/price/art/AI0A412000L?analog=on","AI0A412000L")</f>
        <v>AI0A412000L</v>
      </c>
      <c r="B737" s="1" t="s">
        <v>1196</v>
      </c>
      <c r="C737" s="1" t="s">
        <v>546</v>
      </c>
      <c r="D737" t="s">
        <v>1197</v>
      </c>
    </row>
    <row r="738" spans="1:4" x14ac:dyDescent="0.25">
      <c r="A738" s="4" t="str">
        <f>HYPERLINK("http://www.autodoc.ru/Web/price/art/AI0A412000R?analog=on","AI0A412000R")</f>
        <v>AI0A412000R</v>
      </c>
      <c r="B738" s="1" t="s">
        <v>1198</v>
      </c>
      <c r="C738" s="1" t="s">
        <v>546</v>
      </c>
      <c r="D738" t="s">
        <v>1199</v>
      </c>
    </row>
    <row r="739" spans="1:4" x14ac:dyDescent="0.25">
      <c r="A739" s="4" t="str">
        <f>HYPERLINK("http://www.autodoc.ru/Web/price/art/AI0A412001L?analog=on","AI0A412001L")</f>
        <v>AI0A412001L</v>
      </c>
      <c r="B739" s="1" t="s">
        <v>1200</v>
      </c>
      <c r="C739" s="1" t="s">
        <v>546</v>
      </c>
      <c r="D739" t="s">
        <v>1201</v>
      </c>
    </row>
    <row r="740" spans="1:4" x14ac:dyDescent="0.25">
      <c r="A740" s="4" t="str">
        <f>HYPERLINK("http://www.autodoc.ru/Web/price/art/AI0A412001R?analog=on","AI0A412001R")</f>
        <v>AI0A412001R</v>
      </c>
      <c r="B740" s="1" t="s">
        <v>1202</v>
      </c>
      <c r="C740" s="1" t="s">
        <v>546</v>
      </c>
      <c r="D740" t="s">
        <v>1203</v>
      </c>
    </row>
    <row r="741" spans="1:4" x14ac:dyDescent="0.25">
      <c r="A741" s="4" t="str">
        <f>HYPERLINK("http://www.autodoc.ru/Web/price/art/AI0A412070L?analog=on","AI0A412070L")</f>
        <v>AI0A412070L</v>
      </c>
      <c r="B741" s="1" t="s">
        <v>1204</v>
      </c>
      <c r="C741" s="1" t="s">
        <v>546</v>
      </c>
      <c r="D741" t="s">
        <v>1205</v>
      </c>
    </row>
    <row r="742" spans="1:4" x14ac:dyDescent="0.25">
      <c r="A742" s="4" t="str">
        <f>HYPERLINK("http://www.autodoc.ru/Web/price/art/AI0A412070R?analog=on","AI0A412070R")</f>
        <v>AI0A412070R</v>
      </c>
      <c r="B742" s="1" t="s">
        <v>1206</v>
      </c>
      <c r="C742" s="1" t="s">
        <v>546</v>
      </c>
      <c r="D742" t="s">
        <v>1207</v>
      </c>
    </row>
    <row r="743" spans="1:4" x14ac:dyDescent="0.25">
      <c r="A743" s="4" t="str">
        <f>HYPERLINK("http://www.autodoc.ru/Web/price/art/AI0A412071L?analog=on","AI0A412071L")</f>
        <v>AI0A412071L</v>
      </c>
      <c r="B743" s="1" t="s">
        <v>1208</v>
      </c>
      <c r="C743" s="1" t="s">
        <v>546</v>
      </c>
      <c r="D743" t="s">
        <v>823</v>
      </c>
    </row>
    <row r="744" spans="1:4" x14ac:dyDescent="0.25">
      <c r="A744" s="4" t="str">
        <f>HYPERLINK("http://www.autodoc.ru/Web/price/art/AI0A412071R?analog=on","AI0A412071R")</f>
        <v>AI0A412071R</v>
      </c>
      <c r="B744" s="1" t="s">
        <v>1209</v>
      </c>
      <c r="C744" s="1" t="s">
        <v>546</v>
      </c>
      <c r="D744" t="s">
        <v>825</v>
      </c>
    </row>
    <row r="745" spans="1:4" x14ac:dyDescent="0.25">
      <c r="A745" s="4" t="str">
        <f>HYPERLINK("http://www.autodoc.ru/Web/price/art/AI0A412100?analog=on","AI0A412100")</f>
        <v>AI0A412100</v>
      </c>
      <c r="B745" s="1" t="s">
        <v>1210</v>
      </c>
      <c r="C745" s="1" t="s">
        <v>546</v>
      </c>
      <c r="D745" t="s">
        <v>1211</v>
      </c>
    </row>
    <row r="746" spans="1:4" x14ac:dyDescent="0.25">
      <c r="A746" s="4" t="str">
        <f>HYPERLINK("http://www.autodoc.ru/Web/price/art/AI0A412160?analog=on","AI0A412160")</f>
        <v>AI0A412160</v>
      </c>
      <c r="B746" s="1" t="s">
        <v>1212</v>
      </c>
      <c r="C746" s="1" t="s">
        <v>546</v>
      </c>
      <c r="D746" t="s">
        <v>1213</v>
      </c>
    </row>
    <row r="747" spans="1:4" x14ac:dyDescent="0.25">
      <c r="A747" s="4" t="str">
        <f>HYPERLINK("http://www.autodoc.ru/Web/price/art/AI0A412161?analog=on","AI0A412161")</f>
        <v>AI0A412161</v>
      </c>
      <c r="B747" s="1" t="s">
        <v>1214</v>
      </c>
      <c r="C747" s="1" t="s">
        <v>546</v>
      </c>
      <c r="D747" t="s">
        <v>1215</v>
      </c>
    </row>
    <row r="748" spans="1:4" x14ac:dyDescent="0.25">
      <c r="A748" s="4" t="str">
        <f>HYPERLINK("http://www.autodoc.ru/Web/price/art/AI0A412162?analog=on","AI0A412162")</f>
        <v>AI0A412162</v>
      </c>
      <c r="B748" s="1" t="s">
        <v>1216</v>
      </c>
      <c r="C748" s="1" t="s">
        <v>546</v>
      </c>
      <c r="D748" t="s">
        <v>1217</v>
      </c>
    </row>
    <row r="749" spans="1:4" x14ac:dyDescent="0.25">
      <c r="A749" s="4" t="str">
        <f>HYPERLINK("http://www.autodoc.ru/Web/price/art/AI0A412163?analog=on","AI0A412163")</f>
        <v>AI0A412163</v>
      </c>
      <c r="B749" s="1" t="s">
        <v>1216</v>
      </c>
      <c r="C749" s="1" t="s">
        <v>546</v>
      </c>
      <c r="D749" t="s">
        <v>1218</v>
      </c>
    </row>
    <row r="750" spans="1:4" x14ac:dyDescent="0.25">
      <c r="A750" s="4" t="str">
        <f>HYPERLINK("http://www.autodoc.ru/Web/price/art/AI0A412164?analog=on","AI0A412164")</f>
        <v>AI0A412164</v>
      </c>
      <c r="B750" s="1" t="s">
        <v>1212</v>
      </c>
      <c r="C750" s="1" t="s">
        <v>546</v>
      </c>
      <c r="D750" t="s">
        <v>1219</v>
      </c>
    </row>
    <row r="751" spans="1:4" x14ac:dyDescent="0.25">
      <c r="A751" s="4" t="str">
        <f>HYPERLINK("http://www.autodoc.ru/Web/price/art/AI0A412190L?analog=on","AI0A412190L")</f>
        <v>AI0A412190L</v>
      </c>
      <c r="B751" s="1" t="s">
        <v>1220</v>
      </c>
      <c r="C751" s="1" t="s">
        <v>546</v>
      </c>
      <c r="D751" t="s">
        <v>1221</v>
      </c>
    </row>
    <row r="752" spans="1:4" x14ac:dyDescent="0.25">
      <c r="A752" s="4" t="str">
        <f>HYPERLINK("http://www.autodoc.ru/Web/price/art/AI0A412190R?analog=on","AI0A412190R")</f>
        <v>AI0A412190R</v>
      </c>
      <c r="B752" s="1" t="s">
        <v>1222</v>
      </c>
      <c r="C752" s="1" t="s">
        <v>546</v>
      </c>
      <c r="D752" t="s">
        <v>1223</v>
      </c>
    </row>
    <row r="753" spans="1:4" x14ac:dyDescent="0.25">
      <c r="A753" s="4" t="str">
        <f>HYPERLINK("http://www.autodoc.ru/Web/price/art/AI0A412270L?analog=on","AI0A412270L")</f>
        <v>AI0A412270L</v>
      </c>
      <c r="B753" s="1" t="s">
        <v>1224</v>
      </c>
      <c r="C753" s="1" t="s">
        <v>546</v>
      </c>
      <c r="D753" t="s">
        <v>840</v>
      </c>
    </row>
    <row r="754" spans="1:4" x14ac:dyDescent="0.25">
      <c r="A754" s="4" t="str">
        <f>HYPERLINK("http://www.autodoc.ru/Web/price/art/AI0A412270R?analog=on","AI0A412270R")</f>
        <v>AI0A412270R</v>
      </c>
      <c r="B754" s="1" t="s">
        <v>1225</v>
      </c>
      <c r="C754" s="1" t="s">
        <v>546</v>
      </c>
      <c r="D754" t="s">
        <v>842</v>
      </c>
    </row>
    <row r="755" spans="1:4" x14ac:dyDescent="0.25">
      <c r="A755" s="4" t="str">
        <f>HYPERLINK("http://www.autodoc.ru/Web/price/art/AI0A412300L?analog=on","AI0A412300L")</f>
        <v>AI0A412300L</v>
      </c>
      <c r="B755" s="1" t="s">
        <v>1226</v>
      </c>
      <c r="C755" s="1" t="s">
        <v>546</v>
      </c>
      <c r="D755" t="s">
        <v>844</v>
      </c>
    </row>
    <row r="756" spans="1:4" x14ac:dyDescent="0.25">
      <c r="A756" s="4" t="str">
        <f>HYPERLINK("http://www.autodoc.ru/Web/price/art/AI0A412300R?analog=on","AI0A412300R")</f>
        <v>AI0A412300R</v>
      </c>
      <c r="B756" s="1" t="s">
        <v>1227</v>
      </c>
      <c r="C756" s="1" t="s">
        <v>546</v>
      </c>
      <c r="D756" t="s">
        <v>846</v>
      </c>
    </row>
    <row r="757" spans="1:4" x14ac:dyDescent="0.25">
      <c r="A757" s="4" t="str">
        <f>HYPERLINK("http://www.autodoc.ru/Web/price/art/AI0A412301L?analog=on","AI0A412301L")</f>
        <v>AI0A412301L</v>
      </c>
      <c r="B757" s="1" t="s">
        <v>1228</v>
      </c>
      <c r="C757" s="1" t="s">
        <v>546</v>
      </c>
      <c r="D757" t="s">
        <v>848</v>
      </c>
    </row>
    <row r="758" spans="1:4" x14ac:dyDescent="0.25">
      <c r="A758" s="4" t="str">
        <f>HYPERLINK("http://www.autodoc.ru/Web/price/art/AI0A412301R?analog=on","AI0A412301R")</f>
        <v>AI0A412301R</v>
      </c>
      <c r="B758" s="1" t="s">
        <v>1229</v>
      </c>
      <c r="C758" s="1" t="s">
        <v>546</v>
      </c>
      <c r="D758" t="s">
        <v>850</v>
      </c>
    </row>
    <row r="759" spans="1:4" x14ac:dyDescent="0.25">
      <c r="A759" s="4" t="str">
        <f>HYPERLINK("http://www.autodoc.ru/Web/price/art/AI0A412330?analog=on","AI0A412330")</f>
        <v>AI0A412330</v>
      </c>
      <c r="B759" s="1" t="s">
        <v>1230</v>
      </c>
      <c r="C759" s="1" t="s">
        <v>546</v>
      </c>
      <c r="D759" t="s">
        <v>852</v>
      </c>
    </row>
    <row r="760" spans="1:4" x14ac:dyDescent="0.25">
      <c r="A760" s="4" t="str">
        <f>HYPERLINK("http://www.autodoc.ru/Web/price/art/AI0A4124D0L?analog=on","AI0A4124D0L")</f>
        <v>AI0A4124D0L</v>
      </c>
      <c r="B760" s="1" t="s">
        <v>1231</v>
      </c>
      <c r="C760" s="1" t="s">
        <v>546</v>
      </c>
      <c r="D760" t="s">
        <v>1232</v>
      </c>
    </row>
    <row r="761" spans="1:4" x14ac:dyDescent="0.25">
      <c r="A761" s="4" t="str">
        <f>HYPERLINK("http://www.autodoc.ru/Web/price/art/AI0A4124D0R?analog=on","AI0A4124D0R")</f>
        <v>AI0A4124D0R</v>
      </c>
      <c r="B761" s="1" t="s">
        <v>1233</v>
      </c>
      <c r="C761" s="1" t="s">
        <v>546</v>
      </c>
      <c r="D761" t="s">
        <v>1234</v>
      </c>
    </row>
    <row r="762" spans="1:4" x14ac:dyDescent="0.25">
      <c r="A762" s="4" t="str">
        <f>HYPERLINK("http://www.autodoc.ru/Web/price/art/AI0A412640?analog=on","AI0A412640")</f>
        <v>AI0A412640</v>
      </c>
      <c r="B762" s="1" t="s">
        <v>1235</v>
      </c>
      <c r="C762" s="1" t="s">
        <v>546</v>
      </c>
      <c r="D762" t="s">
        <v>1236</v>
      </c>
    </row>
    <row r="763" spans="1:4" x14ac:dyDescent="0.25">
      <c r="A763" s="4" t="str">
        <f>HYPERLINK("http://www.autodoc.ru/Web/price/art/AI0A412641?analog=on","AI0A412641")</f>
        <v>AI0A412641</v>
      </c>
      <c r="B763" s="1" t="s">
        <v>1235</v>
      </c>
      <c r="C763" s="1" t="s">
        <v>546</v>
      </c>
      <c r="D763" t="s">
        <v>1237</v>
      </c>
    </row>
    <row r="764" spans="1:4" x14ac:dyDescent="0.25">
      <c r="A764" s="4" t="str">
        <f>HYPERLINK("http://www.autodoc.ru/Web/price/art/AI0A412680?analog=on","AI0A412680")</f>
        <v>AI0A412680</v>
      </c>
      <c r="B764" s="1" t="s">
        <v>1238</v>
      </c>
      <c r="C764" s="1" t="s">
        <v>546</v>
      </c>
      <c r="D764" t="s">
        <v>1239</v>
      </c>
    </row>
    <row r="765" spans="1:4" x14ac:dyDescent="0.25">
      <c r="A765" s="4" t="str">
        <f>HYPERLINK("http://www.autodoc.ru/Web/price/art/AI0A412740L?analog=on","AI0A412740L")</f>
        <v>AI0A412740L</v>
      </c>
      <c r="B765" s="1" t="s">
        <v>1240</v>
      </c>
      <c r="C765" s="1" t="s">
        <v>546</v>
      </c>
      <c r="D765" t="s">
        <v>1241</v>
      </c>
    </row>
    <row r="766" spans="1:4" x14ac:dyDescent="0.25">
      <c r="A766" s="4" t="str">
        <f>HYPERLINK("http://www.autodoc.ru/Web/price/art/AI0A412740R?analog=on","AI0A412740R")</f>
        <v>AI0A412740R</v>
      </c>
      <c r="B766" s="1" t="s">
        <v>1242</v>
      </c>
      <c r="C766" s="1" t="s">
        <v>546</v>
      </c>
      <c r="D766" t="s">
        <v>1243</v>
      </c>
    </row>
    <row r="767" spans="1:4" x14ac:dyDescent="0.25">
      <c r="A767" s="4" t="str">
        <f>HYPERLINK("http://www.autodoc.ru/Web/price/art/AI0A412750L?analog=on","AI0A412750L")</f>
        <v>AI0A412750L</v>
      </c>
      <c r="B767" s="1" t="s">
        <v>1244</v>
      </c>
      <c r="C767" s="1" t="s">
        <v>546</v>
      </c>
      <c r="D767" t="s">
        <v>1245</v>
      </c>
    </row>
    <row r="768" spans="1:4" x14ac:dyDescent="0.25">
      <c r="A768" s="4" t="str">
        <f>HYPERLINK("http://www.autodoc.ru/Web/price/art/AI0A412750R?analog=on","AI0A412750R")</f>
        <v>AI0A412750R</v>
      </c>
      <c r="B768" s="1" t="s">
        <v>1246</v>
      </c>
      <c r="C768" s="1" t="s">
        <v>546</v>
      </c>
      <c r="D768" t="s">
        <v>1247</v>
      </c>
    </row>
    <row r="769" spans="1:4" x14ac:dyDescent="0.25">
      <c r="A769" s="4" t="str">
        <f>HYPERLINK("http://www.autodoc.ru/Web/price/art/AI0A412810L?analog=on","AI0A412810L")</f>
        <v>AI0A412810L</v>
      </c>
      <c r="B769" s="1" t="s">
        <v>1248</v>
      </c>
      <c r="C769" s="1" t="s">
        <v>546</v>
      </c>
      <c r="D769" t="s">
        <v>1249</v>
      </c>
    </row>
    <row r="770" spans="1:4" x14ac:dyDescent="0.25">
      <c r="A770" s="4" t="str">
        <f>HYPERLINK("http://www.autodoc.ru/Web/price/art/AI0A412810R?analog=on","AI0A412810R")</f>
        <v>AI0A412810R</v>
      </c>
      <c r="B770" s="1" t="s">
        <v>1250</v>
      </c>
      <c r="C770" s="1" t="s">
        <v>546</v>
      </c>
      <c r="D770" t="s">
        <v>1251</v>
      </c>
    </row>
    <row r="771" spans="1:4" x14ac:dyDescent="0.25">
      <c r="A771" s="4" t="str">
        <f>HYPERLINK("http://www.autodoc.ru/Web/price/art/AI0A4129C0L?analog=on","AI0A4129C0L")</f>
        <v>AI0A4129C0L</v>
      </c>
      <c r="B771" s="1" t="s">
        <v>1252</v>
      </c>
      <c r="C771" s="1" t="s">
        <v>546</v>
      </c>
      <c r="D771" t="s">
        <v>885</v>
      </c>
    </row>
    <row r="772" spans="1:4" x14ac:dyDescent="0.25">
      <c r="A772" s="4" t="str">
        <f>HYPERLINK("http://www.autodoc.ru/Web/price/art/AI0A4129C0R?analog=on","AI0A4129C0R")</f>
        <v>AI0A4129C0R</v>
      </c>
      <c r="B772" s="1" t="s">
        <v>1253</v>
      </c>
      <c r="C772" s="1" t="s">
        <v>546</v>
      </c>
      <c r="D772" t="s">
        <v>887</v>
      </c>
    </row>
    <row r="773" spans="1:4" x14ac:dyDescent="0.25">
      <c r="A773" s="3" t="s">
        <v>1254</v>
      </c>
      <c r="B773" s="3"/>
      <c r="C773" s="3"/>
      <c r="D773" s="3"/>
    </row>
    <row r="774" spans="1:4" x14ac:dyDescent="0.25">
      <c r="A774" s="4" t="str">
        <f>HYPERLINK("http://www.autodoc.ru/Web/price/art/AI0A415000L?analog=on","AI0A415000L")</f>
        <v>AI0A415000L</v>
      </c>
      <c r="B774" s="1" t="s">
        <v>1255</v>
      </c>
      <c r="C774" s="1" t="s">
        <v>1256</v>
      </c>
      <c r="D774" t="s">
        <v>1257</v>
      </c>
    </row>
    <row r="775" spans="1:4" x14ac:dyDescent="0.25">
      <c r="A775" s="4" t="str">
        <f>HYPERLINK("http://www.autodoc.ru/Web/price/art/AI0A415000R?analog=on","AI0A415000R")</f>
        <v>AI0A415000R</v>
      </c>
      <c r="B775" s="1" t="s">
        <v>1258</v>
      </c>
      <c r="C775" s="1" t="s">
        <v>1256</v>
      </c>
      <c r="D775" t="s">
        <v>1259</v>
      </c>
    </row>
    <row r="776" spans="1:4" x14ac:dyDescent="0.25">
      <c r="A776" s="4" t="str">
        <f>HYPERLINK("http://www.autodoc.ru/Web/price/art/AI0A415160?analog=on","AI0A415160")</f>
        <v>AI0A415160</v>
      </c>
      <c r="B776" s="1" t="s">
        <v>1260</v>
      </c>
      <c r="C776" s="1" t="s">
        <v>1256</v>
      </c>
      <c r="D776" t="s">
        <v>1261</v>
      </c>
    </row>
    <row r="777" spans="1:4" x14ac:dyDescent="0.25">
      <c r="A777" s="4" t="str">
        <f>HYPERLINK("http://www.autodoc.ru/Web/price/art/AI0A415161?analog=on","AI0A415161")</f>
        <v>AI0A415161</v>
      </c>
      <c r="B777" s="1" t="s">
        <v>1262</v>
      </c>
      <c r="C777" s="1" t="s">
        <v>1256</v>
      </c>
      <c r="D777" t="s">
        <v>1263</v>
      </c>
    </row>
    <row r="778" spans="1:4" x14ac:dyDescent="0.25">
      <c r="A778" s="4" t="str">
        <f>HYPERLINK("http://www.autodoc.ru/Web/price/art/AI0A415190?analog=on","AI0A415190")</f>
        <v>AI0A415190</v>
      </c>
      <c r="B778" s="1" t="s">
        <v>1264</v>
      </c>
      <c r="C778" s="1" t="s">
        <v>1256</v>
      </c>
      <c r="D778" t="s">
        <v>1265</v>
      </c>
    </row>
    <row r="779" spans="1:4" x14ac:dyDescent="0.25">
      <c r="A779" s="4" t="str">
        <f>HYPERLINK("http://www.autodoc.ru/Web/price/art/AI0A415270L?analog=on","AI0A415270L")</f>
        <v>AI0A415270L</v>
      </c>
      <c r="B779" s="1" t="s">
        <v>1266</v>
      </c>
      <c r="C779" s="1" t="s">
        <v>1256</v>
      </c>
      <c r="D779" t="s">
        <v>840</v>
      </c>
    </row>
    <row r="780" spans="1:4" x14ac:dyDescent="0.25">
      <c r="A780" s="4" t="str">
        <f>HYPERLINK("http://www.autodoc.ru/Web/price/art/AI0A415270R?analog=on","AI0A415270R")</f>
        <v>AI0A415270R</v>
      </c>
      <c r="B780" s="1" t="s">
        <v>1267</v>
      </c>
      <c r="C780" s="1" t="s">
        <v>1256</v>
      </c>
      <c r="D780" t="s">
        <v>842</v>
      </c>
    </row>
    <row r="781" spans="1:4" x14ac:dyDescent="0.25">
      <c r="A781" s="4" t="str">
        <f>HYPERLINK("http://www.autodoc.ru/Web/price/art/AI0A415330?analog=on","AI0A415330")</f>
        <v>AI0A415330</v>
      </c>
      <c r="B781" s="1" t="s">
        <v>1268</v>
      </c>
      <c r="C781" s="1" t="s">
        <v>1256</v>
      </c>
      <c r="D781" t="s">
        <v>852</v>
      </c>
    </row>
    <row r="782" spans="1:4" x14ac:dyDescent="0.25">
      <c r="A782" s="4" t="str">
        <f>HYPERLINK("http://www.autodoc.ru/Web/price/art/AI0A415380?analog=on","AI0A415380")</f>
        <v>AI0A415380</v>
      </c>
      <c r="B782" s="1" t="s">
        <v>1269</v>
      </c>
      <c r="C782" s="1" t="s">
        <v>1256</v>
      </c>
      <c r="D782" t="s">
        <v>1270</v>
      </c>
    </row>
    <row r="783" spans="1:4" x14ac:dyDescent="0.25">
      <c r="A783" s="4" t="str">
        <f>HYPERLINK("http://www.autodoc.ru/Web/price/art/AI0A415450L?analog=on","AI0A415450L")</f>
        <v>AI0A415450L</v>
      </c>
      <c r="B783" s="1" t="s">
        <v>1271</v>
      </c>
      <c r="C783" s="1" t="s">
        <v>1256</v>
      </c>
      <c r="D783" t="s">
        <v>1272</v>
      </c>
    </row>
    <row r="784" spans="1:4" x14ac:dyDescent="0.25">
      <c r="A784" s="4" t="str">
        <f>HYPERLINK("http://www.autodoc.ru/Web/price/art/AI0A415450R?analog=on","AI0A415450R")</f>
        <v>AI0A415450R</v>
      </c>
      <c r="B784" s="1" t="s">
        <v>1273</v>
      </c>
      <c r="C784" s="1" t="s">
        <v>1256</v>
      </c>
      <c r="D784" t="s">
        <v>1274</v>
      </c>
    </row>
    <row r="785" spans="1:4" x14ac:dyDescent="0.25">
      <c r="A785" s="4" t="str">
        <f>HYPERLINK("http://www.autodoc.ru/Web/price/art/AI0A415451L?analog=on","AI0A415451L")</f>
        <v>AI0A415451L</v>
      </c>
      <c r="B785" s="1" t="s">
        <v>1275</v>
      </c>
      <c r="C785" s="1" t="s">
        <v>1256</v>
      </c>
      <c r="D785" t="s">
        <v>1276</v>
      </c>
    </row>
    <row r="786" spans="1:4" x14ac:dyDescent="0.25">
      <c r="A786" s="4" t="str">
        <f>HYPERLINK("http://www.autodoc.ru/Web/price/art/AI0A415451R?analog=on","AI0A415451R")</f>
        <v>AI0A415451R</v>
      </c>
      <c r="B786" s="1" t="s">
        <v>1277</v>
      </c>
      <c r="C786" s="1" t="s">
        <v>1256</v>
      </c>
      <c r="D786" t="s">
        <v>1278</v>
      </c>
    </row>
    <row r="787" spans="1:4" x14ac:dyDescent="0.25">
      <c r="A787" s="4" t="str">
        <f>HYPERLINK("http://www.autodoc.ru/Web/price/art/AI0A415460L?analog=on","AI0A415460L")</f>
        <v>AI0A415460L</v>
      </c>
      <c r="B787" s="1" t="s">
        <v>1279</v>
      </c>
      <c r="C787" s="1" t="s">
        <v>1256</v>
      </c>
      <c r="D787" t="s">
        <v>1280</v>
      </c>
    </row>
    <row r="788" spans="1:4" x14ac:dyDescent="0.25">
      <c r="A788" s="4" t="str">
        <f>HYPERLINK("http://www.autodoc.ru/Web/price/art/AI0A415460R?analog=on","AI0A415460R")</f>
        <v>AI0A415460R</v>
      </c>
      <c r="B788" s="1" t="s">
        <v>1281</v>
      </c>
      <c r="C788" s="1" t="s">
        <v>1256</v>
      </c>
      <c r="D788" t="s">
        <v>1282</v>
      </c>
    </row>
    <row r="789" spans="1:4" x14ac:dyDescent="0.25">
      <c r="A789" s="4" t="str">
        <f>HYPERLINK("http://www.autodoc.ru/Web/price/art/AI0A415640?analog=on","AI0A415640")</f>
        <v>AI0A415640</v>
      </c>
      <c r="B789" s="1" t="s">
        <v>1283</v>
      </c>
      <c r="C789" s="1" t="s">
        <v>1256</v>
      </c>
      <c r="D789" t="s">
        <v>1236</v>
      </c>
    </row>
    <row r="790" spans="1:4" x14ac:dyDescent="0.25">
      <c r="A790" s="4" t="str">
        <f>HYPERLINK("http://www.autodoc.ru/Web/price/art/AI0A415660?analog=on","AI0A415660")</f>
        <v>AI0A415660</v>
      </c>
      <c r="B790" s="1" t="s">
        <v>1284</v>
      </c>
      <c r="C790" s="1" t="s">
        <v>1256</v>
      </c>
      <c r="D790" t="s">
        <v>1285</v>
      </c>
    </row>
    <row r="791" spans="1:4" x14ac:dyDescent="0.25">
      <c r="A791" s="4" t="str">
        <f>HYPERLINK("http://www.autodoc.ru/Web/price/art/AI0A415661?analog=on","AI0A415661")</f>
        <v>AI0A415661</v>
      </c>
      <c r="B791" s="1" t="s">
        <v>1286</v>
      </c>
      <c r="C791" s="1" t="s">
        <v>1256</v>
      </c>
      <c r="D791" t="s">
        <v>1287</v>
      </c>
    </row>
    <row r="792" spans="1:4" x14ac:dyDescent="0.25">
      <c r="A792" s="4" t="str">
        <f>HYPERLINK("http://www.autodoc.ru/Web/price/art/AI0A415740L?analog=on","AI0A415740L")</f>
        <v>AI0A415740L</v>
      </c>
      <c r="B792" s="1" t="s">
        <v>1288</v>
      </c>
      <c r="C792" s="1" t="s">
        <v>1256</v>
      </c>
      <c r="D792" t="s">
        <v>875</v>
      </c>
    </row>
    <row r="793" spans="1:4" x14ac:dyDescent="0.25">
      <c r="A793" s="4" t="str">
        <f>HYPERLINK("http://www.autodoc.ru/Web/price/art/AI0A415740R?analog=on","AI0A415740R")</f>
        <v>AI0A415740R</v>
      </c>
      <c r="B793" s="1" t="s">
        <v>1289</v>
      </c>
      <c r="C793" s="1" t="s">
        <v>1256</v>
      </c>
      <c r="D793" t="s">
        <v>877</v>
      </c>
    </row>
    <row r="794" spans="1:4" x14ac:dyDescent="0.25">
      <c r="A794" s="4" t="str">
        <f>HYPERLINK("http://www.autodoc.ru/Web/price/art/AI0A415741L?analog=on","AI0A415741L")</f>
        <v>AI0A415741L</v>
      </c>
      <c r="B794" s="1" t="s">
        <v>1290</v>
      </c>
      <c r="C794" s="1" t="s">
        <v>1256</v>
      </c>
      <c r="D794" t="s">
        <v>1291</v>
      </c>
    </row>
    <row r="795" spans="1:4" x14ac:dyDescent="0.25">
      <c r="A795" s="4" t="str">
        <f>HYPERLINK("http://www.autodoc.ru/Web/price/art/AI0A415741R?analog=on","AI0A415741R")</f>
        <v>AI0A415741R</v>
      </c>
      <c r="B795" s="1" t="s">
        <v>1292</v>
      </c>
      <c r="C795" s="1" t="s">
        <v>1256</v>
      </c>
      <c r="D795" t="s">
        <v>1293</v>
      </c>
    </row>
    <row r="796" spans="1:4" x14ac:dyDescent="0.25">
      <c r="A796" s="4" t="str">
        <f>HYPERLINK("http://www.autodoc.ru/Web/price/art/AI0A4159C0L?analog=on","AI0A4159C0L")</f>
        <v>AI0A4159C0L</v>
      </c>
      <c r="B796" s="1" t="s">
        <v>1294</v>
      </c>
      <c r="C796" s="1" t="s">
        <v>1256</v>
      </c>
      <c r="D796" t="s">
        <v>885</v>
      </c>
    </row>
    <row r="797" spans="1:4" x14ac:dyDescent="0.25">
      <c r="A797" s="4" t="str">
        <f>HYPERLINK("http://www.autodoc.ru/Web/price/art/AI0A4159C0R?analog=on","AI0A4159C0R")</f>
        <v>AI0A4159C0R</v>
      </c>
      <c r="B797" s="1" t="s">
        <v>1295</v>
      </c>
      <c r="C797" s="1" t="s">
        <v>1256</v>
      </c>
      <c r="D797" t="s">
        <v>887</v>
      </c>
    </row>
    <row r="798" spans="1:4" x14ac:dyDescent="0.25">
      <c r="A798" s="3" t="s">
        <v>1296</v>
      </c>
      <c r="B798" s="3"/>
      <c r="C798" s="3"/>
      <c r="D798" s="3"/>
    </row>
    <row r="799" spans="1:4" x14ac:dyDescent="0.25">
      <c r="A799" s="4" t="str">
        <f>HYPERLINK("http://www.autodoc.ru/Web/price/art/AI0A401000L?analog=on","AI0A401000L")</f>
        <v>AI0A401000L</v>
      </c>
      <c r="B799" s="1" t="s">
        <v>1297</v>
      </c>
      <c r="C799" s="1" t="s">
        <v>1298</v>
      </c>
      <c r="D799" t="s">
        <v>1009</v>
      </c>
    </row>
    <row r="800" spans="1:4" x14ac:dyDescent="0.25">
      <c r="A800" s="4" t="str">
        <f>HYPERLINK("http://www.autodoc.ru/Web/price/art/AI0A401000R?analog=on","AI0A401000R")</f>
        <v>AI0A401000R</v>
      </c>
      <c r="B800" s="1" t="s">
        <v>1299</v>
      </c>
      <c r="C800" s="1" t="s">
        <v>1298</v>
      </c>
      <c r="D800" t="s">
        <v>1011</v>
      </c>
    </row>
    <row r="801" spans="1:4" x14ac:dyDescent="0.25">
      <c r="A801" s="4" t="str">
        <f>HYPERLINK("http://www.autodoc.ru/Web/price/art/AI0A401001HBN?analog=on","AI0A401001HBN")</f>
        <v>AI0A401001HBN</v>
      </c>
      <c r="B801" s="1" t="s">
        <v>1300</v>
      </c>
      <c r="C801" s="1" t="s">
        <v>1301</v>
      </c>
      <c r="D801" t="s">
        <v>1302</v>
      </c>
    </row>
    <row r="802" spans="1:4" x14ac:dyDescent="0.25">
      <c r="A802" s="4" t="str">
        <f>HYPERLINK("http://www.autodoc.ru/Web/price/art/AI0A401002BN?analog=on","AI0A401002BN")</f>
        <v>AI0A401002BN</v>
      </c>
      <c r="B802" s="1" t="s">
        <v>1300</v>
      </c>
      <c r="C802" s="1" t="s">
        <v>1301</v>
      </c>
      <c r="D802" t="s">
        <v>1013</v>
      </c>
    </row>
    <row r="803" spans="1:4" x14ac:dyDescent="0.25">
      <c r="A803" s="4" t="str">
        <f>HYPERLINK("http://www.autodoc.ru/Web/price/art/AI0A401003HN?analog=on","AI0A401003HN")</f>
        <v>AI0A401003HN</v>
      </c>
      <c r="B803" s="1" t="s">
        <v>1300</v>
      </c>
      <c r="C803" s="1" t="s">
        <v>1301</v>
      </c>
      <c r="D803" t="s">
        <v>1303</v>
      </c>
    </row>
    <row r="804" spans="1:4" x14ac:dyDescent="0.25">
      <c r="A804" s="4" t="str">
        <f>HYPERLINK("http://www.autodoc.ru/Web/price/art/AI0A401004BN?analog=on","AI0A401004BN")</f>
        <v>AI0A401004BN</v>
      </c>
      <c r="B804" s="1" t="s">
        <v>1300</v>
      </c>
      <c r="C804" s="1" t="s">
        <v>1301</v>
      </c>
      <c r="D804" t="s">
        <v>1304</v>
      </c>
    </row>
    <row r="805" spans="1:4" x14ac:dyDescent="0.25">
      <c r="A805" s="4" t="str">
        <f>HYPERLINK("http://www.autodoc.ru/Web/price/art/AI0A401005BN?analog=on","AI0A401005BN")</f>
        <v>AI0A401005BN</v>
      </c>
      <c r="B805" s="1" t="s">
        <v>1300</v>
      </c>
      <c r="C805" s="1" t="s">
        <v>1301</v>
      </c>
      <c r="D805" t="s">
        <v>1018</v>
      </c>
    </row>
    <row r="806" spans="1:4" x14ac:dyDescent="0.25">
      <c r="A806" s="4" t="str">
        <f>HYPERLINK("http://www.autodoc.ru/Web/price/art/AI0A401006L?analog=on","AI0A401006L")</f>
        <v>AI0A401006L</v>
      </c>
      <c r="B806" s="1" t="s">
        <v>1305</v>
      </c>
      <c r="C806" s="1" t="s">
        <v>1298</v>
      </c>
      <c r="D806" t="s">
        <v>1306</v>
      </c>
    </row>
    <row r="807" spans="1:4" x14ac:dyDescent="0.25">
      <c r="A807" s="4" t="str">
        <f>HYPERLINK("http://www.autodoc.ru/Web/price/art/AI0A401006R?analog=on","AI0A401006R")</f>
        <v>AI0A401006R</v>
      </c>
      <c r="B807" s="1" t="s">
        <v>1307</v>
      </c>
      <c r="C807" s="1" t="s">
        <v>1298</v>
      </c>
      <c r="D807" t="s">
        <v>1308</v>
      </c>
    </row>
    <row r="808" spans="1:4" x14ac:dyDescent="0.25">
      <c r="A808" s="4" t="str">
        <f>HYPERLINK("http://www.autodoc.ru/Web/price/art/AI0A401070L?analog=on","AI0A401070L")</f>
        <v>AI0A401070L</v>
      </c>
      <c r="B808" s="1" t="s">
        <v>1309</v>
      </c>
      <c r="C808" s="1" t="s">
        <v>1310</v>
      </c>
      <c r="D808" t="s">
        <v>1311</v>
      </c>
    </row>
    <row r="809" spans="1:4" x14ac:dyDescent="0.25">
      <c r="A809" s="4" t="str">
        <f>HYPERLINK("http://www.autodoc.ru/Web/price/art/AI0A401070R?analog=on","AI0A401070R")</f>
        <v>AI0A401070R</v>
      </c>
      <c r="B809" s="1" t="s">
        <v>1312</v>
      </c>
      <c r="C809" s="1" t="s">
        <v>1310</v>
      </c>
      <c r="D809" t="s">
        <v>1313</v>
      </c>
    </row>
    <row r="810" spans="1:4" x14ac:dyDescent="0.25">
      <c r="A810" s="4" t="str">
        <f>HYPERLINK("http://www.autodoc.ru/Web/price/art/AI0A401100HB?analog=on","AI0A401100HB")</f>
        <v>AI0A401100HB</v>
      </c>
      <c r="B810" s="1" t="s">
        <v>1314</v>
      </c>
      <c r="C810" s="1" t="s">
        <v>1298</v>
      </c>
      <c r="D810" t="s">
        <v>1025</v>
      </c>
    </row>
    <row r="811" spans="1:4" x14ac:dyDescent="0.25">
      <c r="A811" s="4" t="str">
        <f>HYPERLINK("http://www.autodoc.ru/Web/price/art/AI0A401160X?analog=on","AI0A401160X")</f>
        <v>AI0A401160X</v>
      </c>
      <c r="B811" s="1" t="s">
        <v>1315</v>
      </c>
      <c r="C811" s="1" t="s">
        <v>1298</v>
      </c>
      <c r="D811" t="s">
        <v>1316</v>
      </c>
    </row>
    <row r="812" spans="1:4" x14ac:dyDescent="0.25">
      <c r="A812" s="4" t="str">
        <f>HYPERLINK("http://www.autodoc.ru/Web/price/art/AI0A401190L?analog=on","AI0A401190L")</f>
        <v>AI0A401190L</v>
      </c>
      <c r="B812" s="1" t="s">
        <v>1317</v>
      </c>
      <c r="C812" s="1" t="s">
        <v>1298</v>
      </c>
      <c r="D812" t="s">
        <v>1318</v>
      </c>
    </row>
    <row r="813" spans="1:4" x14ac:dyDescent="0.25">
      <c r="A813" s="4" t="str">
        <f>HYPERLINK("http://www.autodoc.ru/Web/price/art/AI0A401190R?analog=on","AI0A401190R")</f>
        <v>AI0A401190R</v>
      </c>
      <c r="B813" s="1" t="s">
        <v>1319</v>
      </c>
      <c r="C813" s="1" t="s">
        <v>1298</v>
      </c>
      <c r="D813" t="s">
        <v>1320</v>
      </c>
    </row>
    <row r="814" spans="1:4" x14ac:dyDescent="0.25">
      <c r="A814" s="4" t="str">
        <f>HYPERLINK("http://www.autodoc.ru/Web/price/art/AI0A401190HBC?analog=on","AI0A401190HBC")</f>
        <v>AI0A401190HBC</v>
      </c>
      <c r="B814" s="1" t="s">
        <v>1321</v>
      </c>
      <c r="C814" s="1" t="s">
        <v>1298</v>
      </c>
      <c r="D814" t="s">
        <v>1322</v>
      </c>
    </row>
    <row r="815" spans="1:4" x14ac:dyDescent="0.25">
      <c r="A815" s="4" t="str">
        <f>HYPERLINK("http://www.autodoc.ru/Web/price/art/AI0A401191L?analog=on","AI0A401191L")</f>
        <v>AI0A401191L</v>
      </c>
      <c r="B815" s="1" t="s">
        <v>1317</v>
      </c>
      <c r="C815" s="1" t="s">
        <v>1298</v>
      </c>
      <c r="D815" t="s">
        <v>1323</v>
      </c>
    </row>
    <row r="816" spans="1:4" x14ac:dyDescent="0.25">
      <c r="A816" s="4" t="str">
        <f>HYPERLINK("http://www.autodoc.ru/Web/price/art/AI0A401191R?analog=on","AI0A401191R")</f>
        <v>AI0A401191R</v>
      </c>
      <c r="B816" s="1" t="s">
        <v>1319</v>
      </c>
      <c r="C816" s="1" t="s">
        <v>1298</v>
      </c>
      <c r="D816" t="s">
        <v>1324</v>
      </c>
    </row>
    <row r="817" spans="1:4" x14ac:dyDescent="0.25">
      <c r="A817" s="4" t="str">
        <f>HYPERLINK("http://www.autodoc.ru/Web/price/art/AI0A401192HBC?analog=on","AI0A401192HBC")</f>
        <v>AI0A401192HBC</v>
      </c>
      <c r="B817" s="1" t="s">
        <v>1321</v>
      </c>
      <c r="C817" s="1" t="s">
        <v>1298</v>
      </c>
      <c r="D817" t="s">
        <v>1325</v>
      </c>
    </row>
    <row r="818" spans="1:4" x14ac:dyDescent="0.25">
      <c r="A818" s="4" t="str">
        <f>HYPERLINK("http://www.autodoc.ru/Web/price/art/AI0A401220X?analog=on","AI0A401220X")</f>
        <v>AI0A401220X</v>
      </c>
      <c r="B818" s="1" t="s">
        <v>1326</v>
      </c>
      <c r="C818" s="1" t="s">
        <v>1298</v>
      </c>
      <c r="D818" t="s">
        <v>1327</v>
      </c>
    </row>
    <row r="819" spans="1:4" x14ac:dyDescent="0.25">
      <c r="A819" s="4" t="str">
        <f>HYPERLINK("http://www.autodoc.ru/Web/price/art/AI0A401240?analog=on","AI0A401240")</f>
        <v>AI0A401240</v>
      </c>
      <c r="B819" s="1" t="s">
        <v>1328</v>
      </c>
      <c r="C819" s="1" t="s">
        <v>618</v>
      </c>
      <c r="D819" t="s">
        <v>1329</v>
      </c>
    </row>
    <row r="820" spans="1:4" x14ac:dyDescent="0.25">
      <c r="A820" s="4" t="str">
        <f>HYPERLINK("http://www.autodoc.ru/Web/price/art/AI0A401270L?analog=on","AI0A401270L")</f>
        <v>AI0A401270L</v>
      </c>
      <c r="B820" s="1" t="s">
        <v>1330</v>
      </c>
      <c r="C820" s="1" t="s">
        <v>1298</v>
      </c>
      <c r="D820" t="s">
        <v>840</v>
      </c>
    </row>
    <row r="821" spans="1:4" x14ac:dyDescent="0.25">
      <c r="A821" s="4" t="str">
        <f>HYPERLINK("http://www.autodoc.ru/Web/price/art/AI0A401270R?analog=on","AI0A401270R")</f>
        <v>AI0A401270R</v>
      </c>
      <c r="B821" s="1" t="s">
        <v>1331</v>
      </c>
      <c r="C821" s="1" t="s">
        <v>1298</v>
      </c>
      <c r="D821" t="s">
        <v>842</v>
      </c>
    </row>
    <row r="822" spans="1:4" x14ac:dyDescent="0.25">
      <c r="A822" s="4" t="str">
        <f>HYPERLINK("http://www.autodoc.ru/Web/price/art/AI0A401280Z?analog=on","AI0A401280Z")</f>
        <v>AI0A401280Z</v>
      </c>
      <c r="B822" s="1" t="s">
        <v>1332</v>
      </c>
      <c r="C822" s="1" t="s">
        <v>1333</v>
      </c>
      <c r="D822" t="s">
        <v>1334</v>
      </c>
    </row>
    <row r="823" spans="1:4" x14ac:dyDescent="0.25">
      <c r="A823" s="4" t="str">
        <f>HYPERLINK("http://www.autodoc.ru/Web/price/art/AI0A401300L?analog=on","AI0A401300L")</f>
        <v>AI0A401300L</v>
      </c>
      <c r="B823" s="1" t="s">
        <v>1335</v>
      </c>
      <c r="C823" s="1" t="s">
        <v>1301</v>
      </c>
      <c r="D823" t="s">
        <v>844</v>
      </c>
    </row>
    <row r="824" spans="1:4" x14ac:dyDescent="0.25">
      <c r="A824" s="4" t="str">
        <f>HYPERLINK("http://www.autodoc.ru/Web/price/art/AI0A401300R?analog=on","AI0A401300R")</f>
        <v>AI0A401300R</v>
      </c>
      <c r="B824" s="1" t="s">
        <v>1336</v>
      </c>
      <c r="C824" s="1" t="s">
        <v>1301</v>
      </c>
      <c r="D824" t="s">
        <v>846</v>
      </c>
    </row>
    <row r="825" spans="1:4" x14ac:dyDescent="0.25">
      <c r="A825" s="4" t="str">
        <f>HYPERLINK("http://www.autodoc.ru/Web/price/art/AI0A401330?analog=on","AI0A401330")</f>
        <v>AI0A401330</v>
      </c>
      <c r="B825" s="1" t="s">
        <v>1337</v>
      </c>
      <c r="C825" s="1" t="s">
        <v>1301</v>
      </c>
      <c r="D825" t="s">
        <v>852</v>
      </c>
    </row>
    <row r="826" spans="1:4" x14ac:dyDescent="0.25">
      <c r="A826" s="4" t="str">
        <f>HYPERLINK("http://www.autodoc.ru/Web/price/art/AI0A401380P?analog=on","AI0A401380P")</f>
        <v>AI0A401380P</v>
      </c>
      <c r="B826" s="1" t="s">
        <v>1338</v>
      </c>
      <c r="C826" s="1" t="s">
        <v>1298</v>
      </c>
      <c r="D826" t="s">
        <v>1339</v>
      </c>
    </row>
    <row r="827" spans="1:4" x14ac:dyDescent="0.25">
      <c r="A827" s="4" t="str">
        <f>HYPERLINK("http://www.autodoc.ru/Web/price/art/AI0A401381P?analog=on","AI0A401381P")</f>
        <v>AI0A401381P</v>
      </c>
      <c r="B827" s="1" t="s">
        <v>1340</v>
      </c>
      <c r="C827" s="1" t="s">
        <v>1298</v>
      </c>
      <c r="D827" t="s">
        <v>1341</v>
      </c>
    </row>
    <row r="828" spans="1:4" x14ac:dyDescent="0.25">
      <c r="A828" s="4" t="str">
        <f>HYPERLINK("http://www.autodoc.ru/Web/price/art/AI0A401450XL?analog=on","AI0A401450XL")</f>
        <v>AI0A401450XL</v>
      </c>
      <c r="B828" s="1" t="s">
        <v>1342</v>
      </c>
      <c r="C828" s="1" t="s">
        <v>618</v>
      </c>
      <c r="D828" t="s">
        <v>863</v>
      </c>
    </row>
    <row r="829" spans="1:4" x14ac:dyDescent="0.25">
      <c r="A829" s="4" t="str">
        <f>HYPERLINK("http://www.autodoc.ru/Web/price/art/AI0A401450XR?analog=on","AI0A401450XR")</f>
        <v>AI0A401450XR</v>
      </c>
      <c r="B829" s="1" t="s">
        <v>1343</v>
      </c>
      <c r="C829" s="1" t="s">
        <v>618</v>
      </c>
      <c r="D829" t="s">
        <v>1344</v>
      </c>
    </row>
    <row r="830" spans="1:4" x14ac:dyDescent="0.25">
      <c r="A830" s="4" t="str">
        <f>HYPERLINK("http://www.autodoc.ru/Web/price/art/AI0A401740HN?analog=on","AI0A401740HN")</f>
        <v>AI0A401740HN</v>
      </c>
      <c r="B830" s="1" t="s">
        <v>1345</v>
      </c>
      <c r="C830" s="1" t="s">
        <v>1298</v>
      </c>
      <c r="D830" t="s">
        <v>1346</v>
      </c>
    </row>
    <row r="831" spans="1:4" x14ac:dyDescent="0.25">
      <c r="A831" s="4" t="str">
        <f>HYPERLINK("http://www.autodoc.ru/Web/price/art/AI0A401740L?analog=on","AI0A401740L")</f>
        <v>AI0A401740L</v>
      </c>
      <c r="B831" s="1" t="s">
        <v>1347</v>
      </c>
      <c r="C831" s="1" t="s">
        <v>1298</v>
      </c>
      <c r="D831" t="s">
        <v>875</v>
      </c>
    </row>
    <row r="832" spans="1:4" x14ac:dyDescent="0.25">
      <c r="A832" s="4" t="str">
        <f>HYPERLINK("http://www.autodoc.ru/Web/price/art/AI0A401740R?analog=on","AI0A401740R")</f>
        <v>AI0A401740R</v>
      </c>
      <c r="B832" s="1" t="s">
        <v>1348</v>
      </c>
      <c r="C832" s="1" t="s">
        <v>1298</v>
      </c>
      <c r="D832" t="s">
        <v>877</v>
      </c>
    </row>
    <row r="833" spans="1:4" x14ac:dyDescent="0.25">
      <c r="A833" s="4" t="str">
        <f>HYPERLINK("http://www.autodoc.ru/Web/price/art/AI0A401741HBN?analog=on","AI0A401741HBN")</f>
        <v>AI0A401741HBN</v>
      </c>
      <c r="B833" s="1" t="s">
        <v>1345</v>
      </c>
      <c r="C833" s="1" t="s">
        <v>1298</v>
      </c>
      <c r="D833" t="s">
        <v>1349</v>
      </c>
    </row>
    <row r="834" spans="1:4" x14ac:dyDescent="0.25">
      <c r="A834" s="4" t="str">
        <f>HYPERLINK("http://www.autodoc.ru/Web/price/art/AI0A401742BN?analog=on","AI0A401742BN")</f>
        <v>AI0A401742BN</v>
      </c>
      <c r="B834" s="1" t="s">
        <v>1345</v>
      </c>
      <c r="C834" s="1" t="s">
        <v>1298</v>
      </c>
      <c r="D834" t="s">
        <v>1350</v>
      </c>
    </row>
    <row r="835" spans="1:4" x14ac:dyDescent="0.25">
      <c r="A835" s="4" t="str">
        <f>HYPERLINK("http://www.autodoc.ru/Web/price/art/AI0A401743RHN?analog=on","AI0A401743RHN")</f>
        <v>AI0A401743RHN</v>
      </c>
      <c r="B835" s="1" t="s">
        <v>1351</v>
      </c>
      <c r="C835" s="1" t="s">
        <v>1298</v>
      </c>
      <c r="D835" t="s">
        <v>1352</v>
      </c>
    </row>
    <row r="836" spans="1:4" x14ac:dyDescent="0.25">
      <c r="A836" s="4" t="str">
        <f>HYPERLINK("http://www.autodoc.ru/Web/price/art/AI0A401744HN?analog=on","AI0A401744HN")</f>
        <v>AI0A401744HN</v>
      </c>
      <c r="B836" s="1" t="s">
        <v>1345</v>
      </c>
      <c r="C836" s="1" t="s">
        <v>1298</v>
      </c>
      <c r="D836" t="s">
        <v>1353</v>
      </c>
    </row>
    <row r="837" spans="1:4" x14ac:dyDescent="0.25">
      <c r="A837" s="4" t="str">
        <f>HYPERLINK("http://www.autodoc.ru/Web/price/art/AI0A401810Z?analog=on","AI0A401810Z")</f>
        <v>AI0A401810Z</v>
      </c>
      <c r="B837" s="1" t="s">
        <v>1354</v>
      </c>
      <c r="C837" s="1" t="s">
        <v>1310</v>
      </c>
      <c r="D837" t="s">
        <v>1355</v>
      </c>
    </row>
    <row r="838" spans="1:4" x14ac:dyDescent="0.25">
      <c r="A838" s="4" t="str">
        <f>HYPERLINK("http://www.autodoc.ru/Web/price/art/VWPAS97840R?analog=on","VWPAS97840R")</f>
        <v>VWPAS97840R</v>
      </c>
      <c r="B838" s="1" t="s">
        <v>1176</v>
      </c>
      <c r="C838" s="1" t="s">
        <v>1077</v>
      </c>
      <c r="D838" t="s">
        <v>1177</v>
      </c>
    </row>
    <row r="839" spans="1:4" x14ac:dyDescent="0.25">
      <c r="A839" s="4" t="str">
        <f>HYPERLINK("http://www.autodoc.ru/Web/price/art/AI0A401912?analog=on","AI0A401912")</f>
        <v>AI0A401912</v>
      </c>
      <c r="B839" s="1" t="s">
        <v>1356</v>
      </c>
      <c r="C839" s="1" t="s">
        <v>1298</v>
      </c>
      <c r="D839" t="s">
        <v>1357</v>
      </c>
    </row>
    <row r="840" spans="1:4" x14ac:dyDescent="0.25">
      <c r="A840" s="4" t="str">
        <f>HYPERLINK("http://www.autodoc.ru/Web/price/art/AI0A401913?analog=on","AI0A401913")</f>
        <v>AI0A401913</v>
      </c>
      <c r="B840" s="1" t="s">
        <v>1358</v>
      </c>
      <c r="C840" s="1" t="s">
        <v>1298</v>
      </c>
      <c r="D840" t="s">
        <v>1357</v>
      </c>
    </row>
    <row r="841" spans="1:4" x14ac:dyDescent="0.25">
      <c r="A841" s="4" t="str">
        <f>HYPERLINK("http://www.autodoc.ru/Web/price/art/AI0A401914?analog=on","AI0A401914")</f>
        <v>AI0A401914</v>
      </c>
      <c r="B841" s="1" t="s">
        <v>1359</v>
      </c>
      <c r="C841" s="1" t="s">
        <v>1298</v>
      </c>
      <c r="D841" t="s">
        <v>1357</v>
      </c>
    </row>
    <row r="842" spans="1:4" x14ac:dyDescent="0.25">
      <c r="A842" s="4" t="str">
        <f>HYPERLINK("http://www.autodoc.ru/Web/price/art/AI0A401931?analog=on","AI0A401931")</f>
        <v>AI0A401931</v>
      </c>
      <c r="B842" s="1" t="s">
        <v>1360</v>
      </c>
      <c r="C842" s="1" t="s">
        <v>1301</v>
      </c>
      <c r="D842" t="s">
        <v>1184</v>
      </c>
    </row>
    <row r="843" spans="1:4" x14ac:dyDescent="0.25">
      <c r="A843" s="4" t="str">
        <f>HYPERLINK("http://www.autodoc.ru/Web/price/art/AI0A401933?analog=on","AI0A401933")</f>
        <v>AI0A401933</v>
      </c>
      <c r="B843" s="1" t="s">
        <v>1361</v>
      </c>
      <c r="C843" s="1" t="s">
        <v>1298</v>
      </c>
      <c r="D843" t="s">
        <v>1362</v>
      </c>
    </row>
    <row r="844" spans="1:4" x14ac:dyDescent="0.25">
      <c r="A844" s="4" t="str">
        <f>HYPERLINK("http://www.autodoc.ru/Web/price/art/AI0A498970?analog=on","AI0A498970")</f>
        <v>AI0A498970</v>
      </c>
      <c r="B844" s="1" t="s">
        <v>1102</v>
      </c>
      <c r="C844" s="1" t="s">
        <v>699</v>
      </c>
      <c r="D844" t="s">
        <v>1103</v>
      </c>
    </row>
    <row r="845" spans="1:4" x14ac:dyDescent="0.25">
      <c r="A845" s="4" t="str">
        <f>HYPERLINK("http://www.autodoc.ru/Web/price/art/AI0A401970?analog=on","AI0A401970")</f>
        <v>AI0A401970</v>
      </c>
      <c r="B845" s="1" t="s">
        <v>1363</v>
      </c>
      <c r="C845" s="1" t="s">
        <v>618</v>
      </c>
      <c r="D845" t="s">
        <v>1194</v>
      </c>
    </row>
    <row r="846" spans="1:4" x14ac:dyDescent="0.25">
      <c r="A846" s="4" t="str">
        <f>HYPERLINK("http://www.autodoc.ru/Web/price/art/AI0A403970?analog=on","AI0A403970")</f>
        <v>AI0A403970</v>
      </c>
      <c r="B846" s="1" t="s">
        <v>1364</v>
      </c>
      <c r="C846" s="1" t="s">
        <v>1365</v>
      </c>
      <c r="D846" t="s">
        <v>1194</v>
      </c>
    </row>
    <row r="847" spans="1:4" x14ac:dyDescent="0.25">
      <c r="A847" s="4" t="str">
        <f>HYPERLINK("http://www.autodoc.ru/Web/price/art/AI0A401971?analog=on","AI0A401971")</f>
        <v>AI0A401971</v>
      </c>
      <c r="B847" s="1" t="s">
        <v>1366</v>
      </c>
      <c r="C847" s="1" t="s">
        <v>1301</v>
      </c>
      <c r="D847" t="s">
        <v>1194</v>
      </c>
    </row>
    <row r="848" spans="1:4" x14ac:dyDescent="0.25">
      <c r="A848" s="4" t="str">
        <f>HYPERLINK("http://www.autodoc.ru/Web/price/art/AI0A4019R0L?analog=on","AI0A4019R0L")</f>
        <v>AI0A4019R0L</v>
      </c>
      <c r="B848" s="1" t="s">
        <v>1367</v>
      </c>
      <c r="C848" s="1" t="s">
        <v>1310</v>
      </c>
      <c r="D848" t="s">
        <v>999</v>
      </c>
    </row>
    <row r="849" spans="1:4" x14ac:dyDescent="0.25">
      <c r="A849" s="4" t="str">
        <f>HYPERLINK("http://www.autodoc.ru/Web/price/art/AI0A4019R0R?analog=on","AI0A4019R0R")</f>
        <v>AI0A4019R0R</v>
      </c>
      <c r="B849" s="1" t="s">
        <v>1368</v>
      </c>
      <c r="C849" s="1" t="s">
        <v>1310</v>
      </c>
      <c r="D849" t="s">
        <v>1001</v>
      </c>
    </row>
    <row r="850" spans="1:4" x14ac:dyDescent="0.25">
      <c r="A850" s="4" t="str">
        <f>HYPERLINK("http://www.autodoc.ru/Web/price/art/AI0A4019R1L?analog=on","AI0A4019R1L")</f>
        <v>AI0A4019R1L</v>
      </c>
      <c r="B850" s="1" t="s">
        <v>1369</v>
      </c>
      <c r="C850" s="1" t="s">
        <v>1310</v>
      </c>
      <c r="D850" t="s">
        <v>1003</v>
      </c>
    </row>
    <row r="851" spans="1:4" x14ac:dyDescent="0.25">
      <c r="A851" s="4" t="str">
        <f>HYPERLINK("http://www.autodoc.ru/Web/price/art/AI0A4019R1R?analog=on","AI0A4019R1R")</f>
        <v>AI0A4019R1R</v>
      </c>
      <c r="B851" s="1" t="s">
        <v>1370</v>
      </c>
      <c r="C851" s="1" t="s">
        <v>1310</v>
      </c>
      <c r="D851" t="s">
        <v>1005</v>
      </c>
    </row>
    <row r="852" spans="1:4" x14ac:dyDescent="0.25">
      <c r="A852" s="3" t="s">
        <v>1371</v>
      </c>
      <c r="B852" s="3"/>
      <c r="C852" s="3"/>
      <c r="D852" s="3"/>
    </row>
    <row r="853" spans="1:4" x14ac:dyDescent="0.25">
      <c r="A853" s="4" t="str">
        <f>HYPERLINK("http://www.autodoc.ru/Web/price/art/AI0A507000L?analog=on","AI0A507000L")</f>
        <v>AI0A507000L</v>
      </c>
      <c r="B853" s="1" t="s">
        <v>1372</v>
      </c>
      <c r="C853" s="1" t="s">
        <v>1373</v>
      </c>
      <c r="D853" t="s">
        <v>1374</v>
      </c>
    </row>
    <row r="854" spans="1:4" x14ac:dyDescent="0.25">
      <c r="A854" s="4" t="str">
        <f>HYPERLINK("http://www.autodoc.ru/Web/price/art/AI0A507000R?analog=on","AI0A507000R")</f>
        <v>AI0A507000R</v>
      </c>
      <c r="B854" s="1" t="s">
        <v>1375</v>
      </c>
      <c r="C854" s="1" t="s">
        <v>1373</v>
      </c>
      <c r="D854" t="s">
        <v>1376</v>
      </c>
    </row>
    <row r="855" spans="1:4" x14ac:dyDescent="0.25">
      <c r="A855" s="4" t="str">
        <f>HYPERLINK("http://www.autodoc.ru/Web/price/art/AI0A407070L?analog=on","AI0A407070L")</f>
        <v>AI0A407070L</v>
      </c>
      <c r="B855" s="1" t="s">
        <v>901</v>
      </c>
      <c r="C855" s="1" t="s">
        <v>764</v>
      </c>
      <c r="D855" t="s">
        <v>902</v>
      </c>
    </row>
    <row r="856" spans="1:4" x14ac:dyDescent="0.25">
      <c r="A856" s="4" t="str">
        <f>HYPERLINK("http://www.autodoc.ru/Web/price/art/AI0A407070R?analog=on","AI0A407070R")</f>
        <v>AI0A407070R</v>
      </c>
      <c r="B856" s="1" t="s">
        <v>903</v>
      </c>
      <c r="C856" s="1" t="s">
        <v>764</v>
      </c>
      <c r="D856" t="s">
        <v>904</v>
      </c>
    </row>
    <row r="857" spans="1:4" x14ac:dyDescent="0.25">
      <c r="A857" s="4" t="str">
        <f>HYPERLINK("http://www.autodoc.ru/Web/price/art/AI0A512070L?analog=on","AI0A512070L")</f>
        <v>AI0A512070L</v>
      </c>
      <c r="B857" s="1" t="s">
        <v>1377</v>
      </c>
      <c r="C857" s="1" t="s">
        <v>546</v>
      </c>
      <c r="D857" t="s">
        <v>1378</v>
      </c>
    </row>
    <row r="858" spans="1:4" x14ac:dyDescent="0.25">
      <c r="A858" s="4" t="str">
        <f>HYPERLINK("http://www.autodoc.ru/Web/price/art/AI0A512070R?analog=on","AI0A512070R")</f>
        <v>AI0A512070R</v>
      </c>
      <c r="B858" s="1" t="s">
        <v>1379</v>
      </c>
      <c r="C858" s="1" t="s">
        <v>546</v>
      </c>
      <c r="D858" t="s">
        <v>1380</v>
      </c>
    </row>
    <row r="859" spans="1:4" x14ac:dyDescent="0.25">
      <c r="A859" s="4" t="str">
        <f>HYPERLINK("http://www.autodoc.ru/Web/price/art/AI0A512071L?analog=on","AI0A512071L")</f>
        <v>AI0A512071L</v>
      </c>
      <c r="B859" s="1" t="s">
        <v>1381</v>
      </c>
      <c r="C859" s="1" t="s">
        <v>546</v>
      </c>
      <c r="D859" t="s">
        <v>1382</v>
      </c>
    </row>
    <row r="860" spans="1:4" x14ac:dyDescent="0.25">
      <c r="A860" s="4" t="str">
        <f>HYPERLINK("http://www.autodoc.ru/Web/price/art/AI0A512071R?analog=on","AI0A512071R")</f>
        <v>AI0A512071R</v>
      </c>
      <c r="B860" s="1" t="s">
        <v>1383</v>
      </c>
      <c r="C860" s="1" t="s">
        <v>546</v>
      </c>
      <c r="D860" t="s">
        <v>1384</v>
      </c>
    </row>
    <row r="861" spans="1:4" x14ac:dyDescent="0.25">
      <c r="A861" s="4" t="str">
        <f>HYPERLINK("http://www.autodoc.ru/Web/price/art/AI0A407072L?analog=on","AI0A407072L")</f>
        <v>AI0A407072L</v>
      </c>
      <c r="B861" s="1" t="s">
        <v>901</v>
      </c>
      <c r="C861" s="1" t="s">
        <v>764</v>
      </c>
      <c r="D861" t="s">
        <v>909</v>
      </c>
    </row>
    <row r="862" spans="1:4" x14ac:dyDescent="0.25">
      <c r="A862" s="4" t="str">
        <f>HYPERLINK("http://www.autodoc.ru/Web/price/art/AI0A407072R?analog=on","AI0A407072R")</f>
        <v>AI0A407072R</v>
      </c>
      <c r="B862" s="1" t="s">
        <v>903</v>
      </c>
      <c r="C862" s="1" t="s">
        <v>764</v>
      </c>
      <c r="D862" t="s">
        <v>910</v>
      </c>
    </row>
    <row r="863" spans="1:4" x14ac:dyDescent="0.25">
      <c r="A863" s="4" t="str">
        <f>HYPERLINK("http://www.autodoc.ru/Web/price/art/AI0A510450XL?analog=on","AI0A510450XL")</f>
        <v>AI0A510450XL</v>
      </c>
      <c r="B863" s="1" t="s">
        <v>1385</v>
      </c>
      <c r="C863" s="1" t="s">
        <v>437</v>
      </c>
      <c r="D863" t="s">
        <v>1386</v>
      </c>
    </row>
    <row r="864" spans="1:4" x14ac:dyDescent="0.25">
      <c r="A864" s="4" t="str">
        <f>HYPERLINK("http://www.autodoc.ru/Web/price/art/AI0A510450XR?analog=on","AI0A510450XR")</f>
        <v>AI0A510450XR</v>
      </c>
      <c r="B864" s="1" t="s">
        <v>1387</v>
      </c>
      <c r="C864" s="1" t="s">
        <v>437</v>
      </c>
      <c r="D864" t="s">
        <v>1388</v>
      </c>
    </row>
    <row r="865" spans="1:4" x14ac:dyDescent="0.25">
      <c r="A865" s="4" t="str">
        <f>HYPERLINK("http://www.autodoc.ru/Web/price/art/AI0A510451XL?analog=on","AI0A510451XL")</f>
        <v>AI0A510451XL</v>
      </c>
      <c r="B865" s="1" t="s">
        <v>1389</v>
      </c>
      <c r="C865" s="1" t="s">
        <v>437</v>
      </c>
      <c r="D865" t="s">
        <v>1390</v>
      </c>
    </row>
    <row r="866" spans="1:4" x14ac:dyDescent="0.25">
      <c r="A866" s="4" t="str">
        <f>HYPERLINK("http://www.autodoc.ru/Web/price/art/AI0A510451XR?analog=on","AI0A510451XR")</f>
        <v>AI0A510451XR</v>
      </c>
      <c r="B866" s="1" t="s">
        <v>1391</v>
      </c>
      <c r="C866" s="1" t="s">
        <v>437</v>
      </c>
      <c r="D866" t="s">
        <v>1392</v>
      </c>
    </row>
    <row r="867" spans="1:4" x14ac:dyDescent="0.25">
      <c r="A867" s="4" t="str">
        <f>HYPERLINK("http://www.autodoc.ru/Web/price/art/SDOCT08460L?analog=on","SDOCT08460L")</f>
        <v>SDOCT08460L</v>
      </c>
      <c r="B867" s="1" t="s">
        <v>526</v>
      </c>
      <c r="C867" s="1" t="s">
        <v>483</v>
      </c>
      <c r="D867" t="s">
        <v>527</v>
      </c>
    </row>
    <row r="868" spans="1:4" x14ac:dyDescent="0.25">
      <c r="A868" s="4" t="str">
        <f>HYPERLINK("http://www.autodoc.ru/Web/price/art/SDOCT08460R?analog=on","SDOCT08460R")</f>
        <v>SDOCT08460R</v>
      </c>
      <c r="B868" s="1" t="s">
        <v>528</v>
      </c>
      <c r="C868" s="1" t="s">
        <v>483</v>
      </c>
      <c r="D868" t="s">
        <v>529</v>
      </c>
    </row>
    <row r="869" spans="1:4" x14ac:dyDescent="0.25">
      <c r="A869" s="4" t="str">
        <f>HYPERLINK("http://www.autodoc.ru/Web/price/art/AI0A412810L?analog=on","AI0A412810L")</f>
        <v>AI0A412810L</v>
      </c>
      <c r="B869" s="1" t="s">
        <v>1248</v>
      </c>
      <c r="C869" s="1" t="s">
        <v>546</v>
      </c>
      <c r="D869" t="s">
        <v>1249</v>
      </c>
    </row>
    <row r="870" spans="1:4" x14ac:dyDescent="0.25">
      <c r="A870" s="4" t="str">
        <f>HYPERLINK("http://www.autodoc.ru/Web/price/art/AI0A412810R?analog=on","AI0A412810R")</f>
        <v>AI0A412810R</v>
      </c>
      <c r="B870" s="1" t="s">
        <v>1250</v>
      </c>
      <c r="C870" s="1" t="s">
        <v>546</v>
      </c>
      <c r="D870" t="s">
        <v>1251</v>
      </c>
    </row>
    <row r="871" spans="1:4" x14ac:dyDescent="0.25">
      <c r="A871" s="4" t="str">
        <f>HYPERLINK("http://www.autodoc.ru/Web/price/art/AI0A407911?analog=on","AI0A407911")</f>
        <v>AI0A407911</v>
      </c>
      <c r="B871" s="1" t="s">
        <v>992</v>
      </c>
      <c r="C871" s="1" t="s">
        <v>764</v>
      </c>
      <c r="D871" t="s">
        <v>993</v>
      </c>
    </row>
    <row r="872" spans="1:4" x14ac:dyDescent="0.25">
      <c r="A872" s="4" t="str">
        <f>HYPERLINK("http://www.autodoc.ru/Web/price/art/AI0A5079C0L?analog=on","AI0A5079C0L")</f>
        <v>AI0A5079C0L</v>
      </c>
      <c r="B872" s="1" t="s">
        <v>1393</v>
      </c>
      <c r="C872" s="1" t="s">
        <v>1373</v>
      </c>
      <c r="D872" t="s">
        <v>1394</v>
      </c>
    </row>
    <row r="873" spans="1:4" x14ac:dyDescent="0.25">
      <c r="A873" s="4" t="str">
        <f>HYPERLINK("http://www.autodoc.ru/Web/price/art/AI0A5129C0L?analog=on","AI0A5129C0L")</f>
        <v>AI0A5129C0L</v>
      </c>
      <c r="B873" s="1" t="s">
        <v>1395</v>
      </c>
      <c r="C873" s="1" t="s">
        <v>601</v>
      </c>
      <c r="D873" t="s">
        <v>1394</v>
      </c>
    </row>
    <row r="874" spans="1:4" x14ac:dyDescent="0.25">
      <c r="A874" s="4" t="str">
        <f>HYPERLINK("http://www.autodoc.ru/Web/price/art/AI0A5129C0R?analog=on","AI0A5129C0R")</f>
        <v>AI0A5129C0R</v>
      </c>
      <c r="B874" s="1" t="s">
        <v>1396</v>
      </c>
      <c r="C874" s="1" t="s">
        <v>601</v>
      </c>
      <c r="D874" t="s">
        <v>1397</v>
      </c>
    </row>
    <row r="875" spans="1:4" x14ac:dyDescent="0.25">
      <c r="A875" s="4" t="str">
        <f>HYPERLINK("http://www.autodoc.ru/Web/price/art/AI0A5079C0R?analog=on","AI0A5079C0R")</f>
        <v>AI0A5079C0R</v>
      </c>
      <c r="B875" s="1" t="s">
        <v>1398</v>
      </c>
      <c r="C875" s="1" t="s">
        <v>1373</v>
      </c>
      <c r="D875" t="s">
        <v>1397</v>
      </c>
    </row>
    <row r="876" spans="1:4" x14ac:dyDescent="0.25">
      <c r="A876" s="4" t="str">
        <f>HYPERLINK("http://www.autodoc.ru/Web/price/art/AI0A407931?analog=on","AI0A407931")</f>
        <v>AI0A407931</v>
      </c>
      <c r="B876" s="1" t="s">
        <v>996</v>
      </c>
      <c r="C876" s="1" t="s">
        <v>764</v>
      </c>
      <c r="D876" t="s">
        <v>997</v>
      </c>
    </row>
    <row r="877" spans="1:4" x14ac:dyDescent="0.25">
      <c r="A877" s="3" t="s">
        <v>1399</v>
      </c>
      <c r="B877" s="3"/>
      <c r="C877" s="3"/>
      <c r="D877" s="3"/>
    </row>
    <row r="878" spans="1:4" x14ac:dyDescent="0.25">
      <c r="A878" s="4" t="str">
        <f>HYPERLINK("http://www.autodoc.ru/Web/price/art/AI0A608000L?analog=on","AI0A608000L")</f>
        <v>AI0A608000L</v>
      </c>
      <c r="B878" s="1" t="s">
        <v>1400</v>
      </c>
      <c r="C878" s="1" t="s">
        <v>1401</v>
      </c>
      <c r="D878" t="s">
        <v>1402</v>
      </c>
    </row>
    <row r="879" spans="1:4" x14ac:dyDescent="0.25">
      <c r="A879" s="4" t="str">
        <f>HYPERLINK("http://www.autodoc.ru/Web/price/art/AI0A608000R?analog=on","AI0A608000R")</f>
        <v>AI0A608000R</v>
      </c>
      <c r="B879" s="1" t="s">
        <v>1403</v>
      </c>
      <c r="C879" s="1" t="s">
        <v>1401</v>
      </c>
      <c r="D879" t="s">
        <v>1404</v>
      </c>
    </row>
    <row r="880" spans="1:4" x14ac:dyDescent="0.25">
      <c r="A880" s="4" t="str">
        <f>HYPERLINK("http://www.autodoc.ru/Web/price/art/AI0A608070L?analog=on","AI0A608070L")</f>
        <v>AI0A608070L</v>
      </c>
      <c r="B880" s="1" t="s">
        <v>1405</v>
      </c>
      <c r="C880" s="1" t="s">
        <v>1401</v>
      </c>
      <c r="D880" t="s">
        <v>1406</v>
      </c>
    </row>
    <row r="881" spans="1:4" x14ac:dyDescent="0.25">
      <c r="A881" s="4" t="str">
        <f>HYPERLINK("http://www.autodoc.ru/Web/price/art/AI0A608070R?analog=on","AI0A608070R")</f>
        <v>AI0A608070R</v>
      </c>
      <c r="B881" s="1" t="s">
        <v>1407</v>
      </c>
      <c r="C881" s="1" t="s">
        <v>1401</v>
      </c>
      <c r="D881" t="s">
        <v>1408</v>
      </c>
    </row>
    <row r="882" spans="1:4" x14ac:dyDescent="0.25">
      <c r="A882" s="4" t="str">
        <f>HYPERLINK("http://www.autodoc.ru/Web/price/art/AI0A407071L?analog=on","AI0A407071L")</f>
        <v>AI0A407071L</v>
      </c>
      <c r="B882" s="1" t="s">
        <v>905</v>
      </c>
      <c r="C882" s="1" t="s">
        <v>764</v>
      </c>
      <c r="D882" t="s">
        <v>906</v>
      </c>
    </row>
    <row r="883" spans="1:4" x14ac:dyDescent="0.25">
      <c r="A883" s="4" t="str">
        <f>HYPERLINK("http://www.autodoc.ru/Web/price/art/AI0A407071R?analog=on","AI0A407071R")</f>
        <v>AI0A407071R</v>
      </c>
      <c r="B883" s="1" t="s">
        <v>907</v>
      </c>
      <c r="C883" s="1" t="s">
        <v>764</v>
      </c>
      <c r="D883" t="s">
        <v>908</v>
      </c>
    </row>
    <row r="884" spans="1:4" x14ac:dyDescent="0.25">
      <c r="A884" s="4" t="str">
        <f>HYPERLINK("http://www.autodoc.ru/Web/price/art/AI0A608071L?analog=on","AI0A608071L")</f>
        <v>AI0A608071L</v>
      </c>
      <c r="B884" s="1" t="s">
        <v>1405</v>
      </c>
      <c r="C884" s="1" t="s">
        <v>1401</v>
      </c>
      <c r="D884" t="s">
        <v>1409</v>
      </c>
    </row>
    <row r="885" spans="1:4" x14ac:dyDescent="0.25">
      <c r="A885" s="4" t="str">
        <f>HYPERLINK("http://www.autodoc.ru/Web/price/art/AI0A608071R?analog=on","AI0A608071R")</f>
        <v>AI0A608071R</v>
      </c>
      <c r="B885" s="1" t="s">
        <v>1407</v>
      </c>
      <c r="C885" s="1" t="s">
        <v>1401</v>
      </c>
      <c r="D885" t="s">
        <v>1410</v>
      </c>
    </row>
    <row r="886" spans="1:4" x14ac:dyDescent="0.25">
      <c r="A886" s="4" t="str">
        <f>HYPERLINK("http://www.autodoc.ru/Web/price/art/AI0A407080L?analog=on","AI0A407080L")</f>
        <v>AI0A407080L</v>
      </c>
      <c r="C886" s="1" t="s">
        <v>764</v>
      </c>
      <c r="D886" t="s">
        <v>911</v>
      </c>
    </row>
    <row r="887" spans="1:4" x14ac:dyDescent="0.25">
      <c r="A887" s="4" t="str">
        <f>HYPERLINK("http://www.autodoc.ru/Web/price/art/AI0A407080R?analog=on","AI0A407080R")</f>
        <v>AI0A407080R</v>
      </c>
      <c r="C887" s="1" t="s">
        <v>764</v>
      </c>
      <c r="D887" t="s">
        <v>912</v>
      </c>
    </row>
    <row r="888" spans="1:4" x14ac:dyDescent="0.25">
      <c r="A888" s="4" t="str">
        <f>HYPERLINK("http://www.autodoc.ru/Web/price/art/AI0A608100?analog=on","AI0A608100")</f>
        <v>AI0A608100</v>
      </c>
      <c r="B888" s="1" t="s">
        <v>1411</v>
      </c>
      <c r="C888" s="1" t="s">
        <v>1401</v>
      </c>
      <c r="D888" t="s">
        <v>1412</v>
      </c>
    </row>
    <row r="889" spans="1:4" x14ac:dyDescent="0.25">
      <c r="A889" s="4" t="str">
        <f>HYPERLINK("http://www.autodoc.ru/Web/price/art/AI0A608160?analog=on","AI0A608160")</f>
        <v>AI0A608160</v>
      </c>
      <c r="B889" s="1" t="s">
        <v>1413</v>
      </c>
      <c r="C889" s="1" t="s">
        <v>1401</v>
      </c>
      <c r="D889" t="s">
        <v>1414</v>
      </c>
    </row>
    <row r="890" spans="1:4" x14ac:dyDescent="0.25">
      <c r="A890" s="4" t="str">
        <f>HYPERLINK("http://www.autodoc.ru/Web/price/art/AI0A608161?analog=on","AI0A608161")</f>
        <v>AI0A608161</v>
      </c>
      <c r="B890" s="1" t="s">
        <v>1415</v>
      </c>
      <c r="C890" s="1" t="s">
        <v>1401</v>
      </c>
      <c r="D890" t="s">
        <v>1416</v>
      </c>
    </row>
    <row r="891" spans="1:4" x14ac:dyDescent="0.25">
      <c r="A891" s="4" t="str">
        <f>HYPERLINK("http://www.autodoc.ru/Web/price/art/AI0A608270AL?analog=on","AI0A608270AL")</f>
        <v>AI0A608270AL</v>
      </c>
      <c r="B891" s="1" t="s">
        <v>1417</v>
      </c>
      <c r="C891" s="1" t="s">
        <v>1401</v>
      </c>
      <c r="D891" t="s">
        <v>1418</v>
      </c>
    </row>
    <row r="892" spans="1:4" x14ac:dyDescent="0.25">
      <c r="A892" s="4" t="str">
        <f>HYPERLINK("http://www.autodoc.ru/Web/price/art/AI0A608270AR?analog=on","AI0A608270AR")</f>
        <v>AI0A608270AR</v>
      </c>
      <c r="B892" s="1" t="s">
        <v>1419</v>
      </c>
      <c r="C892" s="1" t="s">
        <v>1401</v>
      </c>
      <c r="D892" t="s">
        <v>1420</v>
      </c>
    </row>
    <row r="893" spans="1:4" x14ac:dyDescent="0.25">
      <c r="A893" s="4" t="str">
        <f>HYPERLINK("http://www.autodoc.ru/Web/price/art/AI0A608271TL?analog=on","AI0A608271TL")</f>
        <v>AI0A608271TL</v>
      </c>
      <c r="B893" s="1" t="s">
        <v>1417</v>
      </c>
      <c r="C893" s="1" t="s">
        <v>1401</v>
      </c>
      <c r="D893" t="s">
        <v>1421</v>
      </c>
    </row>
    <row r="894" spans="1:4" x14ac:dyDescent="0.25">
      <c r="A894" s="4" t="str">
        <f>HYPERLINK("http://www.autodoc.ru/Web/price/art/AI0A608271TR?analog=on","AI0A608271TR")</f>
        <v>AI0A608271TR</v>
      </c>
      <c r="B894" s="1" t="s">
        <v>1419</v>
      </c>
      <c r="C894" s="1" t="s">
        <v>1401</v>
      </c>
      <c r="D894" t="s">
        <v>1422</v>
      </c>
    </row>
    <row r="895" spans="1:4" x14ac:dyDescent="0.25">
      <c r="A895" s="4" t="str">
        <f>HYPERLINK("http://www.autodoc.ru/Web/price/art/AI0A608300L?analog=on","AI0A608300L")</f>
        <v>AI0A608300L</v>
      </c>
      <c r="B895" s="1" t="s">
        <v>1423</v>
      </c>
      <c r="C895" s="1" t="s">
        <v>1401</v>
      </c>
      <c r="D895" t="s">
        <v>1424</v>
      </c>
    </row>
    <row r="896" spans="1:4" x14ac:dyDescent="0.25">
      <c r="A896" s="4" t="str">
        <f>HYPERLINK("http://www.autodoc.ru/Web/price/art/AI0A608300R?analog=on","AI0A608300R")</f>
        <v>AI0A608300R</v>
      </c>
      <c r="B896" s="1" t="s">
        <v>1425</v>
      </c>
      <c r="C896" s="1" t="s">
        <v>1401</v>
      </c>
      <c r="D896" t="s">
        <v>1426</v>
      </c>
    </row>
    <row r="897" spans="1:4" x14ac:dyDescent="0.25">
      <c r="A897" s="4" t="str">
        <f>HYPERLINK("http://www.autodoc.ru/Web/price/art/AI0A608330A?analog=on","AI0A608330A")</f>
        <v>AI0A608330A</v>
      </c>
      <c r="B897" s="1" t="s">
        <v>1427</v>
      </c>
      <c r="C897" s="1" t="s">
        <v>1401</v>
      </c>
      <c r="D897" t="s">
        <v>1428</v>
      </c>
    </row>
    <row r="898" spans="1:4" x14ac:dyDescent="0.25">
      <c r="A898" s="4" t="str">
        <f>HYPERLINK("http://www.autodoc.ru/Web/price/art/AI0A608331T?analog=on","AI0A608331T")</f>
        <v>AI0A608331T</v>
      </c>
      <c r="B898" s="1" t="s">
        <v>1427</v>
      </c>
      <c r="C898" s="1" t="s">
        <v>1401</v>
      </c>
      <c r="D898" t="s">
        <v>1429</v>
      </c>
    </row>
    <row r="899" spans="1:4" x14ac:dyDescent="0.25">
      <c r="A899" s="4" t="str">
        <f>HYPERLINK("http://www.autodoc.ru/Web/price/art/AI0A6084D0L?analog=on","AI0A6084D0L")</f>
        <v>AI0A6084D0L</v>
      </c>
      <c r="B899" s="1" t="s">
        <v>1430</v>
      </c>
      <c r="C899" s="1" t="s">
        <v>1401</v>
      </c>
      <c r="D899" t="s">
        <v>1431</v>
      </c>
    </row>
    <row r="900" spans="1:4" x14ac:dyDescent="0.25">
      <c r="A900" s="4" t="str">
        <f>HYPERLINK("http://www.autodoc.ru/Web/price/art/AI0A6084D0R?analog=on","AI0A6084D0R")</f>
        <v>AI0A6084D0R</v>
      </c>
      <c r="B900" s="1" t="s">
        <v>1432</v>
      </c>
      <c r="C900" s="1" t="s">
        <v>1401</v>
      </c>
      <c r="D900" t="s">
        <v>1433</v>
      </c>
    </row>
    <row r="901" spans="1:4" x14ac:dyDescent="0.25">
      <c r="A901" s="4" t="str">
        <f>HYPERLINK("http://www.autodoc.ru/Web/price/art/AI0A608450XL?analog=on","AI0A608450XL")</f>
        <v>AI0A608450XL</v>
      </c>
      <c r="B901" s="1" t="s">
        <v>1434</v>
      </c>
      <c r="C901" s="1" t="s">
        <v>483</v>
      </c>
      <c r="D901" t="s">
        <v>1435</v>
      </c>
    </row>
    <row r="902" spans="1:4" x14ac:dyDescent="0.25">
      <c r="A902" s="4" t="str">
        <f>HYPERLINK("http://www.autodoc.ru/Web/price/art/AI0A608450XR?analog=on","AI0A608450XR")</f>
        <v>AI0A608450XR</v>
      </c>
      <c r="B902" s="1" t="s">
        <v>1436</v>
      </c>
      <c r="C902" s="1" t="s">
        <v>483</v>
      </c>
      <c r="D902" t="s">
        <v>1437</v>
      </c>
    </row>
    <row r="903" spans="1:4" x14ac:dyDescent="0.25">
      <c r="A903" s="4" t="str">
        <f>HYPERLINK("http://www.autodoc.ru/Web/price/art/AI0A608451L?analog=on","AI0A608451L")</f>
        <v>AI0A608451L</v>
      </c>
      <c r="B903" s="1" t="s">
        <v>1438</v>
      </c>
      <c r="C903" s="1" t="s">
        <v>483</v>
      </c>
      <c r="D903" t="s">
        <v>1439</v>
      </c>
    </row>
    <row r="904" spans="1:4" x14ac:dyDescent="0.25">
      <c r="A904" s="4" t="str">
        <f>HYPERLINK("http://www.autodoc.ru/Web/price/art/AI0A608451R?analog=on","AI0A608451R")</f>
        <v>AI0A608451R</v>
      </c>
      <c r="B904" s="1" t="s">
        <v>1440</v>
      </c>
      <c r="C904" s="1" t="s">
        <v>483</v>
      </c>
      <c r="D904" t="s">
        <v>1441</v>
      </c>
    </row>
    <row r="905" spans="1:4" x14ac:dyDescent="0.25">
      <c r="A905" s="4" t="str">
        <f>HYPERLINK("http://www.autodoc.ru/Web/price/art/SDOCT08460L?analog=on","SDOCT08460L")</f>
        <v>SDOCT08460L</v>
      </c>
      <c r="B905" s="1" t="s">
        <v>526</v>
      </c>
      <c r="C905" s="1" t="s">
        <v>483</v>
      </c>
      <c r="D905" t="s">
        <v>527</v>
      </c>
    </row>
    <row r="906" spans="1:4" x14ac:dyDescent="0.25">
      <c r="A906" s="4" t="str">
        <f>HYPERLINK("http://www.autodoc.ru/Web/price/art/SDOCT08460R?analog=on","SDOCT08460R")</f>
        <v>SDOCT08460R</v>
      </c>
      <c r="B906" s="1" t="s">
        <v>528</v>
      </c>
      <c r="C906" s="1" t="s">
        <v>483</v>
      </c>
      <c r="D906" t="s">
        <v>529</v>
      </c>
    </row>
    <row r="907" spans="1:4" x14ac:dyDescent="0.25">
      <c r="A907" s="4" t="str">
        <f>HYPERLINK("http://www.autodoc.ru/Web/price/art/AI0A608640?analog=on","AI0A608640")</f>
        <v>AI0A608640</v>
      </c>
      <c r="B907" s="1" t="s">
        <v>1442</v>
      </c>
      <c r="C907" s="1" t="s">
        <v>1401</v>
      </c>
      <c r="D907" t="s">
        <v>1443</v>
      </c>
    </row>
    <row r="908" spans="1:4" x14ac:dyDescent="0.25">
      <c r="A908" s="4" t="str">
        <f>HYPERLINK("http://www.autodoc.ru/Web/price/art/AI0A608641?analog=on","AI0A608641")</f>
        <v>AI0A608641</v>
      </c>
      <c r="B908" s="1" t="s">
        <v>1444</v>
      </c>
      <c r="C908" s="1" t="s">
        <v>1401</v>
      </c>
      <c r="D908" t="s">
        <v>1445</v>
      </c>
    </row>
    <row r="909" spans="1:4" x14ac:dyDescent="0.25">
      <c r="A909" s="4" t="str">
        <f>HYPERLINK("http://www.autodoc.ru/Web/price/art/AI0A608680?analog=on","AI0A608680")</f>
        <v>AI0A608680</v>
      </c>
      <c r="B909" s="1" t="s">
        <v>1446</v>
      </c>
      <c r="C909" s="1" t="s">
        <v>1401</v>
      </c>
      <c r="D909" t="s">
        <v>1447</v>
      </c>
    </row>
    <row r="910" spans="1:4" x14ac:dyDescent="0.25">
      <c r="A910" s="4" t="str">
        <f>HYPERLINK("http://www.autodoc.ru/Web/price/art/AI0A608740L?analog=on","AI0A608740L")</f>
        <v>AI0A608740L</v>
      </c>
      <c r="B910" s="1" t="s">
        <v>1448</v>
      </c>
      <c r="C910" s="1" t="s">
        <v>1401</v>
      </c>
      <c r="D910" t="s">
        <v>1449</v>
      </c>
    </row>
    <row r="911" spans="1:4" x14ac:dyDescent="0.25">
      <c r="A911" s="4" t="str">
        <f>HYPERLINK("http://www.autodoc.ru/Web/price/art/AI0A608740R?analog=on","AI0A608740R")</f>
        <v>AI0A608740R</v>
      </c>
      <c r="B911" s="1" t="s">
        <v>1450</v>
      </c>
      <c r="C911" s="1" t="s">
        <v>1401</v>
      </c>
      <c r="D911" t="s">
        <v>1451</v>
      </c>
    </row>
    <row r="912" spans="1:4" x14ac:dyDescent="0.25">
      <c r="A912" s="4" t="str">
        <f>HYPERLINK("http://www.autodoc.ru/Web/price/art/AI0A6089C0L?analog=on","AI0A6089C0L")</f>
        <v>AI0A6089C0L</v>
      </c>
      <c r="B912" s="1" t="s">
        <v>1452</v>
      </c>
      <c r="C912" s="1" t="s">
        <v>1401</v>
      </c>
      <c r="D912" t="s">
        <v>1453</v>
      </c>
    </row>
    <row r="913" spans="1:4" x14ac:dyDescent="0.25">
      <c r="A913" s="4" t="str">
        <f>HYPERLINK("http://www.autodoc.ru/Web/price/art/AI0A6089C0R?analog=on","AI0A6089C0R")</f>
        <v>AI0A6089C0R</v>
      </c>
      <c r="B913" s="1" t="s">
        <v>1454</v>
      </c>
      <c r="C913" s="1" t="s">
        <v>1401</v>
      </c>
      <c r="D913" t="s">
        <v>1455</v>
      </c>
    </row>
    <row r="914" spans="1:4" x14ac:dyDescent="0.25">
      <c r="A914" s="4" t="str">
        <f>HYPERLINK("http://www.autodoc.ru/Web/price/art/AI0A6049R0L?analog=on","AI0A6049R0L")</f>
        <v>AI0A6049R0L</v>
      </c>
      <c r="B914" s="1" t="s">
        <v>1456</v>
      </c>
      <c r="C914" s="1" t="s">
        <v>1457</v>
      </c>
      <c r="D914" t="s">
        <v>1458</v>
      </c>
    </row>
    <row r="915" spans="1:4" x14ac:dyDescent="0.25">
      <c r="A915" s="4" t="str">
        <f>HYPERLINK("http://www.autodoc.ru/Web/price/art/AI0A6049R0R?analog=on","AI0A6049R0R")</f>
        <v>AI0A6049R0R</v>
      </c>
      <c r="B915" s="1" t="s">
        <v>1459</v>
      </c>
      <c r="C915" s="1" t="s">
        <v>1457</v>
      </c>
      <c r="D915" t="s">
        <v>1460</v>
      </c>
    </row>
    <row r="916" spans="1:4" x14ac:dyDescent="0.25">
      <c r="A916" s="4" t="str">
        <f>HYPERLINK("http://www.autodoc.ru/Web/price/art/AI0A6049R1L?analog=on","AI0A6049R1L")</f>
        <v>AI0A6049R1L</v>
      </c>
      <c r="B916" s="1" t="s">
        <v>1461</v>
      </c>
      <c r="C916" s="1" t="s">
        <v>1457</v>
      </c>
      <c r="D916" t="s">
        <v>1462</v>
      </c>
    </row>
    <row r="917" spans="1:4" x14ac:dyDescent="0.25">
      <c r="A917" s="4" t="str">
        <f>HYPERLINK("http://www.autodoc.ru/Web/price/art/AI0A6049R1R?analog=on","AI0A6049R1R")</f>
        <v>AI0A6049R1R</v>
      </c>
      <c r="B917" s="1" t="s">
        <v>1463</v>
      </c>
      <c r="C917" s="1" t="s">
        <v>1457</v>
      </c>
      <c r="D917" t="s">
        <v>1464</v>
      </c>
    </row>
    <row r="918" spans="1:4" x14ac:dyDescent="0.25">
      <c r="A918" s="3" t="s">
        <v>1465</v>
      </c>
      <c r="B918" s="3"/>
      <c r="C918" s="3"/>
      <c r="D918" s="3"/>
    </row>
    <row r="919" spans="1:4" x14ac:dyDescent="0.25">
      <c r="A919" s="4" t="str">
        <f>HYPERLINK("http://www.autodoc.ru/Web/price/art/AI0A614000L?analog=on","AI0A614000L")</f>
        <v>AI0A614000L</v>
      </c>
      <c r="B919" s="1" t="s">
        <v>1466</v>
      </c>
      <c r="C919" s="1" t="s">
        <v>1467</v>
      </c>
      <c r="D919" t="s">
        <v>1468</v>
      </c>
    </row>
    <row r="920" spans="1:4" x14ac:dyDescent="0.25">
      <c r="A920" s="4" t="str">
        <f>HYPERLINK("http://www.autodoc.ru/Web/price/art/AI0A611000L?analog=on","AI0A611000L")</f>
        <v>AI0A611000L</v>
      </c>
      <c r="B920" s="1" t="s">
        <v>1469</v>
      </c>
      <c r="C920" s="1" t="s">
        <v>1470</v>
      </c>
      <c r="D920" t="s">
        <v>1471</v>
      </c>
    </row>
    <row r="921" spans="1:4" x14ac:dyDescent="0.25">
      <c r="A921" s="4" t="str">
        <f>HYPERLINK("http://www.autodoc.ru/Web/price/art/AI0A614000R?analog=on","AI0A614000R")</f>
        <v>AI0A614000R</v>
      </c>
      <c r="B921" s="1" t="s">
        <v>1472</v>
      </c>
      <c r="C921" s="1" t="s">
        <v>1467</v>
      </c>
      <c r="D921" t="s">
        <v>1473</v>
      </c>
    </row>
    <row r="922" spans="1:4" x14ac:dyDescent="0.25">
      <c r="A922" s="4" t="str">
        <f>HYPERLINK("http://www.autodoc.ru/Web/price/art/AI0A611000R?analog=on","AI0A611000R")</f>
        <v>AI0A611000R</v>
      </c>
      <c r="B922" s="1" t="s">
        <v>1474</v>
      </c>
      <c r="C922" s="1" t="s">
        <v>1470</v>
      </c>
      <c r="D922" t="s">
        <v>1475</v>
      </c>
    </row>
    <row r="923" spans="1:4" x14ac:dyDescent="0.25">
      <c r="A923" s="4" t="str">
        <f>HYPERLINK("http://www.autodoc.ru/Web/price/art/AI0A611001L?analog=on","AI0A611001L")</f>
        <v>AI0A611001L</v>
      </c>
      <c r="B923" s="1" t="s">
        <v>1476</v>
      </c>
      <c r="C923" s="1" t="s">
        <v>1470</v>
      </c>
      <c r="D923" t="s">
        <v>1468</v>
      </c>
    </row>
    <row r="924" spans="1:4" x14ac:dyDescent="0.25">
      <c r="A924" s="4" t="str">
        <f>HYPERLINK("http://www.autodoc.ru/Web/price/art/AI0A611001R?analog=on","AI0A611001R")</f>
        <v>AI0A611001R</v>
      </c>
      <c r="B924" s="1" t="s">
        <v>1477</v>
      </c>
      <c r="C924" s="1" t="s">
        <v>1470</v>
      </c>
      <c r="D924" t="s">
        <v>1473</v>
      </c>
    </row>
    <row r="925" spans="1:4" x14ac:dyDescent="0.25">
      <c r="A925" s="4" t="str">
        <f>HYPERLINK("http://www.autodoc.ru/Web/price/art/AI0A611100?analog=on","AI0A611100")</f>
        <v>AI0A611100</v>
      </c>
      <c r="B925" s="1" t="s">
        <v>1478</v>
      </c>
      <c r="C925" s="1" t="s">
        <v>1470</v>
      </c>
      <c r="D925" t="s">
        <v>1479</v>
      </c>
    </row>
    <row r="926" spans="1:4" x14ac:dyDescent="0.25">
      <c r="A926" s="4" t="str">
        <f>HYPERLINK("http://www.autodoc.ru/Web/price/art/AI0A611160?analog=on","AI0A611160")</f>
        <v>AI0A611160</v>
      </c>
      <c r="B926" s="1" t="s">
        <v>1480</v>
      </c>
      <c r="C926" s="1" t="s">
        <v>1470</v>
      </c>
      <c r="D926" t="s">
        <v>1481</v>
      </c>
    </row>
    <row r="927" spans="1:4" x14ac:dyDescent="0.25">
      <c r="A927" s="4" t="str">
        <f>HYPERLINK("http://www.autodoc.ru/Web/price/art/AI0A611161?analog=on","AI0A611161")</f>
        <v>AI0A611161</v>
      </c>
      <c r="B927" s="1" t="s">
        <v>1480</v>
      </c>
      <c r="C927" s="1" t="s">
        <v>1470</v>
      </c>
      <c r="D927" t="s">
        <v>1482</v>
      </c>
    </row>
    <row r="928" spans="1:4" x14ac:dyDescent="0.25">
      <c r="A928" s="4" t="str">
        <f>HYPERLINK("http://www.autodoc.ru/Web/price/art/AI0A611162?analog=on","AI0A611162")</f>
        <v>AI0A611162</v>
      </c>
      <c r="B928" s="1" t="s">
        <v>1483</v>
      </c>
      <c r="C928" s="1" t="s">
        <v>1470</v>
      </c>
      <c r="D928" t="s">
        <v>1484</v>
      </c>
    </row>
    <row r="929" spans="1:4" x14ac:dyDescent="0.25">
      <c r="A929" s="4" t="str">
        <f>HYPERLINK("http://www.autodoc.ru/Web/price/art/AI0A611163?analog=on","AI0A611163")</f>
        <v>AI0A611163</v>
      </c>
      <c r="B929" s="1" t="s">
        <v>1483</v>
      </c>
      <c r="C929" s="1" t="s">
        <v>1470</v>
      </c>
      <c r="D929" t="s">
        <v>1485</v>
      </c>
    </row>
    <row r="930" spans="1:4" x14ac:dyDescent="0.25">
      <c r="A930" s="4" t="str">
        <f>HYPERLINK("http://www.autodoc.ru/Web/price/art/AI0A611190L?analog=on","AI0A611190L")</f>
        <v>AI0A611190L</v>
      </c>
      <c r="B930" s="1" t="s">
        <v>1486</v>
      </c>
      <c r="C930" s="1" t="s">
        <v>1470</v>
      </c>
      <c r="D930" t="s">
        <v>1487</v>
      </c>
    </row>
    <row r="931" spans="1:4" x14ac:dyDescent="0.25">
      <c r="A931" s="4" t="str">
        <f>HYPERLINK("http://www.autodoc.ru/Web/price/art/AI0A611190R?analog=on","AI0A611190R")</f>
        <v>AI0A611190R</v>
      </c>
      <c r="B931" s="1" t="s">
        <v>1488</v>
      </c>
      <c r="C931" s="1" t="s">
        <v>1470</v>
      </c>
      <c r="D931" t="s">
        <v>1489</v>
      </c>
    </row>
    <row r="932" spans="1:4" x14ac:dyDescent="0.25">
      <c r="A932" s="4" t="str">
        <f>HYPERLINK("http://www.autodoc.ru/Web/price/art/AI0A611191L?analog=on","AI0A611191L")</f>
        <v>AI0A611191L</v>
      </c>
      <c r="B932" s="1" t="s">
        <v>1486</v>
      </c>
      <c r="C932" s="1" t="s">
        <v>1470</v>
      </c>
      <c r="D932" t="s">
        <v>1490</v>
      </c>
    </row>
    <row r="933" spans="1:4" x14ac:dyDescent="0.25">
      <c r="A933" s="4" t="str">
        <f>HYPERLINK("http://www.autodoc.ru/Web/price/art/AI0A611191R?analog=on","AI0A611191R")</f>
        <v>AI0A611191R</v>
      </c>
      <c r="B933" s="1" t="s">
        <v>1491</v>
      </c>
      <c r="C933" s="1" t="s">
        <v>1470</v>
      </c>
      <c r="D933" t="s">
        <v>1492</v>
      </c>
    </row>
    <row r="934" spans="1:4" x14ac:dyDescent="0.25">
      <c r="A934" s="4" t="str">
        <f>HYPERLINK("http://www.autodoc.ru/Web/price/art/AI0A611240?analog=on","AI0A611240")</f>
        <v>AI0A611240</v>
      </c>
      <c r="B934" s="1" t="s">
        <v>1493</v>
      </c>
      <c r="C934" s="1" t="s">
        <v>1470</v>
      </c>
      <c r="D934" t="s">
        <v>1494</v>
      </c>
    </row>
    <row r="935" spans="1:4" x14ac:dyDescent="0.25">
      <c r="A935" s="4" t="str">
        <f>HYPERLINK("http://www.autodoc.ru/Web/price/art/AI0A611270L?analog=on","AI0A611270L")</f>
        <v>AI0A611270L</v>
      </c>
      <c r="B935" s="1" t="s">
        <v>1495</v>
      </c>
      <c r="C935" s="1" t="s">
        <v>1470</v>
      </c>
      <c r="D935" t="s">
        <v>1496</v>
      </c>
    </row>
    <row r="936" spans="1:4" x14ac:dyDescent="0.25">
      <c r="A936" s="4" t="str">
        <f>HYPERLINK("http://www.autodoc.ru/Web/price/art/AI0A611270R?analog=on","AI0A611270R")</f>
        <v>AI0A611270R</v>
      </c>
      <c r="B936" s="1" t="s">
        <v>1497</v>
      </c>
      <c r="C936" s="1" t="s">
        <v>1470</v>
      </c>
      <c r="D936" t="s">
        <v>1498</v>
      </c>
    </row>
    <row r="937" spans="1:4" x14ac:dyDescent="0.25">
      <c r="A937" s="4" t="str">
        <f>HYPERLINK("http://www.autodoc.ru/Web/price/art/AI0A611300L?analog=on","AI0A611300L")</f>
        <v>AI0A611300L</v>
      </c>
      <c r="B937" s="1" t="s">
        <v>1499</v>
      </c>
      <c r="C937" s="1" t="s">
        <v>1470</v>
      </c>
      <c r="D937" t="s">
        <v>1500</v>
      </c>
    </row>
    <row r="938" spans="1:4" x14ac:dyDescent="0.25">
      <c r="A938" s="4" t="str">
        <f>HYPERLINK("http://www.autodoc.ru/Web/price/art/AI0A611300R?analog=on","AI0A611300R")</f>
        <v>AI0A611300R</v>
      </c>
      <c r="B938" s="1" t="s">
        <v>1501</v>
      </c>
      <c r="C938" s="1" t="s">
        <v>1470</v>
      </c>
      <c r="D938" t="s">
        <v>1502</v>
      </c>
    </row>
    <row r="939" spans="1:4" x14ac:dyDescent="0.25">
      <c r="A939" s="4" t="str">
        <f>HYPERLINK("http://www.autodoc.ru/Web/price/art/AI0A611330?analog=on","AI0A611330")</f>
        <v>AI0A611330</v>
      </c>
      <c r="B939" s="1" t="s">
        <v>1503</v>
      </c>
      <c r="C939" s="1" t="s">
        <v>1470</v>
      </c>
      <c r="D939" t="s">
        <v>1504</v>
      </c>
    </row>
    <row r="940" spans="1:4" x14ac:dyDescent="0.25">
      <c r="A940" s="4" t="str">
        <f>HYPERLINK("http://www.autodoc.ru/Web/price/art/AI0A611331A?analog=on","AI0A611331A")</f>
        <v>AI0A611331A</v>
      </c>
      <c r="B940" s="1" t="s">
        <v>1503</v>
      </c>
      <c r="C940" s="1" t="s">
        <v>1470</v>
      </c>
      <c r="D940" t="s">
        <v>1428</v>
      </c>
    </row>
    <row r="941" spans="1:4" x14ac:dyDescent="0.25">
      <c r="A941" s="4" t="str">
        <f>HYPERLINK("http://www.autodoc.ru/Web/price/art/AI0A611380?analog=on","AI0A611380")</f>
        <v>AI0A611380</v>
      </c>
      <c r="B941" s="1" t="s">
        <v>1505</v>
      </c>
      <c r="C941" s="1" t="s">
        <v>1470</v>
      </c>
      <c r="D941" t="s">
        <v>1506</v>
      </c>
    </row>
    <row r="942" spans="1:4" x14ac:dyDescent="0.25">
      <c r="A942" s="4" t="str">
        <f>HYPERLINK("http://www.autodoc.ru/Web/price/art/AI0A611400L?analog=on","AI0A611400L")</f>
        <v>AI0A611400L</v>
      </c>
      <c r="B942" s="1" t="s">
        <v>1507</v>
      </c>
      <c r="C942" s="1" t="s">
        <v>1470</v>
      </c>
      <c r="D942" t="s">
        <v>1508</v>
      </c>
    </row>
    <row r="943" spans="1:4" x14ac:dyDescent="0.25">
      <c r="A943" s="4" t="str">
        <f>HYPERLINK("http://www.autodoc.ru/Web/price/art/AI0A611400R?analog=on","AI0A611400R")</f>
        <v>AI0A611400R</v>
      </c>
      <c r="B943" s="1" t="s">
        <v>1509</v>
      </c>
      <c r="C943" s="1" t="s">
        <v>1470</v>
      </c>
      <c r="D943" t="s">
        <v>1510</v>
      </c>
    </row>
    <row r="944" spans="1:4" x14ac:dyDescent="0.25">
      <c r="A944" s="4" t="str">
        <f>HYPERLINK("http://www.autodoc.ru/Web/price/art/AI0A6114D0L?analog=on","AI0A6114D0L")</f>
        <v>AI0A6114D0L</v>
      </c>
      <c r="B944" s="1" t="s">
        <v>1511</v>
      </c>
      <c r="C944" s="1" t="s">
        <v>1470</v>
      </c>
      <c r="D944" t="s">
        <v>1512</v>
      </c>
    </row>
    <row r="945" spans="1:4" x14ac:dyDescent="0.25">
      <c r="A945" s="4" t="str">
        <f>HYPERLINK("http://www.autodoc.ru/Web/price/art/AI0A6114D0R?analog=on","AI0A6114D0R")</f>
        <v>AI0A6114D0R</v>
      </c>
      <c r="B945" s="1" t="s">
        <v>1513</v>
      </c>
      <c r="C945" s="1" t="s">
        <v>1470</v>
      </c>
      <c r="D945" t="s">
        <v>1514</v>
      </c>
    </row>
    <row r="946" spans="1:4" x14ac:dyDescent="0.25">
      <c r="A946" s="4" t="str">
        <f>HYPERLINK("http://www.autodoc.ru/Web/price/art/AI0A6114D1L?analog=on","AI0A6114D1L")</f>
        <v>AI0A6114D1L</v>
      </c>
      <c r="B946" s="1" t="s">
        <v>1515</v>
      </c>
      <c r="C946" s="1" t="s">
        <v>1470</v>
      </c>
      <c r="D946" t="s">
        <v>1431</v>
      </c>
    </row>
    <row r="947" spans="1:4" x14ac:dyDescent="0.25">
      <c r="A947" s="4" t="str">
        <f>HYPERLINK("http://www.autodoc.ru/Web/price/art/AI0A6114D1R?analog=on","AI0A6114D1R")</f>
        <v>AI0A6114D1R</v>
      </c>
      <c r="B947" s="1" t="s">
        <v>1516</v>
      </c>
      <c r="C947" s="1" t="s">
        <v>1470</v>
      </c>
      <c r="D947" t="s">
        <v>1433</v>
      </c>
    </row>
    <row r="948" spans="1:4" x14ac:dyDescent="0.25">
      <c r="A948" s="4" t="str">
        <f>HYPERLINK("http://www.autodoc.ru/Web/price/art/AI0A611450XL?analog=on","AI0A611450XL")</f>
        <v>AI0A611450XL</v>
      </c>
      <c r="B948" s="1" t="s">
        <v>1517</v>
      </c>
      <c r="C948" s="1" t="s">
        <v>1470</v>
      </c>
      <c r="D948" t="s">
        <v>1518</v>
      </c>
    </row>
    <row r="949" spans="1:4" x14ac:dyDescent="0.25">
      <c r="A949" s="4" t="str">
        <f>HYPERLINK("http://www.autodoc.ru/Web/price/art/AI0A611450XR?analog=on","AI0A611450XR")</f>
        <v>AI0A611450XR</v>
      </c>
      <c r="B949" s="1" t="s">
        <v>1519</v>
      </c>
      <c r="C949" s="1" t="s">
        <v>1470</v>
      </c>
      <c r="D949" t="s">
        <v>1520</v>
      </c>
    </row>
    <row r="950" spans="1:4" x14ac:dyDescent="0.25">
      <c r="A950" s="4" t="str">
        <f>HYPERLINK("http://www.autodoc.ru/Web/price/art/AI0A611451XL?analog=on","AI0A611451XL")</f>
        <v>AI0A611451XL</v>
      </c>
      <c r="B950" s="1" t="s">
        <v>1521</v>
      </c>
      <c r="C950" s="1" t="s">
        <v>1470</v>
      </c>
      <c r="D950" t="s">
        <v>1522</v>
      </c>
    </row>
    <row r="951" spans="1:4" x14ac:dyDescent="0.25">
      <c r="A951" s="4" t="str">
        <f>HYPERLINK("http://www.autodoc.ru/Web/price/art/AI0A611451XR?analog=on","AI0A611451XR")</f>
        <v>AI0A611451XR</v>
      </c>
      <c r="B951" s="1" t="s">
        <v>1523</v>
      </c>
      <c r="C951" s="1" t="s">
        <v>1470</v>
      </c>
      <c r="D951" t="s">
        <v>1524</v>
      </c>
    </row>
    <row r="952" spans="1:4" x14ac:dyDescent="0.25">
      <c r="A952" s="4" t="str">
        <f>HYPERLINK("http://www.autodoc.ru/Web/price/art/AI0A611460L?analog=on","AI0A611460L")</f>
        <v>AI0A611460L</v>
      </c>
      <c r="B952" s="1" t="s">
        <v>1525</v>
      </c>
      <c r="C952" s="1" t="s">
        <v>1470</v>
      </c>
      <c r="D952" t="s">
        <v>1526</v>
      </c>
    </row>
    <row r="953" spans="1:4" x14ac:dyDescent="0.25">
      <c r="A953" s="4" t="str">
        <f>HYPERLINK("http://www.autodoc.ru/Web/price/art/AI0A611460R?analog=on","AI0A611460R")</f>
        <v>AI0A611460R</v>
      </c>
      <c r="B953" s="1" t="s">
        <v>1527</v>
      </c>
      <c r="C953" s="1" t="s">
        <v>1470</v>
      </c>
      <c r="D953" t="s">
        <v>1528</v>
      </c>
    </row>
    <row r="954" spans="1:4" x14ac:dyDescent="0.25">
      <c r="A954" s="4" t="str">
        <f>HYPERLINK("http://www.autodoc.ru/Web/price/art/AI0A6114G0?analog=on","AI0A6114G0")</f>
        <v>AI0A6114G0</v>
      </c>
      <c r="B954" s="1" t="s">
        <v>1529</v>
      </c>
      <c r="C954" s="1" t="s">
        <v>1470</v>
      </c>
      <c r="D954" t="s">
        <v>1530</v>
      </c>
    </row>
    <row r="955" spans="1:4" x14ac:dyDescent="0.25">
      <c r="A955" s="4" t="str">
        <f>HYPERLINK("http://www.autodoc.ru/Web/price/art/AI0A6114G1?analog=on","AI0A6114G1")</f>
        <v>AI0A6114G1</v>
      </c>
      <c r="B955" s="1" t="s">
        <v>1531</v>
      </c>
      <c r="C955" s="1" t="s">
        <v>1470</v>
      </c>
      <c r="D955" t="s">
        <v>1532</v>
      </c>
    </row>
    <row r="956" spans="1:4" x14ac:dyDescent="0.25">
      <c r="A956" s="4" t="str">
        <f>HYPERLINK("http://www.autodoc.ru/Web/price/art/AI0A611640?analog=on","AI0A611640")</f>
        <v>AI0A611640</v>
      </c>
      <c r="B956" s="1" t="s">
        <v>1533</v>
      </c>
      <c r="C956" s="1" t="s">
        <v>1470</v>
      </c>
      <c r="D956" t="s">
        <v>1534</v>
      </c>
    </row>
    <row r="957" spans="1:4" x14ac:dyDescent="0.25">
      <c r="A957" s="4" t="str">
        <f>HYPERLINK("http://www.autodoc.ru/Web/price/art/AI0A611680?analog=on","AI0A611680")</f>
        <v>AI0A611680</v>
      </c>
      <c r="B957" s="1" t="s">
        <v>1535</v>
      </c>
      <c r="C957" s="1" t="s">
        <v>1470</v>
      </c>
      <c r="D957" t="s">
        <v>1447</v>
      </c>
    </row>
    <row r="958" spans="1:4" x14ac:dyDescent="0.25">
      <c r="A958" s="4" t="str">
        <f>HYPERLINK("http://www.autodoc.ru/Web/price/art/AI0A611681?analog=on","AI0A611681")</f>
        <v>AI0A611681</v>
      </c>
      <c r="B958" s="1" t="s">
        <v>1536</v>
      </c>
      <c r="C958" s="1" t="s">
        <v>1470</v>
      </c>
      <c r="D958" t="s">
        <v>1537</v>
      </c>
    </row>
    <row r="959" spans="1:4" x14ac:dyDescent="0.25">
      <c r="A959" s="4" t="str">
        <f>HYPERLINK("http://www.autodoc.ru/Web/price/art/AI0A611740L?analog=on","AI0A611740L")</f>
        <v>AI0A611740L</v>
      </c>
      <c r="B959" s="1" t="s">
        <v>1538</v>
      </c>
      <c r="C959" s="1" t="s">
        <v>1470</v>
      </c>
      <c r="D959" t="s">
        <v>1539</v>
      </c>
    </row>
    <row r="960" spans="1:4" x14ac:dyDescent="0.25">
      <c r="A960" s="4" t="str">
        <f>HYPERLINK("http://www.autodoc.ru/Web/price/art/AI0A611740R?analog=on","AI0A611740R")</f>
        <v>AI0A611740R</v>
      </c>
      <c r="B960" s="1" t="s">
        <v>1540</v>
      </c>
      <c r="C960" s="1" t="s">
        <v>1470</v>
      </c>
      <c r="D960" t="s">
        <v>1541</v>
      </c>
    </row>
    <row r="961" spans="1:4" x14ac:dyDescent="0.25">
      <c r="A961" s="4" t="str">
        <f>HYPERLINK("http://www.autodoc.ru/Web/price/art/AI0A611741L?analog=on","AI0A611741L")</f>
        <v>AI0A611741L</v>
      </c>
      <c r="B961" s="1" t="s">
        <v>1542</v>
      </c>
      <c r="C961" s="1" t="s">
        <v>1470</v>
      </c>
      <c r="D961" t="s">
        <v>1543</v>
      </c>
    </row>
    <row r="962" spans="1:4" x14ac:dyDescent="0.25">
      <c r="A962" s="4" t="str">
        <f>HYPERLINK("http://www.autodoc.ru/Web/price/art/AI0A611741R?analog=on","AI0A611741R")</f>
        <v>AI0A611741R</v>
      </c>
      <c r="B962" s="1" t="s">
        <v>1544</v>
      </c>
      <c r="C962" s="1" t="s">
        <v>1470</v>
      </c>
      <c r="D962" t="s">
        <v>1545</v>
      </c>
    </row>
    <row r="963" spans="1:4" x14ac:dyDescent="0.25">
      <c r="A963" s="4" t="str">
        <f>HYPERLINK("http://www.autodoc.ru/Web/price/art/AI0A611750L?analog=on","AI0A611750L")</f>
        <v>AI0A611750L</v>
      </c>
      <c r="B963" s="1" t="s">
        <v>1546</v>
      </c>
      <c r="C963" s="1" t="s">
        <v>1470</v>
      </c>
      <c r="D963" t="s">
        <v>1547</v>
      </c>
    </row>
    <row r="964" spans="1:4" x14ac:dyDescent="0.25">
      <c r="A964" s="4" t="str">
        <f>HYPERLINK("http://www.autodoc.ru/Web/price/art/AI0A611750R?analog=on","AI0A611750R")</f>
        <v>AI0A611750R</v>
      </c>
      <c r="B964" s="1" t="s">
        <v>1548</v>
      </c>
      <c r="C964" s="1" t="s">
        <v>1470</v>
      </c>
      <c r="D964" t="s">
        <v>1549</v>
      </c>
    </row>
    <row r="965" spans="1:4" x14ac:dyDescent="0.25">
      <c r="A965" s="4" t="str">
        <f>HYPERLINK("http://www.autodoc.ru/Web/price/art/AI0A6119B0C?analog=on","AI0A6119B0C")</f>
        <v>AI0A6119B0C</v>
      </c>
      <c r="B965" s="1" t="s">
        <v>1550</v>
      </c>
      <c r="C965" s="1" t="s">
        <v>1470</v>
      </c>
      <c r="D965" t="s">
        <v>1551</v>
      </c>
    </row>
    <row r="966" spans="1:4" x14ac:dyDescent="0.25">
      <c r="A966" s="4" t="str">
        <f>HYPERLINK("http://www.autodoc.ru/Web/price/art/AI0A6149C0L?analog=on","AI0A6149C0L")</f>
        <v>AI0A6149C0L</v>
      </c>
      <c r="B966" s="1" t="s">
        <v>1552</v>
      </c>
      <c r="C966" s="1" t="s">
        <v>1467</v>
      </c>
      <c r="D966" t="s">
        <v>1453</v>
      </c>
    </row>
    <row r="967" spans="1:4" x14ac:dyDescent="0.25">
      <c r="A967" s="4" t="str">
        <f>HYPERLINK("http://www.autodoc.ru/Web/price/art/AI0A6119C0L?analog=on","AI0A6119C0L")</f>
        <v>AI0A6119C0L</v>
      </c>
      <c r="B967" s="1" t="s">
        <v>1553</v>
      </c>
      <c r="C967" s="1" t="s">
        <v>1470</v>
      </c>
      <c r="D967" t="s">
        <v>1453</v>
      </c>
    </row>
    <row r="968" spans="1:4" x14ac:dyDescent="0.25">
      <c r="A968" s="4" t="str">
        <f>HYPERLINK("http://www.autodoc.ru/Web/price/art/AI0A6119C0R?analog=on","AI0A6119C0R")</f>
        <v>AI0A6119C0R</v>
      </c>
      <c r="B968" s="1" t="s">
        <v>1554</v>
      </c>
      <c r="C968" s="1" t="s">
        <v>1470</v>
      </c>
      <c r="D968" t="s">
        <v>1455</v>
      </c>
    </row>
    <row r="969" spans="1:4" x14ac:dyDescent="0.25">
      <c r="A969" s="4" t="str">
        <f>HYPERLINK("http://www.autodoc.ru/Web/price/art/AI0A6149C0R?analog=on","AI0A6149C0R")</f>
        <v>AI0A6149C0R</v>
      </c>
      <c r="B969" s="1" t="s">
        <v>1555</v>
      </c>
      <c r="C969" s="1" t="s">
        <v>1467</v>
      </c>
      <c r="D969" t="s">
        <v>1455</v>
      </c>
    </row>
    <row r="970" spans="1:4" x14ac:dyDescent="0.25">
      <c r="A970" s="4" t="str">
        <f>HYPERLINK("http://www.autodoc.ru/Web/price/art/AI0A407931?analog=on","AI0A407931")</f>
        <v>AI0A407931</v>
      </c>
      <c r="B970" s="1" t="s">
        <v>996</v>
      </c>
      <c r="C970" s="1" t="s">
        <v>764</v>
      </c>
      <c r="D970" t="s">
        <v>997</v>
      </c>
    </row>
    <row r="971" spans="1:4" x14ac:dyDescent="0.25">
      <c r="A971" s="4" t="str">
        <f>HYPERLINK("http://www.autodoc.ru/Web/price/art/AI0A6119R0L?analog=on","AI0A6119R0L")</f>
        <v>AI0A6119R0L</v>
      </c>
      <c r="B971" s="1" t="s">
        <v>1556</v>
      </c>
      <c r="C971" s="1" t="s">
        <v>1470</v>
      </c>
      <c r="D971" t="s">
        <v>1458</v>
      </c>
    </row>
    <row r="972" spans="1:4" x14ac:dyDescent="0.25">
      <c r="A972" s="4" t="str">
        <f>HYPERLINK("http://www.autodoc.ru/Web/price/art/AI0A6119R0R?analog=on","AI0A6119R0R")</f>
        <v>AI0A6119R0R</v>
      </c>
      <c r="B972" s="1" t="s">
        <v>1557</v>
      </c>
      <c r="C972" s="1" t="s">
        <v>1470</v>
      </c>
      <c r="D972" t="s">
        <v>1460</v>
      </c>
    </row>
    <row r="973" spans="1:4" x14ac:dyDescent="0.25">
      <c r="A973" s="3" t="s">
        <v>1558</v>
      </c>
      <c r="B973" s="3"/>
      <c r="C973" s="3"/>
      <c r="D973" s="3"/>
    </row>
    <row r="974" spans="1:4" x14ac:dyDescent="0.25">
      <c r="A974" s="4" t="str">
        <f>HYPERLINK("http://www.autodoc.ru/Web/price/art/AI0A604000BN?analog=on","AI0A604000BN")</f>
        <v>AI0A604000BN</v>
      </c>
      <c r="B974" s="1" t="s">
        <v>1559</v>
      </c>
      <c r="C974" s="1" t="s">
        <v>707</v>
      </c>
      <c r="D974" t="s">
        <v>1560</v>
      </c>
    </row>
    <row r="975" spans="1:4" x14ac:dyDescent="0.25">
      <c r="A975" s="4" t="str">
        <f>HYPERLINK("http://www.autodoc.ru/Web/price/art/AI0A604001L?analog=on","AI0A604001L")</f>
        <v>AI0A604001L</v>
      </c>
      <c r="B975" s="1" t="s">
        <v>1561</v>
      </c>
      <c r="C975" s="1" t="s">
        <v>707</v>
      </c>
      <c r="D975" t="s">
        <v>1562</v>
      </c>
    </row>
    <row r="976" spans="1:4" x14ac:dyDescent="0.25">
      <c r="A976" s="4" t="str">
        <f>HYPERLINK("http://www.autodoc.ru/Web/price/art/AI0A604001R?analog=on","AI0A604001R")</f>
        <v>AI0A604001R</v>
      </c>
      <c r="B976" s="1" t="s">
        <v>1563</v>
      </c>
      <c r="C976" s="1" t="s">
        <v>707</v>
      </c>
      <c r="D976" t="s">
        <v>1564</v>
      </c>
    </row>
    <row r="977" spans="1:4" x14ac:dyDescent="0.25">
      <c r="A977" s="4" t="str">
        <f>HYPERLINK("http://www.autodoc.ru/Web/price/art/AI0A604002L?analog=on","AI0A604002L")</f>
        <v>AI0A604002L</v>
      </c>
      <c r="B977" s="1" t="s">
        <v>1565</v>
      </c>
      <c r="C977" s="1" t="s">
        <v>707</v>
      </c>
      <c r="D977" t="s">
        <v>1566</v>
      </c>
    </row>
    <row r="978" spans="1:4" x14ac:dyDescent="0.25">
      <c r="A978" s="4" t="str">
        <f>HYPERLINK("http://www.autodoc.ru/Web/price/art/AI0A604002R?analog=on","AI0A604002R")</f>
        <v>AI0A604002R</v>
      </c>
      <c r="B978" s="1" t="s">
        <v>1567</v>
      </c>
      <c r="C978" s="1" t="s">
        <v>707</v>
      </c>
      <c r="D978" t="s">
        <v>1568</v>
      </c>
    </row>
    <row r="979" spans="1:4" x14ac:dyDescent="0.25">
      <c r="A979" s="4" t="str">
        <f>HYPERLINK("http://www.autodoc.ru/Web/price/art/AI0A604003HN?analog=on","AI0A604003HN")</f>
        <v>AI0A604003HN</v>
      </c>
      <c r="B979" s="1" t="s">
        <v>1569</v>
      </c>
      <c r="C979" s="1" t="s">
        <v>711</v>
      </c>
      <c r="D979" t="s">
        <v>1570</v>
      </c>
    </row>
    <row r="980" spans="1:4" x14ac:dyDescent="0.25">
      <c r="A980" s="4" t="str">
        <f>HYPERLINK("http://www.autodoc.ru/Web/price/art/AI0A604004HN?analog=on","AI0A604004HN")</f>
        <v>AI0A604004HN</v>
      </c>
      <c r="B980" s="1" t="s">
        <v>1559</v>
      </c>
      <c r="C980" s="1" t="s">
        <v>711</v>
      </c>
      <c r="D980" t="s">
        <v>1571</v>
      </c>
    </row>
    <row r="981" spans="1:4" x14ac:dyDescent="0.25">
      <c r="A981" s="4" t="str">
        <f>HYPERLINK("http://www.autodoc.ru/Web/price/art/AI0A604005BN?analog=on","AI0A604005BN")</f>
        <v>AI0A604005BN</v>
      </c>
      <c r="B981" s="1" t="s">
        <v>1559</v>
      </c>
      <c r="C981" s="1" t="s">
        <v>711</v>
      </c>
      <c r="D981" t="s">
        <v>1572</v>
      </c>
    </row>
    <row r="982" spans="1:4" x14ac:dyDescent="0.25">
      <c r="A982" s="4" t="str">
        <f>HYPERLINK("http://www.autodoc.ru/Web/price/art/AI0A604006N?analog=on","AI0A604006N")</f>
        <v>AI0A604006N</v>
      </c>
      <c r="B982" s="1" t="s">
        <v>1569</v>
      </c>
      <c r="C982" s="1" t="s">
        <v>707</v>
      </c>
      <c r="D982" t="s">
        <v>1573</v>
      </c>
    </row>
    <row r="983" spans="1:4" x14ac:dyDescent="0.25">
      <c r="A983" s="4" t="str">
        <f>HYPERLINK("http://www.autodoc.ru/Web/price/art/AI0A604070L?analog=on","AI0A604070L")</f>
        <v>AI0A604070L</v>
      </c>
      <c r="B983" s="1" t="s">
        <v>1574</v>
      </c>
      <c r="C983" s="1" t="s">
        <v>707</v>
      </c>
      <c r="D983" t="s">
        <v>1406</v>
      </c>
    </row>
    <row r="984" spans="1:4" x14ac:dyDescent="0.25">
      <c r="A984" s="4" t="str">
        <f>HYPERLINK("http://www.autodoc.ru/Web/price/art/AI0A604070R?analog=on","AI0A604070R")</f>
        <v>AI0A604070R</v>
      </c>
      <c r="B984" s="1" t="s">
        <v>1575</v>
      </c>
      <c r="C984" s="1" t="s">
        <v>707</v>
      </c>
      <c r="D984" t="s">
        <v>1408</v>
      </c>
    </row>
    <row r="985" spans="1:4" x14ac:dyDescent="0.25">
      <c r="A985" s="4" t="str">
        <f>HYPERLINK("http://www.autodoc.ru/Web/price/art/AI0A604100HB?analog=on","AI0A604100HB")</f>
        <v>AI0A604100HB</v>
      </c>
      <c r="B985" s="1" t="s">
        <v>1576</v>
      </c>
      <c r="C985" s="1" t="s">
        <v>707</v>
      </c>
      <c r="D985" t="s">
        <v>1577</v>
      </c>
    </row>
    <row r="986" spans="1:4" x14ac:dyDescent="0.25">
      <c r="A986" s="4" t="str">
        <f>HYPERLINK("http://www.autodoc.ru/Web/price/art/AI0A604160?analog=on","AI0A604160")</f>
        <v>AI0A604160</v>
      </c>
      <c r="B986" s="1" t="s">
        <v>1578</v>
      </c>
      <c r="C986" s="1" t="s">
        <v>707</v>
      </c>
      <c r="D986" t="s">
        <v>1579</v>
      </c>
    </row>
    <row r="987" spans="1:4" x14ac:dyDescent="0.25">
      <c r="A987" s="4" t="str">
        <f>HYPERLINK("http://www.autodoc.ru/Web/price/art/AI0A604160X?analog=on","AI0A604160X")</f>
        <v>AI0A604160X</v>
      </c>
      <c r="B987" s="1" t="s">
        <v>1580</v>
      </c>
      <c r="C987" s="1" t="s">
        <v>707</v>
      </c>
      <c r="D987" t="s">
        <v>1581</v>
      </c>
    </row>
    <row r="988" spans="1:4" x14ac:dyDescent="0.25">
      <c r="A988" s="4" t="str">
        <f>HYPERLINK("http://www.autodoc.ru/Web/price/art/AI0A604161?analog=on","AI0A604161")</f>
        <v>AI0A604161</v>
      </c>
      <c r="B988" s="1" t="s">
        <v>1580</v>
      </c>
      <c r="C988" s="1" t="s">
        <v>707</v>
      </c>
      <c r="D988" t="s">
        <v>1482</v>
      </c>
    </row>
    <row r="989" spans="1:4" x14ac:dyDescent="0.25">
      <c r="A989" s="4" t="str">
        <f>HYPERLINK("http://www.autodoc.ru/Web/price/art/AI0A604170HL?analog=on","AI0A604170HL")</f>
        <v>AI0A604170HL</v>
      </c>
      <c r="B989" s="1" t="s">
        <v>1582</v>
      </c>
      <c r="C989" s="1" t="s">
        <v>707</v>
      </c>
      <c r="D989" t="s">
        <v>1583</v>
      </c>
    </row>
    <row r="990" spans="1:4" x14ac:dyDescent="0.25">
      <c r="A990" s="4" t="str">
        <f>HYPERLINK("http://www.autodoc.ru/Web/price/art/AI0A604170HR?analog=on","AI0A604170HR")</f>
        <v>AI0A604170HR</v>
      </c>
      <c r="B990" s="1" t="s">
        <v>1584</v>
      </c>
      <c r="C990" s="1" t="s">
        <v>707</v>
      </c>
      <c r="D990" t="s">
        <v>1585</v>
      </c>
    </row>
    <row r="991" spans="1:4" x14ac:dyDescent="0.25">
      <c r="A991" s="4" t="str">
        <f>HYPERLINK("http://www.autodoc.ru/Web/price/art/AI0A604190BL?analog=on","AI0A604190BL")</f>
        <v>AI0A604190BL</v>
      </c>
      <c r="B991" s="1" t="s">
        <v>1586</v>
      </c>
      <c r="C991" s="1" t="s">
        <v>707</v>
      </c>
      <c r="D991" t="s">
        <v>1587</v>
      </c>
    </row>
    <row r="992" spans="1:4" x14ac:dyDescent="0.25">
      <c r="A992" s="4" t="str">
        <f>HYPERLINK("http://www.autodoc.ru/Web/price/art/AI0A604190BR?analog=on","AI0A604190BR")</f>
        <v>AI0A604190BR</v>
      </c>
      <c r="B992" s="1" t="s">
        <v>1588</v>
      </c>
      <c r="C992" s="1" t="s">
        <v>707</v>
      </c>
      <c r="D992" t="s">
        <v>1589</v>
      </c>
    </row>
    <row r="993" spans="1:4" x14ac:dyDescent="0.25">
      <c r="A993" s="4" t="str">
        <f>HYPERLINK("http://www.autodoc.ru/Web/price/art/AI0A604240?analog=on","AI0A604240")</f>
        <v>AI0A604240</v>
      </c>
      <c r="B993" s="1" t="s">
        <v>1590</v>
      </c>
      <c r="C993" s="1" t="s">
        <v>707</v>
      </c>
      <c r="D993" t="s">
        <v>1494</v>
      </c>
    </row>
    <row r="994" spans="1:4" x14ac:dyDescent="0.25">
      <c r="A994" s="4" t="str">
        <f>HYPERLINK("http://www.autodoc.ru/Web/price/art/AI0A604270ML?analog=on","AI0A604270ML")</f>
        <v>AI0A604270ML</v>
      </c>
      <c r="B994" s="1" t="s">
        <v>1591</v>
      </c>
      <c r="C994" s="1" t="s">
        <v>707</v>
      </c>
      <c r="D994" t="s">
        <v>1592</v>
      </c>
    </row>
    <row r="995" spans="1:4" x14ac:dyDescent="0.25">
      <c r="A995" s="4" t="str">
        <f>HYPERLINK("http://www.autodoc.ru/Web/price/art/AI0A604270MR?analog=on","AI0A604270MR")</f>
        <v>AI0A604270MR</v>
      </c>
      <c r="B995" s="1" t="s">
        <v>1593</v>
      </c>
      <c r="C995" s="1" t="s">
        <v>707</v>
      </c>
      <c r="D995" t="s">
        <v>1594</v>
      </c>
    </row>
    <row r="996" spans="1:4" x14ac:dyDescent="0.25">
      <c r="A996" s="4" t="str">
        <f>HYPERLINK("http://www.autodoc.ru/Web/price/art/AI0A604271AL?analog=on","AI0A604271AL")</f>
        <v>AI0A604271AL</v>
      </c>
      <c r="B996" s="1" t="s">
        <v>1591</v>
      </c>
      <c r="C996" s="1" t="s">
        <v>707</v>
      </c>
      <c r="D996" t="s">
        <v>1595</v>
      </c>
    </row>
    <row r="997" spans="1:4" x14ac:dyDescent="0.25">
      <c r="A997" s="4" t="str">
        <f>HYPERLINK("http://www.autodoc.ru/Web/price/art/AI0A604271AR?analog=on","AI0A604271AR")</f>
        <v>AI0A604271AR</v>
      </c>
      <c r="B997" s="1" t="s">
        <v>1593</v>
      </c>
      <c r="C997" s="1" t="s">
        <v>707</v>
      </c>
      <c r="D997" t="s">
        <v>1596</v>
      </c>
    </row>
    <row r="998" spans="1:4" x14ac:dyDescent="0.25">
      <c r="A998" s="4" t="str">
        <f>HYPERLINK("http://www.autodoc.ru/Web/price/art/AI0A401280Z?analog=on","AI0A401280Z")</f>
        <v>AI0A401280Z</v>
      </c>
      <c r="B998" s="1" t="s">
        <v>1332</v>
      </c>
      <c r="C998" s="1" t="s">
        <v>1333</v>
      </c>
      <c r="D998" t="s">
        <v>1334</v>
      </c>
    </row>
    <row r="999" spans="1:4" x14ac:dyDescent="0.25">
      <c r="A999" s="4" t="str">
        <f>HYPERLINK("http://www.autodoc.ru/Web/price/art/AI0A604300L?analog=on","AI0A604300L")</f>
        <v>AI0A604300L</v>
      </c>
      <c r="B999" s="1" t="s">
        <v>1597</v>
      </c>
      <c r="C999" s="1" t="s">
        <v>746</v>
      </c>
      <c r="D999" t="s">
        <v>1424</v>
      </c>
    </row>
    <row r="1000" spans="1:4" x14ac:dyDescent="0.25">
      <c r="A1000" s="4" t="str">
        <f>HYPERLINK("http://www.autodoc.ru/Web/price/art/AI0A604300R?analog=on","AI0A604300R")</f>
        <v>AI0A604300R</v>
      </c>
      <c r="B1000" s="1" t="s">
        <v>1598</v>
      </c>
      <c r="C1000" s="1" t="s">
        <v>746</v>
      </c>
      <c r="D1000" t="s">
        <v>1426</v>
      </c>
    </row>
    <row r="1001" spans="1:4" x14ac:dyDescent="0.25">
      <c r="A1001" s="4" t="str">
        <f>HYPERLINK("http://www.autodoc.ru/Web/price/art/AI0A604310N?analog=on","AI0A604310N")</f>
        <v>AI0A604310N</v>
      </c>
      <c r="B1001" s="1" t="s">
        <v>1599</v>
      </c>
      <c r="C1001" s="1" t="s">
        <v>711</v>
      </c>
      <c r="D1001" t="s">
        <v>1600</v>
      </c>
    </row>
    <row r="1002" spans="1:4" x14ac:dyDescent="0.25">
      <c r="A1002" s="4" t="str">
        <f>HYPERLINK("http://www.autodoc.ru/Web/price/art/AI0A604330T?analog=on","AI0A604330T")</f>
        <v>AI0A604330T</v>
      </c>
      <c r="B1002" s="1" t="s">
        <v>1601</v>
      </c>
      <c r="C1002" s="1" t="s">
        <v>746</v>
      </c>
      <c r="D1002" t="s">
        <v>1429</v>
      </c>
    </row>
    <row r="1003" spans="1:4" x14ac:dyDescent="0.25">
      <c r="A1003" s="4" t="str">
        <f>HYPERLINK("http://www.autodoc.ru/Web/price/art/AI0A604331A?analog=on","AI0A604331A")</f>
        <v>AI0A604331A</v>
      </c>
      <c r="B1003" s="1" t="s">
        <v>1601</v>
      </c>
      <c r="C1003" s="1" t="s">
        <v>746</v>
      </c>
      <c r="D1003" t="s">
        <v>1428</v>
      </c>
    </row>
    <row r="1004" spans="1:4" x14ac:dyDescent="0.25">
      <c r="A1004" s="4" t="str">
        <f>HYPERLINK("http://www.autodoc.ru/Web/price/art/AI0A604380?analog=on","AI0A604380")</f>
        <v>AI0A604380</v>
      </c>
      <c r="B1004" s="1" t="s">
        <v>1602</v>
      </c>
      <c r="C1004" s="1" t="s">
        <v>707</v>
      </c>
      <c r="D1004" t="s">
        <v>1603</v>
      </c>
    </row>
    <row r="1005" spans="1:4" x14ac:dyDescent="0.25">
      <c r="A1005" s="4" t="str">
        <f>HYPERLINK("http://www.autodoc.ru/Web/price/art/AI0A6044D0L?analog=on","AI0A6044D0L")</f>
        <v>AI0A6044D0L</v>
      </c>
      <c r="B1005" s="1" t="s">
        <v>1604</v>
      </c>
      <c r="C1005" s="1" t="s">
        <v>746</v>
      </c>
      <c r="D1005" t="s">
        <v>1431</v>
      </c>
    </row>
    <row r="1006" spans="1:4" x14ac:dyDescent="0.25">
      <c r="A1006" s="4" t="str">
        <f>HYPERLINK("http://www.autodoc.ru/Web/price/art/AI0A6044D0R?analog=on","AI0A6044D0R")</f>
        <v>AI0A6044D0R</v>
      </c>
      <c r="B1006" s="1" t="s">
        <v>1605</v>
      </c>
      <c r="C1006" s="1" t="s">
        <v>746</v>
      </c>
      <c r="D1006" t="s">
        <v>1433</v>
      </c>
    </row>
    <row r="1007" spans="1:4" x14ac:dyDescent="0.25">
      <c r="A1007" s="4" t="str">
        <f>HYPERLINK("http://www.autodoc.ru/Web/price/art/AI0A604450XL?analog=on","AI0A604450XL")</f>
        <v>AI0A604450XL</v>
      </c>
      <c r="B1007" s="1" t="s">
        <v>1606</v>
      </c>
      <c r="C1007" s="1" t="s">
        <v>707</v>
      </c>
      <c r="D1007" t="s">
        <v>1607</v>
      </c>
    </row>
    <row r="1008" spans="1:4" x14ac:dyDescent="0.25">
      <c r="A1008" s="4" t="str">
        <f>HYPERLINK("http://www.autodoc.ru/Web/price/art/AI0A604450XR?analog=on","AI0A604450XR")</f>
        <v>AI0A604450XR</v>
      </c>
      <c r="B1008" s="1" t="s">
        <v>1608</v>
      </c>
      <c r="C1008" s="1" t="s">
        <v>707</v>
      </c>
      <c r="D1008" t="s">
        <v>1609</v>
      </c>
    </row>
    <row r="1009" spans="1:4" x14ac:dyDescent="0.25">
      <c r="A1009" s="4" t="str">
        <f>HYPERLINK("http://www.autodoc.ru/Web/price/art/AI0A6044G0?analog=on","AI0A6044G0")</f>
        <v>AI0A6044G0</v>
      </c>
      <c r="B1009" s="1" t="s">
        <v>1610</v>
      </c>
      <c r="C1009" s="1" t="s">
        <v>746</v>
      </c>
      <c r="D1009" t="s">
        <v>1530</v>
      </c>
    </row>
    <row r="1010" spans="1:4" x14ac:dyDescent="0.25">
      <c r="A1010" s="4" t="str">
        <f>HYPERLINK("http://www.autodoc.ru/Web/price/art/AI0A604640X?analog=on","AI0A604640X")</f>
        <v>AI0A604640X</v>
      </c>
      <c r="B1010" s="1" t="s">
        <v>1611</v>
      </c>
      <c r="C1010" s="1" t="s">
        <v>707</v>
      </c>
      <c r="D1010" t="s">
        <v>1612</v>
      </c>
    </row>
    <row r="1011" spans="1:4" x14ac:dyDescent="0.25">
      <c r="A1011" s="4" t="str">
        <f>HYPERLINK("http://www.autodoc.ru/Web/price/art/AI0A604680?analog=on","AI0A604680")</f>
        <v>AI0A604680</v>
      </c>
      <c r="B1011" s="1" t="s">
        <v>1613</v>
      </c>
      <c r="C1011" s="1" t="s">
        <v>711</v>
      </c>
      <c r="D1011" t="s">
        <v>1447</v>
      </c>
    </row>
    <row r="1012" spans="1:4" x14ac:dyDescent="0.25">
      <c r="A1012" s="4" t="str">
        <f>HYPERLINK("http://www.autodoc.ru/Web/price/art/AI0A604740L?analog=on","AI0A604740L")</f>
        <v>AI0A604740L</v>
      </c>
      <c r="B1012" s="1" t="s">
        <v>1614</v>
      </c>
      <c r="C1012" s="1" t="s">
        <v>711</v>
      </c>
      <c r="D1012" t="s">
        <v>1539</v>
      </c>
    </row>
    <row r="1013" spans="1:4" x14ac:dyDescent="0.25">
      <c r="A1013" s="4" t="str">
        <f>HYPERLINK("http://www.autodoc.ru/Web/price/art/AI0A604740R?analog=on","AI0A604740R")</f>
        <v>AI0A604740R</v>
      </c>
      <c r="B1013" s="1" t="s">
        <v>1615</v>
      </c>
      <c r="C1013" s="1" t="s">
        <v>711</v>
      </c>
      <c r="D1013" t="s">
        <v>1541</v>
      </c>
    </row>
    <row r="1014" spans="1:4" x14ac:dyDescent="0.25">
      <c r="A1014" s="4" t="str">
        <f>HYPERLINK("http://www.autodoc.ru/Web/price/art/AI0A604741L?analog=on","AI0A604741L")</f>
        <v>AI0A604741L</v>
      </c>
      <c r="B1014" s="1" t="s">
        <v>1616</v>
      </c>
      <c r="C1014" s="1" t="s">
        <v>711</v>
      </c>
      <c r="D1014" t="s">
        <v>1617</v>
      </c>
    </row>
    <row r="1015" spans="1:4" x14ac:dyDescent="0.25">
      <c r="A1015" s="4" t="str">
        <f>HYPERLINK("http://www.autodoc.ru/Web/price/art/AI0A604741R?analog=on","AI0A604741R")</f>
        <v>AI0A604741R</v>
      </c>
      <c r="B1015" s="1" t="s">
        <v>1618</v>
      </c>
      <c r="C1015" s="1" t="s">
        <v>711</v>
      </c>
      <c r="D1015" t="s">
        <v>1619</v>
      </c>
    </row>
    <row r="1016" spans="1:4" x14ac:dyDescent="0.25">
      <c r="A1016" s="4" t="str">
        <f>HYPERLINK("http://www.autodoc.ru/Web/price/art/AI0A604742HN?analog=on","AI0A604742HN")</f>
        <v>AI0A604742HN</v>
      </c>
      <c r="B1016" s="1" t="s">
        <v>1620</v>
      </c>
      <c r="C1016" s="1" t="s">
        <v>711</v>
      </c>
      <c r="D1016" t="s">
        <v>1621</v>
      </c>
    </row>
    <row r="1017" spans="1:4" x14ac:dyDescent="0.25">
      <c r="A1017" s="4" t="str">
        <f>HYPERLINK("http://www.autodoc.ru/Web/price/art/AI0A604810L?analog=on","AI0A604810L")</f>
        <v>AI0A604810L</v>
      </c>
      <c r="B1017" s="1" t="s">
        <v>1622</v>
      </c>
      <c r="C1017" s="1" t="s">
        <v>707</v>
      </c>
      <c r="D1017" t="s">
        <v>1623</v>
      </c>
    </row>
    <row r="1018" spans="1:4" x14ac:dyDescent="0.25">
      <c r="A1018" s="4" t="str">
        <f>HYPERLINK("http://www.autodoc.ru/Web/price/art/AI0A604810R?analog=on","AI0A604810R")</f>
        <v>AI0A604810R</v>
      </c>
      <c r="B1018" s="1" t="s">
        <v>1624</v>
      </c>
      <c r="C1018" s="1" t="s">
        <v>707</v>
      </c>
      <c r="D1018" t="s">
        <v>1625</v>
      </c>
    </row>
    <row r="1019" spans="1:4" x14ac:dyDescent="0.25">
      <c r="A1019" s="4" t="str">
        <f>HYPERLINK("http://www.autodoc.ru/Web/price/art/AI0A604811Z?analog=on","AI0A604811Z")</f>
        <v>AI0A604811Z</v>
      </c>
      <c r="B1019" s="1" t="s">
        <v>1626</v>
      </c>
      <c r="C1019" s="1" t="s">
        <v>707</v>
      </c>
      <c r="D1019" t="s">
        <v>1627</v>
      </c>
    </row>
    <row r="1020" spans="1:4" x14ac:dyDescent="0.25">
      <c r="A1020" s="4" t="str">
        <f>HYPERLINK("http://www.autodoc.ru/Web/price/art/AI0A604811L?analog=on","AI0A604811L")</f>
        <v>AI0A604811L</v>
      </c>
      <c r="B1020" s="1" t="s">
        <v>1628</v>
      </c>
      <c r="C1020" s="1" t="s">
        <v>707</v>
      </c>
      <c r="D1020" t="s">
        <v>1629</v>
      </c>
    </row>
    <row r="1021" spans="1:4" x14ac:dyDescent="0.25">
      <c r="A1021" s="4" t="str">
        <f>HYPERLINK("http://www.autodoc.ru/Web/price/art/AI0A604811R?analog=on","AI0A604811R")</f>
        <v>AI0A604811R</v>
      </c>
      <c r="B1021" s="1" t="s">
        <v>1630</v>
      </c>
      <c r="C1021" s="1" t="s">
        <v>707</v>
      </c>
      <c r="D1021" t="s">
        <v>1631</v>
      </c>
    </row>
    <row r="1022" spans="1:4" x14ac:dyDescent="0.25">
      <c r="A1022" s="4" t="str">
        <f>HYPERLINK("http://www.autodoc.ru/Web/price/art/AI0A604812L?analog=on","AI0A604812L")</f>
        <v>AI0A604812L</v>
      </c>
      <c r="B1022" s="1" t="s">
        <v>1632</v>
      </c>
      <c r="C1022" s="1" t="s">
        <v>707</v>
      </c>
      <c r="D1022" t="s">
        <v>1633</v>
      </c>
    </row>
    <row r="1023" spans="1:4" x14ac:dyDescent="0.25">
      <c r="A1023" s="4" t="str">
        <f>HYPERLINK("http://www.autodoc.ru/Web/price/art/AI0A604812R?analog=on","AI0A604812R")</f>
        <v>AI0A604812R</v>
      </c>
      <c r="B1023" s="1" t="s">
        <v>1634</v>
      </c>
      <c r="C1023" s="1" t="s">
        <v>707</v>
      </c>
      <c r="D1023" t="s">
        <v>1635</v>
      </c>
    </row>
    <row r="1024" spans="1:4" x14ac:dyDescent="0.25">
      <c r="A1024" s="4" t="str">
        <f>HYPERLINK("http://www.autodoc.ru/Web/price/art/AI0A604890?analog=on","AI0A604890")</f>
        <v>AI0A604890</v>
      </c>
      <c r="B1024" s="1" t="s">
        <v>1636</v>
      </c>
      <c r="C1024" s="1" t="s">
        <v>707</v>
      </c>
      <c r="D1024" t="s">
        <v>1637</v>
      </c>
    </row>
    <row r="1025" spans="1:4" x14ac:dyDescent="0.25">
      <c r="A1025" s="4" t="str">
        <f>HYPERLINK("http://www.autodoc.ru/Web/price/art/AI0A604930?analog=on","AI0A604930")</f>
        <v>AI0A604930</v>
      </c>
      <c r="B1025" s="1" t="s">
        <v>1638</v>
      </c>
      <c r="C1025" s="1" t="s">
        <v>707</v>
      </c>
      <c r="D1025" t="s">
        <v>1639</v>
      </c>
    </row>
    <row r="1026" spans="1:4" x14ac:dyDescent="0.25">
      <c r="A1026" s="4" t="str">
        <f>HYPERLINK("http://www.autodoc.ru/Web/price/art/AI0A6049C0L?analog=on","AI0A6049C0L")</f>
        <v>AI0A6049C0L</v>
      </c>
      <c r="B1026" s="1" t="s">
        <v>1640</v>
      </c>
      <c r="C1026" s="1" t="s">
        <v>707</v>
      </c>
      <c r="D1026" t="s">
        <v>1453</v>
      </c>
    </row>
    <row r="1027" spans="1:4" x14ac:dyDescent="0.25">
      <c r="A1027" s="4" t="str">
        <f>HYPERLINK("http://www.autodoc.ru/Web/price/art/AI0A6049C0R?analog=on","AI0A6049C0R")</f>
        <v>AI0A6049C0R</v>
      </c>
      <c r="B1027" s="1" t="s">
        <v>1641</v>
      </c>
      <c r="C1027" s="1" t="s">
        <v>707</v>
      </c>
      <c r="D1027" t="s">
        <v>1455</v>
      </c>
    </row>
    <row r="1028" spans="1:4" x14ac:dyDescent="0.25">
      <c r="A1028" s="4" t="str">
        <f>HYPERLINK("http://www.autodoc.ru/Web/price/art/AI0A604970?analog=on","AI0A604970")</f>
        <v>AI0A604970</v>
      </c>
      <c r="B1028" s="1" t="s">
        <v>1642</v>
      </c>
      <c r="C1028" s="1" t="s">
        <v>1643</v>
      </c>
      <c r="D1028" t="s">
        <v>1644</v>
      </c>
    </row>
    <row r="1029" spans="1:4" x14ac:dyDescent="0.25">
      <c r="A1029" s="4" t="str">
        <f>HYPERLINK("http://www.autodoc.ru/Web/price/art/AI0A6049R0L?analog=on","AI0A6049R0L")</f>
        <v>AI0A6049R0L</v>
      </c>
      <c r="B1029" s="1" t="s">
        <v>1456</v>
      </c>
      <c r="C1029" s="1" t="s">
        <v>1457</v>
      </c>
      <c r="D1029" t="s">
        <v>1458</v>
      </c>
    </row>
    <row r="1030" spans="1:4" x14ac:dyDescent="0.25">
      <c r="A1030" s="4" t="str">
        <f>HYPERLINK("http://www.autodoc.ru/Web/price/art/AI0A6049R0R?analog=on","AI0A6049R0R")</f>
        <v>AI0A6049R0R</v>
      </c>
      <c r="B1030" s="1" t="s">
        <v>1459</v>
      </c>
      <c r="C1030" s="1" t="s">
        <v>1457</v>
      </c>
      <c r="D1030" t="s">
        <v>1460</v>
      </c>
    </row>
    <row r="1031" spans="1:4" x14ac:dyDescent="0.25">
      <c r="A1031" s="4" t="str">
        <f>HYPERLINK("http://www.autodoc.ru/Web/price/art/AI0A6049R1L?analog=on","AI0A6049R1L")</f>
        <v>AI0A6049R1L</v>
      </c>
      <c r="B1031" s="1" t="s">
        <v>1461</v>
      </c>
      <c r="C1031" s="1" t="s">
        <v>1457</v>
      </c>
      <c r="D1031" t="s">
        <v>1462</v>
      </c>
    </row>
    <row r="1032" spans="1:4" x14ac:dyDescent="0.25">
      <c r="A1032" s="4" t="str">
        <f>HYPERLINK("http://www.autodoc.ru/Web/price/art/AI0A6049R1R?analog=on","AI0A6049R1R")</f>
        <v>AI0A6049R1R</v>
      </c>
      <c r="B1032" s="1" t="s">
        <v>1463</v>
      </c>
      <c r="C1032" s="1" t="s">
        <v>1457</v>
      </c>
      <c r="D1032" t="s">
        <v>1464</v>
      </c>
    </row>
    <row r="1033" spans="1:4" x14ac:dyDescent="0.25">
      <c r="A1033" s="3" t="s">
        <v>1645</v>
      </c>
      <c r="B1033" s="3"/>
      <c r="C1033" s="3"/>
      <c r="D1033" s="3"/>
    </row>
    <row r="1034" spans="1:4" x14ac:dyDescent="0.25">
      <c r="A1034" s="4" t="str">
        <f>HYPERLINK("http://www.autodoc.ru/Web/price/art/AI0A694001L?analog=on","AI0A694001L")</f>
        <v>AI0A694001L</v>
      </c>
      <c r="B1034" s="1" t="s">
        <v>1646</v>
      </c>
      <c r="C1034" s="1" t="s">
        <v>1143</v>
      </c>
      <c r="D1034" t="s">
        <v>1647</v>
      </c>
    </row>
    <row r="1035" spans="1:4" x14ac:dyDescent="0.25">
      <c r="A1035" s="4" t="str">
        <f>HYPERLINK("http://www.autodoc.ru/Web/price/art/AI0A694001R?analog=on","AI0A694001R")</f>
        <v>AI0A694001R</v>
      </c>
      <c r="B1035" s="1" t="s">
        <v>1648</v>
      </c>
      <c r="C1035" s="1" t="s">
        <v>1143</v>
      </c>
      <c r="D1035" t="s">
        <v>1649</v>
      </c>
    </row>
    <row r="1036" spans="1:4" x14ac:dyDescent="0.25">
      <c r="A1036" s="4" t="str">
        <f>HYPERLINK("http://www.autodoc.ru/Web/price/art/AI0A694002L?analog=on","AI0A694002L")</f>
        <v>AI0A694002L</v>
      </c>
      <c r="B1036" s="1" t="s">
        <v>1650</v>
      </c>
      <c r="C1036" s="1" t="s">
        <v>1143</v>
      </c>
      <c r="D1036" t="s">
        <v>1651</v>
      </c>
    </row>
    <row r="1037" spans="1:4" x14ac:dyDescent="0.25">
      <c r="A1037" s="4" t="str">
        <f>HYPERLINK("http://www.autodoc.ru/Web/price/art/AI0A694002R?analog=on","AI0A694002R")</f>
        <v>AI0A694002R</v>
      </c>
      <c r="B1037" s="1" t="s">
        <v>1652</v>
      </c>
      <c r="C1037" s="1" t="s">
        <v>1143</v>
      </c>
      <c r="D1037" t="s">
        <v>1653</v>
      </c>
    </row>
    <row r="1038" spans="1:4" x14ac:dyDescent="0.25">
      <c r="A1038" s="4" t="str">
        <f>HYPERLINK("http://www.autodoc.ru/Web/price/art/AI0A694005L?analog=on","AI0A694005L")</f>
        <v>AI0A694005L</v>
      </c>
      <c r="B1038" s="1" t="s">
        <v>1654</v>
      </c>
      <c r="C1038" s="1" t="s">
        <v>1143</v>
      </c>
      <c r="D1038" t="s">
        <v>1655</v>
      </c>
    </row>
    <row r="1039" spans="1:4" x14ac:dyDescent="0.25">
      <c r="A1039" s="4" t="str">
        <f>HYPERLINK("http://www.autodoc.ru/Web/price/art/AI0A694005R?analog=on","AI0A694005R")</f>
        <v>AI0A694005R</v>
      </c>
      <c r="B1039" s="1" t="s">
        <v>1656</v>
      </c>
      <c r="C1039" s="1" t="s">
        <v>1143</v>
      </c>
      <c r="D1039" t="s">
        <v>1657</v>
      </c>
    </row>
    <row r="1040" spans="1:4" x14ac:dyDescent="0.25">
      <c r="A1040" s="4" t="str">
        <f>HYPERLINK("http://www.autodoc.ru/Web/price/art/AI0A694020L?analog=on","AI0A694020L")</f>
        <v>AI0A694020L</v>
      </c>
      <c r="B1040" s="1" t="s">
        <v>1658</v>
      </c>
      <c r="C1040" s="1" t="s">
        <v>1143</v>
      </c>
      <c r="D1040" t="s">
        <v>1659</v>
      </c>
    </row>
    <row r="1041" spans="1:4" x14ac:dyDescent="0.25">
      <c r="A1041" s="4" t="str">
        <f>HYPERLINK("http://www.autodoc.ru/Web/price/art/AI0A694020R?analog=on","AI0A694020R")</f>
        <v>AI0A694020R</v>
      </c>
      <c r="B1041" s="1" t="s">
        <v>1660</v>
      </c>
      <c r="C1041" s="1" t="s">
        <v>1143</v>
      </c>
      <c r="D1041" t="s">
        <v>1661</v>
      </c>
    </row>
    <row r="1042" spans="1:4" x14ac:dyDescent="0.25">
      <c r="A1042" s="4" t="str">
        <f>HYPERLINK("http://www.autodoc.ru/Web/price/art/AI0A694030WL?analog=on","AI0A694030WL")</f>
        <v>AI0A694030WL</v>
      </c>
      <c r="B1042" s="1" t="s">
        <v>1662</v>
      </c>
      <c r="C1042" s="1" t="s">
        <v>1143</v>
      </c>
      <c r="D1042" t="s">
        <v>1663</v>
      </c>
    </row>
    <row r="1043" spans="1:4" x14ac:dyDescent="0.25">
      <c r="A1043" s="4" t="str">
        <f>HYPERLINK("http://www.autodoc.ru/Web/price/art/AI0A694030TTL?analog=on","AI0A694030TTL")</f>
        <v>AI0A694030TTL</v>
      </c>
      <c r="B1043" s="1" t="s">
        <v>1662</v>
      </c>
      <c r="C1043" s="1" t="s">
        <v>1143</v>
      </c>
      <c r="D1043" t="s">
        <v>1664</v>
      </c>
    </row>
    <row r="1044" spans="1:4" x14ac:dyDescent="0.25">
      <c r="A1044" s="4" t="str">
        <f>HYPERLINK("http://www.autodoc.ru/Web/price/art/AI0A694030WR?analog=on","AI0A694030WR")</f>
        <v>AI0A694030WR</v>
      </c>
      <c r="B1044" s="1" t="s">
        <v>1665</v>
      </c>
      <c r="C1044" s="1" t="s">
        <v>1143</v>
      </c>
      <c r="D1044" t="s">
        <v>1666</v>
      </c>
    </row>
    <row r="1045" spans="1:4" x14ac:dyDescent="0.25">
      <c r="A1045" s="4" t="str">
        <f>HYPERLINK("http://www.autodoc.ru/Web/price/art/AI0A694030TTR?analog=on","AI0A694030TTR")</f>
        <v>AI0A694030TTR</v>
      </c>
      <c r="B1045" s="1" t="s">
        <v>1665</v>
      </c>
      <c r="C1045" s="1" t="s">
        <v>1143</v>
      </c>
      <c r="D1045" t="s">
        <v>1667</v>
      </c>
    </row>
    <row r="1046" spans="1:4" x14ac:dyDescent="0.25">
      <c r="A1046" s="4" t="str">
        <f>HYPERLINK("http://www.autodoc.ru/Web/price/art/AI0A694031WL?analog=on","AI0A694031WL")</f>
        <v>AI0A694031WL</v>
      </c>
      <c r="B1046" s="1" t="s">
        <v>1662</v>
      </c>
      <c r="C1046" s="1" t="s">
        <v>1143</v>
      </c>
      <c r="D1046" t="s">
        <v>1668</v>
      </c>
    </row>
    <row r="1047" spans="1:4" x14ac:dyDescent="0.25">
      <c r="A1047" s="4" t="str">
        <f>HYPERLINK("http://www.autodoc.ru/Web/price/art/AI0A694031WR?analog=on","AI0A694031WR")</f>
        <v>AI0A694031WR</v>
      </c>
      <c r="B1047" s="1" t="s">
        <v>1665</v>
      </c>
      <c r="C1047" s="1" t="s">
        <v>1143</v>
      </c>
      <c r="D1047" t="s">
        <v>1669</v>
      </c>
    </row>
    <row r="1048" spans="1:4" x14ac:dyDescent="0.25">
      <c r="A1048" s="4" t="str">
        <f>HYPERLINK("http://www.autodoc.ru/Web/price/art/AI0A694100HB?analog=on","AI0A694100HB")</f>
        <v>AI0A694100HB</v>
      </c>
      <c r="B1048" s="1" t="s">
        <v>1670</v>
      </c>
      <c r="C1048" s="1" t="s">
        <v>1143</v>
      </c>
      <c r="D1048" t="s">
        <v>1577</v>
      </c>
    </row>
    <row r="1049" spans="1:4" x14ac:dyDescent="0.25">
      <c r="A1049" s="4" t="str">
        <f>HYPERLINK("http://www.autodoc.ru/Web/price/art/AI0A694101HB?analog=on","AI0A694101HB")</f>
        <v>AI0A694101HB</v>
      </c>
      <c r="B1049" s="1" t="s">
        <v>1670</v>
      </c>
      <c r="C1049" s="1" t="s">
        <v>1143</v>
      </c>
      <c r="D1049" t="s">
        <v>1671</v>
      </c>
    </row>
    <row r="1050" spans="1:4" x14ac:dyDescent="0.25">
      <c r="A1050" s="4" t="str">
        <f>HYPERLINK("http://www.autodoc.ru/Web/price/art/AI0A694160XG?analog=on","AI0A694160XG")</f>
        <v>AI0A694160XG</v>
      </c>
      <c r="B1050" s="1" t="s">
        <v>1672</v>
      </c>
      <c r="C1050" s="1" t="s">
        <v>1143</v>
      </c>
      <c r="D1050" t="s">
        <v>1673</v>
      </c>
    </row>
    <row r="1051" spans="1:4" x14ac:dyDescent="0.25">
      <c r="A1051" s="4" t="str">
        <f>HYPERLINK("http://www.autodoc.ru/Web/price/art/AI0A694161XG?analog=on","AI0A694161XG")</f>
        <v>AI0A694161XG</v>
      </c>
      <c r="B1051" s="1" t="s">
        <v>1672</v>
      </c>
      <c r="C1051" s="1" t="s">
        <v>1143</v>
      </c>
      <c r="D1051" t="s">
        <v>1674</v>
      </c>
    </row>
    <row r="1052" spans="1:4" x14ac:dyDescent="0.25">
      <c r="A1052" s="4" t="str">
        <f>HYPERLINK("http://www.autodoc.ru/Web/price/art/AI0A694190BL?analog=on","AI0A694190BL")</f>
        <v>AI0A694190BL</v>
      </c>
      <c r="B1052" s="1" t="s">
        <v>1675</v>
      </c>
      <c r="C1052" s="1" t="s">
        <v>1143</v>
      </c>
      <c r="D1052" t="s">
        <v>1587</v>
      </c>
    </row>
    <row r="1053" spans="1:4" x14ac:dyDescent="0.25">
      <c r="A1053" s="4" t="str">
        <f>HYPERLINK("http://www.autodoc.ru/Web/price/art/AI0A694190BR?analog=on","AI0A694190BR")</f>
        <v>AI0A694190BR</v>
      </c>
      <c r="B1053" s="1" t="s">
        <v>1676</v>
      </c>
      <c r="C1053" s="1" t="s">
        <v>1143</v>
      </c>
      <c r="D1053" t="s">
        <v>1589</v>
      </c>
    </row>
    <row r="1054" spans="1:4" x14ac:dyDescent="0.25">
      <c r="A1054" s="4" t="str">
        <f>HYPERLINK("http://www.autodoc.ru/Web/price/art/AI0A694190BC?analog=on","AI0A694190BC")</f>
        <v>AI0A694190BC</v>
      </c>
      <c r="B1054" s="1" t="s">
        <v>1677</v>
      </c>
      <c r="C1054" s="1" t="s">
        <v>1143</v>
      </c>
      <c r="D1054" t="s">
        <v>1678</v>
      </c>
    </row>
    <row r="1055" spans="1:4" x14ac:dyDescent="0.25">
      <c r="A1055" s="4" t="str">
        <f>HYPERLINK("http://www.autodoc.ru/Web/price/art/AI0A694270CL?analog=on","AI0A694270CL")</f>
        <v>AI0A694270CL</v>
      </c>
      <c r="B1055" s="1" t="s">
        <v>1679</v>
      </c>
      <c r="C1055" s="1" t="s">
        <v>1143</v>
      </c>
      <c r="D1055" t="s">
        <v>1680</v>
      </c>
    </row>
    <row r="1056" spans="1:4" x14ac:dyDescent="0.25">
      <c r="A1056" s="4" t="str">
        <f>HYPERLINK("http://www.autodoc.ru/Web/price/art/AI0A694270CR?analog=on","AI0A694270CR")</f>
        <v>AI0A694270CR</v>
      </c>
      <c r="B1056" s="1" t="s">
        <v>1681</v>
      </c>
      <c r="C1056" s="1" t="s">
        <v>1143</v>
      </c>
      <c r="D1056" t="s">
        <v>1682</v>
      </c>
    </row>
    <row r="1057" spans="1:4" x14ac:dyDescent="0.25">
      <c r="A1057" s="4" t="str">
        <f>HYPERLINK("http://www.autodoc.ru/Web/price/art/AI0A694271CL?analog=on","AI0A694271CL")</f>
        <v>AI0A694271CL</v>
      </c>
      <c r="B1057" s="1" t="s">
        <v>1683</v>
      </c>
      <c r="C1057" s="1" t="s">
        <v>1143</v>
      </c>
      <c r="D1057" t="s">
        <v>1684</v>
      </c>
    </row>
    <row r="1058" spans="1:4" x14ac:dyDescent="0.25">
      <c r="A1058" s="4" t="str">
        <f>HYPERLINK("http://www.autodoc.ru/Web/price/art/AI0A694271CR?analog=on","AI0A694271CR")</f>
        <v>AI0A694271CR</v>
      </c>
      <c r="B1058" s="1" t="s">
        <v>1685</v>
      </c>
      <c r="C1058" s="1" t="s">
        <v>1143</v>
      </c>
      <c r="D1058" t="s">
        <v>1686</v>
      </c>
    </row>
    <row r="1059" spans="1:4" x14ac:dyDescent="0.25">
      <c r="A1059" s="4" t="str">
        <f>HYPERLINK("http://www.autodoc.ru/Web/price/art/AI0A694300L?analog=on","AI0A694300L")</f>
        <v>AI0A694300L</v>
      </c>
      <c r="B1059" s="1" t="s">
        <v>1687</v>
      </c>
      <c r="C1059" s="1" t="s">
        <v>1143</v>
      </c>
      <c r="D1059" t="s">
        <v>1424</v>
      </c>
    </row>
    <row r="1060" spans="1:4" x14ac:dyDescent="0.25">
      <c r="A1060" s="4" t="str">
        <f>HYPERLINK("http://www.autodoc.ru/Web/price/art/AI0A694300R?analog=on","AI0A694300R")</f>
        <v>AI0A694300R</v>
      </c>
      <c r="B1060" s="1" t="s">
        <v>1688</v>
      </c>
      <c r="C1060" s="1" t="s">
        <v>1143</v>
      </c>
      <c r="D1060" t="s">
        <v>1426</v>
      </c>
    </row>
    <row r="1061" spans="1:4" x14ac:dyDescent="0.25">
      <c r="A1061" s="4" t="str">
        <f>HYPERLINK("http://www.autodoc.ru/Web/price/art/AI0A694330?analog=on","AI0A694330")</f>
        <v>AI0A694330</v>
      </c>
      <c r="B1061" s="1" t="s">
        <v>1689</v>
      </c>
      <c r="C1061" s="1" t="s">
        <v>1143</v>
      </c>
      <c r="D1061" t="s">
        <v>1690</v>
      </c>
    </row>
    <row r="1062" spans="1:4" x14ac:dyDescent="0.25">
      <c r="A1062" s="4" t="str">
        <f>HYPERLINK("http://www.autodoc.ru/Web/price/art/AI0A694450L?analog=on","AI0A694450L")</f>
        <v>AI0A694450L</v>
      </c>
      <c r="B1062" s="1" t="s">
        <v>1691</v>
      </c>
      <c r="C1062" s="1" t="s">
        <v>1143</v>
      </c>
      <c r="D1062" t="s">
        <v>1692</v>
      </c>
    </row>
    <row r="1063" spans="1:4" x14ac:dyDescent="0.25">
      <c r="A1063" s="4" t="str">
        <f>HYPERLINK("http://www.autodoc.ru/Web/price/art/AI0A694450R?analog=on","AI0A694450R")</f>
        <v>AI0A694450R</v>
      </c>
      <c r="B1063" s="1" t="s">
        <v>1693</v>
      </c>
      <c r="C1063" s="1" t="s">
        <v>1143</v>
      </c>
      <c r="D1063" t="s">
        <v>1694</v>
      </c>
    </row>
    <row r="1064" spans="1:4" x14ac:dyDescent="0.25">
      <c r="A1064" s="4" t="str">
        <f>HYPERLINK("http://www.autodoc.ru/Web/price/art/AI0A494470L?analog=on","AI0A494470L")</f>
        <v>AI0A494470L</v>
      </c>
      <c r="B1064" s="1" t="s">
        <v>669</v>
      </c>
      <c r="C1064" s="1" t="s">
        <v>651</v>
      </c>
      <c r="D1064" t="s">
        <v>670</v>
      </c>
    </row>
    <row r="1065" spans="1:4" x14ac:dyDescent="0.25">
      <c r="A1065" s="4" t="str">
        <f>HYPERLINK("http://www.autodoc.ru/Web/price/art/AI0A494470R?analog=on","AI0A494470R")</f>
        <v>AI0A494470R</v>
      </c>
      <c r="B1065" s="1" t="s">
        <v>671</v>
      </c>
      <c r="C1065" s="1" t="s">
        <v>651</v>
      </c>
      <c r="D1065" t="s">
        <v>672</v>
      </c>
    </row>
    <row r="1066" spans="1:4" x14ac:dyDescent="0.25">
      <c r="A1066" s="4" t="str">
        <f>HYPERLINK("http://www.autodoc.ru/Web/price/art/AI0A694740RL?analog=on","AI0A694740RL")</f>
        <v>AI0A694740RL</v>
      </c>
      <c r="B1066" s="1" t="s">
        <v>1695</v>
      </c>
      <c r="C1066" s="1" t="s">
        <v>1143</v>
      </c>
      <c r="D1066" t="s">
        <v>1696</v>
      </c>
    </row>
    <row r="1067" spans="1:4" x14ac:dyDescent="0.25">
      <c r="A1067" s="4" t="str">
        <f>HYPERLINK("http://www.autodoc.ru/Web/price/art/AI0A694740RR?analog=on","AI0A694740RR")</f>
        <v>AI0A694740RR</v>
      </c>
      <c r="B1067" s="1" t="s">
        <v>1697</v>
      </c>
      <c r="C1067" s="1" t="s">
        <v>1143</v>
      </c>
      <c r="D1067" t="s">
        <v>1698</v>
      </c>
    </row>
    <row r="1068" spans="1:4" x14ac:dyDescent="0.25">
      <c r="A1068" s="4" t="str">
        <f>HYPERLINK("http://www.autodoc.ru/Web/price/art/AI0A694750L?analog=on","AI0A694750L")</f>
        <v>AI0A694750L</v>
      </c>
      <c r="B1068" s="1" t="s">
        <v>1699</v>
      </c>
      <c r="C1068" s="1" t="s">
        <v>1143</v>
      </c>
      <c r="D1068" t="s">
        <v>1700</v>
      </c>
    </row>
    <row r="1069" spans="1:4" x14ac:dyDescent="0.25">
      <c r="A1069" s="4" t="str">
        <f>HYPERLINK("http://www.autodoc.ru/Web/price/art/AI0A694750R?analog=on","AI0A694750R")</f>
        <v>AI0A694750R</v>
      </c>
      <c r="B1069" s="1" t="s">
        <v>1701</v>
      </c>
      <c r="C1069" s="1" t="s">
        <v>1143</v>
      </c>
      <c r="D1069" t="s">
        <v>1702</v>
      </c>
    </row>
    <row r="1070" spans="1:4" x14ac:dyDescent="0.25">
      <c r="A1070" s="4" t="str">
        <f>HYPERLINK("http://www.autodoc.ru/Web/price/art/AI10091811L?analog=on","AI10091811L")</f>
        <v>AI10091811L</v>
      </c>
      <c r="B1070" s="1" t="s">
        <v>333</v>
      </c>
      <c r="C1070" s="1" t="s">
        <v>163</v>
      </c>
      <c r="D1070" t="s">
        <v>334</v>
      </c>
    </row>
    <row r="1071" spans="1:4" x14ac:dyDescent="0.25">
      <c r="A1071" s="4" t="str">
        <f>HYPERLINK("http://www.autodoc.ru/Web/price/art/AI10091811R?analog=on","AI10091811R")</f>
        <v>AI10091811R</v>
      </c>
      <c r="B1071" s="1" t="s">
        <v>335</v>
      </c>
      <c r="C1071" s="1" t="s">
        <v>163</v>
      </c>
      <c r="D1071" t="s">
        <v>336</v>
      </c>
    </row>
    <row r="1072" spans="1:4" x14ac:dyDescent="0.25">
      <c r="A1072" s="4" t="str">
        <f>HYPERLINK("http://www.autodoc.ru/Web/price/art/VWPAS97840L?analog=on","VWPAS97840L")</f>
        <v>VWPAS97840L</v>
      </c>
      <c r="B1072" s="1" t="s">
        <v>1092</v>
      </c>
      <c r="C1072" s="1" t="s">
        <v>1077</v>
      </c>
      <c r="D1072" t="s">
        <v>1093</v>
      </c>
    </row>
    <row r="1073" spans="1:4" x14ac:dyDescent="0.25">
      <c r="A1073" s="4" t="str">
        <f>HYPERLINK("http://www.autodoc.ru/Web/price/art/VWPAS97840R?analog=on","VWPAS97840R")</f>
        <v>VWPAS97840R</v>
      </c>
      <c r="B1073" s="1" t="s">
        <v>1176</v>
      </c>
      <c r="C1073" s="1" t="s">
        <v>1077</v>
      </c>
      <c r="D1073" t="s">
        <v>1177</v>
      </c>
    </row>
    <row r="1074" spans="1:4" x14ac:dyDescent="0.25">
      <c r="A1074" s="4" t="str">
        <f>HYPERLINK("http://www.autodoc.ru/Web/price/art/AI10090912?analog=on","AI10090912")</f>
        <v>AI10090912</v>
      </c>
      <c r="B1074" s="1" t="s">
        <v>343</v>
      </c>
      <c r="C1074" s="1" t="s">
        <v>344</v>
      </c>
      <c r="D1074" t="s">
        <v>345</v>
      </c>
    </row>
    <row r="1075" spans="1:4" x14ac:dyDescent="0.25">
      <c r="A1075" s="4" t="str">
        <f>HYPERLINK("http://www.autodoc.ru/Web/price/art/AI10090913?analog=on","AI10090913")</f>
        <v>AI10090913</v>
      </c>
      <c r="B1075" s="1" t="s">
        <v>346</v>
      </c>
      <c r="C1075" s="1" t="s">
        <v>344</v>
      </c>
      <c r="D1075" t="s">
        <v>345</v>
      </c>
    </row>
    <row r="1076" spans="1:4" x14ac:dyDescent="0.25">
      <c r="A1076" s="4" t="str">
        <f>HYPERLINK("http://www.autodoc.ru/Web/price/art/AI10091914?analog=on","AI10091914")</f>
        <v>AI10091914</v>
      </c>
      <c r="B1076" s="1" t="s">
        <v>347</v>
      </c>
      <c r="C1076" s="1" t="s">
        <v>163</v>
      </c>
      <c r="D1076" t="s">
        <v>345</v>
      </c>
    </row>
    <row r="1077" spans="1:4" x14ac:dyDescent="0.25">
      <c r="A1077" s="4" t="str">
        <f>HYPERLINK("http://www.autodoc.ru/Web/price/art/AI08091920?analog=on","AI08091920")</f>
        <v>AI08091920</v>
      </c>
      <c r="B1077" s="1" t="s">
        <v>234</v>
      </c>
      <c r="C1077" s="1" t="s">
        <v>163</v>
      </c>
      <c r="D1077" t="s">
        <v>235</v>
      </c>
    </row>
    <row r="1078" spans="1:4" x14ac:dyDescent="0.25">
      <c r="A1078" s="4" t="str">
        <f>HYPERLINK("http://www.autodoc.ru/Web/price/art/AI08091921?analog=on","AI08091921")</f>
        <v>AI08091921</v>
      </c>
      <c r="B1078" s="1" t="s">
        <v>236</v>
      </c>
      <c r="C1078" s="1" t="s">
        <v>163</v>
      </c>
      <c r="D1078" t="s">
        <v>237</v>
      </c>
    </row>
    <row r="1079" spans="1:4" x14ac:dyDescent="0.25">
      <c r="A1079" s="4" t="str">
        <f>HYPERLINK("http://www.autodoc.ru/Web/price/art/AI08091970?analog=on","AI08091970")</f>
        <v>AI08091970</v>
      </c>
      <c r="B1079" s="1" t="s">
        <v>241</v>
      </c>
      <c r="C1079" s="1" t="s">
        <v>218</v>
      </c>
      <c r="D1079" t="s">
        <v>242</v>
      </c>
    </row>
    <row r="1080" spans="1:4" x14ac:dyDescent="0.25">
      <c r="A1080" s="3" t="s">
        <v>1703</v>
      </c>
      <c r="B1080" s="3"/>
      <c r="C1080" s="3"/>
      <c r="D1080" s="3"/>
    </row>
    <row r="1081" spans="1:4" x14ac:dyDescent="0.25">
      <c r="A1081" s="4" t="str">
        <f>HYPERLINK("http://www.autodoc.ru/Web/price/art/AI0A697000L?analog=on","AI0A697000L")</f>
        <v>AI0A697000L</v>
      </c>
      <c r="B1081" s="1" t="s">
        <v>1704</v>
      </c>
      <c r="C1081" s="1" t="s">
        <v>1705</v>
      </c>
      <c r="D1081" t="s">
        <v>1706</v>
      </c>
    </row>
    <row r="1082" spans="1:4" x14ac:dyDescent="0.25">
      <c r="A1082" s="4" t="str">
        <f>HYPERLINK("http://www.autodoc.ru/Web/price/art/AI0A699000L?analog=on","AI0A699000L")</f>
        <v>AI0A699000L</v>
      </c>
      <c r="B1082" s="1" t="s">
        <v>1707</v>
      </c>
      <c r="C1082" s="1" t="s">
        <v>1008</v>
      </c>
      <c r="D1082" t="s">
        <v>1562</v>
      </c>
    </row>
    <row r="1083" spans="1:4" x14ac:dyDescent="0.25">
      <c r="A1083" s="4" t="str">
        <f>HYPERLINK("http://www.autodoc.ru/Web/price/art/AI0A697000R?analog=on","AI0A697000R")</f>
        <v>AI0A697000R</v>
      </c>
      <c r="B1083" s="1" t="s">
        <v>1708</v>
      </c>
      <c r="C1083" s="1" t="s">
        <v>1705</v>
      </c>
      <c r="D1083" t="s">
        <v>1709</v>
      </c>
    </row>
    <row r="1084" spans="1:4" x14ac:dyDescent="0.25">
      <c r="A1084" s="4" t="str">
        <f>HYPERLINK("http://www.autodoc.ru/Web/price/art/AI0A699000R?analog=on","AI0A699000R")</f>
        <v>AI0A699000R</v>
      </c>
      <c r="B1084" s="1" t="s">
        <v>1710</v>
      </c>
      <c r="C1084" s="1" t="s">
        <v>1008</v>
      </c>
      <c r="D1084" t="s">
        <v>1564</v>
      </c>
    </row>
    <row r="1085" spans="1:4" x14ac:dyDescent="0.25">
      <c r="A1085" s="4" t="str">
        <f>HYPERLINK("http://www.autodoc.ru/Web/price/art/AI0A601001L?analog=on","AI0A601001L")</f>
        <v>AI0A601001L</v>
      </c>
      <c r="B1085" s="1" t="s">
        <v>1711</v>
      </c>
      <c r="C1085" s="1" t="s">
        <v>618</v>
      </c>
      <c r="D1085" t="s">
        <v>1562</v>
      </c>
    </row>
    <row r="1086" spans="1:4" x14ac:dyDescent="0.25">
      <c r="A1086" s="4" t="str">
        <f>HYPERLINK("http://www.autodoc.ru/Web/price/art/AI0A699001L?analog=on","AI0A699001L")</f>
        <v>AI0A699001L</v>
      </c>
      <c r="B1086" s="1" t="s">
        <v>1712</v>
      </c>
      <c r="C1086" s="1" t="s">
        <v>1008</v>
      </c>
      <c r="D1086" t="s">
        <v>1713</v>
      </c>
    </row>
    <row r="1087" spans="1:4" x14ac:dyDescent="0.25">
      <c r="A1087" s="4" t="str">
        <f>HYPERLINK("http://www.autodoc.ru/Web/price/art/AI0A601001R?analog=on","AI0A601001R")</f>
        <v>AI0A601001R</v>
      </c>
      <c r="B1087" s="1" t="s">
        <v>1714</v>
      </c>
      <c r="C1087" s="1" t="s">
        <v>618</v>
      </c>
      <c r="D1087" t="s">
        <v>1564</v>
      </c>
    </row>
    <row r="1088" spans="1:4" x14ac:dyDescent="0.25">
      <c r="A1088" s="4" t="str">
        <f>HYPERLINK("http://www.autodoc.ru/Web/price/art/AI0A699001R?analog=on","AI0A699001R")</f>
        <v>AI0A699001R</v>
      </c>
      <c r="B1088" s="1" t="s">
        <v>1715</v>
      </c>
      <c r="C1088" s="1" t="s">
        <v>1008</v>
      </c>
      <c r="D1088" t="s">
        <v>1716</v>
      </c>
    </row>
    <row r="1089" spans="1:4" x14ac:dyDescent="0.25">
      <c r="A1089" s="4" t="str">
        <f>HYPERLINK("http://www.autodoc.ru/Web/price/art/AI0A600002HN?analog=on","AI0A600002HN")</f>
        <v>AI0A600002HN</v>
      </c>
      <c r="B1089" s="1" t="s">
        <v>1717</v>
      </c>
      <c r="C1089" s="1" t="s">
        <v>1718</v>
      </c>
      <c r="D1089" t="s">
        <v>1719</v>
      </c>
    </row>
    <row r="1090" spans="1:4" x14ac:dyDescent="0.25">
      <c r="A1090" s="4" t="str">
        <f>HYPERLINK("http://www.autodoc.ru/Web/price/art/AI0A601002L?analog=on","AI0A601002L")</f>
        <v>AI0A601002L</v>
      </c>
      <c r="B1090" s="1" t="s">
        <v>1720</v>
      </c>
      <c r="C1090" s="1" t="s">
        <v>618</v>
      </c>
      <c r="D1090" t="s">
        <v>1713</v>
      </c>
    </row>
    <row r="1091" spans="1:4" x14ac:dyDescent="0.25">
      <c r="A1091" s="4" t="str">
        <f>HYPERLINK("http://www.autodoc.ru/Web/price/art/AI0A601002R?analog=on","AI0A601002R")</f>
        <v>AI0A601002R</v>
      </c>
      <c r="B1091" s="1" t="s">
        <v>1721</v>
      </c>
      <c r="C1091" s="1" t="s">
        <v>618</v>
      </c>
      <c r="D1091" t="s">
        <v>1716</v>
      </c>
    </row>
    <row r="1092" spans="1:4" x14ac:dyDescent="0.25">
      <c r="A1092" s="4" t="str">
        <f>HYPERLINK("http://www.autodoc.ru/Web/price/art/AI0A697003HN?analog=on","AI0A697003HN")</f>
        <v>AI0A697003HN</v>
      </c>
      <c r="B1092" s="1" t="s">
        <v>1722</v>
      </c>
      <c r="C1092" s="1" t="s">
        <v>1705</v>
      </c>
      <c r="D1092" t="s">
        <v>1719</v>
      </c>
    </row>
    <row r="1093" spans="1:4" x14ac:dyDescent="0.25">
      <c r="A1093" s="4" t="str">
        <f>HYPERLINK("http://www.autodoc.ru/Web/price/art/AI0A601003HN?analog=on","AI0A601003HN")</f>
        <v>AI0A601003HN</v>
      </c>
      <c r="B1093" s="1" t="s">
        <v>1717</v>
      </c>
      <c r="C1093" s="1" t="s">
        <v>618</v>
      </c>
      <c r="D1093" t="s">
        <v>1723</v>
      </c>
    </row>
    <row r="1094" spans="1:4" x14ac:dyDescent="0.25">
      <c r="A1094" s="4" t="str">
        <f>HYPERLINK("http://www.autodoc.ru/Web/price/art/AI0A601004BN?analog=on","AI0A601004BN")</f>
        <v>AI0A601004BN</v>
      </c>
      <c r="B1094" s="1" t="s">
        <v>1717</v>
      </c>
      <c r="C1094" s="1" t="s">
        <v>618</v>
      </c>
      <c r="D1094" t="s">
        <v>1724</v>
      </c>
    </row>
    <row r="1095" spans="1:4" x14ac:dyDescent="0.25">
      <c r="A1095" s="4" t="str">
        <f>HYPERLINK("http://www.autodoc.ru/Web/price/art/AI0A697004HN?analog=on","AI0A697004HN")</f>
        <v>AI0A697004HN</v>
      </c>
      <c r="B1095" s="1" t="s">
        <v>1722</v>
      </c>
      <c r="C1095" s="1" t="s">
        <v>1725</v>
      </c>
      <c r="D1095" t="s">
        <v>1726</v>
      </c>
    </row>
    <row r="1096" spans="1:4" x14ac:dyDescent="0.25">
      <c r="A1096" s="4" t="str">
        <f>HYPERLINK("http://www.autodoc.ru/Web/price/art/AI0A697005BN?analog=on","AI0A697005BN")</f>
        <v>AI0A697005BN</v>
      </c>
      <c r="B1096" s="1" t="s">
        <v>1722</v>
      </c>
      <c r="C1096" s="1" t="s">
        <v>1725</v>
      </c>
      <c r="D1096" t="s">
        <v>1727</v>
      </c>
    </row>
    <row r="1097" spans="1:4" x14ac:dyDescent="0.25">
      <c r="A1097" s="4" t="str">
        <f>HYPERLINK("http://www.autodoc.ru/Web/price/art/AI0A601005BN?analog=on","AI0A601005BN")</f>
        <v>AI0A601005BN</v>
      </c>
      <c r="B1097" s="1" t="s">
        <v>1717</v>
      </c>
      <c r="C1097" s="1" t="s">
        <v>618</v>
      </c>
      <c r="D1097" t="s">
        <v>1728</v>
      </c>
    </row>
    <row r="1098" spans="1:4" x14ac:dyDescent="0.25">
      <c r="A1098" s="4" t="str">
        <f>HYPERLINK("http://www.autodoc.ru/Web/price/art/AI0A602070L?analog=on","AI0A602070L")</f>
        <v>AI0A602070L</v>
      </c>
      <c r="B1098" s="1" t="s">
        <v>1729</v>
      </c>
      <c r="C1098" s="1" t="s">
        <v>1730</v>
      </c>
      <c r="D1098" t="s">
        <v>1406</v>
      </c>
    </row>
    <row r="1099" spans="1:4" x14ac:dyDescent="0.25">
      <c r="A1099" s="4" t="str">
        <f>HYPERLINK("http://www.autodoc.ru/Web/price/art/AI0A697070L?analog=on","AI0A697070L")</f>
        <v>AI0A697070L</v>
      </c>
      <c r="B1099" s="1" t="s">
        <v>1731</v>
      </c>
      <c r="C1099" s="1" t="s">
        <v>1725</v>
      </c>
      <c r="D1099" t="s">
        <v>1406</v>
      </c>
    </row>
    <row r="1100" spans="1:4" x14ac:dyDescent="0.25">
      <c r="A1100" s="4" t="str">
        <f>HYPERLINK("http://www.autodoc.ru/Web/price/art/AI0A602070R?analog=on","AI0A602070R")</f>
        <v>AI0A602070R</v>
      </c>
      <c r="B1100" s="1" t="s">
        <v>1732</v>
      </c>
      <c r="C1100" s="1" t="s">
        <v>1730</v>
      </c>
      <c r="D1100" t="s">
        <v>1408</v>
      </c>
    </row>
    <row r="1101" spans="1:4" x14ac:dyDescent="0.25">
      <c r="A1101" s="4" t="str">
        <f>HYPERLINK("http://www.autodoc.ru/Web/price/art/AI0A697070R?analog=on","AI0A697070R")</f>
        <v>AI0A697070R</v>
      </c>
      <c r="B1101" s="1" t="s">
        <v>1733</v>
      </c>
      <c r="C1101" s="1" t="s">
        <v>1725</v>
      </c>
      <c r="D1101" t="s">
        <v>1408</v>
      </c>
    </row>
    <row r="1102" spans="1:4" x14ac:dyDescent="0.25">
      <c r="A1102" s="4" t="str">
        <f>HYPERLINK("http://www.autodoc.ru/Web/price/art/AI0A602071L?analog=on","AI0A602071L")</f>
        <v>AI0A602071L</v>
      </c>
      <c r="B1102" s="1" t="s">
        <v>1729</v>
      </c>
      <c r="C1102" s="1" t="s">
        <v>1734</v>
      </c>
      <c r="D1102" t="s">
        <v>1735</v>
      </c>
    </row>
    <row r="1103" spans="1:4" x14ac:dyDescent="0.25">
      <c r="A1103" s="4" t="str">
        <f>HYPERLINK("http://www.autodoc.ru/Web/price/art/AI0A602071R?analog=on","AI0A602071R")</f>
        <v>AI0A602071R</v>
      </c>
      <c r="B1103" s="1" t="s">
        <v>1732</v>
      </c>
      <c r="C1103" s="1" t="s">
        <v>1734</v>
      </c>
      <c r="D1103" t="s">
        <v>1736</v>
      </c>
    </row>
    <row r="1104" spans="1:4" x14ac:dyDescent="0.25">
      <c r="A1104" s="4" t="str">
        <f>HYPERLINK("http://www.autodoc.ru/Web/price/art/AI0A697080Z?analog=on","AI0A697080Z")</f>
        <v>AI0A697080Z</v>
      </c>
      <c r="C1104" s="1" t="s">
        <v>1725</v>
      </c>
      <c r="D1104" t="s">
        <v>1737</v>
      </c>
    </row>
    <row r="1105" spans="1:4" x14ac:dyDescent="0.25">
      <c r="A1105" s="4" t="str">
        <f>HYPERLINK("http://www.autodoc.ru/Web/price/art/AI0A697100HB?analog=on","AI0A697100HB")</f>
        <v>AI0A697100HB</v>
      </c>
      <c r="B1105" s="1" t="s">
        <v>1738</v>
      </c>
      <c r="C1105" s="1" t="s">
        <v>1725</v>
      </c>
      <c r="D1105" t="s">
        <v>1577</v>
      </c>
    </row>
    <row r="1106" spans="1:4" x14ac:dyDescent="0.25">
      <c r="A1106" s="4" t="str">
        <f>HYPERLINK("http://www.autodoc.ru/Web/price/art/AI0A601100HB?analog=on","AI0A601100HB")</f>
        <v>AI0A601100HB</v>
      </c>
      <c r="B1106" s="1" t="s">
        <v>1739</v>
      </c>
      <c r="C1106" s="1" t="s">
        <v>1301</v>
      </c>
      <c r="D1106" t="s">
        <v>1577</v>
      </c>
    </row>
    <row r="1107" spans="1:4" x14ac:dyDescent="0.25">
      <c r="A1107" s="4" t="str">
        <f>HYPERLINK("http://www.autodoc.ru/Web/price/art/AI0A697101HB?analog=on","AI0A697101HB")</f>
        <v>AI0A697101HB</v>
      </c>
      <c r="B1107" s="1" t="s">
        <v>1738</v>
      </c>
      <c r="C1107" s="1" t="s">
        <v>1725</v>
      </c>
      <c r="D1107" t="s">
        <v>1671</v>
      </c>
    </row>
    <row r="1108" spans="1:4" x14ac:dyDescent="0.25">
      <c r="A1108" s="4" t="str">
        <f>HYPERLINK("http://www.autodoc.ru/Web/price/art/AI0A6971A0L?analog=on","AI0A6971A0L")</f>
        <v>AI0A6971A0L</v>
      </c>
      <c r="B1108" s="1" t="s">
        <v>1740</v>
      </c>
      <c r="C1108" s="1" t="s">
        <v>19</v>
      </c>
      <c r="D1108" t="s">
        <v>1741</v>
      </c>
    </row>
    <row r="1109" spans="1:4" x14ac:dyDescent="0.25">
      <c r="A1109" s="4" t="str">
        <f>HYPERLINK("http://www.autodoc.ru/Web/price/art/AI0A6971A0R?analog=on","AI0A6971A0R")</f>
        <v>AI0A6971A0R</v>
      </c>
      <c r="B1109" s="1" t="s">
        <v>1742</v>
      </c>
      <c r="C1109" s="1" t="s">
        <v>19</v>
      </c>
      <c r="D1109" t="s">
        <v>1743</v>
      </c>
    </row>
    <row r="1110" spans="1:4" x14ac:dyDescent="0.25">
      <c r="A1110" s="4" t="str">
        <f>HYPERLINK("http://www.autodoc.ru/Web/price/art/AI0A697130HL?analog=on","AI0A697130HL")</f>
        <v>AI0A697130HL</v>
      </c>
      <c r="B1110" s="1" t="s">
        <v>1744</v>
      </c>
      <c r="C1110" s="1" t="s">
        <v>1705</v>
      </c>
      <c r="D1110" t="s">
        <v>1745</v>
      </c>
    </row>
    <row r="1111" spans="1:4" x14ac:dyDescent="0.25">
      <c r="A1111" s="4" t="str">
        <f>HYPERLINK("http://www.autodoc.ru/Web/price/art/AI0A697130HR?analog=on","AI0A697130HR")</f>
        <v>AI0A697130HR</v>
      </c>
      <c r="B1111" s="1" t="s">
        <v>1746</v>
      </c>
      <c r="C1111" s="1" t="s">
        <v>1705</v>
      </c>
      <c r="D1111" t="s">
        <v>1747</v>
      </c>
    </row>
    <row r="1112" spans="1:4" x14ac:dyDescent="0.25">
      <c r="A1112" s="4" t="str">
        <f>HYPERLINK("http://www.autodoc.ru/Web/price/art/AI0A697160XB?analog=on","AI0A697160XB")</f>
        <v>AI0A697160XB</v>
      </c>
      <c r="B1112" s="1" t="s">
        <v>1748</v>
      </c>
      <c r="C1112" s="1" t="s">
        <v>1725</v>
      </c>
      <c r="D1112" t="s">
        <v>1749</v>
      </c>
    </row>
    <row r="1113" spans="1:4" x14ac:dyDescent="0.25">
      <c r="A1113" s="4" t="str">
        <f>HYPERLINK("http://www.autodoc.ru/Web/price/art/AI0A601161X?analog=on","AI0A601161X")</f>
        <v>AI0A601161X</v>
      </c>
      <c r="B1113" s="1" t="s">
        <v>1750</v>
      </c>
      <c r="C1113" s="1" t="s">
        <v>1301</v>
      </c>
      <c r="D1113" t="s">
        <v>1751</v>
      </c>
    </row>
    <row r="1114" spans="1:4" x14ac:dyDescent="0.25">
      <c r="A1114" s="4" t="str">
        <f>HYPERLINK("http://www.autodoc.ru/Web/price/art/AI0A697161X?analog=on","AI0A697161X")</f>
        <v>AI0A697161X</v>
      </c>
      <c r="B1114" s="1" t="s">
        <v>1752</v>
      </c>
      <c r="C1114" s="1" t="s">
        <v>1725</v>
      </c>
      <c r="D1114" t="s">
        <v>1751</v>
      </c>
    </row>
    <row r="1115" spans="1:4" x14ac:dyDescent="0.25">
      <c r="A1115" s="4" t="str">
        <f>HYPERLINK("http://www.autodoc.ru/Web/price/art/AI0A601162?analog=on","AI0A601162")</f>
        <v>AI0A601162</v>
      </c>
      <c r="B1115" s="1" t="s">
        <v>1750</v>
      </c>
      <c r="C1115" s="1" t="s">
        <v>1753</v>
      </c>
      <c r="D1115" t="s">
        <v>1754</v>
      </c>
    </row>
    <row r="1116" spans="1:4" x14ac:dyDescent="0.25">
      <c r="A1116" s="4" t="str">
        <f>HYPERLINK("http://www.autodoc.ru/Web/price/art/AI0A697190L?analog=on","AI0A697190L")</f>
        <v>AI0A697190L</v>
      </c>
      <c r="B1116" s="1" t="s">
        <v>1755</v>
      </c>
      <c r="C1116" s="1" t="s">
        <v>1725</v>
      </c>
      <c r="D1116" t="s">
        <v>1490</v>
      </c>
    </row>
    <row r="1117" spans="1:4" x14ac:dyDescent="0.25">
      <c r="A1117" s="4" t="str">
        <f>HYPERLINK("http://www.autodoc.ru/Web/price/art/AI0A602190L?analog=on","AI0A602190L")</f>
        <v>AI0A602190L</v>
      </c>
      <c r="B1117" s="1" t="s">
        <v>1756</v>
      </c>
      <c r="C1117" s="1" t="s">
        <v>1734</v>
      </c>
      <c r="D1117" t="s">
        <v>1757</v>
      </c>
    </row>
    <row r="1118" spans="1:4" x14ac:dyDescent="0.25">
      <c r="A1118" s="4" t="str">
        <f>HYPERLINK("http://www.autodoc.ru/Web/price/art/AI0A697190R?analog=on","AI0A697190R")</f>
        <v>AI0A697190R</v>
      </c>
      <c r="B1118" s="1" t="s">
        <v>1758</v>
      </c>
      <c r="C1118" s="1" t="s">
        <v>1725</v>
      </c>
      <c r="D1118" t="s">
        <v>1492</v>
      </c>
    </row>
    <row r="1119" spans="1:4" x14ac:dyDescent="0.25">
      <c r="A1119" s="4" t="str">
        <f>HYPERLINK("http://www.autodoc.ru/Web/price/art/AI0A602190R?analog=on","AI0A602190R")</f>
        <v>AI0A602190R</v>
      </c>
      <c r="B1119" s="1" t="s">
        <v>1759</v>
      </c>
      <c r="C1119" s="1" t="s">
        <v>1734</v>
      </c>
      <c r="D1119" t="s">
        <v>1760</v>
      </c>
    </row>
    <row r="1120" spans="1:4" x14ac:dyDescent="0.25">
      <c r="A1120" s="4" t="str">
        <f>HYPERLINK("http://www.autodoc.ru/Web/price/art/AI0A697190C?analog=on","AI0A697190C")</f>
        <v>AI0A697190C</v>
      </c>
      <c r="B1120" s="1" t="s">
        <v>1761</v>
      </c>
      <c r="C1120" s="1" t="s">
        <v>1725</v>
      </c>
      <c r="D1120" t="s">
        <v>1762</v>
      </c>
    </row>
    <row r="1121" spans="1:4" x14ac:dyDescent="0.25">
      <c r="A1121" s="4" t="str">
        <f>HYPERLINK("http://www.autodoc.ru/Web/price/art/AI0A602240M?analog=on","AI0A602240M")</f>
        <v>AI0A602240M</v>
      </c>
      <c r="B1121" s="1" t="s">
        <v>1763</v>
      </c>
      <c r="C1121" s="1" t="s">
        <v>1730</v>
      </c>
      <c r="D1121" t="s">
        <v>1764</v>
      </c>
    </row>
    <row r="1122" spans="1:4" x14ac:dyDescent="0.25">
      <c r="A1122" s="4" t="str">
        <f>HYPERLINK("http://www.autodoc.ru/Web/price/art/AI0A602270L?analog=on","AI0A602270L")</f>
        <v>AI0A602270L</v>
      </c>
      <c r="B1122" s="1" t="s">
        <v>1765</v>
      </c>
      <c r="C1122" s="1" t="s">
        <v>1730</v>
      </c>
      <c r="D1122" t="s">
        <v>1766</v>
      </c>
    </row>
    <row r="1123" spans="1:4" x14ac:dyDescent="0.25">
      <c r="A1123" s="4" t="str">
        <f>HYPERLINK("http://www.autodoc.ru/Web/price/art/AI0A697270CL?analog=on","AI0A697270CL")</f>
        <v>AI0A697270CL</v>
      </c>
      <c r="B1123" s="1" t="s">
        <v>1767</v>
      </c>
      <c r="C1123" s="1" t="s">
        <v>1768</v>
      </c>
      <c r="D1123" t="s">
        <v>1680</v>
      </c>
    </row>
    <row r="1124" spans="1:4" x14ac:dyDescent="0.25">
      <c r="A1124" s="4" t="str">
        <f>HYPERLINK("http://www.autodoc.ru/Web/price/art/AI0A602270R?analog=on","AI0A602270R")</f>
        <v>AI0A602270R</v>
      </c>
      <c r="B1124" s="1" t="s">
        <v>1769</v>
      </c>
      <c r="C1124" s="1" t="s">
        <v>1730</v>
      </c>
      <c r="D1124" t="s">
        <v>1770</v>
      </c>
    </row>
    <row r="1125" spans="1:4" x14ac:dyDescent="0.25">
      <c r="A1125" s="4" t="str">
        <f>HYPERLINK("http://www.autodoc.ru/Web/price/art/AI0A697270CR?analog=on","AI0A697270CR")</f>
        <v>AI0A697270CR</v>
      </c>
      <c r="B1125" s="1" t="s">
        <v>1771</v>
      </c>
      <c r="C1125" s="1" t="s">
        <v>1768</v>
      </c>
      <c r="D1125" t="s">
        <v>1682</v>
      </c>
    </row>
    <row r="1126" spans="1:4" x14ac:dyDescent="0.25">
      <c r="A1126" s="4" t="str">
        <f>HYPERLINK("http://www.autodoc.ru/Web/price/art/AI0A697280Z?analog=on","AI0A697280Z")</f>
        <v>AI0A697280Z</v>
      </c>
      <c r="B1126" s="1" t="s">
        <v>653</v>
      </c>
      <c r="C1126" s="1" t="s">
        <v>19</v>
      </c>
      <c r="D1126" t="s">
        <v>654</v>
      </c>
    </row>
    <row r="1127" spans="1:4" x14ac:dyDescent="0.25">
      <c r="A1127" s="4" t="str">
        <f>HYPERLINK("http://www.autodoc.ru/Web/price/art/AI0A697300L?analog=on","AI0A697300L")</f>
        <v>AI0A697300L</v>
      </c>
      <c r="B1127" s="1" t="s">
        <v>1772</v>
      </c>
      <c r="C1127" s="1" t="s">
        <v>1077</v>
      </c>
      <c r="D1127" t="s">
        <v>1424</v>
      </c>
    </row>
    <row r="1128" spans="1:4" x14ac:dyDescent="0.25">
      <c r="A1128" s="4" t="str">
        <f>HYPERLINK("http://www.autodoc.ru/Web/price/art/AI0A697300R?analog=on","AI0A697300R")</f>
        <v>AI0A697300R</v>
      </c>
      <c r="B1128" s="1" t="s">
        <v>1773</v>
      </c>
      <c r="C1128" s="1" t="s">
        <v>1077</v>
      </c>
      <c r="D1128" t="s">
        <v>1426</v>
      </c>
    </row>
    <row r="1129" spans="1:4" x14ac:dyDescent="0.25">
      <c r="A1129" s="4" t="str">
        <f>HYPERLINK("http://www.autodoc.ru/Web/price/art/AI0A697330M?analog=on","AI0A697330M")</f>
        <v>AI0A697330M</v>
      </c>
      <c r="B1129" s="1" t="s">
        <v>1774</v>
      </c>
      <c r="C1129" s="1" t="s">
        <v>1725</v>
      </c>
      <c r="D1129" t="s">
        <v>1775</v>
      </c>
    </row>
    <row r="1130" spans="1:4" x14ac:dyDescent="0.25">
      <c r="A1130" s="4" t="str">
        <f>HYPERLINK("http://www.autodoc.ru/Web/price/art/AI0A602330M?analog=on","AI0A602330M")</f>
        <v>AI0A602330M</v>
      </c>
      <c r="B1130" s="1" t="s">
        <v>1776</v>
      </c>
      <c r="C1130" s="1" t="s">
        <v>1730</v>
      </c>
      <c r="D1130" t="s">
        <v>1777</v>
      </c>
    </row>
    <row r="1131" spans="1:4" x14ac:dyDescent="0.25">
      <c r="A1131" s="4" t="str">
        <f>HYPERLINK("http://www.autodoc.ru/Web/price/art/AI0A697350Z?analog=on","AI0A697350Z")</f>
        <v>AI0A697350Z</v>
      </c>
      <c r="B1131" s="1" t="s">
        <v>1778</v>
      </c>
      <c r="C1131" s="1" t="s">
        <v>19</v>
      </c>
      <c r="D1131" t="s">
        <v>1779</v>
      </c>
    </row>
    <row r="1132" spans="1:4" x14ac:dyDescent="0.25">
      <c r="A1132" s="4" t="str">
        <f>HYPERLINK("http://www.autodoc.ru/Web/price/art/AI0A697380?analog=on","AI0A697380")</f>
        <v>AI0A697380</v>
      </c>
      <c r="B1132" s="1" t="s">
        <v>1780</v>
      </c>
      <c r="C1132" s="1" t="s">
        <v>19</v>
      </c>
      <c r="D1132" t="s">
        <v>1781</v>
      </c>
    </row>
    <row r="1133" spans="1:4" x14ac:dyDescent="0.25">
      <c r="A1133" s="4" t="str">
        <f>HYPERLINK("http://www.autodoc.ru/Web/price/art/AI0A697381?analog=on","AI0A697381")</f>
        <v>AI0A697381</v>
      </c>
      <c r="B1133" s="1" t="s">
        <v>1782</v>
      </c>
      <c r="C1133" s="1" t="s">
        <v>19</v>
      </c>
      <c r="D1133" t="s">
        <v>1783</v>
      </c>
    </row>
    <row r="1134" spans="1:4" x14ac:dyDescent="0.25">
      <c r="A1134" s="4" t="str">
        <f>HYPERLINK("http://www.autodoc.ru/Web/price/art/AI0A699450XL?analog=on","AI0A699450XL")</f>
        <v>AI0A699450XL</v>
      </c>
      <c r="B1134" s="1" t="s">
        <v>1784</v>
      </c>
      <c r="C1134" s="1" t="s">
        <v>1785</v>
      </c>
      <c r="D1134" t="s">
        <v>1607</v>
      </c>
    </row>
    <row r="1135" spans="1:4" x14ac:dyDescent="0.25">
      <c r="A1135" s="4" t="str">
        <f>HYPERLINK("http://www.autodoc.ru/Web/price/art/AI0A699450XR?analog=on","AI0A699450XR")</f>
        <v>AI0A699450XR</v>
      </c>
      <c r="B1135" s="1" t="s">
        <v>1786</v>
      </c>
      <c r="C1135" s="1" t="s">
        <v>1785</v>
      </c>
      <c r="D1135" t="s">
        <v>1609</v>
      </c>
    </row>
    <row r="1136" spans="1:4" x14ac:dyDescent="0.25">
      <c r="A1136" s="4" t="str">
        <f>HYPERLINK("http://www.autodoc.ru/Web/price/art/AI0A494460L?analog=on","AI0A494460L")</f>
        <v>AI0A494460L</v>
      </c>
      <c r="B1136" s="1" t="s">
        <v>665</v>
      </c>
      <c r="C1136" s="1" t="s">
        <v>651</v>
      </c>
      <c r="D1136" t="s">
        <v>666</v>
      </c>
    </row>
    <row r="1137" spans="1:4" x14ac:dyDescent="0.25">
      <c r="A1137" s="4" t="str">
        <f>HYPERLINK("http://www.autodoc.ru/Web/price/art/AI0A494460R?analog=on","AI0A494460R")</f>
        <v>AI0A494460R</v>
      </c>
      <c r="B1137" s="1" t="s">
        <v>667</v>
      </c>
      <c r="C1137" s="1" t="s">
        <v>651</v>
      </c>
      <c r="D1137" t="s">
        <v>668</v>
      </c>
    </row>
    <row r="1138" spans="1:4" x14ac:dyDescent="0.25">
      <c r="A1138" s="4" t="str">
        <f>HYPERLINK("http://www.autodoc.ru/Web/price/art/AI0A602640X?analog=on","AI0A602640X")</f>
        <v>AI0A602640X</v>
      </c>
      <c r="B1138" s="1" t="s">
        <v>1787</v>
      </c>
      <c r="C1138" s="1" t="s">
        <v>1734</v>
      </c>
      <c r="D1138" t="s">
        <v>1788</v>
      </c>
    </row>
    <row r="1139" spans="1:4" x14ac:dyDescent="0.25">
      <c r="A1139" s="4" t="str">
        <f>HYPERLINK("http://www.autodoc.ru/Web/price/art/AI0A697680?analog=on","AI0A697680")</f>
        <v>AI0A697680</v>
      </c>
      <c r="C1139" s="1" t="s">
        <v>1768</v>
      </c>
      <c r="D1139" t="s">
        <v>1789</v>
      </c>
    </row>
    <row r="1140" spans="1:4" x14ac:dyDescent="0.25">
      <c r="A1140" s="4" t="str">
        <f>HYPERLINK("http://www.autodoc.ru/Web/price/art/AI0A602680XB?analog=on","AI0A602680XB")</f>
        <v>AI0A602680XB</v>
      </c>
      <c r="B1140" s="1" t="s">
        <v>1790</v>
      </c>
      <c r="C1140" s="1" t="s">
        <v>1734</v>
      </c>
      <c r="D1140" t="s">
        <v>1791</v>
      </c>
    </row>
    <row r="1141" spans="1:4" x14ac:dyDescent="0.25">
      <c r="A1141" s="4" t="str">
        <f>HYPERLINK("http://www.autodoc.ru/Web/price/art/AI0A602740L?analog=on","AI0A602740L")</f>
        <v>AI0A602740L</v>
      </c>
      <c r="B1141" s="1" t="s">
        <v>1792</v>
      </c>
      <c r="C1141" s="1" t="s">
        <v>1730</v>
      </c>
      <c r="D1141" t="s">
        <v>1793</v>
      </c>
    </row>
    <row r="1142" spans="1:4" x14ac:dyDescent="0.25">
      <c r="A1142" s="4" t="str">
        <f>HYPERLINK("http://www.autodoc.ru/Web/price/art/AI0A602740R?analog=on","AI0A602740R")</f>
        <v>AI0A602740R</v>
      </c>
      <c r="B1142" s="1" t="s">
        <v>1794</v>
      </c>
      <c r="C1142" s="1" t="s">
        <v>1730</v>
      </c>
      <c r="D1142" t="s">
        <v>1795</v>
      </c>
    </row>
    <row r="1143" spans="1:4" x14ac:dyDescent="0.25">
      <c r="A1143" s="4" t="str">
        <f>HYPERLINK("http://www.autodoc.ru/Web/price/art/AI0A697741L?analog=on","AI0A697741L")</f>
        <v>AI0A697741L</v>
      </c>
      <c r="B1143" s="1" t="s">
        <v>1796</v>
      </c>
      <c r="C1143" s="1" t="s">
        <v>1768</v>
      </c>
      <c r="D1143" t="s">
        <v>1797</v>
      </c>
    </row>
    <row r="1144" spans="1:4" x14ac:dyDescent="0.25">
      <c r="A1144" s="4" t="str">
        <f>HYPERLINK("http://www.autodoc.ru/Web/price/art/AI0A697741R?analog=on","AI0A697741R")</f>
        <v>AI0A697741R</v>
      </c>
      <c r="B1144" s="1" t="s">
        <v>1798</v>
      </c>
      <c r="C1144" s="1" t="s">
        <v>1768</v>
      </c>
      <c r="D1144" t="s">
        <v>1799</v>
      </c>
    </row>
    <row r="1145" spans="1:4" x14ac:dyDescent="0.25">
      <c r="A1145" s="4" t="str">
        <f>HYPERLINK("http://www.autodoc.ru/Web/price/art/AI0A697742L?analog=on","AI0A697742L")</f>
        <v>AI0A697742L</v>
      </c>
      <c r="B1145" s="1" t="s">
        <v>1796</v>
      </c>
      <c r="C1145" s="1" t="s">
        <v>1768</v>
      </c>
      <c r="D1145" t="s">
        <v>1793</v>
      </c>
    </row>
    <row r="1146" spans="1:4" x14ac:dyDescent="0.25">
      <c r="A1146" s="4" t="str">
        <f>HYPERLINK("http://www.autodoc.ru/Web/price/art/AI0A697742R?analog=on","AI0A697742R")</f>
        <v>AI0A697742R</v>
      </c>
      <c r="B1146" s="1" t="s">
        <v>1798</v>
      </c>
      <c r="C1146" s="1" t="s">
        <v>1768</v>
      </c>
      <c r="D1146" t="s">
        <v>1795</v>
      </c>
    </row>
    <row r="1147" spans="1:4" x14ac:dyDescent="0.25">
      <c r="A1147" s="4" t="str">
        <f>HYPERLINK("http://www.autodoc.ru/Web/price/art/AI0A697743TTL?analog=on","AI0A697743TTL")</f>
        <v>AI0A697743TTL</v>
      </c>
      <c r="B1147" s="1" t="s">
        <v>1796</v>
      </c>
      <c r="C1147" s="1" t="s">
        <v>1768</v>
      </c>
      <c r="D1147" t="s">
        <v>1800</v>
      </c>
    </row>
    <row r="1148" spans="1:4" x14ac:dyDescent="0.25">
      <c r="A1148" s="4" t="str">
        <f>HYPERLINK("http://www.autodoc.ru/Web/price/art/AI0A697743TTR?analog=on","AI0A697743TTR")</f>
        <v>AI0A697743TTR</v>
      </c>
      <c r="B1148" s="1" t="s">
        <v>1798</v>
      </c>
      <c r="C1148" s="1" t="s">
        <v>1768</v>
      </c>
      <c r="D1148" t="s">
        <v>1801</v>
      </c>
    </row>
    <row r="1149" spans="1:4" x14ac:dyDescent="0.25">
      <c r="A1149" s="4" t="str">
        <f>HYPERLINK("http://www.autodoc.ru/Web/price/art/AI0A697744TTN?analog=on","AI0A697744TTN")</f>
        <v>AI0A697744TTN</v>
      </c>
      <c r="B1149" s="1" t="s">
        <v>1802</v>
      </c>
      <c r="C1149" s="1" t="s">
        <v>1077</v>
      </c>
      <c r="D1149" t="s">
        <v>1803</v>
      </c>
    </row>
    <row r="1150" spans="1:4" x14ac:dyDescent="0.25">
      <c r="A1150" s="4" t="str">
        <f>HYPERLINK("http://www.autodoc.ru/Web/price/art/AI0A697745TRN?analog=on","AI0A697745TRN")</f>
        <v>AI0A697745TRN</v>
      </c>
      <c r="B1150" s="1" t="s">
        <v>1802</v>
      </c>
      <c r="C1150" s="1" t="s">
        <v>1077</v>
      </c>
      <c r="D1150" t="s">
        <v>1804</v>
      </c>
    </row>
    <row r="1151" spans="1:4" x14ac:dyDescent="0.25">
      <c r="A1151" s="4" t="str">
        <f>HYPERLINK("http://www.autodoc.ru/Web/price/art/AI0A697746HN?analog=on","AI0A697746HN")</f>
        <v>AI0A697746HN</v>
      </c>
      <c r="B1151" s="1" t="s">
        <v>1802</v>
      </c>
      <c r="C1151" s="1" t="s">
        <v>1077</v>
      </c>
      <c r="D1151" t="s">
        <v>1805</v>
      </c>
    </row>
    <row r="1152" spans="1:4" x14ac:dyDescent="0.25">
      <c r="A1152" s="4" t="str">
        <f>HYPERLINK("http://www.autodoc.ru/Web/price/art/AI0A697747BHN?analog=on","AI0A697747BHN")</f>
        <v>AI0A697747BHN</v>
      </c>
      <c r="B1152" s="1" t="s">
        <v>1802</v>
      </c>
      <c r="C1152" s="1" t="s">
        <v>1077</v>
      </c>
      <c r="D1152" t="s">
        <v>1806</v>
      </c>
    </row>
    <row r="1153" spans="1:4" x14ac:dyDescent="0.25">
      <c r="A1153" s="4" t="str">
        <f>HYPERLINK("http://www.autodoc.ru/Web/price/art/AI0A697748BHN?analog=on","AI0A697748BHN")</f>
        <v>AI0A697748BHN</v>
      </c>
      <c r="B1153" s="1" t="s">
        <v>1802</v>
      </c>
      <c r="C1153" s="1" t="s">
        <v>19</v>
      </c>
      <c r="D1153" t="s">
        <v>1807</v>
      </c>
    </row>
    <row r="1154" spans="1:4" x14ac:dyDescent="0.25">
      <c r="A1154" s="4" t="str">
        <f>HYPERLINK("http://www.autodoc.ru/Web/price/art/AI0A697749TRN?analog=on","AI0A697749TRN")</f>
        <v>AI0A697749TRN</v>
      </c>
      <c r="B1154" s="1" t="s">
        <v>1802</v>
      </c>
      <c r="C1154" s="1" t="s">
        <v>19</v>
      </c>
      <c r="D1154" t="s">
        <v>1808</v>
      </c>
    </row>
    <row r="1155" spans="1:4" x14ac:dyDescent="0.25">
      <c r="A1155" s="4" t="str">
        <f>HYPERLINK("http://www.autodoc.ru/Web/price/art/VWPAS00810Z?analog=on","VWPAS00810Z")</f>
        <v>VWPAS00810Z</v>
      </c>
      <c r="B1155" s="1" t="s">
        <v>1809</v>
      </c>
      <c r="C1155" s="1" t="s">
        <v>1810</v>
      </c>
      <c r="D1155" t="s">
        <v>1811</v>
      </c>
    </row>
    <row r="1156" spans="1:4" x14ac:dyDescent="0.25">
      <c r="A1156" s="4" t="str">
        <f>HYPERLINK("http://www.autodoc.ru/Web/price/art/VWPAS97813L?analog=on","VWPAS97813L")</f>
        <v>VWPAS97813L</v>
      </c>
      <c r="B1156" s="1" t="s">
        <v>1073</v>
      </c>
      <c r="C1156" s="1" t="s">
        <v>1074</v>
      </c>
      <c r="D1156" t="s">
        <v>1075</v>
      </c>
    </row>
    <row r="1157" spans="1:4" x14ac:dyDescent="0.25">
      <c r="A1157" s="4" t="str">
        <f>HYPERLINK("http://www.autodoc.ru/Web/price/art/VWPAS97814L?analog=on","VWPAS97814L")</f>
        <v>VWPAS97814L</v>
      </c>
      <c r="B1157" s="1" t="s">
        <v>1076</v>
      </c>
      <c r="C1157" s="1" t="s">
        <v>1077</v>
      </c>
      <c r="D1157" t="s">
        <v>1078</v>
      </c>
    </row>
    <row r="1158" spans="1:4" x14ac:dyDescent="0.25">
      <c r="A1158" s="4" t="str">
        <f>HYPERLINK("http://www.autodoc.ru/Web/price/art/VWPAS97814R?analog=on","VWPAS97814R")</f>
        <v>VWPAS97814R</v>
      </c>
      <c r="B1158" s="1" t="s">
        <v>1079</v>
      </c>
      <c r="C1158" s="1" t="s">
        <v>1077</v>
      </c>
      <c r="D1158" t="s">
        <v>1080</v>
      </c>
    </row>
    <row r="1159" spans="1:4" x14ac:dyDescent="0.25">
      <c r="A1159" s="4" t="str">
        <f>HYPERLINK("http://www.autodoc.ru/Web/price/art/VWPAS97815Z?analog=on","VWPAS97815Z")</f>
        <v>VWPAS97815Z</v>
      </c>
      <c r="B1159" s="1" t="s">
        <v>1081</v>
      </c>
      <c r="C1159" s="1" t="s">
        <v>1077</v>
      </c>
      <c r="D1159" t="s">
        <v>1082</v>
      </c>
    </row>
    <row r="1160" spans="1:4" x14ac:dyDescent="0.25">
      <c r="A1160" s="4" t="str">
        <f>HYPERLINK("http://www.autodoc.ru/Web/price/art/VWPAS97816L?analog=on","VWPAS97816L")</f>
        <v>VWPAS97816L</v>
      </c>
      <c r="B1160" s="1" t="s">
        <v>1073</v>
      </c>
      <c r="C1160" s="1" t="s">
        <v>1077</v>
      </c>
      <c r="D1160" t="s">
        <v>1083</v>
      </c>
    </row>
    <row r="1161" spans="1:4" x14ac:dyDescent="0.25">
      <c r="A1161" s="4" t="str">
        <f>HYPERLINK("http://www.autodoc.ru/Web/price/art/VWPAS97817R?analog=on","VWPAS97817R")</f>
        <v>VWPAS97817R</v>
      </c>
      <c r="B1161" s="1" t="s">
        <v>1084</v>
      </c>
      <c r="C1161" s="1" t="s">
        <v>1077</v>
      </c>
      <c r="D1161" t="s">
        <v>1085</v>
      </c>
    </row>
    <row r="1162" spans="1:4" x14ac:dyDescent="0.25">
      <c r="A1162" s="4" t="str">
        <f>HYPERLINK("http://www.autodoc.ru/Web/price/art/VWPAS97818L?analog=on","VWPAS97818L")</f>
        <v>VWPAS97818L</v>
      </c>
      <c r="B1162" s="1" t="s">
        <v>1086</v>
      </c>
      <c r="C1162" s="1" t="s">
        <v>1077</v>
      </c>
      <c r="D1162" t="s">
        <v>1087</v>
      </c>
    </row>
    <row r="1163" spans="1:4" x14ac:dyDescent="0.25">
      <c r="A1163" s="4" t="str">
        <f>HYPERLINK("http://www.autodoc.ru/Web/price/art/VWPAS97818R?analog=on","VWPAS97818R")</f>
        <v>VWPAS97818R</v>
      </c>
      <c r="B1163" s="1" t="s">
        <v>1088</v>
      </c>
      <c r="C1163" s="1" t="s">
        <v>1077</v>
      </c>
      <c r="D1163" t="s">
        <v>1089</v>
      </c>
    </row>
    <row r="1164" spans="1:4" x14ac:dyDescent="0.25">
      <c r="A1164" s="4" t="str">
        <f>HYPERLINK("http://www.autodoc.ru/Web/price/art/VWPAS97819N?analog=on","VWPAS97819N")</f>
        <v>VWPAS97819N</v>
      </c>
      <c r="B1164" s="1" t="s">
        <v>1090</v>
      </c>
      <c r="C1164" s="1" t="s">
        <v>1077</v>
      </c>
      <c r="D1164" t="s">
        <v>1091</v>
      </c>
    </row>
    <row r="1165" spans="1:4" x14ac:dyDescent="0.25">
      <c r="A1165" s="4" t="str">
        <f>HYPERLINK("http://www.autodoc.ru/Web/price/art/VWPAS97840L?analog=on","VWPAS97840L")</f>
        <v>VWPAS97840L</v>
      </c>
      <c r="B1165" s="1" t="s">
        <v>1092</v>
      </c>
      <c r="C1165" s="1" t="s">
        <v>1077</v>
      </c>
      <c r="D1165" t="s">
        <v>1093</v>
      </c>
    </row>
    <row r="1166" spans="1:4" x14ac:dyDescent="0.25">
      <c r="A1166" s="4" t="str">
        <f>HYPERLINK("http://www.autodoc.ru/Web/price/art/VWPAS97840R?analog=on","VWPAS97840R")</f>
        <v>VWPAS97840R</v>
      </c>
      <c r="B1166" s="1" t="s">
        <v>1176</v>
      </c>
      <c r="C1166" s="1" t="s">
        <v>1077</v>
      </c>
      <c r="D1166" t="s">
        <v>1177</v>
      </c>
    </row>
    <row r="1167" spans="1:4" x14ac:dyDescent="0.25">
      <c r="A1167" s="4" t="str">
        <f>HYPERLINK("http://www.autodoc.ru/Web/price/art/AI0A496914?analog=on","AI0A496914")</f>
        <v>AI0A496914</v>
      </c>
      <c r="B1167" s="1" t="s">
        <v>1178</v>
      </c>
      <c r="C1167" s="1" t="s">
        <v>615</v>
      </c>
      <c r="D1167" t="s">
        <v>1095</v>
      </c>
    </row>
    <row r="1168" spans="1:4" x14ac:dyDescent="0.25">
      <c r="A1168" s="4" t="str">
        <f>HYPERLINK("http://www.autodoc.ru/Web/price/art/AI0A401914?analog=on","AI0A401914")</f>
        <v>AI0A401914</v>
      </c>
      <c r="B1168" s="1" t="s">
        <v>1359</v>
      </c>
      <c r="C1168" s="1" t="s">
        <v>1298</v>
      </c>
      <c r="D1168" t="s">
        <v>1357</v>
      </c>
    </row>
    <row r="1169" spans="1:4" x14ac:dyDescent="0.25">
      <c r="A1169" s="4" t="str">
        <f>HYPERLINK("http://www.autodoc.ru/Web/price/art/AI0A496915?analog=on","AI0A496915")</f>
        <v>AI0A496915</v>
      </c>
      <c r="B1169" s="1" t="s">
        <v>1179</v>
      </c>
      <c r="C1169" s="1" t="s">
        <v>639</v>
      </c>
      <c r="D1169" t="s">
        <v>1180</v>
      </c>
    </row>
    <row r="1170" spans="1:4" x14ac:dyDescent="0.25">
      <c r="A1170" s="4" t="str">
        <f>HYPERLINK("http://www.autodoc.ru/Web/price/art/AI0A496916?analog=on","AI0A496916")</f>
        <v>AI0A496916</v>
      </c>
      <c r="B1170" s="1" t="s">
        <v>1094</v>
      </c>
      <c r="C1170" s="1" t="s">
        <v>615</v>
      </c>
      <c r="D1170" t="s">
        <v>1095</v>
      </c>
    </row>
    <row r="1171" spans="1:4" x14ac:dyDescent="0.25">
      <c r="A1171" s="4" t="str">
        <f>HYPERLINK("http://www.autodoc.ru/Web/price/art/AI0A496917?analog=on","AI0A496917")</f>
        <v>AI0A496917</v>
      </c>
      <c r="B1171" s="1" t="s">
        <v>1096</v>
      </c>
      <c r="C1171" s="1" t="s">
        <v>615</v>
      </c>
      <c r="D1171" t="s">
        <v>1097</v>
      </c>
    </row>
    <row r="1172" spans="1:4" x14ac:dyDescent="0.25">
      <c r="A1172" s="4" t="str">
        <f>HYPERLINK("http://www.autodoc.ru/Web/price/art/AI0A6029C0Z?analog=on","AI0A6029C0Z")</f>
        <v>AI0A6029C0Z</v>
      </c>
      <c r="B1172" s="1" t="s">
        <v>1812</v>
      </c>
      <c r="C1172" s="1" t="s">
        <v>1730</v>
      </c>
      <c r="D1172" t="s">
        <v>1813</v>
      </c>
    </row>
    <row r="1173" spans="1:4" x14ac:dyDescent="0.25">
      <c r="A1173" s="4" t="str">
        <f>HYPERLINK("http://www.autodoc.ru/Web/price/art/VWPAS97940?analog=on","VWPAS97940")</f>
        <v>VWPAS97940</v>
      </c>
      <c r="B1173" s="1" t="s">
        <v>1100</v>
      </c>
      <c r="C1173" s="1" t="s">
        <v>1077</v>
      </c>
      <c r="D1173" t="s">
        <v>1101</v>
      </c>
    </row>
    <row r="1174" spans="1:4" x14ac:dyDescent="0.25">
      <c r="A1174" s="4" t="str">
        <f>HYPERLINK("http://www.autodoc.ru/Web/price/art/AI0A498970?analog=on","AI0A498970")</f>
        <v>AI0A498970</v>
      </c>
      <c r="B1174" s="1" t="s">
        <v>1102</v>
      </c>
      <c r="C1174" s="1" t="s">
        <v>699</v>
      </c>
      <c r="D1174" t="s">
        <v>1103</v>
      </c>
    </row>
    <row r="1175" spans="1:4" x14ac:dyDescent="0.25">
      <c r="A1175" s="4" t="str">
        <f>HYPERLINK("http://www.autodoc.ru/Web/price/art/VWPAS01970?analog=on","VWPAS01970")</f>
        <v>VWPAS01970</v>
      </c>
      <c r="B1175" s="1" t="s">
        <v>1814</v>
      </c>
      <c r="C1175" s="1" t="s">
        <v>1298</v>
      </c>
      <c r="D1175" t="s">
        <v>1815</v>
      </c>
    </row>
    <row r="1176" spans="1:4" x14ac:dyDescent="0.25">
      <c r="A1176" s="4" t="str">
        <f>HYPERLINK("http://www.autodoc.ru/Web/price/art/AI0A495972?analog=on","AI0A495972")</f>
        <v>AI0A495972</v>
      </c>
      <c r="B1176" s="1" t="s">
        <v>1190</v>
      </c>
      <c r="C1176" s="1" t="s">
        <v>1186</v>
      </c>
      <c r="D1176" t="s">
        <v>1191</v>
      </c>
    </row>
    <row r="1177" spans="1:4" x14ac:dyDescent="0.25">
      <c r="A1177" s="3" t="s">
        <v>1816</v>
      </c>
      <c r="B1177" s="3"/>
      <c r="C1177" s="3"/>
      <c r="D1177" s="3"/>
    </row>
    <row r="1178" spans="1:4" x14ac:dyDescent="0.25">
      <c r="A1178" s="4" t="str">
        <f>HYPERLINK("http://www.autodoc.ru/Web/price/art/AI0A611380?analog=on","AI0A611380")</f>
        <v>AI0A611380</v>
      </c>
      <c r="B1178" s="1" t="s">
        <v>1505</v>
      </c>
      <c r="C1178" s="1" t="s">
        <v>1470</v>
      </c>
      <c r="D1178" t="s">
        <v>1506</v>
      </c>
    </row>
    <row r="1179" spans="1:4" x14ac:dyDescent="0.25">
      <c r="A1179" s="4" t="str">
        <f>HYPERLINK("http://www.autodoc.ru/Web/price/art/AI0A407931?analog=on","AI0A407931")</f>
        <v>AI0A407931</v>
      </c>
      <c r="B1179" s="1" t="s">
        <v>996</v>
      </c>
      <c r="C1179" s="1" t="s">
        <v>764</v>
      </c>
      <c r="D1179" t="s">
        <v>997</v>
      </c>
    </row>
    <row r="1180" spans="1:4" x14ac:dyDescent="0.25">
      <c r="A1180" s="3" t="s">
        <v>1817</v>
      </c>
      <c r="B1180" s="3"/>
      <c r="C1180" s="3"/>
      <c r="D1180" s="3"/>
    </row>
    <row r="1181" spans="1:4" x14ac:dyDescent="0.25">
      <c r="A1181" s="4" t="str">
        <f>HYPERLINK("http://www.autodoc.ru/Web/price/art/AI0A804070L?analog=on","AI0A804070L")</f>
        <v>AI0A804070L</v>
      </c>
      <c r="B1181" s="1" t="s">
        <v>718</v>
      </c>
      <c r="C1181" s="1" t="s">
        <v>707</v>
      </c>
      <c r="D1181" t="s">
        <v>719</v>
      </c>
    </row>
    <row r="1182" spans="1:4" x14ac:dyDescent="0.25">
      <c r="A1182" s="4" t="str">
        <f>HYPERLINK("http://www.autodoc.ru/Web/price/art/AI0A804070R?analog=on","AI0A804070R")</f>
        <v>AI0A804070R</v>
      </c>
      <c r="B1182" s="1" t="s">
        <v>720</v>
      </c>
      <c r="C1182" s="1" t="s">
        <v>707</v>
      </c>
      <c r="D1182" t="s">
        <v>721</v>
      </c>
    </row>
    <row r="1183" spans="1:4" x14ac:dyDescent="0.25">
      <c r="A1183" s="4" t="str">
        <f>HYPERLINK("http://www.autodoc.ru/Web/price/art/AI0A494280WZ?analog=on","AI0A494280WZ")</f>
        <v>AI0A494280WZ</v>
      </c>
      <c r="B1183" s="1" t="s">
        <v>650</v>
      </c>
      <c r="C1183" s="1" t="s">
        <v>651</v>
      </c>
      <c r="D1183" t="s">
        <v>652</v>
      </c>
    </row>
    <row r="1184" spans="1:4" x14ac:dyDescent="0.25">
      <c r="A1184" s="4" t="str">
        <f>HYPERLINK("http://www.autodoc.ru/Web/price/art/AI0A894300L?analog=on","AI0A894300L")</f>
        <v>AI0A894300L</v>
      </c>
      <c r="B1184" s="1" t="s">
        <v>1818</v>
      </c>
      <c r="C1184" s="1" t="s">
        <v>1819</v>
      </c>
      <c r="D1184" t="s">
        <v>1820</v>
      </c>
    </row>
    <row r="1185" spans="1:4" x14ac:dyDescent="0.25">
      <c r="A1185" s="4" t="str">
        <f>HYPERLINK("http://www.autodoc.ru/Web/price/art/AI0A894300R?analog=on","AI0A894300R")</f>
        <v>AI0A894300R</v>
      </c>
      <c r="B1185" s="1" t="s">
        <v>1821</v>
      </c>
      <c r="C1185" s="1" t="s">
        <v>1819</v>
      </c>
      <c r="D1185" t="s">
        <v>1822</v>
      </c>
    </row>
    <row r="1186" spans="1:4" x14ac:dyDescent="0.25">
      <c r="A1186" s="4" t="str">
        <f>HYPERLINK("http://www.autodoc.ru/Web/price/art/AI0A894301L?analog=on","AI0A894301L")</f>
        <v>AI0A894301L</v>
      </c>
      <c r="B1186" s="1" t="s">
        <v>1823</v>
      </c>
      <c r="C1186" s="1" t="s">
        <v>1819</v>
      </c>
      <c r="D1186" t="s">
        <v>1824</v>
      </c>
    </row>
    <row r="1187" spans="1:4" x14ac:dyDescent="0.25">
      <c r="A1187" s="4" t="str">
        <f>HYPERLINK("http://www.autodoc.ru/Web/price/art/AI0A894301R?analog=on","AI0A894301R")</f>
        <v>AI0A894301R</v>
      </c>
      <c r="B1187" s="1" t="s">
        <v>1825</v>
      </c>
      <c r="C1187" s="1" t="s">
        <v>1819</v>
      </c>
      <c r="D1187" t="s">
        <v>1826</v>
      </c>
    </row>
    <row r="1188" spans="1:4" x14ac:dyDescent="0.25">
      <c r="A1188" s="4" t="str">
        <f>HYPERLINK("http://www.autodoc.ru/Web/price/art/AI0A494460L?analog=on","AI0A494460L")</f>
        <v>AI0A494460L</v>
      </c>
      <c r="B1188" s="1" t="s">
        <v>665</v>
      </c>
      <c r="C1188" s="1" t="s">
        <v>651</v>
      </c>
      <c r="D1188" t="s">
        <v>666</v>
      </c>
    </row>
    <row r="1189" spans="1:4" x14ac:dyDescent="0.25">
      <c r="A1189" s="4" t="str">
        <f>HYPERLINK("http://www.autodoc.ru/Web/price/art/AI0A494460R?analog=on","AI0A494460R")</f>
        <v>AI0A494460R</v>
      </c>
      <c r="B1189" s="1" t="s">
        <v>667</v>
      </c>
      <c r="C1189" s="1" t="s">
        <v>651</v>
      </c>
      <c r="D1189" t="s">
        <v>668</v>
      </c>
    </row>
    <row r="1190" spans="1:4" x14ac:dyDescent="0.25">
      <c r="A1190" s="4" t="str">
        <f>HYPERLINK("http://www.autodoc.ru/Web/price/art/AI0A407460L?analog=on","AI0A407460L")</f>
        <v>AI0A407460L</v>
      </c>
      <c r="B1190" s="1" t="s">
        <v>763</v>
      </c>
      <c r="C1190" s="1" t="s">
        <v>764</v>
      </c>
      <c r="D1190" t="s">
        <v>765</v>
      </c>
    </row>
    <row r="1191" spans="1:4" x14ac:dyDescent="0.25">
      <c r="A1191" s="4" t="str">
        <f>HYPERLINK("http://www.autodoc.ru/Web/price/art/AI0A407460R?analog=on","AI0A407460R")</f>
        <v>AI0A407460R</v>
      </c>
      <c r="B1191" s="1" t="s">
        <v>766</v>
      </c>
      <c r="C1191" s="1" t="s">
        <v>764</v>
      </c>
      <c r="D1191" t="s">
        <v>767</v>
      </c>
    </row>
    <row r="1192" spans="1:4" x14ac:dyDescent="0.25">
      <c r="A1192" s="4" t="str">
        <f>HYPERLINK("http://www.autodoc.ru/Web/price/art/SDOCT08460L?analog=on","SDOCT08460L")</f>
        <v>SDOCT08460L</v>
      </c>
      <c r="B1192" s="1" t="s">
        <v>526</v>
      </c>
      <c r="C1192" s="1" t="s">
        <v>483</v>
      </c>
      <c r="D1192" t="s">
        <v>527</v>
      </c>
    </row>
    <row r="1193" spans="1:4" x14ac:dyDescent="0.25">
      <c r="A1193" s="4" t="str">
        <f>HYPERLINK("http://www.autodoc.ru/Web/price/art/SDOCT08460R?analog=on","SDOCT08460R")</f>
        <v>SDOCT08460R</v>
      </c>
      <c r="B1193" s="1" t="s">
        <v>528</v>
      </c>
      <c r="C1193" s="1" t="s">
        <v>483</v>
      </c>
      <c r="D1193" t="s">
        <v>529</v>
      </c>
    </row>
    <row r="1194" spans="1:4" x14ac:dyDescent="0.25">
      <c r="A1194" s="4" t="str">
        <f>HYPERLINK("http://www.autodoc.ru/Web/price/art/AI0A604810L?analog=on","AI0A604810L")</f>
        <v>AI0A604810L</v>
      </c>
      <c r="B1194" s="1" t="s">
        <v>1622</v>
      </c>
      <c r="C1194" s="1" t="s">
        <v>707</v>
      </c>
      <c r="D1194" t="s">
        <v>1623</v>
      </c>
    </row>
    <row r="1195" spans="1:4" x14ac:dyDescent="0.25">
      <c r="A1195" s="4" t="str">
        <f>HYPERLINK("http://www.autodoc.ru/Web/price/art/AI0A604810R?analog=on","AI0A604810R")</f>
        <v>AI0A604810R</v>
      </c>
      <c r="B1195" s="1" t="s">
        <v>1624</v>
      </c>
      <c r="C1195" s="1" t="s">
        <v>707</v>
      </c>
      <c r="D1195" t="s">
        <v>1625</v>
      </c>
    </row>
    <row r="1196" spans="1:4" x14ac:dyDescent="0.25">
      <c r="A1196" s="4" t="str">
        <f>HYPERLINK("http://www.autodoc.ru/Web/price/art/AI0A894810Z?analog=on","AI0A894810Z")</f>
        <v>AI0A894810Z</v>
      </c>
      <c r="B1196" s="1" t="s">
        <v>1827</v>
      </c>
      <c r="C1196" s="1" t="s">
        <v>1071</v>
      </c>
      <c r="D1196" t="s">
        <v>1828</v>
      </c>
    </row>
    <row r="1197" spans="1:4" x14ac:dyDescent="0.25">
      <c r="A1197" s="4" t="str">
        <f>HYPERLINK("http://www.autodoc.ru/Web/price/art/VWPAS00810Z?analog=on","VWPAS00810Z")</f>
        <v>VWPAS00810Z</v>
      </c>
      <c r="B1197" s="1" t="s">
        <v>1809</v>
      </c>
      <c r="C1197" s="1" t="s">
        <v>1810</v>
      </c>
      <c r="D1197" t="s">
        <v>1811</v>
      </c>
    </row>
    <row r="1198" spans="1:4" x14ac:dyDescent="0.25">
      <c r="A1198" s="4" t="str">
        <f>HYPERLINK("http://www.autodoc.ru/Web/price/art/AI0A604812L?analog=on","AI0A604812L")</f>
        <v>AI0A604812L</v>
      </c>
      <c r="B1198" s="1" t="s">
        <v>1632</v>
      </c>
      <c r="C1198" s="1" t="s">
        <v>707</v>
      </c>
      <c r="D1198" t="s">
        <v>1633</v>
      </c>
    </row>
    <row r="1199" spans="1:4" x14ac:dyDescent="0.25">
      <c r="A1199" s="4" t="str">
        <f>HYPERLINK("http://www.autodoc.ru/Web/price/art/AI0A604812R?analog=on","AI0A604812R")</f>
        <v>AI0A604812R</v>
      </c>
      <c r="B1199" s="1" t="s">
        <v>1634</v>
      </c>
      <c r="C1199" s="1" t="s">
        <v>707</v>
      </c>
      <c r="D1199" t="s">
        <v>1635</v>
      </c>
    </row>
    <row r="1200" spans="1:4" x14ac:dyDescent="0.25">
      <c r="A1200" s="4" t="str">
        <f>HYPERLINK("http://www.autodoc.ru/Web/price/art/VWPAS97813L?analog=on","VWPAS97813L")</f>
        <v>VWPAS97813L</v>
      </c>
      <c r="B1200" s="1" t="s">
        <v>1073</v>
      </c>
      <c r="C1200" s="1" t="s">
        <v>1074</v>
      </c>
      <c r="D1200" t="s">
        <v>1075</v>
      </c>
    </row>
    <row r="1201" spans="1:4" x14ac:dyDescent="0.25">
      <c r="A1201" s="4" t="str">
        <f>HYPERLINK("http://www.autodoc.ru/Web/price/art/VWPAS97814L?analog=on","VWPAS97814L")</f>
        <v>VWPAS97814L</v>
      </c>
      <c r="B1201" s="1" t="s">
        <v>1076</v>
      </c>
      <c r="C1201" s="1" t="s">
        <v>1077</v>
      </c>
      <c r="D1201" t="s">
        <v>1078</v>
      </c>
    </row>
    <row r="1202" spans="1:4" x14ac:dyDescent="0.25">
      <c r="A1202" s="4" t="str">
        <f>HYPERLINK("http://www.autodoc.ru/Web/price/art/VWPAS97814R?analog=on","VWPAS97814R")</f>
        <v>VWPAS97814R</v>
      </c>
      <c r="B1202" s="1" t="s">
        <v>1079</v>
      </c>
      <c r="C1202" s="1" t="s">
        <v>1077</v>
      </c>
      <c r="D1202" t="s">
        <v>1080</v>
      </c>
    </row>
    <row r="1203" spans="1:4" x14ac:dyDescent="0.25">
      <c r="A1203" s="4" t="str">
        <f>HYPERLINK("http://www.autodoc.ru/Web/price/art/VWPAS97815Z?analog=on","VWPAS97815Z")</f>
        <v>VWPAS97815Z</v>
      </c>
      <c r="B1203" s="1" t="s">
        <v>1081</v>
      </c>
      <c r="C1203" s="1" t="s">
        <v>1077</v>
      </c>
      <c r="D1203" t="s">
        <v>1082</v>
      </c>
    </row>
    <row r="1204" spans="1:4" x14ac:dyDescent="0.25">
      <c r="A1204" s="4" t="str">
        <f>HYPERLINK("http://www.autodoc.ru/Web/price/art/VWPAS97816L?analog=on","VWPAS97816L")</f>
        <v>VWPAS97816L</v>
      </c>
      <c r="B1204" s="1" t="s">
        <v>1073</v>
      </c>
      <c r="C1204" s="1" t="s">
        <v>1077</v>
      </c>
      <c r="D1204" t="s">
        <v>1083</v>
      </c>
    </row>
    <row r="1205" spans="1:4" x14ac:dyDescent="0.25">
      <c r="A1205" s="4" t="str">
        <f>HYPERLINK("http://www.autodoc.ru/Web/price/art/VWPAS97817R?analog=on","VWPAS97817R")</f>
        <v>VWPAS97817R</v>
      </c>
      <c r="B1205" s="1" t="s">
        <v>1084</v>
      </c>
      <c r="C1205" s="1" t="s">
        <v>1077</v>
      </c>
      <c r="D1205" t="s">
        <v>1085</v>
      </c>
    </row>
    <row r="1206" spans="1:4" x14ac:dyDescent="0.25">
      <c r="A1206" s="4" t="str">
        <f>HYPERLINK("http://www.autodoc.ru/Web/price/art/AI0A891840?analog=on","AI0A891840")</f>
        <v>AI0A891840</v>
      </c>
      <c r="B1206" s="1" t="s">
        <v>1829</v>
      </c>
      <c r="C1206" s="1" t="s">
        <v>1830</v>
      </c>
      <c r="D1206" t="s">
        <v>1831</v>
      </c>
    </row>
    <row r="1207" spans="1:4" x14ac:dyDescent="0.25">
      <c r="A1207" s="4" t="str">
        <f>HYPERLINK("http://www.autodoc.ru/Web/price/art/AI0A891840L?analog=on","AI0A891840L")</f>
        <v>AI0A891840L</v>
      </c>
      <c r="B1207" s="1" t="s">
        <v>1832</v>
      </c>
      <c r="C1207" s="1" t="s">
        <v>1830</v>
      </c>
      <c r="D1207" t="s">
        <v>1833</v>
      </c>
    </row>
    <row r="1208" spans="1:4" x14ac:dyDescent="0.25">
      <c r="A1208" s="4" t="str">
        <f>HYPERLINK("http://www.autodoc.ru/Web/price/art/AI0A891840R?analog=on","AI0A891840R")</f>
        <v>AI0A891840R</v>
      </c>
      <c r="B1208" s="1" t="s">
        <v>1834</v>
      </c>
      <c r="C1208" s="1" t="s">
        <v>1830</v>
      </c>
      <c r="D1208" t="s">
        <v>1835</v>
      </c>
    </row>
    <row r="1209" spans="1:4" x14ac:dyDescent="0.25">
      <c r="A1209" s="4" t="str">
        <f>HYPERLINK("http://www.autodoc.ru/Web/price/art/AI0A8109C0L?analog=on","AI0A8109C0L")</f>
        <v>AI0A8109C0L</v>
      </c>
      <c r="B1209" s="1" t="s">
        <v>1836</v>
      </c>
      <c r="C1209" s="1" t="s">
        <v>437</v>
      </c>
      <c r="D1209" t="s">
        <v>1837</v>
      </c>
    </row>
    <row r="1210" spans="1:4" x14ac:dyDescent="0.25">
      <c r="A1210" s="4" t="str">
        <f>HYPERLINK("http://www.autodoc.ru/Web/price/art/AI0A8109C0R?analog=on","AI0A8109C0R")</f>
        <v>AI0A8109C0R</v>
      </c>
      <c r="B1210" s="1" t="s">
        <v>1838</v>
      </c>
      <c r="C1210" s="1" t="s">
        <v>437</v>
      </c>
      <c r="D1210" t="s">
        <v>1839</v>
      </c>
    </row>
    <row r="1211" spans="1:4" x14ac:dyDescent="0.25">
      <c r="A1211" s="4" t="str">
        <f>HYPERLINK("http://www.autodoc.ru/Web/price/art/VWPAS97940?analog=on","VWPAS97940")</f>
        <v>VWPAS97940</v>
      </c>
      <c r="B1211" s="1" t="s">
        <v>1100</v>
      </c>
      <c r="C1211" s="1" t="s">
        <v>1077</v>
      </c>
      <c r="D1211" t="s">
        <v>1101</v>
      </c>
    </row>
    <row r="1212" spans="1:4" x14ac:dyDescent="0.25">
      <c r="A1212" s="4" t="str">
        <f>HYPERLINK("http://www.autodoc.ru/Web/price/art/AI08091970?analog=on","AI08091970")</f>
        <v>AI08091970</v>
      </c>
      <c r="B1212" s="1" t="s">
        <v>241</v>
      </c>
      <c r="C1212" s="1" t="s">
        <v>218</v>
      </c>
      <c r="D1212" t="s">
        <v>242</v>
      </c>
    </row>
    <row r="1213" spans="1:4" x14ac:dyDescent="0.25">
      <c r="A1213" s="4" t="str">
        <f>HYPERLINK("http://www.autodoc.ru/Web/price/art/AI0A495971?analog=on","AI0A495971")</f>
        <v>AI0A495971</v>
      </c>
      <c r="B1213" s="1" t="s">
        <v>1188</v>
      </c>
      <c r="C1213" s="1" t="s">
        <v>1186</v>
      </c>
      <c r="D1213" t="s">
        <v>1189</v>
      </c>
    </row>
    <row r="1214" spans="1:4" x14ac:dyDescent="0.25">
      <c r="A1214" s="3" t="s">
        <v>1840</v>
      </c>
      <c r="B1214" s="3"/>
      <c r="C1214" s="3"/>
      <c r="D1214" s="3"/>
    </row>
    <row r="1215" spans="1:4" x14ac:dyDescent="0.25">
      <c r="A1215" s="4" t="str">
        <f>HYPERLINK("http://www.autodoc.ru/Web/price/art/AI0Q311000L?analog=on","AI0Q311000L")</f>
        <v>AI0Q311000L</v>
      </c>
      <c r="B1215" s="1" t="s">
        <v>1841</v>
      </c>
      <c r="C1215" s="1" t="s">
        <v>1470</v>
      </c>
      <c r="D1215" t="s">
        <v>1842</v>
      </c>
    </row>
    <row r="1216" spans="1:4" x14ac:dyDescent="0.25">
      <c r="A1216" s="4" t="str">
        <f>HYPERLINK("http://www.autodoc.ru/Web/price/art/AI0Q311000R?analog=on","AI0Q311000R")</f>
        <v>AI0Q311000R</v>
      </c>
      <c r="B1216" s="1" t="s">
        <v>1843</v>
      </c>
      <c r="C1216" s="1" t="s">
        <v>1470</v>
      </c>
      <c r="D1216" t="s">
        <v>1844</v>
      </c>
    </row>
    <row r="1217" spans="1:4" x14ac:dyDescent="0.25">
      <c r="A1217" s="4" t="str">
        <f>HYPERLINK("http://www.autodoc.ru/Web/price/art/AI0Q311001L?analog=on","AI0Q311001L")</f>
        <v>AI0Q311001L</v>
      </c>
      <c r="B1217" s="1" t="s">
        <v>1845</v>
      </c>
      <c r="C1217" s="1" t="s">
        <v>1470</v>
      </c>
      <c r="D1217" t="s">
        <v>1846</v>
      </c>
    </row>
    <row r="1218" spans="1:4" x14ac:dyDescent="0.25">
      <c r="A1218" s="4" t="str">
        <f>HYPERLINK("http://www.autodoc.ru/Web/price/art/AI0Q311001R?analog=on","AI0Q311001R")</f>
        <v>AI0Q311001R</v>
      </c>
      <c r="B1218" s="1" t="s">
        <v>1847</v>
      </c>
      <c r="C1218" s="1" t="s">
        <v>1470</v>
      </c>
      <c r="D1218" t="s">
        <v>1848</v>
      </c>
    </row>
    <row r="1219" spans="1:4" x14ac:dyDescent="0.25">
      <c r="A1219" s="4" t="str">
        <f>HYPERLINK("http://www.autodoc.ru/Web/price/art/AI0A407070L?analog=on","AI0A407070L")</f>
        <v>AI0A407070L</v>
      </c>
      <c r="B1219" s="1" t="s">
        <v>901</v>
      </c>
      <c r="C1219" s="1" t="s">
        <v>764</v>
      </c>
      <c r="D1219" t="s">
        <v>902</v>
      </c>
    </row>
    <row r="1220" spans="1:4" x14ac:dyDescent="0.25">
      <c r="A1220" s="4" t="str">
        <f>HYPERLINK("http://www.autodoc.ru/Web/price/art/AI0A407070R?analog=on","AI0A407070R")</f>
        <v>AI0A407070R</v>
      </c>
      <c r="B1220" s="1" t="s">
        <v>903</v>
      </c>
      <c r="C1220" s="1" t="s">
        <v>764</v>
      </c>
      <c r="D1220" t="s">
        <v>904</v>
      </c>
    </row>
    <row r="1221" spans="1:4" x14ac:dyDescent="0.25">
      <c r="A1221" s="4" t="str">
        <f>HYPERLINK("http://www.autodoc.ru/Web/price/art/AI0A407072L?analog=on","AI0A407072L")</f>
        <v>AI0A407072L</v>
      </c>
      <c r="B1221" s="1" t="s">
        <v>901</v>
      </c>
      <c r="C1221" s="1" t="s">
        <v>764</v>
      </c>
      <c r="D1221" t="s">
        <v>909</v>
      </c>
    </row>
    <row r="1222" spans="1:4" x14ac:dyDescent="0.25">
      <c r="A1222" s="4" t="str">
        <f>HYPERLINK("http://www.autodoc.ru/Web/price/art/AI0A407072R?analog=on","AI0A407072R")</f>
        <v>AI0A407072R</v>
      </c>
      <c r="B1222" s="1" t="s">
        <v>903</v>
      </c>
      <c r="C1222" s="1" t="s">
        <v>764</v>
      </c>
      <c r="D1222" t="s">
        <v>910</v>
      </c>
    </row>
    <row r="1223" spans="1:4" x14ac:dyDescent="0.25">
      <c r="A1223" s="4" t="str">
        <f>HYPERLINK("http://www.autodoc.ru/Web/price/art/AI0Q311160L?analog=on","AI0Q311160L")</f>
        <v>AI0Q311160L</v>
      </c>
      <c r="B1223" s="1" t="s">
        <v>1849</v>
      </c>
      <c r="C1223" s="1" t="s">
        <v>1470</v>
      </c>
      <c r="D1223" t="s">
        <v>1850</v>
      </c>
    </row>
    <row r="1224" spans="1:4" x14ac:dyDescent="0.25">
      <c r="A1224" s="4" t="str">
        <f>HYPERLINK("http://www.autodoc.ru/Web/price/art/AI0Q311160R?analog=on","AI0Q311160R")</f>
        <v>AI0Q311160R</v>
      </c>
      <c r="B1224" s="1" t="s">
        <v>1851</v>
      </c>
      <c r="C1224" s="1" t="s">
        <v>1470</v>
      </c>
      <c r="D1224" t="s">
        <v>1852</v>
      </c>
    </row>
    <row r="1225" spans="1:4" x14ac:dyDescent="0.25">
      <c r="A1225" s="4" t="str">
        <f>HYPERLINK("http://www.autodoc.ru/Web/price/art/AI0Q314160?analog=on","AI0Q314160")</f>
        <v>AI0Q314160</v>
      </c>
      <c r="B1225" s="1" t="s">
        <v>1853</v>
      </c>
      <c r="C1225" s="1" t="s">
        <v>1467</v>
      </c>
      <c r="D1225" t="s">
        <v>1854</v>
      </c>
    </row>
    <row r="1226" spans="1:4" x14ac:dyDescent="0.25">
      <c r="A1226" s="4" t="str">
        <f>HYPERLINK("http://www.autodoc.ru/Web/price/art/AI0Q311161L?analog=on","AI0Q311161L")</f>
        <v>AI0Q311161L</v>
      </c>
      <c r="B1226" s="1" t="s">
        <v>1849</v>
      </c>
      <c r="C1226" s="1" t="s">
        <v>1470</v>
      </c>
      <c r="D1226" t="s">
        <v>1855</v>
      </c>
    </row>
    <row r="1227" spans="1:4" x14ac:dyDescent="0.25">
      <c r="A1227" s="4" t="str">
        <f>HYPERLINK("http://www.autodoc.ru/Web/price/art/AI0Q311161R?analog=on","AI0Q311161R")</f>
        <v>AI0Q311161R</v>
      </c>
      <c r="B1227" s="1" t="s">
        <v>1851</v>
      </c>
      <c r="C1227" s="1" t="s">
        <v>1470</v>
      </c>
      <c r="D1227" t="s">
        <v>1856</v>
      </c>
    </row>
    <row r="1228" spans="1:4" x14ac:dyDescent="0.25">
      <c r="A1228" s="4" t="str">
        <f>HYPERLINK("http://www.autodoc.ru/Web/price/art/AI0Q311190L?analog=on","AI0Q311190L")</f>
        <v>AI0Q311190L</v>
      </c>
      <c r="B1228" s="1" t="s">
        <v>1857</v>
      </c>
      <c r="C1228" s="1" t="s">
        <v>1470</v>
      </c>
      <c r="D1228" t="s">
        <v>1858</v>
      </c>
    </row>
    <row r="1229" spans="1:4" x14ac:dyDescent="0.25">
      <c r="A1229" s="4" t="str">
        <f>HYPERLINK("http://www.autodoc.ru/Web/price/art/AI0Q311190R?analog=on","AI0Q311190R")</f>
        <v>AI0Q311190R</v>
      </c>
      <c r="B1229" s="1" t="s">
        <v>1859</v>
      </c>
      <c r="C1229" s="1" t="s">
        <v>1470</v>
      </c>
      <c r="D1229" t="s">
        <v>1860</v>
      </c>
    </row>
    <row r="1230" spans="1:4" x14ac:dyDescent="0.25">
      <c r="A1230" s="4" t="str">
        <f>HYPERLINK("http://www.autodoc.ru/Web/price/art/AI0Q311220?analog=on","AI0Q311220")</f>
        <v>AI0Q311220</v>
      </c>
      <c r="B1230" s="1" t="s">
        <v>1861</v>
      </c>
      <c r="C1230" s="1" t="s">
        <v>1470</v>
      </c>
      <c r="D1230" t="s">
        <v>1862</v>
      </c>
    </row>
    <row r="1231" spans="1:4" x14ac:dyDescent="0.25">
      <c r="A1231" s="4" t="str">
        <f>HYPERLINK("http://www.autodoc.ru/Web/price/art/AI0Q311270L?analog=on","AI0Q311270L")</f>
        <v>AI0Q311270L</v>
      </c>
      <c r="B1231" s="1" t="s">
        <v>1863</v>
      </c>
      <c r="C1231" s="1" t="s">
        <v>1470</v>
      </c>
      <c r="D1231" t="s">
        <v>1864</v>
      </c>
    </row>
    <row r="1232" spans="1:4" x14ac:dyDescent="0.25">
      <c r="A1232" s="4" t="str">
        <f>HYPERLINK("http://www.autodoc.ru/Web/price/art/AI0Q311270R?analog=on","AI0Q311270R")</f>
        <v>AI0Q311270R</v>
      </c>
      <c r="B1232" s="1" t="s">
        <v>1865</v>
      </c>
      <c r="C1232" s="1" t="s">
        <v>1470</v>
      </c>
      <c r="D1232" t="s">
        <v>1866</v>
      </c>
    </row>
    <row r="1233" spans="1:4" x14ac:dyDescent="0.25">
      <c r="A1233" s="4" t="str">
        <f>HYPERLINK("http://www.autodoc.ru/Web/price/art/AI0Q311290L?analog=on","AI0Q311290L")</f>
        <v>AI0Q311290L</v>
      </c>
      <c r="B1233" s="1" t="s">
        <v>1867</v>
      </c>
      <c r="C1233" s="1" t="s">
        <v>1470</v>
      </c>
      <c r="D1233" t="s">
        <v>1868</v>
      </c>
    </row>
    <row r="1234" spans="1:4" x14ac:dyDescent="0.25">
      <c r="A1234" s="4" t="str">
        <f>HYPERLINK("http://www.autodoc.ru/Web/price/art/AI0Q311290R?analog=on","AI0Q311290R")</f>
        <v>AI0Q311290R</v>
      </c>
      <c r="B1234" s="1" t="s">
        <v>1869</v>
      </c>
      <c r="C1234" s="1" t="s">
        <v>1470</v>
      </c>
      <c r="D1234" t="s">
        <v>1870</v>
      </c>
    </row>
    <row r="1235" spans="1:4" x14ac:dyDescent="0.25">
      <c r="A1235" s="4" t="str">
        <f>HYPERLINK("http://www.autodoc.ru/Web/price/art/AI0Q311291L?analog=on","AI0Q311291L")</f>
        <v>AI0Q311291L</v>
      </c>
      <c r="B1235" s="1" t="s">
        <v>1871</v>
      </c>
      <c r="C1235" s="1" t="s">
        <v>1470</v>
      </c>
      <c r="D1235" t="s">
        <v>1872</v>
      </c>
    </row>
    <row r="1236" spans="1:4" x14ac:dyDescent="0.25">
      <c r="A1236" s="4" t="str">
        <f>HYPERLINK("http://www.autodoc.ru/Web/price/art/AI0Q311291R?analog=on","AI0Q311291R")</f>
        <v>AI0Q311291R</v>
      </c>
      <c r="B1236" s="1" t="s">
        <v>1873</v>
      </c>
      <c r="C1236" s="1" t="s">
        <v>1470</v>
      </c>
      <c r="D1236" t="s">
        <v>1874</v>
      </c>
    </row>
    <row r="1237" spans="1:4" x14ac:dyDescent="0.25">
      <c r="A1237" s="4" t="str">
        <f>HYPERLINK("http://www.autodoc.ru/Web/price/art/AI0Q311300L?analog=on","AI0Q311300L")</f>
        <v>AI0Q311300L</v>
      </c>
      <c r="B1237" s="1" t="s">
        <v>1875</v>
      </c>
      <c r="C1237" s="1" t="s">
        <v>1470</v>
      </c>
      <c r="D1237" t="s">
        <v>1876</v>
      </c>
    </row>
    <row r="1238" spans="1:4" x14ac:dyDescent="0.25">
      <c r="A1238" s="4" t="str">
        <f>HYPERLINK("http://www.autodoc.ru/Web/price/art/AI0Q311300R?analog=on","AI0Q311300R")</f>
        <v>AI0Q311300R</v>
      </c>
      <c r="B1238" s="1" t="s">
        <v>1877</v>
      </c>
      <c r="C1238" s="1" t="s">
        <v>1470</v>
      </c>
      <c r="D1238" t="s">
        <v>1878</v>
      </c>
    </row>
    <row r="1239" spans="1:4" x14ac:dyDescent="0.25">
      <c r="A1239" s="4" t="str">
        <f>HYPERLINK("http://www.autodoc.ru/Web/price/art/AI0Q311330?analog=on","AI0Q311330")</f>
        <v>AI0Q311330</v>
      </c>
      <c r="B1239" s="1" t="s">
        <v>1879</v>
      </c>
      <c r="C1239" s="1" t="s">
        <v>1470</v>
      </c>
      <c r="D1239" t="s">
        <v>1880</v>
      </c>
    </row>
    <row r="1240" spans="1:4" x14ac:dyDescent="0.25">
      <c r="A1240" s="4" t="str">
        <f>HYPERLINK("http://www.autodoc.ru/Web/price/art/AI0Q311360?analog=on","AI0Q311360")</f>
        <v>AI0Q311360</v>
      </c>
      <c r="B1240" s="1" t="s">
        <v>1881</v>
      </c>
      <c r="C1240" s="1" t="s">
        <v>1470</v>
      </c>
      <c r="D1240" t="s">
        <v>1882</v>
      </c>
    </row>
    <row r="1241" spans="1:4" x14ac:dyDescent="0.25">
      <c r="A1241" s="4" t="str">
        <f>HYPERLINK("http://www.autodoc.ru/Web/price/art/AI0Q3114A0N?analog=on","AI0Q3114A0N")</f>
        <v>AI0Q3114A0N</v>
      </c>
      <c r="C1241" s="1" t="s">
        <v>1470</v>
      </c>
      <c r="D1241" t="s">
        <v>1883</v>
      </c>
    </row>
    <row r="1242" spans="1:4" x14ac:dyDescent="0.25">
      <c r="A1242" s="4" t="str">
        <f>HYPERLINK("http://www.autodoc.ru/Web/price/art/AI0Q311450XL?analog=on","AI0Q311450XL")</f>
        <v>AI0Q311450XL</v>
      </c>
      <c r="B1242" s="1" t="s">
        <v>1884</v>
      </c>
      <c r="C1242" s="1" t="s">
        <v>1470</v>
      </c>
      <c r="D1242" t="s">
        <v>1885</v>
      </c>
    </row>
    <row r="1243" spans="1:4" x14ac:dyDescent="0.25">
      <c r="A1243" s="4" t="str">
        <f>HYPERLINK("http://www.autodoc.ru/Web/price/art/AI0Q311450XR?analog=on","AI0Q311450XR")</f>
        <v>AI0Q311450XR</v>
      </c>
      <c r="B1243" s="1" t="s">
        <v>1886</v>
      </c>
      <c r="C1243" s="1" t="s">
        <v>1470</v>
      </c>
      <c r="D1243" t="s">
        <v>1887</v>
      </c>
    </row>
    <row r="1244" spans="1:4" x14ac:dyDescent="0.25">
      <c r="A1244" s="4" t="str">
        <f>HYPERLINK("http://www.autodoc.ru/Web/price/art/AI0Q311451L?analog=on","AI0Q311451L")</f>
        <v>AI0Q311451L</v>
      </c>
      <c r="B1244" s="1" t="s">
        <v>1888</v>
      </c>
      <c r="C1244" s="1" t="s">
        <v>1470</v>
      </c>
      <c r="D1244" t="s">
        <v>1889</v>
      </c>
    </row>
    <row r="1245" spans="1:4" x14ac:dyDescent="0.25">
      <c r="A1245" s="4" t="str">
        <f>HYPERLINK("http://www.autodoc.ru/Web/price/art/AI0Q311451R?analog=on","AI0Q311451R")</f>
        <v>AI0Q311451R</v>
      </c>
      <c r="B1245" s="1" t="s">
        <v>1890</v>
      </c>
      <c r="C1245" s="1" t="s">
        <v>1470</v>
      </c>
      <c r="D1245" t="s">
        <v>1891</v>
      </c>
    </row>
    <row r="1246" spans="1:4" x14ac:dyDescent="0.25">
      <c r="A1246" s="4" t="str">
        <f>HYPERLINK("http://www.autodoc.ru/Web/price/art/AI0Q311452L?analog=on","AI0Q311452L")</f>
        <v>AI0Q311452L</v>
      </c>
      <c r="B1246" s="1" t="s">
        <v>1884</v>
      </c>
      <c r="C1246" s="1" t="s">
        <v>1470</v>
      </c>
      <c r="D1246" t="s">
        <v>1892</v>
      </c>
    </row>
    <row r="1247" spans="1:4" x14ac:dyDescent="0.25">
      <c r="A1247" s="4" t="str">
        <f>HYPERLINK("http://www.autodoc.ru/Web/price/art/AI0Q311452R?analog=on","AI0Q311452R")</f>
        <v>AI0Q311452R</v>
      </c>
      <c r="B1247" s="1" t="s">
        <v>1886</v>
      </c>
      <c r="C1247" s="1" t="s">
        <v>1470</v>
      </c>
      <c r="D1247" t="s">
        <v>1893</v>
      </c>
    </row>
    <row r="1248" spans="1:4" x14ac:dyDescent="0.25">
      <c r="A1248" s="4" t="str">
        <f>HYPERLINK("http://www.autodoc.ru/Web/price/art/AI0Q3114H0L?analog=on","AI0Q3114H0L")</f>
        <v>AI0Q3114H0L</v>
      </c>
      <c r="B1248" s="1" t="s">
        <v>1894</v>
      </c>
      <c r="C1248" s="1" t="s">
        <v>1470</v>
      </c>
      <c r="D1248" t="s">
        <v>1895</v>
      </c>
    </row>
    <row r="1249" spans="1:4" x14ac:dyDescent="0.25">
      <c r="A1249" s="4" t="str">
        <f>HYPERLINK("http://www.autodoc.ru/Web/price/art/AI0Q3114H0R?analog=on","AI0Q3114H0R")</f>
        <v>AI0Q3114H0R</v>
      </c>
      <c r="B1249" s="1" t="s">
        <v>1896</v>
      </c>
      <c r="C1249" s="1" t="s">
        <v>1470</v>
      </c>
      <c r="D1249" t="s">
        <v>1897</v>
      </c>
    </row>
    <row r="1250" spans="1:4" x14ac:dyDescent="0.25">
      <c r="A1250" s="4" t="str">
        <f>HYPERLINK("http://www.autodoc.ru/Web/price/art/AI0Q3114J0?analog=on","AI0Q3114J0")</f>
        <v>AI0Q3114J0</v>
      </c>
      <c r="B1250" s="1" t="s">
        <v>1898</v>
      </c>
      <c r="C1250" s="1" t="s">
        <v>1470</v>
      </c>
      <c r="D1250" t="s">
        <v>1899</v>
      </c>
    </row>
    <row r="1251" spans="1:4" x14ac:dyDescent="0.25">
      <c r="A1251" s="4" t="str">
        <f>HYPERLINK("http://www.autodoc.ru/Web/price/art/AI0Q311640?analog=on","AI0Q311640")</f>
        <v>AI0Q311640</v>
      </c>
      <c r="B1251" s="1" t="s">
        <v>1900</v>
      </c>
      <c r="C1251" s="1" t="s">
        <v>1470</v>
      </c>
      <c r="D1251" t="s">
        <v>1901</v>
      </c>
    </row>
    <row r="1252" spans="1:4" x14ac:dyDescent="0.25">
      <c r="A1252" s="4" t="str">
        <f>HYPERLINK("http://www.autodoc.ru/Web/price/art/AI0Q311680?analog=on","AI0Q311680")</f>
        <v>AI0Q311680</v>
      </c>
      <c r="B1252" s="1" t="s">
        <v>1902</v>
      </c>
      <c r="C1252" s="1" t="s">
        <v>1470</v>
      </c>
      <c r="D1252" t="s">
        <v>1903</v>
      </c>
    </row>
    <row r="1253" spans="1:4" x14ac:dyDescent="0.25">
      <c r="A1253" s="4" t="str">
        <f>HYPERLINK("http://www.autodoc.ru/Web/price/art/AI0Q311700?analog=on","AI0Q311700")</f>
        <v>AI0Q311700</v>
      </c>
      <c r="B1253" s="1" t="s">
        <v>1904</v>
      </c>
      <c r="C1253" s="1" t="s">
        <v>1470</v>
      </c>
      <c r="D1253" t="s">
        <v>1905</v>
      </c>
    </row>
    <row r="1254" spans="1:4" x14ac:dyDescent="0.25">
      <c r="A1254" s="4" t="str">
        <f>HYPERLINK("http://www.autodoc.ru/Web/price/art/AI0Q311740L?analog=on","AI0Q311740L")</f>
        <v>AI0Q311740L</v>
      </c>
      <c r="B1254" s="1" t="s">
        <v>1906</v>
      </c>
      <c r="C1254" s="1" t="s">
        <v>1470</v>
      </c>
      <c r="D1254" t="s">
        <v>1907</v>
      </c>
    </row>
    <row r="1255" spans="1:4" x14ac:dyDescent="0.25">
      <c r="A1255" s="4" t="str">
        <f>HYPERLINK("http://www.autodoc.ru/Web/price/art/AI0Q311740R?analog=on","AI0Q311740R")</f>
        <v>AI0Q311740R</v>
      </c>
      <c r="B1255" s="1" t="s">
        <v>1908</v>
      </c>
      <c r="C1255" s="1" t="s">
        <v>1470</v>
      </c>
      <c r="D1255" t="s">
        <v>1909</v>
      </c>
    </row>
    <row r="1256" spans="1:4" x14ac:dyDescent="0.25">
      <c r="A1256" s="4" t="str">
        <f>HYPERLINK("http://www.autodoc.ru/Web/price/art/AI0Q311741L?analog=on","AI0Q311741L")</f>
        <v>AI0Q311741L</v>
      </c>
      <c r="B1256" s="1" t="s">
        <v>1910</v>
      </c>
      <c r="C1256" s="1" t="s">
        <v>1470</v>
      </c>
      <c r="D1256" t="s">
        <v>1911</v>
      </c>
    </row>
    <row r="1257" spans="1:4" x14ac:dyDescent="0.25">
      <c r="A1257" s="4" t="str">
        <f>HYPERLINK("http://www.autodoc.ru/Web/price/art/AI0Q311741R?analog=on","AI0Q311741R")</f>
        <v>AI0Q311741R</v>
      </c>
      <c r="B1257" s="1" t="s">
        <v>1912</v>
      </c>
      <c r="C1257" s="1" t="s">
        <v>1470</v>
      </c>
      <c r="D1257" t="s">
        <v>1913</v>
      </c>
    </row>
    <row r="1258" spans="1:4" x14ac:dyDescent="0.25">
      <c r="A1258" s="4" t="str">
        <f>HYPERLINK("http://www.autodoc.ru/Web/price/art/AI0Q3119A0C?analog=on","AI0Q3119A0C")</f>
        <v>AI0Q3119A0C</v>
      </c>
      <c r="B1258" s="1" t="s">
        <v>1914</v>
      </c>
      <c r="C1258" s="1" t="s">
        <v>1470</v>
      </c>
      <c r="D1258" t="s">
        <v>1915</v>
      </c>
    </row>
    <row r="1259" spans="1:4" x14ac:dyDescent="0.25">
      <c r="A1259" s="4" t="str">
        <f>HYPERLINK("http://www.autodoc.ru/Web/price/art/AI0Q311930?analog=on","AI0Q311930")</f>
        <v>AI0Q311930</v>
      </c>
      <c r="B1259" s="1" t="s">
        <v>1916</v>
      </c>
      <c r="C1259" s="1" t="s">
        <v>1470</v>
      </c>
      <c r="D1259" t="s">
        <v>1917</v>
      </c>
    </row>
    <row r="1260" spans="1:4" x14ac:dyDescent="0.25">
      <c r="A1260" s="4" t="str">
        <f>HYPERLINK("http://www.autodoc.ru/Web/price/art/AI0Q3119C0L?analog=on","AI0Q3119C0L")</f>
        <v>AI0Q3119C0L</v>
      </c>
      <c r="B1260" s="1" t="s">
        <v>1918</v>
      </c>
      <c r="C1260" s="1" t="s">
        <v>1470</v>
      </c>
      <c r="D1260" t="s">
        <v>1919</v>
      </c>
    </row>
    <row r="1261" spans="1:4" x14ac:dyDescent="0.25">
      <c r="A1261" s="4" t="str">
        <f>HYPERLINK("http://www.autodoc.ru/Web/price/art/AI0Q3119C0R?analog=on","AI0Q3119C0R")</f>
        <v>AI0Q3119C0R</v>
      </c>
      <c r="B1261" s="1" t="s">
        <v>1920</v>
      </c>
      <c r="C1261" s="1" t="s">
        <v>1470</v>
      </c>
      <c r="D1261" t="s">
        <v>1921</v>
      </c>
    </row>
    <row r="1262" spans="1:4" x14ac:dyDescent="0.25">
      <c r="A1262" s="3" t="s">
        <v>1922</v>
      </c>
      <c r="B1262" s="3"/>
      <c r="C1262" s="3"/>
      <c r="D1262" s="3"/>
    </row>
    <row r="1263" spans="1:4" x14ac:dyDescent="0.25">
      <c r="A1263" s="4" t="str">
        <f>HYPERLINK("http://www.autodoc.ru/Web/price/art/AI0Q513000L?analog=on","AI0Q513000L")</f>
        <v>AI0Q513000L</v>
      </c>
      <c r="B1263" s="1" t="s">
        <v>1923</v>
      </c>
      <c r="C1263" s="1" t="s">
        <v>1924</v>
      </c>
      <c r="D1263" t="s">
        <v>1925</v>
      </c>
    </row>
    <row r="1264" spans="1:4" x14ac:dyDescent="0.25">
      <c r="A1264" s="4" t="str">
        <f>HYPERLINK("http://www.autodoc.ru/Web/price/art/AI0Q508000BL?analog=on","AI0Q508000BL")</f>
        <v>AI0Q508000BL</v>
      </c>
      <c r="B1264" s="1" t="s">
        <v>1926</v>
      </c>
      <c r="C1264" s="1" t="s">
        <v>483</v>
      </c>
      <c r="D1264" t="s">
        <v>1927</v>
      </c>
    </row>
    <row r="1265" spans="1:4" x14ac:dyDescent="0.25">
      <c r="A1265" s="4" t="str">
        <f>HYPERLINK("http://www.autodoc.ru/Web/price/art/AI0Q513000R?analog=on","AI0Q513000R")</f>
        <v>AI0Q513000R</v>
      </c>
      <c r="B1265" s="1" t="s">
        <v>1928</v>
      </c>
      <c r="C1265" s="1" t="s">
        <v>1924</v>
      </c>
      <c r="D1265" t="s">
        <v>1929</v>
      </c>
    </row>
    <row r="1266" spans="1:4" x14ac:dyDescent="0.25">
      <c r="A1266" s="4" t="str">
        <f>HYPERLINK("http://www.autodoc.ru/Web/price/art/AI0Q508000BR?analog=on","AI0Q508000BR")</f>
        <v>AI0Q508000BR</v>
      </c>
      <c r="B1266" s="1" t="s">
        <v>1930</v>
      </c>
      <c r="C1266" s="1" t="s">
        <v>483</v>
      </c>
      <c r="D1266" t="s">
        <v>1931</v>
      </c>
    </row>
    <row r="1267" spans="1:4" x14ac:dyDescent="0.25">
      <c r="A1267" s="4" t="str">
        <f>HYPERLINK("http://www.autodoc.ru/Web/price/art/AI0Q508001BL?analog=on","AI0Q508001BL")</f>
        <v>AI0Q508001BL</v>
      </c>
      <c r="B1267" s="1" t="s">
        <v>1932</v>
      </c>
      <c r="C1267" s="1" t="s">
        <v>483</v>
      </c>
      <c r="D1267" t="s">
        <v>1933</v>
      </c>
    </row>
    <row r="1268" spans="1:4" x14ac:dyDescent="0.25">
      <c r="A1268" s="4" t="str">
        <f>HYPERLINK("http://www.autodoc.ru/Web/price/art/AI0Q508001BR?analog=on","AI0Q508001BR")</f>
        <v>AI0Q508001BR</v>
      </c>
      <c r="B1268" s="1" t="s">
        <v>1934</v>
      </c>
      <c r="C1268" s="1" t="s">
        <v>483</v>
      </c>
      <c r="D1268" t="s">
        <v>1935</v>
      </c>
    </row>
    <row r="1269" spans="1:4" x14ac:dyDescent="0.25">
      <c r="A1269" s="4" t="str">
        <f>HYPERLINK("http://www.autodoc.ru/Web/price/art/AI0A407071L?analog=on","AI0A407071L")</f>
        <v>AI0A407071L</v>
      </c>
      <c r="B1269" s="1" t="s">
        <v>905</v>
      </c>
      <c r="C1269" s="1" t="s">
        <v>764</v>
      </c>
      <c r="D1269" t="s">
        <v>906</v>
      </c>
    </row>
    <row r="1270" spans="1:4" x14ac:dyDescent="0.25">
      <c r="A1270" s="4" t="str">
        <f>HYPERLINK("http://www.autodoc.ru/Web/price/art/AI0A407071R?analog=on","AI0A407071R")</f>
        <v>AI0A407071R</v>
      </c>
      <c r="B1270" s="1" t="s">
        <v>907</v>
      </c>
      <c r="C1270" s="1" t="s">
        <v>764</v>
      </c>
      <c r="D1270" t="s">
        <v>908</v>
      </c>
    </row>
    <row r="1271" spans="1:4" x14ac:dyDescent="0.25">
      <c r="A1271" s="4" t="str">
        <f>HYPERLINK("http://www.autodoc.ru/Web/price/art/AI0A407080L?analog=on","AI0A407080L")</f>
        <v>AI0A407080L</v>
      </c>
      <c r="C1271" s="1" t="s">
        <v>764</v>
      </c>
      <c r="D1271" t="s">
        <v>911</v>
      </c>
    </row>
    <row r="1272" spans="1:4" x14ac:dyDescent="0.25">
      <c r="A1272" s="4" t="str">
        <f>HYPERLINK("http://www.autodoc.ru/Web/price/art/AI0A407080R?analog=on","AI0A407080R")</f>
        <v>AI0A407080R</v>
      </c>
      <c r="C1272" s="1" t="s">
        <v>764</v>
      </c>
      <c r="D1272" t="s">
        <v>912</v>
      </c>
    </row>
    <row r="1273" spans="1:4" x14ac:dyDescent="0.25">
      <c r="A1273" s="4" t="str">
        <f>HYPERLINK("http://www.autodoc.ru/Web/price/art/AI0Q508100HG?analog=on","AI0Q508100HG")</f>
        <v>AI0Q508100HG</v>
      </c>
      <c r="B1273" s="1" t="s">
        <v>1936</v>
      </c>
      <c r="C1273" s="1" t="s">
        <v>483</v>
      </c>
      <c r="D1273" t="s">
        <v>1937</v>
      </c>
    </row>
    <row r="1274" spans="1:4" x14ac:dyDescent="0.25">
      <c r="A1274" s="4" t="str">
        <f>HYPERLINK("http://www.autodoc.ru/Web/price/art/AI0Q513160?analog=on","AI0Q513160")</f>
        <v>AI0Q513160</v>
      </c>
      <c r="B1274" s="1" t="s">
        <v>1938</v>
      </c>
      <c r="C1274" s="1" t="s">
        <v>1924</v>
      </c>
      <c r="D1274" t="s">
        <v>1939</v>
      </c>
    </row>
    <row r="1275" spans="1:4" x14ac:dyDescent="0.25">
      <c r="A1275" s="4" t="str">
        <f>HYPERLINK("http://www.autodoc.ru/Web/price/art/AI0Q513161?analog=on","AI0Q513161")</f>
        <v>AI0Q513161</v>
      </c>
      <c r="B1275" s="1" t="s">
        <v>1940</v>
      </c>
      <c r="C1275" s="1" t="s">
        <v>1924</v>
      </c>
      <c r="D1275" t="s">
        <v>1941</v>
      </c>
    </row>
    <row r="1276" spans="1:4" x14ac:dyDescent="0.25">
      <c r="A1276" s="4" t="str">
        <f>HYPERLINK("http://www.autodoc.ru/Web/price/art/AI0Q508170?analog=on","AI0Q508170")</f>
        <v>AI0Q508170</v>
      </c>
      <c r="B1276" s="1" t="s">
        <v>1942</v>
      </c>
      <c r="C1276" s="1" t="s">
        <v>483</v>
      </c>
      <c r="D1276" t="s">
        <v>1943</v>
      </c>
    </row>
    <row r="1277" spans="1:4" x14ac:dyDescent="0.25">
      <c r="A1277" s="4" t="str">
        <f>HYPERLINK("http://www.autodoc.ru/Web/price/art/AI0Q513190L?analog=on","AI0Q513190L")</f>
        <v>AI0Q513190L</v>
      </c>
      <c r="B1277" s="1" t="s">
        <v>1944</v>
      </c>
      <c r="C1277" s="1" t="s">
        <v>1924</v>
      </c>
      <c r="D1277" t="s">
        <v>1945</v>
      </c>
    </row>
    <row r="1278" spans="1:4" x14ac:dyDescent="0.25">
      <c r="A1278" s="4" t="str">
        <f>HYPERLINK("http://www.autodoc.ru/Web/price/art/AI0Q513190R?analog=on","AI0Q513190R")</f>
        <v>AI0Q513190R</v>
      </c>
      <c r="B1278" s="1" t="s">
        <v>1946</v>
      </c>
      <c r="C1278" s="1" t="s">
        <v>1924</v>
      </c>
      <c r="D1278" t="s">
        <v>1947</v>
      </c>
    </row>
    <row r="1279" spans="1:4" x14ac:dyDescent="0.25">
      <c r="A1279" s="4" t="str">
        <f>HYPERLINK("http://www.autodoc.ru/Web/price/art/AI0Q508200L?analog=on","AI0Q508200L")</f>
        <v>AI0Q508200L</v>
      </c>
      <c r="B1279" s="1" t="s">
        <v>1948</v>
      </c>
      <c r="C1279" s="1" t="s">
        <v>483</v>
      </c>
      <c r="D1279" t="s">
        <v>1949</v>
      </c>
    </row>
    <row r="1280" spans="1:4" x14ac:dyDescent="0.25">
      <c r="A1280" s="4" t="str">
        <f>HYPERLINK("http://www.autodoc.ru/Web/price/art/AI0Q508200R?analog=on","AI0Q508200R")</f>
        <v>AI0Q508200R</v>
      </c>
      <c r="B1280" s="1" t="s">
        <v>1950</v>
      </c>
      <c r="C1280" s="1" t="s">
        <v>483</v>
      </c>
      <c r="D1280" t="s">
        <v>1951</v>
      </c>
    </row>
    <row r="1281" spans="1:4" x14ac:dyDescent="0.25">
      <c r="A1281" s="4" t="str">
        <f>HYPERLINK("http://www.autodoc.ru/Web/price/art/AI0Q508201L?analog=on","AI0Q508201L")</f>
        <v>AI0Q508201L</v>
      </c>
      <c r="B1281" s="1" t="s">
        <v>1948</v>
      </c>
      <c r="C1281" s="1" t="s">
        <v>483</v>
      </c>
      <c r="D1281" t="s">
        <v>1952</v>
      </c>
    </row>
    <row r="1282" spans="1:4" x14ac:dyDescent="0.25">
      <c r="A1282" s="4" t="str">
        <f>HYPERLINK("http://www.autodoc.ru/Web/price/art/AI0Q508201R?analog=on","AI0Q508201R")</f>
        <v>AI0Q508201R</v>
      </c>
      <c r="B1282" s="1" t="s">
        <v>1950</v>
      </c>
      <c r="C1282" s="1" t="s">
        <v>483</v>
      </c>
      <c r="D1282" t="s">
        <v>1953</v>
      </c>
    </row>
    <row r="1283" spans="1:4" x14ac:dyDescent="0.25">
      <c r="A1283" s="4" t="str">
        <f>HYPERLINK("http://www.autodoc.ru/Web/price/art/AI0Q508220?analog=on","AI0Q508220")</f>
        <v>AI0Q508220</v>
      </c>
      <c r="B1283" s="1" t="s">
        <v>1954</v>
      </c>
      <c r="C1283" s="1" t="s">
        <v>483</v>
      </c>
      <c r="D1283" t="s">
        <v>1955</v>
      </c>
    </row>
    <row r="1284" spans="1:4" x14ac:dyDescent="0.25">
      <c r="A1284" s="4" t="str">
        <f>HYPERLINK("http://www.autodoc.ru/Web/price/art/AI0Q508221?analog=on","AI0Q508221")</f>
        <v>AI0Q508221</v>
      </c>
      <c r="B1284" s="1" t="s">
        <v>1954</v>
      </c>
      <c r="C1284" s="1" t="s">
        <v>483</v>
      </c>
      <c r="D1284" t="s">
        <v>1956</v>
      </c>
    </row>
    <row r="1285" spans="1:4" x14ac:dyDescent="0.25">
      <c r="A1285" s="4" t="str">
        <f>HYPERLINK("http://www.autodoc.ru/Web/price/art/AI0Q508240A?analog=on","AI0Q508240A")</f>
        <v>AI0Q508240A</v>
      </c>
      <c r="B1285" s="1" t="s">
        <v>1957</v>
      </c>
      <c r="C1285" s="1" t="s">
        <v>483</v>
      </c>
      <c r="D1285" t="s">
        <v>1958</v>
      </c>
    </row>
    <row r="1286" spans="1:4" x14ac:dyDescent="0.25">
      <c r="A1286" s="4" t="str">
        <f>HYPERLINK("http://www.autodoc.ru/Web/price/art/AI0Q508270L?analog=on","AI0Q508270L")</f>
        <v>AI0Q508270L</v>
      </c>
      <c r="B1286" s="1" t="s">
        <v>1959</v>
      </c>
      <c r="C1286" s="1" t="s">
        <v>483</v>
      </c>
      <c r="D1286" t="s">
        <v>1960</v>
      </c>
    </row>
    <row r="1287" spans="1:4" x14ac:dyDescent="0.25">
      <c r="A1287" s="4" t="str">
        <f>HYPERLINK("http://www.autodoc.ru/Web/price/art/AI0Q508270R?analog=on","AI0Q508270R")</f>
        <v>AI0Q508270R</v>
      </c>
      <c r="B1287" s="1" t="s">
        <v>1961</v>
      </c>
      <c r="C1287" s="1" t="s">
        <v>483</v>
      </c>
      <c r="D1287" t="s">
        <v>1962</v>
      </c>
    </row>
    <row r="1288" spans="1:4" x14ac:dyDescent="0.25">
      <c r="A1288" s="4" t="str">
        <f>HYPERLINK("http://www.autodoc.ru/Web/price/art/AI0Q508300L?analog=on","AI0Q508300L")</f>
        <v>AI0Q508300L</v>
      </c>
      <c r="B1288" s="1" t="s">
        <v>1963</v>
      </c>
      <c r="C1288" s="1" t="s">
        <v>483</v>
      </c>
      <c r="D1288" t="s">
        <v>1964</v>
      </c>
    </row>
    <row r="1289" spans="1:4" x14ac:dyDescent="0.25">
      <c r="A1289" s="4" t="str">
        <f>HYPERLINK("http://www.autodoc.ru/Web/price/art/AI0Q508300R?analog=on","AI0Q508300R")</f>
        <v>AI0Q508300R</v>
      </c>
      <c r="B1289" s="1" t="s">
        <v>1965</v>
      </c>
      <c r="C1289" s="1" t="s">
        <v>483</v>
      </c>
      <c r="D1289" t="s">
        <v>1966</v>
      </c>
    </row>
    <row r="1290" spans="1:4" x14ac:dyDescent="0.25">
      <c r="A1290" s="4" t="str">
        <f>HYPERLINK("http://www.autodoc.ru/Web/price/art/AI0Q508301L?analog=on","AI0Q508301L")</f>
        <v>AI0Q508301L</v>
      </c>
      <c r="B1290" s="1" t="s">
        <v>1967</v>
      </c>
      <c r="C1290" s="1" t="s">
        <v>483</v>
      </c>
      <c r="D1290" t="s">
        <v>1968</v>
      </c>
    </row>
    <row r="1291" spans="1:4" x14ac:dyDescent="0.25">
      <c r="A1291" s="4" t="str">
        <f>HYPERLINK("http://www.autodoc.ru/Web/price/art/AI0Q508301R?analog=on","AI0Q508301R")</f>
        <v>AI0Q508301R</v>
      </c>
      <c r="B1291" s="1" t="s">
        <v>1969</v>
      </c>
      <c r="C1291" s="1" t="s">
        <v>483</v>
      </c>
      <c r="D1291" t="s">
        <v>1970</v>
      </c>
    </row>
    <row r="1292" spans="1:4" x14ac:dyDescent="0.25">
      <c r="A1292" s="4" t="str">
        <f>HYPERLINK("http://www.autodoc.ru/Web/price/art/AI0Q508310N?analog=on","AI0Q508310N")</f>
        <v>AI0Q508310N</v>
      </c>
      <c r="C1292" s="1" t="s">
        <v>483</v>
      </c>
      <c r="D1292" t="s">
        <v>1971</v>
      </c>
    </row>
    <row r="1293" spans="1:4" x14ac:dyDescent="0.25">
      <c r="A1293" s="4" t="str">
        <f>HYPERLINK("http://www.autodoc.ru/Web/price/art/AI0Q508330A?analog=on","AI0Q508330A")</f>
        <v>AI0Q508330A</v>
      </c>
      <c r="B1293" s="1" t="s">
        <v>1972</v>
      </c>
      <c r="C1293" s="1" t="s">
        <v>483</v>
      </c>
      <c r="D1293" t="s">
        <v>1973</v>
      </c>
    </row>
    <row r="1294" spans="1:4" x14ac:dyDescent="0.25">
      <c r="A1294" s="4" t="str">
        <f>HYPERLINK("http://www.autodoc.ru/Web/price/art/AI0Q508330T?analog=on","AI0Q508330T")</f>
        <v>AI0Q508330T</v>
      </c>
      <c r="B1294" s="1" t="s">
        <v>1972</v>
      </c>
      <c r="C1294" s="1" t="s">
        <v>483</v>
      </c>
      <c r="D1294" t="s">
        <v>1974</v>
      </c>
    </row>
    <row r="1295" spans="1:4" x14ac:dyDescent="0.25">
      <c r="A1295" s="4" t="str">
        <f>HYPERLINK("http://www.autodoc.ru/Web/price/art/AI0Q513330?analog=on","AI0Q513330")</f>
        <v>AI0Q513330</v>
      </c>
      <c r="B1295" s="1" t="s">
        <v>1975</v>
      </c>
      <c r="C1295" s="1" t="s">
        <v>1976</v>
      </c>
      <c r="D1295" t="s">
        <v>1977</v>
      </c>
    </row>
    <row r="1296" spans="1:4" x14ac:dyDescent="0.25">
      <c r="A1296" s="4" t="str">
        <f>HYPERLINK("http://www.autodoc.ru/Web/price/art/AI0Q508380?analog=on","AI0Q508380")</f>
        <v>AI0Q508380</v>
      </c>
      <c r="B1296" s="1" t="s">
        <v>1978</v>
      </c>
      <c r="C1296" s="1" t="s">
        <v>483</v>
      </c>
      <c r="D1296" t="s">
        <v>1979</v>
      </c>
    </row>
    <row r="1297" spans="1:4" x14ac:dyDescent="0.25">
      <c r="A1297" s="4" t="str">
        <f>HYPERLINK("http://www.autodoc.ru/Web/price/art/AI0Q5084A0N?analog=on","AI0Q5084A0N")</f>
        <v>AI0Q5084A0N</v>
      </c>
      <c r="C1297" s="1" t="s">
        <v>483</v>
      </c>
      <c r="D1297" t="s">
        <v>1980</v>
      </c>
    </row>
    <row r="1298" spans="1:4" x14ac:dyDescent="0.25">
      <c r="A1298" s="4" t="str">
        <f>HYPERLINK("http://www.autodoc.ru/Web/price/art/AI0Q5084A1N?analog=on","AI0Q5084A1N")</f>
        <v>AI0Q5084A1N</v>
      </c>
      <c r="C1298" s="1" t="s">
        <v>483</v>
      </c>
      <c r="D1298" t="s">
        <v>1980</v>
      </c>
    </row>
    <row r="1299" spans="1:4" x14ac:dyDescent="0.25">
      <c r="A1299" s="4" t="str">
        <f>HYPERLINK("http://www.autodoc.ru/Web/price/art/AI0Q5084C0?analog=on","AI0Q5084C0")</f>
        <v>AI0Q5084C0</v>
      </c>
      <c r="C1299" s="1" t="s">
        <v>483</v>
      </c>
      <c r="D1299" t="s">
        <v>1981</v>
      </c>
    </row>
    <row r="1300" spans="1:4" x14ac:dyDescent="0.25">
      <c r="A1300" s="4" t="str">
        <f>HYPERLINK("http://www.autodoc.ru/Web/price/art/AI0Q5084D0L?analog=on","AI0Q5084D0L")</f>
        <v>AI0Q5084D0L</v>
      </c>
      <c r="B1300" s="1" t="s">
        <v>1982</v>
      </c>
      <c r="C1300" s="1" t="s">
        <v>483</v>
      </c>
      <c r="D1300" t="s">
        <v>1983</v>
      </c>
    </row>
    <row r="1301" spans="1:4" x14ac:dyDescent="0.25">
      <c r="A1301" s="4" t="str">
        <f>HYPERLINK("http://www.autodoc.ru/Web/price/art/AI0Q5134D0L?analog=on","AI0Q5134D0L")</f>
        <v>AI0Q5134D0L</v>
      </c>
      <c r="B1301" s="1" t="s">
        <v>1984</v>
      </c>
      <c r="C1301" s="1" t="s">
        <v>1924</v>
      </c>
      <c r="D1301" t="s">
        <v>1983</v>
      </c>
    </row>
    <row r="1302" spans="1:4" x14ac:dyDescent="0.25">
      <c r="A1302" s="4" t="str">
        <f>HYPERLINK("http://www.autodoc.ru/Web/price/art/AI0Q5134D0R?analog=on","AI0Q5134D0R")</f>
        <v>AI0Q5134D0R</v>
      </c>
      <c r="B1302" s="1" t="s">
        <v>1985</v>
      </c>
      <c r="C1302" s="1" t="s">
        <v>1924</v>
      </c>
      <c r="D1302" t="s">
        <v>1986</v>
      </c>
    </row>
    <row r="1303" spans="1:4" x14ac:dyDescent="0.25">
      <c r="A1303" s="4" t="str">
        <f>HYPERLINK("http://www.autodoc.ru/Web/price/art/AI0Q5084D0R?analog=on","AI0Q5084D0R")</f>
        <v>AI0Q5084D0R</v>
      </c>
      <c r="B1303" s="1" t="s">
        <v>1987</v>
      </c>
      <c r="C1303" s="1" t="s">
        <v>483</v>
      </c>
      <c r="D1303" t="s">
        <v>1986</v>
      </c>
    </row>
    <row r="1304" spans="1:4" x14ac:dyDescent="0.25">
      <c r="A1304" s="4" t="str">
        <f>HYPERLINK("http://www.autodoc.ru/Web/price/art/AI0Q508450L?analog=on","AI0Q508450L")</f>
        <v>AI0Q508450L</v>
      </c>
      <c r="B1304" s="1" t="s">
        <v>1988</v>
      </c>
      <c r="C1304" s="1" t="s">
        <v>483</v>
      </c>
      <c r="D1304" t="s">
        <v>1989</v>
      </c>
    </row>
    <row r="1305" spans="1:4" x14ac:dyDescent="0.25">
      <c r="A1305" s="4" t="str">
        <f>HYPERLINK("http://www.autodoc.ru/Web/price/art/AI0Q508450R?analog=on","AI0Q508450R")</f>
        <v>AI0Q508450R</v>
      </c>
      <c r="B1305" s="1" t="s">
        <v>1990</v>
      </c>
      <c r="C1305" s="1" t="s">
        <v>483</v>
      </c>
      <c r="D1305" t="s">
        <v>1991</v>
      </c>
    </row>
    <row r="1306" spans="1:4" x14ac:dyDescent="0.25">
      <c r="A1306" s="4" t="str">
        <f>HYPERLINK("http://www.autodoc.ru/Web/price/art/AI0Q508451L?analog=on","AI0Q508451L")</f>
        <v>AI0Q508451L</v>
      </c>
      <c r="B1306" s="1" t="s">
        <v>1988</v>
      </c>
      <c r="C1306" s="1" t="s">
        <v>483</v>
      </c>
      <c r="D1306" t="s">
        <v>1992</v>
      </c>
    </row>
    <row r="1307" spans="1:4" x14ac:dyDescent="0.25">
      <c r="A1307" s="4" t="str">
        <f>HYPERLINK("http://www.autodoc.ru/Web/price/art/AI0Q508451R?analog=on","AI0Q508451R")</f>
        <v>AI0Q508451R</v>
      </c>
      <c r="B1307" s="1" t="s">
        <v>1990</v>
      </c>
      <c r="C1307" s="1" t="s">
        <v>483</v>
      </c>
      <c r="D1307" t="s">
        <v>1993</v>
      </c>
    </row>
    <row r="1308" spans="1:4" x14ac:dyDescent="0.25">
      <c r="A1308" s="4" t="str">
        <f>HYPERLINK("http://www.autodoc.ru/Web/price/art/AI0Q706460L?analog=on","AI0Q706460L")</f>
        <v>AI0Q706460L</v>
      </c>
      <c r="B1308" s="1" t="s">
        <v>1994</v>
      </c>
      <c r="C1308" s="1" t="s">
        <v>1995</v>
      </c>
      <c r="D1308" t="s">
        <v>1996</v>
      </c>
    </row>
    <row r="1309" spans="1:4" x14ac:dyDescent="0.25">
      <c r="A1309" s="4" t="str">
        <f>HYPERLINK("http://www.autodoc.ru/Web/price/art/AI0Q706460R?analog=on","AI0Q706460R")</f>
        <v>AI0Q706460R</v>
      </c>
      <c r="B1309" s="1" t="s">
        <v>1997</v>
      </c>
      <c r="C1309" s="1" t="s">
        <v>1995</v>
      </c>
      <c r="D1309" t="s">
        <v>1998</v>
      </c>
    </row>
    <row r="1310" spans="1:4" x14ac:dyDescent="0.25">
      <c r="A1310" s="4" t="str">
        <f>HYPERLINK("http://www.autodoc.ru/Web/price/art/AI0Q508630?analog=on","AI0Q508630")</f>
        <v>AI0Q508630</v>
      </c>
      <c r="B1310" s="1" t="s">
        <v>1999</v>
      </c>
      <c r="C1310" s="1" t="s">
        <v>483</v>
      </c>
      <c r="D1310" t="s">
        <v>2000</v>
      </c>
    </row>
    <row r="1311" spans="1:4" x14ac:dyDescent="0.25">
      <c r="A1311" s="4" t="str">
        <f>HYPERLINK("http://www.autodoc.ru/Web/price/art/AI0Q508640?analog=on","AI0Q508640")</f>
        <v>AI0Q508640</v>
      </c>
      <c r="B1311" s="1" t="s">
        <v>2001</v>
      </c>
      <c r="C1311" s="1" t="s">
        <v>483</v>
      </c>
      <c r="D1311" t="s">
        <v>2002</v>
      </c>
    </row>
    <row r="1312" spans="1:4" x14ac:dyDescent="0.25">
      <c r="A1312" s="4" t="str">
        <f>HYPERLINK("http://www.autodoc.ru/Web/price/art/AI0Q508700A?analog=on","AI0Q508700A")</f>
        <v>AI0Q508700A</v>
      </c>
      <c r="B1312" s="1" t="s">
        <v>2003</v>
      </c>
      <c r="C1312" s="1" t="s">
        <v>483</v>
      </c>
      <c r="D1312" t="s">
        <v>2004</v>
      </c>
    </row>
    <row r="1313" spans="1:4" x14ac:dyDescent="0.25">
      <c r="A1313" s="4" t="str">
        <f>HYPERLINK("http://www.autodoc.ru/Web/price/art/AI0Q508730L?analog=on","AI0Q508730L")</f>
        <v>AI0Q508730L</v>
      </c>
      <c r="B1313" s="1" t="s">
        <v>2005</v>
      </c>
      <c r="C1313" s="1" t="s">
        <v>483</v>
      </c>
      <c r="D1313" t="s">
        <v>2006</v>
      </c>
    </row>
    <row r="1314" spans="1:4" x14ac:dyDescent="0.25">
      <c r="A1314" s="4" t="str">
        <f>HYPERLINK("http://www.autodoc.ru/Web/price/art/AI0Q508730R?analog=on","AI0Q508730R")</f>
        <v>AI0Q508730R</v>
      </c>
      <c r="B1314" s="1" t="s">
        <v>2007</v>
      </c>
      <c r="C1314" s="1" t="s">
        <v>483</v>
      </c>
      <c r="D1314" t="s">
        <v>2008</v>
      </c>
    </row>
    <row r="1315" spans="1:4" x14ac:dyDescent="0.25">
      <c r="A1315" s="4" t="str">
        <f>HYPERLINK("http://www.autodoc.ru/Web/price/art/AI0Q508740L?analog=on","AI0Q508740L")</f>
        <v>AI0Q508740L</v>
      </c>
      <c r="B1315" s="1" t="s">
        <v>2009</v>
      </c>
      <c r="C1315" s="1" t="s">
        <v>483</v>
      </c>
      <c r="D1315" t="s">
        <v>2010</v>
      </c>
    </row>
    <row r="1316" spans="1:4" x14ac:dyDescent="0.25">
      <c r="A1316" s="4" t="str">
        <f>HYPERLINK("http://www.autodoc.ru/Web/price/art/AI0Q508740R?analog=on","AI0Q508740R")</f>
        <v>AI0Q508740R</v>
      </c>
      <c r="B1316" s="1" t="s">
        <v>2011</v>
      </c>
      <c r="C1316" s="1" t="s">
        <v>483</v>
      </c>
      <c r="D1316" t="s">
        <v>2012</v>
      </c>
    </row>
    <row r="1317" spans="1:4" x14ac:dyDescent="0.25">
      <c r="A1317" s="4" t="str">
        <f>HYPERLINK("http://www.autodoc.ru/Web/price/art/AI0Q508790N?analog=on","AI0Q508790N")</f>
        <v>AI0Q508790N</v>
      </c>
      <c r="B1317" s="1" t="s">
        <v>2013</v>
      </c>
      <c r="C1317" s="1" t="s">
        <v>483</v>
      </c>
      <c r="D1317" t="s">
        <v>2014</v>
      </c>
    </row>
    <row r="1318" spans="1:4" x14ac:dyDescent="0.25">
      <c r="A1318" s="4" t="str">
        <f>HYPERLINK("http://www.autodoc.ru/Web/price/art/AI0A412810L?analog=on","AI0A412810L")</f>
        <v>AI0A412810L</v>
      </c>
      <c r="B1318" s="1" t="s">
        <v>1248</v>
      </c>
      <c r="C1318" s="1" t="s">
        <v>546</v>
      </c>
      <c r="D1318" t="s">
        <v>1249</v>
      </c>
    </row>
    <row r="1319" spans="1:4" x14ac:dyDescent="0.25">
      <c r="A1319" s="4" t="str">
        <f>HYPERLINK("http://www.autodoc.ru/Web/price/art/AI0A412810R?analog=on","AI0A412810R")</f>
        <v>AI0A412810R</v>
      </c>
      <c r="B1319" s="1" t="s">
        <v>1250</v>
      </c>
      <c r="C1319" s="1" t="s">
        <v>546</v>
      </c>
      <c r="D1319" t="s">
        <v>1251</v>
      </c>
    </row>
    <row r="1320" spans="1:4" x14ac:dyDescent="0.25">
      <c r="A1320" s="4" t="str">
        <f>HYPERLINK("http://www.autodoc.ru/Web/price/art/AI0A407811L?analog=on","AI0A407811L")</f>
        <v>AI0A407811L</v>
      </c>
      <c r="B1320" s="1" t="s">
        <v>976</v>
      </c>
      <c r="C1320" s="1" t="s">
        <v>764</v>
      </c>
      <c r="D1320" t="s">
        <v>977</v>
      </c>
    </row>
    <row r="1321" spans="1:4" x14ac:dyDescent="0.25">
      <c r="A1321" s="4" t="str">
        <f>HYPERLINK("http://www.autodoc.ru/Web/price/art/AI0A407811R?analog=on","AI0A407811R")</f>
        <v>AI0A407811R</v>
      </c>
      <c r="B1321" s="1" t="s">
        <v>978</v>
      </c>
      <c r="C1321" s="1" t="s">
        <v>764</v>
      </c>
      <c r="D1321" t="s">
        <v>979</v>
      </c>
    </row>
    <row r="1322" spans="1:4" x14ac:dyDescent="0.25">
      <c r="A1322" s="4" t="str">
        <f>HYPERLINK("http://www.autodoc.ru/Web/price/art/AI0A407911?analog=on","AI0A407911")</f>
        <v>AI0A407911</v>
      </c>
      <c r="B1322" s="1" t="s">
        <v>992</v>
      </c>
      <c r="C1322" s="1" t="s">
        <v>764</v>
      </c>
      <c r="D1322" t="s">
        <v>993</v>
      </c>
    </row>
    <row r="1323" spans="1:4" x14ac:dyDescent="0.25">
      <c r="A1323" s="4" t="str">
        <f>HYPERLINK("http://www.autodoc.ru/Web/price/art/AI0Q5139C0L?analog=on","AI0Q5139C0L")</f>
        <v>AI0Q5139C0L</v>
      </c>
      <c r="B1323" s="1" t="s">
        <v>2015</v>
      </c>
      <c r="C1323" s="1" t="s">
        <v>1924</v>
      </c>
      <c r="D1323" t="s">
        <v>2016</v>
      </c>
    </row>
    <row r="1324" spans="1:4" x14ac:dyDescent="0.25">
      <c r="A1324" s="4" t="str">
        <f>HYPERLINK("http://www.autodoc.ru/Web/price/art/AI0Q5089C0L?analog=on","AI0Q5089C0L")</f>
        <v>AI0Q5089C0L</v>
      </c>
      <c r="B1324" s="1" t="s">
        <v>2017</v>
      </c>
      <c r="C1324" s="1" t="s">
        <v>483</v>
      </c>
      <c r="D1324" t="s">
        <v>2016</v>
      </c>
    </row>
    <row r="1325" spans="1:4" x14ac:dyDescent="0.25">
      <c r="A1325" s="4" t="str">
        <f>HYPERLINK("http://www.autodoc.ru/Web/price/art/AI0Q5089C0R?analog=on","AI0Q5089C0R")</f>
        <v>AI0Q5089C0R</v>
      </c>
      <c r="B1325" s="1" t="s">
        <v>2018</v>
      </c>
      <c r="C1325" s="1" t="s">
        <v>483</v>
      </c>
      <c r="D1325" t="s">
        <v>2019</v>
      </c>
    </row>
    <row r="1326" spans="1:4" x14ac:dyDescent="0.25">
      <c r="A1326" s="4" t="str">
        <f>HYPERLINK("http://www.autodoc.ru/Web/price/art/AI0Q5139C0R?analog=on","AI0Q5139C0R")</f>
        <v>AI0Q5139C0R</v>
      </c>
      <c r="B1326" s="1" t="s">
        <v>2020</v>
      </c>
      <c r="C1326" s="1" t="s">
        <v>1924</v>
      </c>
      <c r="D1326" t="s">
        <v>2019</v>
      </c>
    </row>
    <row r="1327" spans="1:4" x14ac:dyDescent="0.25">
      <c r="A1327" s="4" t="str">
        <f>HYPERLINK("http://www.autodoc.ru/Web/price/art/AI0A407931?analog=on","AI0A407931")</f>
        <v>AI0A407931</v>
      </c>
      <c r="B1327" s="1" t="s">
        <v>996</v>
      </c>
      <c r="C1327" s="1" t="s">
        <v>764</v>
      </c>
      <c r="D1327" t="s">
        <v>997</v>
      </c>
    </row>
    <row r="1328" spans="1:4" x14ac:dyDescent="0.25">
      <c r="A1328" s="4" t="str">
        <f>HYPERLINK("http://www.autodoc.ru/Web/price/art/AI0Q5089F0P?analog=on","AI0Q5089F0P")</f>
        <v>AI0Q5089F0P</v>
      </c>
      <c r="B1328" s="1" t="s">
        <v>2021</v>
      </c>
      <c r="C1328" s="1" t="s">
        <v>483</v>
      </c>
      <c r="D1328" t="s">
        <v>2022</v>
      </c>
    </row>
    <row r="1329" spans="1:4" x14ac:dyDescent="0.25">
      <c r="A1329" s="3" t="s">
        <v>2023</v>
      </c>
      <c r="B1329" s="3"/>
      <c r="C1329" s="3"/>
      <c r="D1329" s="3"/>
    </row>
    <row r="1330" spans="1:4" x14ac:dyDescent="0.25">
      <c r="A1330" s="4" t="str">
        <f>HYPERLINK("http://www.autodoc.ru/Web/price/art/AI0Q517160L?analog=on","AI0Q517160L")</f>
        <v>AI0Q517160L</v>
      </c>
      <c r="B1330" s="1" t="s">
        <v>2024</v>
      </c>
      <c r="C1330" s="1" t="s">
        <v>2025</v>
      </c>
      <c r="D1330" t="s">
        <v>2026</v>
      </c>
    </row>
    <row r="1331" spans="1:4" x14ac:dyDescent="0.25">
      <c r="A1331" s="4" t="str">
        <f>HYPERLINK("http://www.autodoc.ru/Web/price/art/AI0Q517160R?analog=on","AI0Q517160R")</f>
        <v>AI0Q517160R</v>
      </c>
      <c r="B1331" s="1" t="s">
        <v>2027</v>
      </c>
      <c r="C1331" s="1" t="s">
        <v>2025</v>
      </c>
      <c r="D1331" t="s">
        <v>2028</v>
      </c>
    </row>
    <row r="1332" spans="1:4" x14ac:dyDescent="0.25">
      <c r="A1332" s="4" t="str">
        <f>HYPERLINK("http://www.autodoc.ru/Web/price/art/AI0Q517220?analog=on","AI0Q517220")</f>
        <v>AI0Q517220</v>
      </c>
      <c r="B1332" s="1" t="s">
        <v>2029</v>
      </c>
      <c r="C1332" s="1" t="s">
        <v>2025</v>
      </c>
      <c r="D1332" t="s">
        <v>2030</v>
      </c>
    </row>
    <row r="1333" spans="1:4" x14ac:dyDescent="0.25">
      <c r="A1333" s="4" t="str">
        <f>HYPERLINK("http://www.autodoc.ru/Web/price/art/AI0Q517270L?analog=on","AI0Q517270L")</f>
        <v>AI0Q517270L</v>
      </c>
      <c r="B1333" s="1" t="s">
        <v>2031</v>
      </c>
      <c r="C1333" s="1" t="s">
        <v>2025</v>
      </c>
      <c r="D1333" t="s">
        <v>1960</v>
      </c>
    </row>
    <row r="1334" spans="1:4" x14ac:dyDescent="0.25">
      <c r="A1334" s="4" t="str">
        <f>HYPERLINK("http://www.autodoc.ru/Web/price/art/AI0Q517270R?analog=on","AI0Q517270R")</f>
        <v>AI0Q517270R</v>
      </c>
      <c r="B1334" s="1" t="s">
        <v>2032</v>
      </c>
      <c r="C1334" s="1" t="s">
        <v>2025</v>
      </c>
      <c r="D1334" t="s">
        <v>1962</v>
      </c>
    </row>
    <row r="1335" spans="1:4" x14ac:dyDescent="0.25">
      <c r="A1335" s="4" t="str">
        <f>HYPERLINK("http://www.autodoc.ru/Web/price/art/AI0Q517380?analog=on","AI0Q517380")</f>
        <v>AI0Q517380</v>
      </c>
      <c r="B1335" s="1" t="s">
        <v>2033</v>
      </c>
      <c r="C1335" s="1" t="s">
        <v>2025</v>
      </c>
      <c r="D1335" t="s">
        <v>1979</v>
      </c>
    </row>
    <row r="1336" spans="1:4" x14ac:dyDescent="0.25">
      <c r="A1336" s="4" t="str">
        <f>HYPERLINK("http://www.autodoc.ru/Web/price/art/AI0Q517640?analog=on","AI0Q517640")</f>
        <v>AI0Q517640</v>
      </c>
      <c r="B1336" s="1" t="s">
        <v>2034</v>
      </c>
      <c r="C1336" s="1" t="s">
        <v>2025</v>
      </c>
      <c r="D1336" t="s">
        <v>2035</v>
      </c>
    </row>
    <row r="1337" spans="1:4" x14ac:dyDescent="0.25">
      <c r="A1337" s="4" t="str">
        <f>HYPERLINK("http://www.autodoc.ru/Web/price/art/AI0Q517641?analog=on","AI0Q517641")</f>
        <v>AI0Q517641</v>
      </c>
      <c r="B1337" s="1" t="s">
        <v>2036</v>
      </c>
      <c r="C1337" s="1" t="s">
        <v>2025</v>
      </c>
      <c r="D1337" t="s">
        <v>2037</v>
      </c>
    </row>
    <row r="1338" spans="1:4" x14ac:dyDescent="0.25">
      <c r="A1338" s="3" t="s">
        <v>2038</v>
      </c>
      <c r="B1338" s="3"/>
      <c r="C1338" s="3"/>
      <c r="D1338" s="3"/>
    </row>
    <row r="1339" spans="1:4" x14ac:dyDescent="0.25">
      <c r="A1339" s="4" t="str">
        <f>HYPERLINK("http://www.autodoc.ru/Web/price/art/AI0Q709000L?analog=on","AI0Q709000L")</f>
        <v>AI0Q709000L</v>
      </c>
      <c r="B1339" s="1" t="s">
        <v>2039</v>
      </c>
      <c r="C1339" s="1" t="s">
        <v>2040</v>
      </c>
      <c r="D1339" t="s">
        <v>2041</v>
      </c>
    </row>
    <row r="1340" spans="1:4" x14ac:dyDescent="0.25">
      <c r="A1340" s="4" t="str">
        <f>HYPERLINK("http://www.autodoc.ru/Web/price/art/AI0Q709000R?analog=on","AI0Q709000R")</f>
        <v>AI0Q709000R</v>
      </c>
      <c r="B1340" s="1" t="s">
        <v>2042</v>
      </c>
      <c r="C1340" s="1" t="s">
        <v>2040</v>
      </c>
      <c r="D1340" t="s">
        <v>2043</v>
      </c>
    </row>
    <row r="1341" spans="1:4" x14ac:dyDescent="0.25">
      <c r="A1341" s="4" t="str">
        <f>HYPERLINK("http://www.autodoc.ru/Web/price/art/AI0A304070L?analog=on","AI0A304070L")</f>
        <v>AI0A304070L</v>
      </c>
      <c r="B1341" s="1" t="s">
        <v>714</v>
      </c>
      <c r="C1341" s="1" t="s">
        <v>711</v>
      </c>
      <c r="D1341" t="s">
        <v>715</v>
      </c>
    </row>
    <row r="1342" spans="1:4" x14ac:dyDescent="0.25">
      <c r="A1342" s="4" t="str">
        <f>HYPERLINK("http://www.autodoc.ru/Web/price/art/AI0A304070R?analog=on","AI0A304070R")</f>
        <v>AI0A304070R</v>
      </c>
      <c r="B1342" s="1" t="s">
        <v>716</v>
      </c>
      <c r="C1342" s="1" t="s">
        <v>711</v>
      </c>
      <c r="D1342" t="s">
        <v>717</v>
      </c>
    </row>
    <row r="1343" spans="1:4" x14ac:dyDescent="0.25">
      <c r="A1343" s="4" t="str">
        <f>HYPERLINK("http://www.autodoc.ru/Web/price/art/AI0A304080L?analog=on","AI0A304080L")</f>
        <v>AI0A304080L</v>
      </c>
      <c r="C1343" s="1" t="s">
        <v>711</v>
      </c>
      <c r="D1343" t="s">
        <v>722</v>
      </c>
    </row>
    <row r="1344" spans="1:4" x14ac:dyDescent="0.25">
      <c r="A1344" s="4" t="str">
        <f>HYPERLINK("http://www.autodoc.ru/Web/price/art/AI0A304080R?analog=on","AI0A304080R")</f>
        <v>AI0A304080R</v>
      </c>
      <c r="C1344" s="1" t="s">
        <v>711</v>
      </c>
      <c r="D1344" t="s">
        <v>723</v>
      </c>
    </row>
    <row r="1345" spans="1:4" x14ac:dyDescent="0.25">
      <c r="A1345" s="4" t="str">
        <f>HYPERLINK("http://www.autodoc.ru/Web/price/art/AI0Q706100?analog=on","AI0Q706100")</f>
        <v>AI0Q706100</v>
      </c>
      <c r="B1345" s="1" t="s">
        <v>2044</v>
      </c>
      <c r="C1345" s="1" t="s">
        <v>2045</v>
      </c>
      <c r="D1345" t="s">
        <v>2046</v>
      </c>
    </row>
    <row r="1346" spans="1:4" x14ac:dyDescent="0.25">
      <c r="A1346" s="4" t="str">
        <f>HYPERLINK("http://www.autodoc.ru/Web/price/art/AI0Q706160?analog=on","AI0Q706160")</f>
        <v>AI0Q706160</v>
      </c>
      <c r="B1346" s="1" t="s">
        <v>2047</v>
      </c>
      <c r="C1346" s="1" t="s">
        <v>2045</v>
      </c>
      <c r="D1346" t="s">
        <v>2048</v>
      </c>
    </row>
    <row r="1347" spans="1:4" x14ac:dyDescent="0.25">
      <c r="A1347" s="4" t="str">
        <f>HYPERLINK("http://www.autodoc.ru/Web/price/art/AI0Q709160?analog=on","AI0Q709160")</f>
        <v>AI0Q709160</v>
      </c>
      <c r="B1347" s="1" t="s">
        <v>2049</v>
      </c>
      <c r="C1347" s="1" t="s">
        <v>2050</v>
      </c>
      <c r="D1347" t="s">
        <v>2051</v>
      </c>
    </row>
    <row r="1348" spans="1:4" x14ac:dyDescent="0.25">
      <c r="A1348" s="4" t="str">
        <f>HYPERLINK("http://www.autodoc.ru/Web/price/art/AI0Q706190L?analog=on","AI0Q706190L")</f>
        <v>AI0Q706190L</v>
      </c>
      <c r="B1348" s="1" t="s">
        <v>2052</v>
      </c>
      <c r="C1348" s="1" t="s">
        <v>1995</v>
      </c>
      <c r="D1348" t="s">
        <v>2053</v>
      </c>
    </row>
    <row r="1349" spans="1:4" x14ac:dyDescent="0.25">
      <c r="A1349" s="4" t="str">
        <f>HYPERLINK("http://www.autodoc.ru/Web/price/art/AI0Q709190L?analog=on","AI0Q709190L")</f>
        <v>AI0Q709190L</v>
      </c>
      <c r="B1349" s="1" t="s">
        <v>2054</v>
      </c>
      <c r="C1349" s="1" t="s">
        <v>2050</v>
      </c>
      <c r="D1349" t="s">
        <v>2053</v>
      </c>
    </row>
    <row r="1350" spans="1:4" x14ac:dyDescent="0.25">
      <c r="A1350" s="4" t="str">
        <f>HYPERLINK("http://www.autodoc.ru/Web/price/art/AI0Q709190R?analog=on","AI0Q709190R")</f>
        <v>AI0Q709190R</v>
      </c>
      <c r="B1350" s="1" t="s">
        <v>2055</v>
      </c>
      <c r="C1350" s="1" t="s">
        <v>2050</v>
      </c>
      <c r="D1350" t="s">
        <v>2056</v>
      </c>
    </row>
    <row r="1351" spans="1:4" x14ac:dyDescent="0.25">
      <c r="A1351" s="4" t="str">
        <f>HYPERLINK("http://www.autodoc.ru/Web/price/art/AI0Q706190R?analog=on","AI0Q706190R")</f>
        <v>AI0Q706190R</v>
      </c>
      <c r="B1351" s="1" t="s">
        <v>2057</v>
      </c>
      <c r="C1351" s="1" t="s">
        <v>1995</v>
      </c>
      <c r="D1351" t="s">
        <v>2056</v>
      </c>
    </row>
    <row r="1352" spans="1:4" x14ac:dyDescent="0.25">
      <c r="A1352" s="4" t="str">
        <f>HYPERLINK("http://www.autodoc.ru/Web/price/art/AI0Q709190C?analog=on","AI0Q709190C")</f>
        <v>AI0Q709190C</v>
      </c>
      <c r="B1352" s="1" t="s">
        <v>2058</v>
      </c>
      <c r="C1352" s="1" t="s">
        <v>2050</v>
      </c>
      <c r="D1352" t="s">
        <v>2059</v>
      </c>
    </row>
    <row r="1353" spans="1:4" x14ac:dyDescent="0.25">
      <c r="A1353" s="4" t="str">
        <f>HYPERLINK("http://www.autodoc.ru/Web/price/art/AI0Q706191L?analog=on","AI0Q706191L")</f>
        <v>AI0Q706191L</v>
      </c>
      <c r="B1353" s="1" t="s">
        <v>2060</v>
      </c>
      <c r="C1353" s="1" t="s">
        <v>1995</v>
      </c>
      <c r="D1353" t="s">
        <v>2061</v>
      </c>
    </row>
    <row r="1354" spans="1:4" x14ac:dyDescent="0.25">
      <c r="A1354" s="4" t="str">
        <f>HYPERLINK("http://www.autodoc.ru/Web/price/art/AI0Q706191R?analog=on","AI0Q706191R")</f>
        <v>AI0Q706191R</v>
      </c>
      <c r="B1354" s="1" t="s">
        <v>2062</v>
      </c>
      <c r="C1354" s="1" t="s">
        <v>1995</v>
      </c>
      <c r="D1354" t="s">
        <v>2063</v>
      </c>
    </row>
    <row r="1355" spans="1:4" x14ac:dyDescent="0.25">
      <c r="A1355" s="4" t="str">
        <f>HYPERLINK("http://www.autodoc.ru/Web/price/art/AI0Q706220?analog=on","AI0Q706220")</f>
        <v>AI0Q706220</v>
      </c>
      <c r="B1355" s="1" t="s">
        <v>2064</v>
      </c>
      <c r="C1355" s="1" t="s">
        <v>2045</v>
      </c>
      <c r="D1355" t="s">
        <v>2065</v>
      </c>
    </row>
    <row r="1356" spans="1:4" x14ac:dyDescent="0.25">
      <c r="A1356" s="4" t="str">
        <f>HYPERLINK("http://www.autodoc.ru/Web/price/art/AI0Q709220L?analog=on","AI0Q709220L")</f>
        <v>AI0Q709220L</v>
      </c>
      <c r="B1356" s="1" t="s">
        <v>2066</v>
      </c>
      <c r="C1356" s="1" t="s">
        <v>2050</v>
      </c>
      <c r="D1356" t="s">
        <v>2067</v>
      </c>
    </row>
    <row r="1357" spans="1:4" x14ac:dyDescent="0.25">
      <c r="A1357" s="4" t="str">
        <f>HYPERLINK("http://www.autodoc.ru/Web/price/art/AI0Q709220R?analog=on","AI0Q709220R")</f>
        <v>AI0Q709220R</v>
      </c>
      <c r="B1357" s="1" t="s">
        <v>2068</v>
      </c>
      <c r="C1357" s="1" t="s">
        <v>2050</v>
      </c>
      <c r="D1357" t="s">
        <v>2069</v>
      </c>
    </row>
    <row r="1358" spans="1:4" x14ac:dyDescent="0.25">
      <c r="A1358" s="4" t="str">
        <f>HYPERLINK("http://www.autodoc.ru/Web/price/art/AI0Q706270L?analog=on","AI0Q706270L")</f>
        <v>AI0Q706270L</v>
      </c>
      <c r="B1358" s="1" t="s">
        <v>2070</v>
      </c>
      <c r="C1358" s="1" t="s">
        <v>1995</v>
      </c>
      <c r="D1358" t="s">
        <v>2071</v>
      </c>
    </row>
    <row r="1359" spans="1:4" x14ac:dyDescent="0.25">
      <c r="A1359" s="4" t="str">
        <f>HYPERLINK("http://www.autodoc.ru/Web/price/art/AI0Q706270R?analog=on","AI0Q706270R")</f>
        <v>AI0Q706270R</v>
      </c>
      <c r="B1359" s="1" t="s">
        <v>2072</v>
      </c>
      <c r="C1359" s="1" t="s">
        <v>1995</v>
      </c>
      <c r="D1359" t="s">
        <v>2073</v>
      </c>
    </row>
    <row r="1360" spans="1:4" x14ac:dyDescent="0.25">
      <c r="A1360" s="4" t="str">
        <f>HYPERLINK("http://www.autodoc.ru/Web/price/art/AI0Q706271L?analog=on","AI0Q706271L")</f>
        <v>AI0Q706271L</v>
      </c>
      <c r="B1360" s="1" t="s">
        <v>2070</v>
      </c>
      <c r="C1360" s="1" t="s">
        <v>1995</v>
      </c>
      <c r="D1360" t="s">
        <v>2074</v>
      </c>
    </row>
    <row r="1361" spans="1:4" x14ac:dyDescent="0.25">
      <c r="A1361" s="4" t="str">
        <f>HYPERLINK("http://www.autodoc.ru/Web/price/art/AI0Q706271R?analog=on","AI0Q706271R")</f>
        <v>AI0Q706271R</v>
      </c>
      <c r="B1361" s="1" t="s">
        <v>2072</v>
      </c>
      <c r="C1361" s="1" t="s">
        <v>1995</v>
      </c>
      <c r="D1361" t="s">
        <v>2075</v>
      </c>
    </row>
    <row r="1362" spans="1:4" x14ac:dyDescent="0.25">
      <c r="A1362" s="4" t="str">
        <f>HYPERLINK("http://www.autodoc.ru/Web/price/art/AI0Q706300L?analog=on","AI0Q706300L")</f>
        <v>AI0Q706300L</v>
      </c>
      <c r="B1362" s="1" t="s">
        <v>2076</v>
      </c>
      <c r="C1362" s="1" t="s">
        <v>1995</v>
      </c>
      <c r="D1362" t="s">
        <v>2077</v>
      </c>
    </row>
    <row r="1363" spans="1:4" x14ac:dyDescent="0.25">
      <c r="A1363" s="4" t="str">
        <f>HYPERLINK("http://www.autodoc.ru/Web/price/art/AI0Q706300R?analog=on","AI0Q706300R")</f>
        <v>AI0Q706300R</v>
      </c>
      <c r="B1363" s="1" t="s">
        <v>2078</v>
      </c>
      <c r="C1363" s="1" t="s">
        <v>1995</v>
      </c>
      <c r="D1363" t="s">
        <v>2079</v>
      </c>
    </row>
    <row r="1364" spans="1:4" x14ac:dyDescent="0.25">
      <c r="A1364" s="4" t="str">
        <f>HYPERLINK("http://www.autodoc.ru/Web/price/art/AI0Q706301L?analog=on","AI0Q706301L")</f>
        <v>AI0Q706301L</v>
      </c>
      <c r="B1364" s="1" t="s">
        <v>2080</v>
      </c>
      <c r="C1364" s="1" t="s">
        <v>1995</v>
      </c>
      <c r="D1364" t="s">
        <v>2081</v>
      </c>
    </row>
    <row r="1365" spans="1:4" x14ac:dyDescent="0.25">
      <c r="A1365" s="4" t="str">
        <f>HYPERLINK("http://www.autodoc.ru/Web/price/art/AI0Q706301R?analog=on","AI0Q706301R")</f>
        <v>AI0Q706301R</v>
      </c>
      <c r="B1365" s="1" t="s">
        <v>2082</v>
      </c>
      <c r="C1365" s="1" t="s">
        <v>1995</v>
      </c>
      <c r="D1365" t="s">
        <v>2083</v>
      </c>
    </row>
    <row r="1366" spans="1:4" x14ac:dyDescent="0.25">
      <c r="A1366" s="4" t="str">
        <f>HYPERLINK("http://www.autodoc.ru/Web/price/art/AI0Q706310N?analog=on","AI0Q706310N")</f>
        <v>AI0Q706310N</v>
      </c>
      <c r="B1366" s="1" t="s">
        <v>2084</v>
      </c>
      <c r="C1366" s="1" t="s">
        <v>1995</v>
      </c>
      <c r="D1366" t="s">
        <v>2085</v>
      </c>
    </row>
    <row r="1367" spans="1:4" x14ac:dyDescent="0.25">
      <c r="A1367" s="4" t="str">
        <f>HYPERLINK("http://www.autodoc.ru/Web/price/art/AI0Q707330?analog=on","AI0Q707330")</f>
        <v>AI0Q707330</v>
      </c>
      <c r="B1367" s="1" t="s">
        <v>2086</v>
      </c>
      <c r="C1367" s="1" t="s">
        <v>764</v>
      </c>
      <c r="D1367" t="s">
        <v>2087</v>
      </c>
    </row>
    <row r="1368" spans="1:4" x14ac:dyDescent="0.25">
      <c r="A1368" s="4" t="str">
        <f>HYPERLINK("http://www.autodoc.ru/Web/price/art/AI0Q706380?analog=on","AI0Q706380")</f>
        <v>AI0Q706380</v>
      </c>
      <c r="B1368" s="1" t="s">
        <v>2088</v>
      </c>
      <c r="C1368" s="1" t="s">
        <v>1995</v>
      </c>
      <c r="D1368" t="s">
        <v>2089</v>
      </c>
    </row>
    <row r="1369" spans="1:4" x14ac:dyDescent="0.25">
      <c r="A1369" s="4" t="str">
        <f>HYPERLINK("http://www.autodoc.ru/Web/price/art/AI0Q7064A0AN?analog=on","AI0Q7064A0AN")</f>
        <v>AI0Q7064A0AN</v>
      </c>
      <c r="C1369" s="1" t="s">
        <v>1995</v>
      </c>
      <c r="D1369" t="s">
        <v>2090</v>
      </c>
    </row>
    <row r="1370" spans="1:4" x14ac:dyDescent="0.25">
      <c r="A1370" s="4" t="str">
        <f>HYPERLINK("http://www.autodoc.ru/Web/price/art/AI0Q7154A0AN?analog=on","AI0Q7154A0AN")</f>
        <v>AI0Q7154A0AN</v>
      </c>
      <c r="C1370" s="1" t="s">
        <v>1256</v>
      </c>
      <c r="D1370" t="s">
        <v>2091</v>
      </c>
    </row>
    <row r="1371" spans="1:4" x14ac:dyDescent="0.25">
      <c r="A1371" s="4" t="str">
        <f>HYPERLINK("http://www.autodoc.ru/Web/price/art/AI0Q7064A1AN?analog=on","AI0Q7064A1AN")</f>
        <v>AI0Q7064A1AN</v>
      </c>
      <c r="C1371" s="1" t="s">
        <v>1995</v>
      </c>
      <c r="D1371" t="s">
        <v>2091</v>
      </c>
    </row>
    <row r="1372" spans="1:4" x14ac:dyDescent="0.25">
      <c r="A1372" s="4" t="str">
        <f>HYPERLINK("http://www.autodoc.ru/Web/price/art/AI0Q7094D0L?analog=on","AI0Q7094D0L")</f>
        <v>AI0Q7094D0L</v>
      </c>
      <c r="B1372" s="1" t="s">
        <v>2092</v>
      </c>
      <c r="C1372" s="1" t="s">
        <v>2050</v>
      </c>
      <c r="D1372" t="s">
        <v>2093</v>
      </c>
    </row>
    <row r="1373" spans="1:4" x14ac:dyDescent="0.25">
      <c r="A1373" s="4" t="str">
        <f>HYPERLINK("http://www.autodoc.ru/Web/price/art/AI0Q7064D0L?analog=on","AI0Q7064D0L")</f>
        <v>AI0Q7064D0L</v>
      </c>
      <c r="B1373" s="1" t="s">
        <v>2094</v>
      </c>
      <c r="C1373" s="1" t="s">
        <v>1995</v>
      </c>
      <c r="D1373" t="s">
        <v>2093</v>
      </c>
    </row>
    <row r="1374" spans="1:4" x14ac:dyDescent="0.25">
      <c r="A1374" s="4" t="str">
        <f>HYPERLINK("http://www.autodoc.ru/Web/price/art/AI0Q7064D0R?analog=on","AI0Q7064D0R")</f>
        <v>AI0Q7064D0R</v>
      </c>
      <c r="B1374" s="1" t="s">
        <v>2095</v>
      </c>
      <c r="C1374" s="1" t="s">
        <v>1995</v>
      </c>
      <c r="D1374" t="s">
        <v>2096</v>
      </c>
    </row>
    <row r="1375" spans="1:4" x14ac:dyDescent="0.25">
      <c r="A1375" s="4" t="str">
        <f>HYPERLINK("http://www.autodoc.ru/Web/price/art/AI0Q7094D0R?analog=on","AI0Q7094D0R")</f>
        <v>AI0Q7094D0R</v>
      </c>
      <c r="B1375" s="1" t="s">
        <v>2097</v>
      </c>
      <c r="C1375" s="1" t="s">
        <v>2050</v>
      </c>
      <c r="D1375" t="s">
        <v>2096</v>
      </c>
    </row>
    <row r="1376" spans="1:4" x14ac:dyDescent="0.25">
      <c r="A1376" s="4" t="str">
        <f>HYPERLINK("http://www.autodoc.ru/Web/price/art/AI0Q7094D1L?analog=on","AI0Q7094D1L")</f>
        <v>AI0Q7094D1L</v>
      </c>
      <c r="B1376" s="1" t="s">
        <v>2098</v>
      </c>
      <c r="C1376" s="1" t="s">
        <v>2050</v>
      </c>
      <c r="D1376" t="s">
        <v>2099</v>
      </c>
    </row>
    <row r="1377" spans="1:4" x14ac:dyDescent="0.25">
      <c r="A1377" s="4" t="str">
        <f>HYPERLINK("http://www.autodoc.ru/Web/price/art/AI0Q7064D1L?analog=on","AI0Q7064D1L")</f>
        <v>AI0Q7064D1L</v>
      </c>
      <c r="B1377" s="1" t="s">
        <v>2094</v>
      </c>
      <c r="C1377" s="1" t="s">
        <v>1995</v>
      </c>
      <c r="D1377" t="s">
        <v>2099</v>
      </c>
    </row>
    <row r="1378" spans="1:4" x14ac:dyDescent="0.25">
      <c r="A1378" s="4" t="str">
        <f>HYPERLINK("http://www.autodoc.ru/Web/price/art/AI0Q7064D1R?analog=on","AI0Q7064D1R")</f>
        <v>AI0Q7064D1R</v>
      </c>
      <c r="B1378" s="1" t="s">
        <v>2095</v>
      </c>
      <c r="C1378" s="1" t="s">
        <v>1995</v>
      </c>
      <c r="D1378" t="s">
        <v>2100</v>
      </c>
    </row>
    <row r="1379" spans="1:4" x14ac:dyDescent="0.25">
      <c r="A1379" s="4" t="str">
        <f>HYPERLINK("http://www.autodoc.ru/Web/price/art/AI0Q7094D1R?analog=on","AI0Q7094D1R")</f>
        <v>AI0Q7094D1R</v>
      </c>
      <c r="B1379" s="1" t="s">
        <v>2101</v>
      </c>
      <c r="C1379" s="1" t="s">
        <v>2050</v>
      </c>
      <c r="D1379" t="s">
        <v>2100</v>
      </c>
    </row>
    <row r="1380" spans="1:4" x14ac:dyDescent="0.25">
      <c r="A1380" s="4" t="str">
        <f>HYPERLINK("http://www.autodoc.ru/Web/price/art/AI0Q706460L?analog=on","AI0Q706460L")</f>
        <v>AI0Q706460L</v>
      </c>
      <c r="B1380" s="1" t="s">
        <v>1994</v>
      </c>
      <c r="C1380" s="1" t="s">
        <v>1995</v>
      </c>
      <c r="D1380" t="s">
        <v>1996</v>
      </c>
    </row>
    <row r="1381" spans="1:4" x14ac:dyDescent="0.25">
      <c r="A1381" s="4" t="str">
        <f>HYPERLINK("http://www.autodoc.ru/Web/price/art/AI0Q706460R?analog=on","AI0Q706460R")</f>
        <v>AI0Q706460R</v>
      </c>
      <c r="B1381" s="1" t="s">
        <v>1997</v>
      </c>
      <c r="C1381" s="1" t="s">
        <v>1995</v>
      </c>
      <c r="D1381" t="s">
        <v>1998</v>
      </c>
    </row>
    <row r="1382" spans="1:4" x14ac:dyDescent="0.25">
      <c r="A1382" s="4" t="str">
        <f>HYPERLINK("http://www.autodoc.ru/Web/price/art/AI0Q7094H0?analog=on","AI0Q7094H0")</f>
        <v>AI0Q7094H0</v>
      </c>
      <c r="B1382" s="1" t="s">
        <v>2102</v>
      </c>
      <c r="C1382" s="1" t="s">
        <v>2050</v>
      </c>
      <c r="D1382" t="s">
        <v>2103</v>
      </c>
    </row>
    <row r="1383" spans="1:4" x14ac:dyDescent="0.25">
      <c r="A1383" s="4" t="str">
        <f>HYPERLINK("http://www.autodoc.ru/Web/price/art/AI0Q706730L?analog=on","AI0Q706730L")</f>
        <v>AI0Q706730L</v>
      </c>
      <c r="B1383" s="1" t="s">
        <v>2104</v>
      </c>
      <c r="C1383" s="1" t="s">
        <v>2045</v>
      </c>
      <c r="D1383" t="s">
        <v>2105</v>
      </c>
    </row>
    <row r="1384" spans="1:4" x14ac:dyDescent="0.25">
      <c r="A1384" s="4" t="str">
        <f>HYPERLINK("http://www.autodoc.ru/Web/price/art/AI0Q706730R?analog=on","AI0Q706730R")</f>
        <v>AI0Q706730R</v>
      </c>
      <c r="B1384" s="1" t="s">
        <v>2106</v>
      </c>
      <c r="C1384" s="1" t="s">
        <v>2045</v>
      </c>
      <c r="D1384" t="s">
        <v>2107</v>
      </c>
    </row>
    <row r="1385" spans="1:4" x14ac:dyDescent="0.25">
      <c r="A1385" s="4" t="str">
        <f>HYPERLINK("http://www.autodoc.ru/Web/price/art/AI0Q706740BHN?analog=on","AI0Q706740BHN")</f>
        <v>AI0Q706740BHN</v>
      </c>
      <c r="B1385" s="1" t="s">
        <v>2108</v>
      </c>
      <c r="C1385" s="1" t="s">
        <v>1995</v>
      </c>
      <c r="D1385" t="s">
        <v>2109</v>
      </c>
    </row>
    <row r="1386" spans="1:4" x14ac:dyDescent="0.25">
      <c r="A1386" s="4" t="str">
        <f>HYPERLINK("http://www.autodoc.ru/Web/price/art/AI0Q709740L?analog=on","AI0Q709740L")</f>
        <v>AI0Q709740L</v>
      </c>
      <c r="B1386" s="1" t="s">
        <v>2110</v>
      </c>
      <c r="C1386" s="1" t="s">
        <v>2040</v>
      </c>
      <c r="D1386" t="s">
        <v>2111</v>
      </c>
    </row>
    <row r="1387" spans="1:4" x14ac:dyDescent="0.25">
      <c r="A1387" s="4" t="str">
        <f>HYPERLINK("http://www.autodoc.ru/Web/price/art/AI0Q709740R?analog=on","AI0Q709740R")</f>
        <v>AI0Q709740R</v>
      </c>
      <c r="B1387" s="1" t="s">
        <v>2112</v>
      </c>
      <c r="C1387" s="1" t="s">
        <v>2040</v>
      </c>
      <c r="D1387" t="s">
        <v>2113</v>
      </c>
    </row>
    <row r="1388" spans="1:4" x14ac:dyDescent="0.25">
      <c r="A1388" s="4" t="str">
        <f>HYPERLINK("http://www.autodoc.ru/Web/price/art/AI0Q706790L?analog=on","AI0Q706790L")</f>
        <v>AI0Q706790L</v>
      </c>
      <c r="B1388" s="1" t="s">
        <v>2114</v>
      </c>
      <c r="C1388" s="1" t="s">
        <v>2045</v>
      </c>
      <c r="D1388" t="s">
        <v>2115</v>
      </c>
    </row>
    <row r="1389" spans="1:4" x14ac:dyDescent="0.25">
      <c r="A1389" s="4" t="str">
        <f>HYPERLINK("http://www.autodoc.ru/Web/price/art/AI0Q706790R?analog=on","AI0Q706790R")</f>
        <v>AI0Q706790R</v>
      </c>
      <c r="B1389" s="1" t="s">
        <v>2116</v>
      </c>
      <c r="C1389" s="1" t="s">
        <v>2045</v>
      </c>
      <c r="D1389" t="s">
        <v>2117</v>
      </c>
    </row>
    <row r="1390" spans="1:4" x14ac:dyDescent="0.25">
      <c r="A1390" s="4" t="str">
        <f>HYPERLINK("http://www.autodoc.ru/Web/price/art/AI0Q706810L?analog=on","AI0Q706810L")</f>
        <v>AI0Q706810L</v>
      </c>
      <c r="B1390" s="1" t="s">
        <v>2118</v>
      </c>
      <c r="C1390" s="1" t="s">
        <v>1995</v>
      </c>
      <c r="D1390" t="s">
        <v>2119</v>
      </c>
    </row>
    <row r="1391" spans="1:4" x14ac:dyDescent="0.25">
      <c r="A1391" s="4" t="str">
        <f>HYPERLINK("http://www.autodoc.ru/Web/price/art/AI0Q706810R?analog=on","AI0Q706810R")</f>
        <v>AI0Q706810R</v>
      </c>
      <c r="B1391" s="1" t="s">
        <v>2120</v>
      </c>
      <c r="C1391" s="1" t="s">
        <v>1995</v>
      </c>
      <c r="D1391" t="s">
        <v>2121</v>
      </c>
    </row>
    <row r="1392" spans="1:4" x14ac:dyDescent="0.25">
      <c r="A1392" s="4" t="str">
        <f>HYPERLINK("http://www.autodoc.ru/Web/price/art/AI0Q706811Z?analog=on","AI0Q706811Z")</f>
        <v>AI0Q706811Z</v>
      </c>
      <c r="B1392" s="1" t="s">
        <v>2122</v>
      </c>
      <c r="C1392" s="1" t="s">
        <v>1995</v>
      </c>
      <c r="D1392" t="s">
        <v>2123</v>
      </c>
    </row>
    <row r="1393" spans="1:4" x14ac:dyDescent="0.25">
      <c r="A1393" s="4" t="str">
        <f>HYPERLINK("http://www.autodoc.ru/Web/price/art/VWTOU02912?analog=on","VWTOU02912")</f>
        <v>VWTOU02912</v>
      </c>
      <c r="B1393" s="1" t="s">
        <v>2124</v>
      </c>
      <c r="C1393" s="1" t="s">
        <v>2125</v>
      </c>
      <c r="D1393" t="s">
        <v>2126</v>
      </c>
    </row>
    <row r="1394" spans="1:4" x14ac:dyDescent="0.25">
      <c r="A1394" s="4" t="str">
        <f>HYPERLINK("http://www.autodoc.ru/Web/price/art/AI0Q7099C0L?analog=on","AI0Q7099C0L")</f>
        <v>AI0Q7099C0L</v>
      </c>
      <c r="B1394" s="1" t="s">
        <v>2127</v>
      </c>
      <c r="C1394" s="1" t="s">
        <v>2050</v>
      </c>
      <c r="D1394" t="s">
        <v>2128</v>
      </c>
    </row>
    <row r="1395" spans="1:4" x14ac:dyDescent="0.25">
      <c r="A1395" s="4" t="str">
        <f>HYPERLINK("http://www.autodoc.ru/Web/price/art/AI0Q7159C0L?analog=on","AI0Q7159C0L")</f>
        <v>AI0Q7159C0L</v>
      </c>
      <c r="B1395" s="1" t="s">
        <v>2129</v>
      </c>
      <c r="C1395" s="1" t="s">
        <v>1256</v>
      </c>
      <c r="D1395" t="s">
        <v>2128</v>
      </c>
    </row>
    <row r="1396" spans="1:4" x14ac:dyDescent="0.25">
      <c r="A1396" s="4" t="str">
        <f>HYPERLINK("http://www.autodoc.ru/Web/price/art/AI0Q7159C0R?analog=on","AI0Q7159C0R")</f>
        <v>AI0Q7159C0R</v>
      </c>
      <c r="B1396" s="1" t="s">
        <v>2130</v>
      </c>
      <c r="C1396" s="1" t="s">
        <v>1256</v>
      </c>
      <c r="D1396" t="s">
        <v>2131</v>
      </c>
    </row>
    <row r="1397" spans="1:4" x14ac:dyDescent="0.25">
      <c r="A1397" s="4" t="str">
        <f>HYPERLINK("http://www.autodoc.ru/Web/price/art/AI0Q7099C0R?analog=on","AI0Q7099C0R")</f>
        <v>AI0Q7099C0R</v>
      </c>
      <c r="B1397" s="1" t="s">
        <v>2132</v>
      </c>
      <c r="C1397" s="1" t="s">
        <v>2050</v>
      </c>
      <c r="D1397" t="s">
        <v>2131</v>
      </c>
    </row>
    <row r="1398" spans="1:4" x14ac:dyDescent="0.25">
      <c r="A1398" s="2" t="s">
        <v>2133</v>
      </c>
      <c r="B1398" s="2"/>
      <c r="C1398" s="2"/>
      <c r="D1398" s="2"/>
    </row>
    <row r="1399" spans="1:4" x14ac:dyDescent="0.25">
      <c r="A1399" s="3" t="s">
        <v>2134</v>
      </c>
      <c r="B1399" s="3"/>
      <c r="C1399" s="3"/>
      <c r="D1399" s="3"/>
    </row>
    <row r="1400" spans="1:4" x14ac:dyDescent="0.25">
      <c r="A1400" s="4" t="str">
        <f>HYPERLINK("http://www.autodoc.ru/Web/price/art/BME2881000L?analog=on","BME2881000L")</f>
        <v>BME2881000L</v>
      </c>
      <c r="B1400" s="1" t="s">
        <v>2135</v>
      </c>
      <c r="C1400" s="1" t="s">
        <v>2136</v>
      </c>
      <c r="D1400" t="s">
        <v>2137</v>
      </c>
    </row>
    <row r="1401" spans="1:4" x14ac:dyDescent="0.25">
      <c r="A1401" s="4" t="str">
        <f>HYPERLINK("http://www.autodoc.ru/Web/price/art/BME2881000R?analog=on","BME2881000R")</f>
        <v>BME2881000R</v>
      </c>
      <c r="B1401" s="1" t="s">
        <v>2138</v>
      </c>
      <c r="C1401" s="1" t="s">
        <v>2136</v>
      </c>
      <c r="D1401" t="s">
        <v>2139</v>
      </c>
    </row>
    <row r="1402" spans="1:4" x14ac:dyDescent="0.25">
      <c r="A1402" s="4" t="str">
        <f>HYPERLINK("http://www.autodoc.ru/Web/price/art/BME2881100L?analog=on","BME2881100L")</f>
        <v>BME2881100L</v>
      </c>
      <c r="B1402" s="1" t="s">
        <v>2140</v>
      </c>
      <c r="C1402" s="1" t="s">
        <v>2136</v>
      </c>
      <c r="D1402" t="s">
        <v>2141</v>
      </c>
    </row>
    <row r="1403" spans="1:4" x14ac:dyDescent="0.25">
      <c r="A1403" s="4" t="str">
        <f>HYPERLINK("http://www.autodoc.ru/Web/price/art/BME2881100R?analog=on","BME2881100R")</f>
        <v>BME2881100R</v>
      </c>
      <c r="B1403" s="1" t="s">
        <v>2142</v>
      </c>
      <c r="C1403" s="1" t="s">
        <v>2136</v>
      </c>
      <c r="D1403" t="s">
        <v>2143</v>
      </c>
    </row>
    <row r="1404" spans="1:4" x14ac:dyDescent="0.25">
      <c r="A1404" s="4" t="str">
        <f>HYPERLINK("http://www.autodoc.ru/Web/price/art/BME2881100HC?analog=on","BME2881100HC")</f>
        <v>BME2881100HC</v>
      </c>
      <c r="B1404" s="1" t="s">
        <v>2144</v>
      </c>
      <c r="C1404" s="1" t="s">
        <v>2136</v>
      </c>
      <c r="D1404" t="s">
        <v>2145</v>
      </c>
    </row>
    <row r="1405" spans="1:4" x14ac:dyDescent="0.25">
      <c r="A1405" s="4" t="str">
        <f>HYPERLINK("http://www.autodoc.ru/Web/price/art/BME2881160HC?analog=on","BME2881160HC")</f>
        <v>BME2881160HC</v>
      </c>
      <c r="B1405" s="1" t="s">
        <v>2146</v>
      </c>
      <c r="C1405" s="1" t="s">
        <v>2136</v>
      </c>
      <c r="D1405" t="s">
        <v>2147</v>
      </c>
    </row>
    <row r="1406" spans="1:4" x14ac:dyDescent="0.25">
      <c r="A1406" s="4" t="str">
        <f>HYPERLINK("http://www.autodoc.ru/Web/price/art/BME2881160BC?analog=on","BME2881160BC")</f>
        <v>BME2881160BC</v>
      </c>
      <c r="B1406" s="1" t="s">
        <v>2146</v>
      </c>
      <c r="C1406" s="1" t="s">
        <v>2136</v>
      </c>
      <c r="D1406" t="s">
        <v>2148</v>
      </c>
    </row>
    <row r="1407" spans="1:4" x14ac:dyDescent="0.25">
      <c r="A1407" s="4" t="str">
        <f>HYPERLINK("http://www.autodoc.ru/Web/price/art/BME2881270L?analog=on","BME2881270L")</f>
        <v>BME2881270L</v>
      </c>
      <c r="B1407" s="1" t="s">
        <v>2149</v>
      </c>
      <c r="C1407" s="1" t="s">
        <v>2136</v>
      </c>
      <c r="D1407" t="s">
        <v>2150</v>
      </c>
    </row>
    <row r="1408" spans="1:4" x14ac:dyDescent="0.25">
      <c r="A1408" s="4" t="str">
        <f>HYPERLINK("http://www.autodoc.ru/Web/price/art/BME2881270R?analog=on","BME2881270R")</f>
        <v>BME2881270R</v>
      </c>
      <c r="B1408" s="1" t="s">
        <v>2151</v>
      </c>
      <c r="C1408" s="1" t="s">
        <v>2136</v>
      </c>
      <c r="D1408" t="s">
        <v>2152</v>
      </c>
    </row>
    <row r="1409" spans="1:4" x14ac:dyDescent="0.25">
      <c r="A1409" s="4" t="str">
        <f>HYPERLINK("http://www.autodoc.ru/Web/price/art/BME2881271L?analog=on","BME2881271L")</f>
        <v>BME2881271L</v>
      </c>
      <c r="B1409" s="1" t="s">
        <v>2149</v>
      </c>
      <c r="C1409" s="1" t="s">
        <v>2136</v>
      </c>
      <c r="D1409" t="s">
        <v>2153</v>
      </c>
    </row>
    <row r="1410" spans="1:4" x14ac:dyDescent="0.25">
      <c r="A1410" s="4" t="str">
        <f>HYPERLINK("http://www.autodoc.ru/Web/price/art/BME2881271R?analog=on","BME2881271R")</f>
        <v>BME2881271R</v>
      </c>
      <c r="B1410" s="1" t="s">
        <v>2151</v>
      </c>
      <c r="C1410" s="1" t="s">
        <v>2136</v>
      </c>
      <c r="D1410" t="s">
        <v>2154</v>
      </c>
    </row>
    <row r="1411" spans="1:4" x14ac:dyDescent="0.25">
      <c r="A1411" s="4" t="str">
        <f>HYPERLINK("http://www.autodoc.ru/Web/price/art/BME2881440M?analog=on","BME2881440M")</f>
        <v>BME2881440M</v>
      </c>
      <c r="B1411" s="1" t="s">
        <v>2155</v>
      </c>
      <c r="C1411" s="1" t="s">
        <v>2136</v>
      </c>
      <c r="D1411" t="s">
        <v>2156</v>
      </c>
    </row>
    <row r="1412" spans="1:4" x14ac:dyDescent="0.25">
      <c r="A1412" s="4" t="str">
        <f>HYPERLINK("http://www.autodoc.ru/Web/price/art/BME2881441M?analog=on","BME2881441M")</f>
        <v>BME2881441M</v>
      </c>
      <c r="B1412" s="1" t="s">
        <v>2157</v>
      </c>
      <c r="C1412" s="1" t="s">
        <v>2136</v>
      </c>
      <c r="D1412" t="s">
        <v>2158</v>
      </c>
    </row>
    <row r="1413" spans="1:4" x14ac:dyDescent="0.25">
      <c r="A1413" s="4" t="str">
        <f>HYPERLINK("http://www.autodoc.ru/Web/price/art/BME2881442M?analog=on","BME2881442M")</f>
        <v>BME2881442M</v>
      </c>
      <c r="B1413" s="1" t="s">
        <v>2159</v>
      </c>
      <c r="C1413" s="1" t="s">
        <v>2136</v>
      </c>
      <c r="D1413" t="s">
        <v>2160</v>
      </c>
    </row>
    <row r="1414" spans="1:4" x14ac:dyDescent="0.25">
      <c r="A1414" s="4" t="str">
        <f>HYPERLINK("http://www.autodoc.ru/Web/price/art/BME2881810L?analog=on","BME2881810L")</f>
        <v>BME2881810L</v>
      </c>
      <c r="B1414" s="1" t="s">
        <v>2161</v>
      </c>
      <c r="C1414" s="1" t="s">
        <v>2136</v>
      </c>
      <c r="D1414" t="s">
        <v>2162</v>
      </c>
    </row>
    <row r="1415" spans="1:4" x14ac:dyDescent="0.25">
      <c r="A1415" s="4" t="str">
        <f>HYPERLINK("http://www.autodoc.ru/Web/price/art/BME2881810R?analog=on","BME2881810R")</f>
        <v>BME2881810R</v>
      </c>
      <c r="B1415" s="1" t="s">
        <v>2163</v>
      </c>
      <c r="C1415" s="1" t="s">
        <v>2136</v>
      </c>
      <c r="D1415" t="s">
        <v>2164</v>
      </c>
    </row>
    <row r="1416" spans="1:4" x14ac:dyDescent="0.25">
      <c r="A1416" s="4" t="str">
        <f>HYPERLINK("http://www.autodoc.ru/Web/price/art/BME3488810TL?analog=on","BME3488810TL")</f>
        <v>BME3488810TL</v>
      </c>
      <c r="B1416" s="1" t="s">
        <v>2165</v>
      </c>
      <c r="C1416" s="1" t="s">
        <v>2166</v>
      </c>
      <c r="D1416" t="s">
        <v>2167</v>
      </c>
    </row>
    <row r="1417" spans="1:4" x14ac:dyDescent="0.25">
      <c r="A1417" s="4" t="str">
        <f>HYPERLINK("http://www.autodoc.ru/Web/price/art/BME3488810TR?analog=on","BME3488810TR")</f>
        <v>BME3488810TR</v>
      </c>
      <c r="B1417" s="1" t="s">
        <v>2168</v>
      </c>
      <c r="C1417" s="1" t="s">
        <v>2166</v>
      </c>
      <c r="D1417" t="s">
        <v>2169</v>
      </c>
    </row>
    <row r="1418" spans="1:4" x14ac:dyDescent="0.25">
      <c r="A1418" s="4" t="str">
        <f>HYPERLINK("http://www.autodoc.ru/Web/price/art/BME3488850R?analog=on","BME3488850R")</f>
        <v>BME3488850R</v>
      </c>
      <c r="B1418" s="1" t="s">
        <v>2170</v>
      </c>
      <c r="C1418" s="1" t="s">
        <v>2166</v>
      </c>
      <c r="D1418" t="s">
        <v>2171</v>
      </c>
    </row>
    <row r="1419" spans="1:4" x14ac:dyDescent="0.25">
      <c r="A1419" s="4" t="str">
        <f>HYPERLINK("http://www.autodoc.ru/Web/price/art/BME3488851L?analog=on","BME3488851L")</f>
        <v>BME3488851L</v>
      </c>
      <c r="B1419" s="1" t="s">
        <v>2172</v>
      </c>
      <c r="C1419" s="1" t="s">
        <v>2166</v>
      </c>
      <c r="D1419" t="s">
        <v>2173</v>
      </c>
    </row>
    <row r="1420" spans="1:4" x14ac:dyDescent="0.25">
      <c r="A1420" s="3" t="s">
        <v>2174</v>
      </c>
      <c r="B1420" s="3"/>
      <c r="C1420" s="3"/>
      <c r="D1420" s="3"/>
    </row>
    <row r="1421" spans="1:4" x14ac:dyDescent="0.25">
      <c r="A1421" s="4" t="str">
        <f>HYPERLINK("http://www.autodoc.ru/Web/price/art/BME3088000L?analog=on","BME3088000L")</f>
        <v>BME3088000L</v>
      </c>
      <c r="B1421" s="1" t="s">
        <v>2175</v>
      </c>
      <c r="C1421" s="1" t="s">
        <v>2176</v>
      </c>
      <c r="D1421" t="s">
        <v>2177</v>
      </c>
    </row>
    <row r="1422" spans="1:4" x14ac:dyDescent="0.25">
      <c r="A1422" s="4" t="str">
        <f>HYPERLINK("http://www.autodoc.ru/Web/price/art/BME3088000R?analog=on","BME3088000R")</f>
        <v>BME3088000R</v>
      </c>
      <c r="B1422" s="1" t="s">
        <v>2178</v>
      </c>
      <c r="C1422" s="1" t="s">
        <v>2176</v>
      </c>
      <c r="D1422" t="s">
        <v>2179</v>
      </c>
    </row>
    <row r="1423" spans="1:4" x14ac:dyDescent="0.25">
      <c r="A1423" s="4" t="str">
        <f>HYPERLINK("http://www.autodoc.ru/Web/price/art/BME3084001L?analog=on","BME3084001L")</f>
        <v>BME3084001L</v>
      </c>
      <c r="B1423" s="1" t="s">
        <v>2180</v>
      </c>
      <c r="C1423" s="1" t="s">
        <v>2181</v>
      </c>
      <c r="D1423" t="s">
        <v>2182</v>
      </c>
    </row>
    <row r="1424" spans="1:4" x14ac:dyDescent="0.25">
      <c r="A1424" s="4" t="str">
        <f>HYPERLINK("http://www.autodoc.ru/Web/price/art/BME3084001R?analog=on","BME3084001R")</f>
        <v>BME3084001R</v>
      </c>
      <c r="B1424" s="1" t="s">
        <v>2183</v>
      </c>
      <c r="C1424" s="1" t="s">
        <v>2181</v>
      </c>
      <c r="D1424" t="s">
        <v>2184</v>
      </c>
    </row>
    <row r="1425" spans="1:4" x14ac:dyDescent="0.25">
      <c r="A1425" s="4" t="str">
        <f>HYPERLINK("http://www.autodoc.ru/Web/price/art/BME3088002L?analog=on","BME3088002L")</f>
        <v>BME3088002L</v>
      </c>
      <c r="B1425" s="1" t="s">
        <v>2185</v>
      </c>
      <c r="C1425" s="1" t="s">
        <v>2176</v>
      </c>
      <c r="D1425" t="s">
        <v>2186</v>
      </c>
    </row>
    <row r="1426" spans="1:4" x14ac:dyDescent="0.25">
      <c r="A1426" s="4" t="str">
        <f>HYPERLINK("http://www.autodoc.ru/Web/price/art/BME3088002R?analog=on","BME3088002R")</f>
        <v>BME3088002R</v>
      </c>
      <c r="B1426" s="1" t="s">
        <v>2187</v>
      </c>
      <c r="C1426" s="1" t="s">
        <v>2176</v>
      </c>
      <c r="D1426" t="s">
        <v>2188</v>
      </c>
    </row>
    <row r="1427" spans="1:4" x14ac:dyDescent="0.25">
      <c r="A1427" s="4" t="str">
        <f>HYPERLINK("http://www.autodoc.ru/Web/price/art/BME3088003N?analog=on","BME3088003N")</f>
        <v>BME3088003N</v>
      </c>
      <c r="B1427" s="1" t="s">
        <v>2189</v>
      </c>
      <c r="C1427" s="1" t="s">
        <v>2176</v>
      </c>
      <c r="D1427" t="s">
        <v>2190</v>
      </c>
    </row>
    <row r="1428" spans="1:4" x14ac:dyDescent="0.25">
      <c r="A1428" s="4" t="str">
        <f>HYPERLINK("http://www.autodoc.ru/Web/price/art/BME3084020Z?analog=on","BME3084020Z")</f>
        <v>BME3084020Z</v>
      </c>
      <c r="C1428" s="1" t="s">
        <v>2181</v>
      </c>
      <c r="D1428" t="s">
        <v>2191</v>
      </c>
    </row>
    <row r="1429" spans="1:4" x14ac:dyDescent="0.25">
      <c r="A1429" s="4" t="str">
        <f>HYPERLINK("http://www.autodoc.ru/Web/price/art/BME3088040YL?analog=on","BME3088040YL")</f>
        <v>BME3088040YL</v>
      </c>
      <c r="B1429" s="1" t="s">
        <v>2192</v>
      </c>
      <c r="C1429" s="1" t="s">
        <v>2176</v>
      </c>
      <c r="D1429" t="s">
        <v>2193</v>
      </c>
    </row>
    <row r="1430" spans="1:4" x14ac:dyDescent="0.25">
      <c r="A1430" s="4" t="str">
        <f>HYPERLINK("http://www.autodoc.ru/Web/price/art/BME3088040YR?analog=on","BME3088040YR")</f>
        <v>BME3088040YR</v>
      </c>
      <c r="B1430" s="1" t="s">
        <v>2194</v>
      </c>
      <c r="C1430" s="1" t="s">
        <v>2176</v>
      </c>
      <c r="D1430" t="s">
        <v>2195</v>
      </c>
    </row>
    <row r="1431" spans="1:4" x14ac:dyDescent="0.25">
      <c r="A1431" s="4" t="str">
        <f>HYPERLINK("http://www.autodoc.ru/Web/price/art/BME3088041N?analog=on","BME3088041N")</f>
        <v>BME3088041N</v>
      </c>
      <c r="B1431" s="1" t="s">
        <v>2196</v>
      </c>
      <c r="C1431" s="1" t="s">
        <v>2176</v>
      </c>
      <c r="D1431" t="s">
        <v>2197</v>
      </c>
    </row>
    <row r="1432" spans="1:4" x14ac:dyDescent="0.25">
      <c r="A1432" s="4" t="str">
        <f>HYPERLINK("http://www.autodoc.ru/Web/price/art/BME3088041TTN?analog=on","BME3088041TTN")</f>
        <v>BME3088041TTN</v>
      </c>
      <c r="B1432" s="1" t="s">
        <v>2196</v>
      </c>
      <c r="C1432" s="1" t="s">
        <v>2176</v>
      </c>
      <c r="D1432" t="s">
        <v>2198</v>
      </c>
    </row>
    <row r="1433" spans="1:4" x14ac:dyDescent="0.25">
      <c r="A1433" s="4" t="str">
        <f>HYPERLINK("http://www.autodoc.ru/Web/price/art/BME3084100L?analog=on","BME3084100L")</f>
        <v>BME3084100L</v>
      </c>
      <c r="B1433" s="1" t="s">
        <v>2199</v>
      </c>
      <c r="C1433" s="1" t="s">
        <v>2200</v>
      </c>
      <c r="D1433" t="s">
        <v>2201</v>
      </c>
    </row>
    <row r="1434" spans="1:4" x14ac:dyDescent="0.25">
      <c r="A1434" s="4" t="str">
        <f>HYPERLINK("http://www.autodoc.ru/Web/price/art/BME3084100R?analog=on","BME3084100R")</f>
        <v>BME3084100R</v>
      </c>
      <c r="B1434" s="1" t="s">
        <v>2202</v>
      </c>
      <c r="C1434" s="1" t="s">
        <v>2200</v>
      </c>
      <c r="D1434" t="s">
        <v>2203</v>
      </c>
    </row>
    <row r="1435" spans="1:4" x14ac:dyDescent="0.25">
      <c r="A1435" s="4" t="str">
        <f>HYPERLINK("http://www.autodoc.ru/Web/price/art/BME3084100HBC?analog=on","BME3084100HBC")</f>
        <v>BME3084100HBC</v>
      </c>
      <c r="B1435" s="1" t="s">
        <v>2204</v>
      </c>
      <c r="C1435" s="1" t="s">
        <v>2200</v>
      </c>
      <c r="D1435" t="s">
        <v>2205</v>
      </c>
    </row>
    <row r="1436" spans="1:4" x14ac:dyDescent="0.25">
      <c r="A1436" s="4" t="str">
        <f>HYPERLINK("http://www.autodoc.ru/Web/price/art/BME3088160B?analog=on","BME3088160B")</f>
        <v>BME3088160B</v>
      </c>
      <c r="B1436" s="1" t="s">
        <v>2206</v>
      </c>
      <c r="C1436" s="1" t="s">
        <v>2176</v>
      </c>
      <c r="D1436" t="s">
        <v>2207</v>
      </c>
    </row>
    <row r="1437" spans="1:4" x14ac:dyDescent="0.25">
      <c r="A1437" s="4" t="str">
        <f>HYPERLINK("http://www.autodoc.ru/Web/price/art/BME3084160HC?analog=on","BME3084160HC")</f>
        <v>BME3084160HC</v>
      </c>
      <c r="B1437" s="1" t="s">
        <v>2208</v>
      </c>
      <c r="C1437" s="1" t="s">
        <v>2181</v>
      </c>
      <c r="D1437" t="s">
        <v>2209</v>
      </c>
    </row>
    <row r="1438" spans="1:4" x14ac:dyDescent="0.25">
      <c r="A1438" s="4" t="str">
        <f>HYPERLINK("http://www.autodoc.ru/Web/price/art/BME3087220P?analog=on","BME3087220P")</f>
        <v>BME3087220P</v>
      </c>
      <c r="B1438" s="1" t="s">
        <v>2210</v>
      </c>
      <c r="C1438" s="1" t="s">
        <v>2211</v>
      </c>
      <c r="D1438" t="s">
        <v>2212</v>
      </c>
    </row>
    <row r="1439" spans="1:4" x14ac:dyDescent="0.25">
      <c r="A1439" s="4" t="str">
        <f>HYPERLINK("http://www.autodoc.ru/Web/price/art/BME3088240?analog=on","BME3088240")</f>
        <v>BME3088240</v>
      </c>
      <c r="B1439" s="1" t="s">
        <v>2213</v>
      </c>
      <c r="C1439" s="1" t="s">
        <v>2176</v>
      </c>
      <c r="D1439" t="s">
        <v>2214</v>
      </c>
    </row>
    <row r="1440" spans="1:4" x14ac:dyDescent="0.25">
      <c r="A1440" s="4" t="str">
        <f>HYPERLINK("http://www.autodoc.ru/Web/price/art/BME3084270L?analog=on","BME3084270L")</f>
        <v>BME3084270L</v>
      </c>
      <c r="B1440" s="1" t="s">
        <v>2215</v>
      </c>
      <c r="C1440" s="1" t="s">
        <v>2200</v>
      </c>
      <c r="D1440" t="s">
        <v>2216</v>
      </c>
    </row>
    <row r="1441" spans="1:4" x14ac:dyDescent="0.25">
      <c r="A1441" s="4" t="str">
        <f>HYPERLINK("http://www.autodoc.ru/Web/price/art/BME3084270R?analog=on","BME3084270R")</f>
        <v>BME3084270R</v>
      </c>
      <c r="B1441" s="1" t="s">
        <v>2217</v>
      </c>
      <c r="C1441" s="1" t="s">
        <v>2200</v>
      </c>
      <c r="D1441" t="s">
        <v>2218</v>
      </c>
    </row>
    <row r="1442" spans="1:4" x14ac:dyDescent="0.25">
      <c r="A1442" s="4" t="str">
        <f>HYPERLINK("http://www.autodoc.ru/Web/price/art/BME3084330?analog=on","BME3084330")</f>
        <v>BME3084330</v>
      </c>
      <c r="B1442" s="1" t="s">
        <v>2219</v>
      </c>
      <c r="C1442" s="1" t="s">
        <v>2200</v>
      </c>
      <c r="D1442" t="s">
        <v>2220</v>
      </c>
    </row>
    <row r="1443" spans="1:4" x14ac:dyDescent="0.25">
      <c r="A1443" s="4" t="str">
        <f>HYPERLINK("http://www.autodoc.ru/Web/price/art/BME3084380?analog=on","BME3084380")</f>
        <v>BME3084380</v>
      </c>
      <c r="B1443" s="1" t="s">
        <v>2221</v>
      </c>
      <c r="C1443" s="1" t="s">
        <v>2181</v>
      </c>
      <c r="D1443" t="s">
        <v>2222</v>
      </c>
    </row>
    <row r="1444" spans="1:4" x14ac:dyDescent="0.25">
      <c r="A1444" s="4" t="str">
        <f>HYPERLINK("http://www.autodoc.ru/Web/price/art/BME3088380?analog=on","BME3088380")</f>
        <v>BME3088380</v>
      </c>
      <c r="B1444" s="1" t="s">
        <v>2223</v>
      </c>
      <c r="C1444" s="1" t="s">
        <v>2176</v>
      </c>
      <c r="D1444" t="s">
        <v>2222</v>
      </c>
    </row>
    <row r="1445" spans="1:4" x14ac:dyDescent="0.25">
      <c r="A1445" s="4" t="str">
        <f>HYPERLINK("http://www.autodoc.ru/Web/price/art/BME3087440M?analog=on","BME3087440M")</f>
        <v>BME3087440M</v>
      </c>
      <c r="B1445" s="1" t="s">
        <v>2224</v>
      </c>
      <c r="C1445" s="1" t="s">
        <v>30</v>
      </c>
      <c r="D1445" t="s">
        <v>2225</v>
      </c>
    </row>
    <row r="1446" spans="1:4" x14ac:dyDescent="0.25">
      <c r="A1446" s="4" t="str">
        <f>HYPERLINK("http://www.autodoc.ru/Web/price/art/BME3084440M?analog=on","BME3084440M")</f>
        <v>BME3084440M</v>
      </c>
      <c r="B1446" s="1" t="s">
        <v>2226</v>
      </c>
      <c r="C1446" s="1" t="s">
        <v>2227</v>
      </c>
      <c r="D1446" t="s">
        <v>2225</v>
      </c>
    </row>
    <row r="1447" spans="1:4" x14ac:dyDescent="0.25">
      <c r="A1447" s="4" t="str">
        <f>HYPERLINK("http://www.autodoc.ru/Web/price/art/BME3084480L?analog=on","BME3084480L")</f>
        <v>BME3084480L</v>
      </c>
      <c r="B1447" s="1" t="s">
        <v>2228</v>
      </c>
      <c r="C1447" s="1" t="s">
        <v>2200</v>
      </c>
      <c r="D1447" t="s">
        <v>2229</v>
      </c>
    </row>
    <row r="1448" spans="1:4" x14ac:dyDescent="0.25">
      <c r="A1448" s="4" t="str">
        <f>HYPERLINK("http://www.autodoc.ru/Web/price/art/BME3084480R?analog=on","BME3084480R")</f>
        <v>BME3084480R</v>
      </c>
      <c r="B1448" s="1" t="s">
        <v>2230</v>
      </c>
      <c r="C1448" s="1" t="s">
        <v>2200</v>
      </c>
      <c r="D1448" t="s">
        <v>2231</v>
      </c>
    </row>
    <row r="1449" spans="1:4" x14ac:dyDescent="0.25">
      <c r="A1449" s="4" t="str">
        <f>HYPERLINK("http://www.autodoc.ru/Web/price/art/BME3084481L?analog=on","BME3084481L")</f>
        <v>BME3084481L</v>
      </c>
      <c r="B1449" s="1" t="s">
        <v>2232</v>
      </c>
      <c r="C1449" s="1" t="s">
        <v>2200</v>
      </c>
      <c r="D1449" t="s">
        <v>2233</v>
      </c>
    </row>
    <row r="1450" spans="1:4" x14ac:dyDescent="0.25">
      <c r="A1450" s="4" t="str">
        <f>HYPERLINK("http://www.autodoc.ru/Web/price/art/BME3084481R?analog=on","BME3084481R")</f>
        <v>BME3084481R</v>
      </c>
      <c r="B1450" s="1" t="s">
        <v>2234</v>
      </c>
      <c r="C1450" s="1" t="s">
        <v>2200</v>
      </c>
      <c r="D1450" t="s">
        <v>2235</v>
      </c>
    </row>
    <row r="1451" spans="1:4" x14ac:dyDescent="0.25">
      <c r="A1451" s="4" t="str">
        <f>HYPERLINK("http://www.autodoc.ru/Web/price/art/BME3084490L?analog=on","BME3084490L")</f>
        <v>BME3084490L</v>
      </c>
      <c r="C1451" s="1" t="s">
        <v>2181</v>
      </c>
      <c r="D1451" t="s">
        <v>2236</v>
      </c>
    </row>
    <row r="1452" spans="1:4" x14ac:dyDescent="0.25">
      <c r="A1452" s="4" t="str">
        <f>HYPERLINK("http://www.autodoc.ru/Web/price/art/BME3084490R?analog=on","BME3084490R")</f>
        <v>BME3084490R</v>
      </c>
      <c r="C1452" s="1" t="s">
        <v>2181</v>
      </c>
      <c r="D1452" t="s">
        <v>2237</v>
      </c>
    </row>
    <row r="1453" spans="1:4" x14ac:dyDescent="0.25">
      <c r="A1453" s="4" t="str">
        <f>HYPERLINK("http://www.autodoc.ru/Web/price/art/BME3084491L?analog=on","BME3084491L")</f>
        <v>BME3084491L</v>
      </c>
      <c r="C1453" s="1" t="s">
        <v>2181</v>
      </c>
      <c r="D1453" t="s">
        <v>2238</v>
      </c>
    </row>
    <row r="1454" spans="1:4" x14ac:dyDescent="0.25">
      <c r="A1454" s="4" t="str">
        <f>HYPERLINK("http://www.autodoc.ru/Web/price/art/BME3084491R?analog=on","BME3084491R")</f>
        <v>BME3084491R</v>
      </c>
      <c r="C1454" s="1" t="s">
        <v>2181</v>
      </c>
      <c r="D1454" t="s">
        <v>2239</v>
      </c>
    </row>
    <row r="1455" spans="1:4" x14ac:dyDescent="0.25">
      <c r="A1455" s="4" t="str">
        <f>HYPERLINK("http://www.autodoc.ru/Web/price/art/BME3088740RWN?analog=on","BME3088740RWN")</f>
        <v>BME3088740RWN</v>
      </c>
      <c r="B1455" s="1" t="s">
        <v>2240</v>
      </c>
      <c r="C1455" s="1" t="s">
        <v>2176</v>
      </c>
      <c r="D1455" t="s">
        <v>2241</v>
      </c>
    </row>
    <row r="1456" spans="1:4" x14ac:dyDescent="0.25">
      <c r="A1456" s="4" t="str">
        <f>HYPERLINK("http://www.autodoc.ru/Web/price/art/BME3084810L?analog=on","BME3084810L")</f>
        <v>BME3084810L</v>
      </c>
      <c r="B1456" s="1" t="s">
        <v>2242</v>
      </c>
      <c r="C1456" s="1" t="s">
        <v>2200</v>
      </c>
      <c r="D1456" t="s">
        <v>2243</v>
      </c>
    </row>
    <row r="1457" spans="1:4" x14ac:dyDescent="0.25">
      <c r="A1457" s="4" t="str">
        <f>HYPERLINK("http://www.autodoc.ru/Web/price/art/BME3084810R?analog=on","BME3084810R")</f>
        <v>BME3084810R</v>
      </c>
      <c r="B1457" s="1" t="s">
        <v>2244</v>
      </c>
      <c r="C1457" s="1" t="s">
        <v>2200</v>
      </c>
      <c r="D1457" t="s">
        <v>2245</v>
      </c>
    </row>
    <row r="1458" spans="1:4" x14ac:dyDescent="0.25">
      <c r="A1458" s="4" t="str">
        <f>HYPERLINK("http://www.autodoc.ru/Web/price/art/BME3084820Z?analog=on","BME3084820Z")</f>
        <v>BME3084820Z</v>
      </c>
      <c r="B1458" s="1" t="s">
        <v>2246</v>
      </c>
      <c r="C1458" s="1" t="s">
        <v>2200</v>
      </c>
      <c r="D1458" t="s">
        <v>2247</v>
      </c>
    </row>
    <row r="1459" spans="1:4" x14ac:dyDescent="0.25">
      <c r="A1459" s="4" t="str">
        <f>HYPERLINK("http://www.autodoc.ru/Web/price/art/BME3084823Z?analog=on","BME3084823Z")</f>
        <v>BME3084823Z</v>
      </c>
      <c r="B1459" s="1" t="s">
        <v>2248</v>
      </c>
      <c r="C1459" s="1" t="s">
        <v>2200</v>
      </c>
      <c r="D1459" t="s">
        <v>2249</v>
      </c>
    </row>
    <row r="1460" spans="1:4" x14ac:dyDescent="0.25">
      <c r="A1460" s="4" t="str">
        <f>HYPERLINK("http://www.autodoc.ru/Web/price/art/BME2175850Z?analog=on","BME2175850Z")</f>
        <v>BME2175850Z</v>
      </c>
      <c r="B1460" s="1" t="s">
        <v>2250</v>
      </c>
      <c r="C1460" s="1" t="s">
        <v>2251</v>
      </c>
      <c r="D1460" t="s">
        <v>2252</v>
      </c>
    </row>
    <row r="1461" spans="1:4" x14ac:dyDescent="0.25">
      <c r="A1461" s="4" t="str">
        <f>HYPERLINK("http://www.autodoc.ru/Web/price/art/BME3690911?analog=on","BME3690911")</f>
        <v>BME3690911</v>
      </c>
      <c r="B1461" s="1" t="s">
        <v>2253</v>
      </c>
      <c r="C1461" s="1" t="s">
        <v>2254</v>
      </c>
      <c r="D1461" t="s">
        <v>2255</v>
      </c>
    </row>
    <row r="1462" spans="1:4" x14ac:dyDescent="0.25">
      <c r="A1462" s="4" t="str">
        <f>HYPERLINK("http://www.autodoc.ru/Web/price/art/BME3690913?analog=on","BME3690913")</f>
        <v>BME3690913</v>
      </c>
      <c r="B1462" s="1" t="s">
        <v>2253</v>
      </c>
      <c r="C1462" s="1" t="s">
        <v>2254</v>
      </c>
      <c r="D1462" t="s">
        <v>2256</v>
      </c>
    </row>
    <row r="1463" spans="1:4" x14ac:dyDescent="0.25">
      <c r="A1463" s="4" t="str">
        <f>HYPERLINK("http://www.autodoc.ru/Web/price/art/BME3087914?analog=on","BME3087914")</f>
        <v>BME3087914</v>
      </c>
      <c r="B1463" s="1" t="s">
        <v>2257</v>
      </c>
      <c r="C1463" s="1" t="s">
        <v>30</v>
      </c>
      <c r="D1463" t="s">
        <v>2258</v>
      </c>
    </row>
    <row r="1464" spans="1:4" x14ac:dyDescent="0.25">
      <c r="A1464" s="3" t="s">
        <v>2259</v>
      </c>
      <c r="B1464" s="3"/>
      <c r="C1464" s="3"/>
      <c r="D1464" s="3"/>
    </row>
    <row r="1465" spans="1:4" x14ac:dyDescent="0.25">
      <c r="A1465" s="4" t="str">
        <f>HYPERLINK("http://www.autodoc.ru/Web/price/art/BME3488000L?analog=on","BME3488000L")</f>
        <v>BME3488000L</v>
      </c>
      <c r="B1465" s="1" t="s">
        <v>2260</v>
      </c>
      <c r="C1465" s="1" t="s">
        <v>2166</v>
      </c>
      <c r="D1465" t="s">
        <v>2261</v>
      </c>
    </row>
    <row r="1466" spans="1:4" x14ac:dyDescent="0.25">
      <c r="A1466" s="4" t="str">
        <f>HYPERLINK("http://www.autodoc.ru/Web/price/art/BME3488000R?analog=on","BME3488000R")</f>
        <v>BME3488000R</v>
      </c>
      <c r="B1466" s="1" t="s">
        <v>2262</v>
      </c>
      <c r="C1466" s="1" t="s">
        <v>2166</v>
      </c>
      <c r="D1466" t="s">
        <v>2263</v>
      </c>
    </row>
    <row r="1467" spans="1:4" x14ac:dyDescent="0.25">
      <c r="A1467" s="4" t="str">
        <f>HYPERLINK("http://www.autodoc.ru/Web/price/art/BME3488001L?analog=on","BME3488001L")</f>
        <v>BME3488001L</v>
      </c>
      <c r="B1467" s="1" t="s">
        <v>2264</v>
      </c>
      <c r="C1467" s="1" t="s">
        <v>2166</v>
      </c>
      <c r="D1467" t="s">
        <v>2265</v>
      </c>
    </row>
    <row r="1468" spans="1:4" x14ac:dyDescent="0.25">
      <c r="A1468" s="4" t="str">
        <f>HYPERLINK("http://www.autodoc.ru/Web/price/art/BME3488001R?analog=on","BME3488001R")</f>
        <v>BME3488001R</v>
      </c>
      <c r="B1468" s="1" t="s">
        <v>2266</v>
      </c>
      <c r="C1468" s="1" t="s">
        <v>2166</v>
      </c>
      <c r="D1468" t="s">
        <v>2267</v>
      </c>
    </row>
    <row r="1469" spans="1:4" x14ac:dyDescent="0.25">
      <c r="A1469" s="4" t="str">
        <f>HYPERLINK("http://www.autodoc.ru/Web/price/art/BME3488002L?analog=on","BME3488002L")</f>
        <v>BME3488002L</v>
      </c>
      <c r="B1469" s="1" t="s">
        <v>2268</v>
      </c>
      <c r="C1469" s="1" t="s">
        <v>2166</v>
      </c>
      <c r="D1469" t="s">
        <v>2269</v>
      </c>
    </row>
    <row r="1470" spans="1:4" x14ac:dyDescent="0.25">
      <c r="A1470" s="4" t="str">
        <f>HYPERLINK("http://www.autodoc.ru/Web/price/art/BME3488002R?analog=on","BME3488002R")</f>
        <v>BME3488002R</v>
      </c>
      <c r="B1470" s="1" t="s">
        <v>2268</v>
      </c>
      <c r="C1470" s="1" t="s">
        <v>2166</v>
      </c>
      <c r="D1470" t="s">
        <v>2270</v>
      </c>
    </row>
    <row r="1471" spans="1:4" x14ac:dyDescent="0.25">
      <c r="A1471" s="4" t="str">
        <f>HYPERLINK("http://www.autodoc.ru/Web/price/art/BME3488003N?analog=on","BME3488003N")</f>
        <v>BME3488003N</v>
      </c>
      <c r="B1471" s="1" t="s">
        <v>2271</v>
      </c>
      <c r="C1471" s="1" t="s">
        <v>2166</v>
      </c>
      <c r="D1471" t="s">
        <v>2272</v>
      </c>
    </row>
    <row r="1472" spans="1:4" x14ac:dyDescent="0.25">
      <c r="A1472" s="4" t="str">
        <f>HYPERLINK("http://www.autodoc.ru/Web/price/art/BME3488003L?analog=on","BME3488003L")</f>
        <v>BME3488003L</v>
      </c>
      <c r="B1472" s="1" t="s">
        <v>2273</v>
      </c>
      <c r="C1472" s="1" t="s">
        <v>2166</v>
      </c>
      <c r="D1472" t="s">
        <v>2274</v>
      </c>
    </row>
    <row r="1473" spans="1:4" x14ac:dyDescent="0.25">
      <c r="A1473" s="4" t="str">
        <f>HYPERLINK("http://www.autodoc.ru/Web/price/art/BME3488003R?analog=on","BME3488003R")</f>
        <v>BME3488003R</v>
      </c>
      <c r="B1473" s="1" t="s">
        <v>2275</v>
      </c>
      <c r="C1473" s="1" t="s">
        <v>2166</v>
      </c>
      <c r="D1473" t="s">
        <v>2276</v>
      </c>
    </row>
    <row r="1474" spans="1:4" x14ac:dyDescent="0.25">
      <c r="A1474" s="4" t="str">
        <f>HYPERLINK("http://www.autodoc.ru/Web/price/art/BME3488004L?analog=on","BME3488004L")</f>
        <v>BME3488004L</v>
      </c>
      <c r="B1474" s="1" t="s">
        <v>2260</v>
      </c>
      <c r="C1474" s="1" t="s">
        <v>2166</v>
      </c>
      <c r="D1474" t="s">
        <v>2277</v>
      </c>
    </row>
    <row r="1475" spans="1:4" x14ac:dyDescent="0.25">
      <c r="A1475" s="4" t="str">
        <f>HYPERLINK("http://www.autodoc.ru/Web/price/art/BME3488004R?analog=on","BME3488004R")</f>
        <v>BME3488004R</v>
      </c>
      <c r="B1475" s="1" t="s">
        <v>2262</v>
      </c>
      <c r="C1475" s="1" t="s">
        <v>2166</v>
      </c>
      <c r="D1475" t="s">
        <v>2278</v>
      </c>
    </row>
    <row r="1476" spans="1:4" x14ac:dyDescent="0.25">
      <c r="A1476" s="4" t="str">
        <f>HYPERLINK("http://www.autodoc.ru/Web/price/art/BME3488020Z?analog=on","BME3488020Z")</f>
        <v>BME3488020Z</v>
      </c>
      <c r="C1476" s="1" t="s">
        <v>2166</v>
      </c>
      <c r="D1476" t="s">
        <v>2279</v>
      </c>
    </row>
    <row r="1477" spans="1:4" x14ac:dyDescent="0.25">
      <c r="A1477" s="4" t="str">
        <f>HYPERLINK("http://www.autodoc.ru/Web/price/art/BME3488021Z?analog=on","BME3488021Z")</f>
        <v>BME3488021Z</v>
      </c>
      <c r="C1477" s="1" t="s">
        <v>2166</v>
      </c>
      <c r="D1477" t="s">
        <v>2280</v>
      </c>
    </row>
    <row r="1478" spans="1:4" x14ac:dyDescent="0.25">
      <c r="A1478" s="4" t="str">
        <f>HYPERLINK("http://www.autodoc.ru/Web/price/art/BME3488022LZ?analog=on","BME3488022LZ")</f>
        <v>BME3488022LZ</v>
      </c>
      <c r="C1478" s="1" t="s">
        <v>2166</v>
      </c>
      <c r="D1478" t="s">
        <v>2281</v>
      </c>
    </row>
    <row r="1479" spans="1:4" x14ac:dyDescent="0.25">
      <c r="A1479" s="4" t="str">
        <f>HYPERLINK("http://www.autodoc.ru/Web/price/art/BME3488023LZ?analog=on","BME3488023LZ")</f>
        <v>BME3488023LZ</v>
      </c>
      <c r="C1479" s="1" t="s">
        <v>2166</v>
      </c>
      <c r="D1479" t="s">
        <v>2282</v>
      </c>
    </row>
    <row r="1480" spans="1:4" x14ac:dyDescent="0.25">
      <c r="A1480" s="4" t="str">
        <f>HYPERLINK("http://www.autodoc.ru/Web/price/art/BME3288030WL?analog=on","BME3288030WL")</f>
        <v>BME3288030WL</v>
      </c>
      <c r="B1480" s="1" t="s">
        <v>2283</v>
      </c>
      <c r="C1480" s="1" t="s">
        <v>2284</v>
      </c>
      <c r="D1480" t="s">
        <v>2285</v>
      </c>
    </row>
    <row r="1481" spans="1:4" x14ac:dyDescent="0.25">
      <c r="A1481" s="4" t="str">
        <f>HYPERLINK("http://www.autodoc.ru/Web/price/art/BME3288030WR?analog=on","BME3288030WR")</f>
        <v>BME3288030WR</v>
      </c>
      <c r="B1481" s="1" t="s">
        <v>2286</v>
      </c>
      <c r="C1481" s="1" t="s">
        <v>2284</v>
      </c>
      <c r="D1481" t="s">
        <v>2287</v>
      </c>
    </row>
    <row r="1482" spans="1:4" x14ac:dyDescent="0.25">
      <c r="A1482" s="4" t="str">
        <f>HYPERLINK("http://www.autodoc.ru/Web/price/art/BME3288030YR?analog=on","BME3288030YR")</f>
        <v>BME3288030YR</v>
      </c>
      <c r="B1482" s="1" t="s">
        <v>2288</v>
      </c>
      <c r="C1482" s="1" t="s">
        <v>2284</v>
      </c>
      <c r="D1482" t="s">
        <v>2289</v>
      </c>
    </row>
    <row r="1483" spans="1:4" x14ac:dyDescent="0.25">
      <c r="A1483" s="4" t="str">
        <f>HYPERLINK("http://www.autodoc.ru/Web/price/art/BME3288080L?analog=on","BME3288080L")</f>
        <v>BME3288080L</v>
      </c>
      <c r="C1483" s="1" t="s">
        <v>2284</v>
      </c>
      <c r="D1483" t="s">
        <v>2290</v>
      </c>
    </row>
    <row r="1484" spans="1:4" x14ac:dyDescent="0.25">
      <c r="A1484" s="4" t="str">
        <f>HYPERLINK("http://www.autodoc.ru/Web/price/art/BME3288080R?analog=on","BME3288080R")</f>
        <v>BME3288080R</v>
      </c>
      <c r="C1484" s="1" t="s">
        <v>2284</v>
      </c>
      <c r="D1484" t="s">
        <v>2291</v>
      </c>
    </row>
    <row r="1485" spans="1:4" x14ac:dyDescent="0.25">
      <c r="A1485" s="4" t="str">
        <f>HYPERLINK("http://www.autodoc.ru/Web/price/art/BME3288100L?analog=on","BME3288100L")</f>
        <v>BME3288100L</v>
      </c>
      <c r="B1485" s="1" t="s">
        <v>2292</v>
      </c>
      <c r="C1485" s="1" t="s">
        <v>2284</v>
      </c>
      <c r="D1485" t="s">
        <v>2293</v>
      </c>
    </row>
    <row r="1486" spans="1:4" x14ac:dyDescent="0.25">
      <c r="A1486" s="4" t="str">
        <f>HYPERLINK("http://www.autodoc.ru/Web/price/art/BME3288100R?analog=on","BME3288100R")</f>
        <v>BME3288100R</v>
      </c>
      <c r="B1486" s="1" t="s">
        <v>2294</v>
      </c>
      <c r="C1486" s="1" t="s">
        <v>2284</v>
      </c>
      <c r="D1486" t="s">
        <v>2295</v>
      </c>
    </row>
    <row r="1487" spans="1:4" x14ac:dyDescent="0.25">
      <c r="A1487" s="4" t="str">
        <f>HYPERLINK("http://www.autodoc.ru/Web/price/art/BME3288100HBC?analog=on","BME3288100HBC")</f>
        <v>BME3288100HBC</v>
      </c>
      <c r="B1487" s="1" t="s">
        <v>2296</v>
      </c>
      <c r="C1487" s="1" t="s">
        <v>2284</v>
      </c>
      <c r="D1487" t="s">
        <v>2297</v>
      </c>
    </row>
    <row r="1488" spans="1:4" x14ac:dyDescent="0.25">
      <c r="A1488" s="4" t="str">
        <f>HYPERLINK("http://www.autodoc.ru/Web/price/art/BME3288101BL?analog=on","BME3288101BL")</f>
        <v>BME3288101BL</v>
      </c>
      <c r="B1488" s="1" t="s">
        <v>2298</v>
      </c>
      <c r="C1488" s="1" t="s">
        <v>2284</v>
      </c>
      <c r="D1488" t="s">
        <v>2299</v>
      </c>
    </row>
    <row r="1489" spans="1:4" x14ac:dyDescent="0.25">
      <c r="A1489" s="4" t="str">
        <f>HYPERLINK("http://www.autodoc.ru/Web/price/art/BME3288101BR?analog=on","BME3288101BR")</f>
        <v>BME3288101BR</v>
      </c>
      <c r="B1489" s="1" t="s">
        <v>2300</v>
      </c>
      <c r="C1489" s="1" t="s">
        <v>2284</v>
      </c>
      <c r="D1489" t="s">
        <v>2301</v>
      </c>
    </row>
    <row r="1490" spans="1:4" x14ac:dyDescent="0.25">
      <c r="A1490" s="4" t="str">
        <f>HYPERLINK("http://www.autodoc.ru/Web/price/art/BME3288160B?analog=on","BME3288160B")</f>
        <v>BME3288160B</v>
      </c>
      <c r="B1490" s="1" t="s">
        <v>2302</v>
      </c>
      <c r="C1490" s="1" t="s">
        <v>2284</v>
      </c>
      <c r="D1490" t="s">
        <v>2303</v>
      </c>
    </row>
    <row r="1491" spans="1:4" x14ac:dyDescent="0.25">
      <c r="A1491" s="4" t="str">
        <f>HYPERLINK("http://www.autodoc.ru/Web/price/art/BME3288170HL?analog=on","BME3288170HL")</f>
        <v>BME3288170HL</v>
      </c>
      <c r="B1491" s="1" t="s">
        <v>2304</v>
      </c>
      <c r="C1491" s="1" t="s">
        <v>2284</v>
      </c>
      <c r="D1491" t="s">
        <v>2305</v>
      </c>
    </row>
    <row r="1492" spans="1:4" x14ac:dyDescent="0.25">
      <c r="A1492" s="4" t="str">
        <f>HYPERLINK("http://www.autodoc.ru/Web/price/art/BME3288170HR?analog=on","BME3288170HR")</f>
        <v>BME3288170HR</v>
      </c>
      <c r="B1492" s="1" t="s">
        <v>2306</v>
      </c>
      <c r="C1492" s="1" t="s">
        <v>2284</v>
      </c>
      <c r="D1492" t="s">
        <v>2307</v>
      </c>
    </row>
    <row r="1493" spans="1:4" x14ac:dyDescent="0.25">
      <c r="A1493" s="4" t="str">
        <f>HYPERLINK("http://www.autodoc.ru/Web/price/art/BME3288170HC?analog=on","BME3288170HC")</f>
        <v>BME3288170HC</v>
      </c>
      <c r="B1493" s="1" t="s">
        <v>2308</v>
      </c>
      <c r="C1493" s="1" t="s">
        <v>2284</v>
      </c>
      <c r="D1493" t="s">
        <v>2309</v>
      </c>
    </row>
    <row r="1494" spans="1:4" x14ac:dyDescent="0.25">
      <c r="A1494" s="4" t="str">
        <f>HYPERLINK("http://www.autodoc.ru/Web/price/art/BME3288190L?analog=on","BME3288190L")</f>
        <v>BME3288190L</v>
      </c>
      <c r="B1494" s="1" t="s">
        <v>2310</v>
      </c>
      <c r="C1494" s="1" t="s">
        <v>2284</v>
      </c>
      <c r="D1494" t="s">
        <v>2311</v>
      </c>
    </row>
    <row r="1495" spans="1:4" x14ac:dyDescent="0.25">
      <c r="A1495" s="4" t="str">
        <f>HYPERLINK("http://www.autodoc.ru/Web/price/art/BME3288190R?analog=on","BME3288190R")</f>
        <v>BME3288190R</v>
      </c>
      <c r="B1495" s="1" t="s">
        <v>2312</v>
      </c>
      <c r="C1495" s="1" t="s">
        <v>2284</v>
      </c>
      <c r="D1495" t="s">
        <v>2313</v>
      </c>
    </row>
    <row r="1496" spans="1:4" x14ac:dyDescent="0.25">
      <c r="A1496" s="4" t="str">
        <f>HYPERLINK("http://www.autodoc.ru/Web/price/art/BME3288270L?analog=on","BME3288270L")</f>
        <v>BME3288270L</v>
      </c>
      <c r="B1496" s="1" t="s">
        <v>2314</v>
      </c>
      <c r="C1496" s="1" t="s">
        <v>2284</v>
      </c>
      <c r="D1496" t="s">
        <v>2315</v>
      </c>
    </row>
    <row r="1497" spans="1:4" x14ac:dyDescent="0.25">
      <c r="A1497" s="4" t="str">
        <f>HYPERLINK("http://www.autodoc.ru/Web/price/art/BME3288270R?analog=on","BME3288270R")</f>
        <v>BME3288270R</v>
      </c>
      <c r="B1497" s="1" t="s">
        <v>2316</v>
      </c>
      <c r="C1497" s="1" t="s">
        <v>2284</v>
      </c>
      <c r="D1497" t="s">
        <v>2317</v>
      </c>
    </row>
    <row r="1498" spans="1:4" x14ac:dyDescent="0.25">
      <c r="A1498" s="4" t="str">
        <f>HYPERLINK("http://www.autodoc.ru/Web/price/art/BME3288271L?analog=on","BME3288271L")</f>
        <v>BME3288271L</v>
      </c>
      <c r="B1498" s="1" t="s">
        <v>2314</v>
      </c>
      <c r="C1498" s="1" t="s">
        <v>2284</v>
      </c>
      <c r="D1498" t="s">
        <v>2318</v>
      </c>
    </row>
    <row r="1499" spans="1:4" x14ac:dyDescent="0.25">
      <c r="A1499" s="4" t="str">
        <f>HYPERLINK("http://www.autodoc.ru/Web/price/art/BME3288271R?analog=on","BME3288271R")</f>
        <v>BME3288271R</v>
      </c>
      <c r="B1499" s="1" t="s">
        <v>2316</v>
      </c>
      <c r="C1499" s="1" t="s">
        <v>2284</v>
      </c>
      <c r="D1499" t="s">
        <v>2319</v>
      </c>
    </row>
    <row r="1500" spans="1:4" x14ac:dyDescent="0.25">
      <c r="A1500" s="4" t="str">
        <f>HYPERLINK("http://www.autodoc.ru/Web/price/art/BME3288330?analog=on","BME3288330")</f>
        <v>BME3288330</v>
      </c>
      <c r="B1500" s="1" t="s">
        <v>2320</v>
      </c>
      <c r="C1500" s="1" t="s">
        <v>2284</v>
      </c>
      <c r="D1500" t="s">
        <v>2321</v>
      </c>
    </row>
    <row r="1501" spans="1:4" x14ac:dyDescent="0.25">
      <c r="A1501" s="4" t="str">
        <f>HYPERLINK("http://www.autodoc.ru/Web/price/art/BME3288390?analog=on","BME3288390")</f>
        <v>BME3288390</v>
      </c>
      <c r="B1501" s="1" t="s">
        <v>2322</v>
      </c>
      <c r="C1501" s="1" t="s">
        <v>2284</v>
      </c>
      <c r="D1501" t="s">
        <v>2323</v>
      </c>
    </row>
    <row r="1502" spans="1:4" x14ac:dyDescent="0.25">
      <c r="A1502" s="4" t="str">
        <f>HYPERLINK("http://www.autodoc.ru/Web/price/art/BME3488400L?analog=on","BME3488400L")</f>
        <v>BME3488400L</v>
      </c>
      <c r="B1502" s="1" t="s">
        <v>2273</v>
      </c>
      <c r="C1502" s="1" t="s">
        <v>2166</v>
      </c>
      <c r="D1502" t="s">
        <v>2324</v>
      </c>
    </row>
    <row r="1503" spans="1:4" x14ac:dyDescent="0.25">
      <c r="A1503" s="4" t="str">
        <f>HYPERLINK("http://www.autodoc.ru/Web/price/art/BME3488400R?analog=on","BME3488400R")</f>
        <v>BME3488400R</v>
      </c>
      <c r="B1503" s="1" t="s">
        <v>2275</v>
      </c>
      <c r="C1503" s="1" t="s">
        <v>2166</v>
      </c>
      <c r="D1503" t="s">
        <v>2325</v>
      </c>
    </row>
    <row r="1504" spans="1:4" x14ac:dyDescent="0.25">
      <c r="A1504" s="4" t="str">
        <f>HYPERLINK("http://www.autodoc.ru/Web/price/art/BME3488410?analog=on","BME3488410")</f>
        <v>BME3488410</v>
      </c>
      <c r="B1504" s="1" t="s">
        <v>2326</v>
      </c>
      <c r="C1504" s="1" t="s">
        <v>2166</v>
      </c>
      <c r="D1504" t="s">
        <v>2327</v>
      </c>
    </row>
    <row r="1505" spans="1:4" x14ac:dyDescent="0.25">
      <c r="A1505" s="4" t="str">
        <f>HYPERLINK("http://www.autodoc.ru/Web/price/art/BME3288450L?analog=on","BME3288450L")</f>
        <v>BME3288450L</v>
      </c>
      <c r="B1505" s="1" t="s">
        <v>2328</v>
      </c>
      <c r="C1505" s="1" t="s">
        <v>2329</v>
      </c>
      <c r="D1505" t="s">
        <v>2330</v>
      </c>
    </row>
    <row r="1506" spans="1:4" x14ac:dyDescent="0.25">
      <c r="A1506" s="4" t="str">
        <f>HYPERLINK("http://www.autodoc.ru/Web/price/art/BME3288450R?analog=on","BME3288450R")</f>
        <v>BME3288450R</v>
      </c>
      <c r="B1506" s="1" t="s">
        <v>2331</v>
      </c>
      <c r="C1506" s="1" t="s">
        <v>2329</v>
      </c>
      <c r="D1506" t="s">
        <v>2332</v>
      </c>
    </row>
    <row r="1507" spans="1:4" x14ac:dyDescent="0.25">
      <c r="A1507" s="4" t="str">
        <f>HYPERLINK("http://www.autodoc.ru/Web/price/art/BME3288740L?analog=on","BME3288740L")</f>
        <v>BME3288740L</v>
      </c>
      <c r="B1507" s="1" t="s">
        <v>2333</v>
      </c>
      <c r="C1507" s="1" t="s">
        <v>2284</v>
      </c>
      <c r="D1507" t="s">
        <v>2334</v>
      </c>
    </row>
    <row r="1508" spans="1:4" x14ac:dyDescent="0.25">
      <c r="A1508" s="4" t="str">
        <f>HYPERLINK("http://www.autodoc.ru/Web/price/art/BME3288740R?analog=on","BME3288740R")</f>
        <v>BME3288740R</v>
      </c>
      <c r="B1508" s="1" t="s">
        <v>2335</v>
      </c>
      <c r="C1508" s="1" t="s">
        <v>2284</v>
      </c>
      <c r="D1508" t="s">
        <v>2336</v>
      </c>
    </row>
    <row r="1509" spans="1:4" x14ac:dyDescent="0.25">
      <c r="A1509" s="4" t="str">
        <f>HYPERLINK("http://www.autodoc.ru/Web/price/art/BME3288742RWL?analog=on","BME3288742RWL")</f>
        <v>BME3288742RWL</v>
      </c>
      <c r="B1509" s="1" t="s">
        <v>2337</v>
      </c>
      <c r="C1509" s="1" t="s">
        <v>2284</v>
      </c>
      <c r="D1509" t="s">
        <v>2338</v>
      </c>
    </row>
    <row r="1510" spans="1:4" x14ac:dyDescent="0.25">
      <c r="A1510" s="4" t="str">
        <f>HYPERLINK("http://www.autodoc.ru/Web/price/art/BME3288742RWR?analog=on","BME3288742RWR")</f>
        <v>BME3288742RWR</v>
      </c>
      <c r="B1510" s="1" t="s">
        <v>2339</v>
      </c>
      <c r="C1510" s="1" t="s">
        <v>2284</v>
      </c>
      <c r="D1510" t="s">
        <v>2340</v>
      </c>
    </row>
    <row r="1511" spans="1:4" x14ac:dyDescent="0.25">
      <c r="A1511" s="4" t="str">
        <f>HYPERLINK("http://www.autodoc.ru/Web/price/art/BME3288743RTL?analog=on","BME3288743RTL")</f>
        <v>BME3288743RTL</v>
      </c>
      <c r="B1511" s="1" t="s">
        <v>2337</v>
      </c>
      <c r="C1511" s="1" t="s">
        <v>2284</v>
      </c>
      <c r="D1511" t="s">
        <v>2341</v>
      </c>
    </row>
    <row r="1512" spans="1:4" x14ac:dyDescent="0.25">
      <c r="A1512" s="4" t="str">
        <f>HYPERLINK("http://www.autodoc.ru/Web/price/art/BME3288743RTR?analog=on","BME3288743RTR")</f>
        <v>BME3288743RTR</v>
      </c>
      <c r="B1512" s="1" t="s">
        <v>2339</v>
      </c>
      <c r="C1512" s="1" t="s">
        <v>2284</v>
      </c>
      <c r="D1512" t="s">
        <v>2342</v>
      </c>
    </row>
    <row r="1513" spans="1:4" x14ac:dyDescent="0.25">
      <c r="A1513" s="4" t="str">
        <f>HYPERLINK("http://www.autodoc.ru/Web/price/art/BME3288810L?analog=on","BME3288810L")</f>
        <v>BME3288810L</v>
      </c>
      <c r="B1513" s="1" t="s">
        <v>2343</v>
      </c>
      <c r="C1513" s="1" t="s">
        <v>2284</v>
      </c>
      <c r="D1513" t="s">
        <v>2344</v>
      </c>
    </row>
    <row r="1514" spans="1:4" x14ac:dyDescent="0.25">
      <c r="A1514" s="4" t="str">
        <f>HYPERLINK("http://www.autodoc.ru/Web/price/art/BME3288810R?analog=on","BME3288810R")</f>
        <v>BME3288810R</v>
      </c>
      <c r="B1514" s="1" t="s">
        <v>2345</v>
      </c>
      <c r="C1514" s="1" t="s">
        <v>2284</v>
      </c>
      <c r="D1514" t="s">
        <v>2346</v>
      </c>
    </row>
    <row r="1515" spans="1:4" x14ac:dyDescent="0.25">
      <c r="A1515" s="4" t="str">
        <f>HYPERLINK("http://www.autodoc.ru/Web/price/art/BME3284840Z?analog=on","BME3284840Z")</f>
        <v>BME3284840Z</v>
      </c>
      <c r="B1515" s="1" t="s">
        <v>2347</v>
      </c>
      <c r="C1515" s="1" t="s">
        <v>2348</v>
      </c>
      <c r="D1515" t="s">
        <v>2349</v>
      </c>
    </row>
    <row r="1516" spans="1:4" x14ac:dyDescent="0.25">
      <c r="A1516" s="4" t="str">
        <f>HYPERLINK("http://www.autodoc.ru/Web/price/art/BME3285912?analog=on","BME3285912")</f>
        <v>BME3285912</v>
      </c>
      <c r="B1516" s="1" t="s">
        <v>2350</v>
      </c>
      <c r="C1516" s="1" t="s">
        <v>2351</v>
      </c>
      <c r="D1516" t="s">
        <v>2352</v>
      </c>
    </row>
    <row r="1517" spans="1:4" x14ac:dyDescent="0.25">
      <c r="A1517" s="4" t="str">
        <f>HYPERLINK("http://www.autodoc.ru/Web/price/art/BME3692940?analog=on","BME3692940")</f>
        <v>BME3692940</v>
      </c>
      <c r="B1517" s="1" t="s">
        <v>2353</v>
      </c>
      <c r="C1517" s="1" t="s">
        <v>2354</v>
      </c>
      <c r="D1517" t="s">
        <v>2355</v>
      </c>
    </row>
    <row r="1518" spans="1:4" x14ac:dyDescent="0.25">
      <c r="A1518" s="3" t="s">
        <v>2356</v>
      </c>
      <c r="B1518" s="3"/>
      <c r="C1518" s="3"/>
      <c r="D1518" s="3"/>
    </row>
    <row r="1519" spans="1:4" x14ac:dyDescent="0.25">
      <c r="A1519" s="4" t="str">
        <f>HYPERLINK("http://www.autodoc.ru/Web/price/art/BME3488000L?analog=on","BME3488000L")</f>
        <v>BME3488000L</v>
      </c>
      <c r="B1519" s="1" t="s">
        <v>2260</v>
      </c>
      <c r="C1519" s="1" t="s">
        <v>2166</v>
      </c>
      <c r="D1519" t="s">
        <v>2261</v>
      </c>
    </row>
    <row r="1520" spans="1:4" x14ac:dyDescent="0.25">
      <c r="A1520" s="4" t="str">
        <f>HYPERLINK("http://www.autodoc.ru/Web/price/art/BME3488000R?analog=on","BME3488000R")</f>
        <v>BME3488000R</v>
      </c>
      <c r="B1520" s="1" t="s">
        <v>2262</v>
      </c>
      <c r="C1520" s="1" t="s">
        <v>2166</v>
      </c>
      <c r="D1520" t="s">
        <v>2263</v>
      </c>
    </row>
    <row r="1521" spans="1:4" x14ac:dyDescent="0.25">
      <c r="A1521" s="4" t="str">
        <f>HYPERLINK("http://www.autodoc.ru/Web/price/art/BME3488001L?analog=on","BME3488001L")</f>
        <v>BME3488001L</v>
      </c>
      <c r="B1521" s="1" t="s">
        <v>2264</v>
      </c>
      <c r="C1521" s="1" t="s">
        <v>2166</v>
      </c>
      <c r="D1521" t="s">
        <v>2265</v>
      </c>
    </row>
    <row r="1522" spans="1:4" x14ac:dyDescent="0.25">
      <c r="A1522" s="4" t="str">
        <f>HYPERLINK("http://www.autodoc.ru/Web/price/art/BME3488001R?analog=on","BME3488001R")</f>
        <v>BME3488001R</v>
      </c>
      <c r="B1522" s="1" t="s">
        <v>2266</v>
      </c>
      <c r="C1522" s="1" t="s">
        <v>2166</v>
      </c>
      <c r="D1522" t="s">
        <v>2267</v>
      </c>
    </row>
    <row r="1523" spans="1:4" x14ac:dyDescent="0.25">
      <c r="A1523" s="4" t="str">
        <f>HYPERLINK("http://www.autodoc.ru/Web/price/art/BME3488002L?analog=on","BME3488002L")</f>
        <v>BME3488002L</v>
      </c>
      <c r="B1523" s="1" t="s">
        <v>2268</v>
      </c>
      <c r="C1523" s="1" t="s">
        <v>2166</v>
      </c>
      <c r="D1523" t="s">
        <v>2269</v>
      </c>
    </row>
    <row r="1524" spans="1:4" x14ac:dyDescent="0.25">
      <c r="A1524" s="4" t="str">
        <f>HYPERLINK("http://www.autodoc.ru/Web/price/art/BME3488002R?analog=on","BME3488002R")</f>
        <v>BME3488002R</v>
      </c>
      <c r="B1524" s="1" t="s">
        <v>2268</v>
      </c>
      <c r="C1524" s="1" t="s">
        <v>2166</v>
      </c>
      <c r="D1524" t="s">
        <v>2270</v>
      </c>
    </row>
    <row r="1525" spans="1:4" x14ac:dyDescent="0.25">
      <c r="A1525" s="4" t="str">
        <f>HYPERLINK("http://www.autodoc.ru/Web/price/art/BME3488003N?analog=on","BME3488003N")</f>
        <v>BME3488003N</v>
      </c>
      <c r="B1525" s="1" t="s">
        <v>2271</v>
      </c>
      <c r="C1525" s="1" t="s">
        <v>2166</v>
      </c>
      <c r="D1525" t="s">
        <v>2272</v>
      </c>
    </row>
    <row r="1526" spans="1:4" x14ac:dyDescent="0.25">
      <c r="A1526" s="4" t="str">
        <f>HYPERLINK("http://www.autodoc.ru/Web/price/art/BME3488003L?analog=on","BME3488003L")</f>
        <v>BME3488003L</v>
      </c>
      <c r="B1526" s="1" t="s">
        <v>2273</v>
      </c>
      <c r="C1526" s="1" t="s">
        <v>2166</v>
      </c>
      <c r="D1526" t="s">
        <v>2274</v>
      </c>
    </row>
    <row r="1527" spans="1:4" x14ac:dyDescent="0.25">
      <c r="A1527" s="4" t="str">
        <f>HYPERLINK("http://www.autodoc.ru/Web/price/art/BME3488003R?analog=on","BME3488003R")</f>
        <v>BME3488003R</v>
      </c>
      <c r="B1527" s="1" t="s">
        <v>2275</v>
      </c>
      <c r="C1527" s="1" t="s">
        <v>2166</v>
      </c>
      <c r="D1527" t="s">
        <v>2276</v>
      </c>
    </row>
    <row r="1528" spans="1:4" x14ac:dyDescent="0.25">
      <c r="A1528" s="4" t="str">
        <f>HYPERLINK("http://www.autodoc.ru/Web/price/art/BME3488004L?analog=on","BME3488004L")</f>
        <v>BME3488004L</v>
      </c>
      <c r="B1528" s="1" t="s">
        <v>2260</v>
      </c>
      <c r="C1528" s="1" t="s">
        <v>2166</v>
      </c>
      <c r="D1528" t="s">
        <v>2277</v>
      </c>
    </row>
    <row r="1529" spans="1:4" x14ac:dyDescent="0.25">
      <c r="A1529" s="4" t="str">
        <f>HYPERLINK("http://www.autodoc.ru/Web/price/art/BME3488004R?analog=on","BME3488004R")</f>
        <v>BME3488004R</v>
      </c>
      <c r="B1529" s="1" t="s">
        <v>2262</v>
      </c>
      <c r="C1529" s="1" t="s">
        <v>2166</v>
      </c>
      <c r="D1529" t="s">
        <v>2278</v>
      </c>
    </row>
    <row r="1530" spans="1:4" x14ac:dyDescent="0.25">
      <c r="A1530" s="4" t="str">
        <f>HYPERLINK("http://www.autodoc.ru/Web/price/art/BME3488005N?analog=on","BME3488005N")</f>
        <v>BME3488005N</v>
      </c>
      <c r="B1530" s="1" t="s">
        <v>2271</v>
      </c>
      <c r="C1530" s="1" t="s">
        <v>2166</v>
      </c>
      <c r="D1530" t="s">
        <v>2357</v>
      </c>
    </row>
    <row r="1531" spans="1:4" x14ac:dyDescent="0.25">
      <c r="A1531" s="4" t="str">
        <f>HYPERLINK("http://www.autodoc.ru/Web/price/art/BME3488020Z?analog=on","BME3488020Z")</f>
        <v>BME3488020Z</v>
      </c>
      <c r="C1531" s="1" t="s">
        <v>2166</v>
      </c>
      <c r="D1531" t="s">
        <v>2279</v>
      </c>
    </row>
    <row r="1532" spans="1:4" x14ac:dyDescent="0.25">
      <c r="A1532" s="4" t="str">
        <f>HYPERLINK("http://www.autodoc.ru/Web/price/art/BME3488021Z?analog=on","BME3488021Z")</f>
        <v>BME3488021Z</v>
      </c>
      <c r="C1532" s="1" t="s">
        <v>2166</v>
      </c>
      <c r="D1532" t="s">
        <v>2280</v>
      </c>
    </row>
    <row r="1533" spans="1:4" x14ac:dyDescent="0.25">
      <c r="A1533" s="4" t="str">
        <f>HYPERLINK("http://www.autodoc.ru/Web/price/art/BME3488022LZ?analog=on","BME3488022LZ")</f>
        <v>BME3488022LZ</v>
      </c>
      <c r="C1533" s="1" t="s">
        <v>2166</v>
      </c>
      <c r="D1533" t="s">
        <v>2281</v>
      </c>
    </row>
    <row r="1534" spans="1:4" x14ac:dyDescent="0.25">
      <c r="A1534" s="4" t="str">
        <f>HYPERLINK("http://www.autodoc.ru/Web/price/art/BME3488023LZ?analog=on","BME3488023LZ")</f>
        <v>BME3488023LZ</v>
      </c>
      <c r="C1534" s="1" t="s">
        <v>2166</v>
      </c>
      <c r="D1534" t="s">
        <v>2282</v>
      </c>
    </row>
    <row r="1535" spans="1:4" x14ac:dyDescent="0.25">
      <c r="A1535" s="4" t="str">
        <f>HYPERLINK("http://www.autodoc.ru/Web/price/art/BME3488030HN?analog=on","BME3488030HN")</f>
        <v>BME3488030HN</v>
      </c>
      <c r="B1535" s="1" t="s">
        <v>2358</v>
      </c>
      <c r="C1535" s="1" t="s">
        <v>2166</v>
      </c>
      <c r="D1535" t="s">
        <v>2359</v>
      </c>
    </row>
    <row r="1536" spans="1:4" x14ac:dyDescent="0.25">
      <c r="A1536" s="4" t="str">
        <f>HYPERLINK("http://www.autodoc.ru/Web/price/art/BME3488030WL?analog=on","BME3488030WL")</f>
        <v>BME3488030WL</v>
      </c>
      <c r="B1536" s="1" t="s">
        <v>2360</v>
      </c>
      <c r="C1536" s="1" t="s">
        <v>2166</v>
      </c>
      <c r="D1536" t="s">
        <v>2361</v>
      </c>
    </row>
    <row r="1537" spans="1:4" x14ac:dyDescent="0.25">
      <c r="A1537" s="4" t="str">
        <f>HYPERLINK("http://www.autodoc.ru/Web/price/art/BME3488030YL?analog=on","BME3488030YL")</f>
        <v>BME3488030YL</v>
      </c>
      <c r="B1537" s="1" t="s">
        <v>2362</v>
      </c>
      <c r="C1537" s="1" t="s">
        <v>2166</v>
      </c>
      <c r="D1537" t="s">
        <v>2363</v>
      </c>
    </row>
    <row r="1538" spans="1:4" x14ac:dyDescent="0.25">
      <c r="A1538" s="4" t="str">
        <f>HYPERLINK("http://www.autodoc.ru/Web/price/art/BME3488030TTL?analog=on","BME3488030TTL")</f>
        <v>BME3488030TTL</v>
      </c>
      <c r="B1538" s="1" t="s">
        <v>2364</v>
      </c>
      <c r="C1538" s="1" t="s">
        <v>2166</v>
      </c>
      <c r="D1538" t="s">
        <v>2365</v>
      </c>
    </row>
    <row r="1539" spans="1:4" x14ac:dyDescent="0.25">
      <c r="A1539" s="4" t="str">
        <f>HYPERLINK("http://www.autodoc.ru/Web/price/art/BME3488030WR?analog=on","BME3488030WR")</f>
        <v>BME3488030WR</v>
      </c>
      <c r="B1539" s="1" t="s">
        <v>2366</v>
      </c>
      <c r="C1539" s="1" t="s">
        <v>2166</v>
      </c>
      <c r="D1539" t="s">
        <v>2367</v>
      </c>
    </row>
    <row r="1540" spans="1:4" x14ac:dyDescent="0.25">
      <c r="A1540" s="4" t="str">
        <f>HYPERLINK("http://www.autodoc.ru/Web/price/art/BME3488030YR?analog=on","BME3488030YR")</f>
        <v>BME3488030YR</v>
      </c>
      <c r="B1540" s="1" t="s">
        <v>2368</v>
      </c>
      <c r="C1540" s="1" t="s">
        <v>2166</v>
      </c>
      <c r="D1540" t="s">
        <v>2369</v>
      </c>
    </row>
    <row r="1541" spans="1:4" x14ac:dyDescent="0.25">
      <c r="A1541" s="4" t="str">
        <f>HYPERLINK("http://www.autodoc.ru/Web/price/art/BME3488030TTR?analog=on","BME3488030TTR")</f>
        <v>BME3488030TTR</v>
      </c>
      <c r="B1541" s="1" t="s">
        <v>2370</v>
      </c>
      <c r="C1541" s="1" t="s">
        <v>2166</v>
      </c>
      <c r="D1541" t="s">
        <v>2371</v>
      </c>
    </row>
    <row r="1542" spans="1:4" x14ac:dyDescent="0.25">
      <c r="A1542" s="4" t="str">
        <f>HYPERLINK("http://www.autodoc.ru/Web/price/art/BME3488031HN?analog=on","BME3488031HN")</f>
        <v>BME3488031HN</v>
      </c>
      <c r="B1542" s="1" t="s">
        <v>2358</v>
      </c>
      <c r="C1542" s="1" t="s">
        <v>2166</v>
      </c>
      <c r="D1542" t="s">
        <v>2372</v>
      </c>
    </row>
    <row r="1543" spans="1:4" x14ac:dyDescent="0.25">
      <c r="A1543" s="4" t="str">
        <f>HYPERLINK("http://www.autodoc.ru/Web/price/art/BME3488031TTN?analog=on","BME3488031TTN")</f>
        <v>BME3488031TTN</v>
      </c>
      <c r="B1543" s="1" t="s">
        <v>2358</v>
      </c>
      <c r="C1543" s="1" t="s">
        <v>2166</v>
      </c>
      <c r="D1543" t="s">
        <v>2373</v>
      </c>
    </row>
    <row r="1544" spans="1:4" x14ac:dyDescent="0.25">
      <c r="A1544" s="4" t="str">
        <f>HYPERLINK("http://www.autodoc.ru/Web/price/art/BME3488032HN?analog=on","BME3488032HN")</f>
        <v>BME3488032HN</v>
      </c>
      <c r="B1544" s="1" t="s">
        <v>2358</v>
      </c>
      <c r="C1544" s="1" t="s">
        <v>2374</v>
      </c>
      <c r="D1544" t="s">
        <v>2375</v>
      </c>
    </row>
    <row r="1545" spans="1:4" x14ac:dyDescent="0.25">
      <c r="A1545" s="4" t="str">
        <f>HYPERLINK("http://www.autodoc.ru/Web/price/art/BME3488070L?analog=on","BME3488070L")</f>
        <v>BME3488070L</v>
      </c>
      <c r="B1545" s="1" t="s">
        <v>2376</v>
      </c>
      <c r="C1545" s="1" t="s">
        <v>2166</v>
      </c>
      <c r="D1545" t="s">
        <v>2377</v>
      </c>
    </row>
    <row r="1546" spans="1:4" x14ac:dyDescent="0.25">
      <c r="A1546" s="4" t="str">
        <f>HYPERLINK("http://www.autodoc.ru/Web/price/art/BME3488070R?analog=on","BME3488070R")</f>
        <v>BME3488070R</v>
      </c>
      <c r="B1546" s="1" t="s">
        <v>2378</v>
      </c>
      <c r="C1546" s="1" t="s">
        <v>2166</v>
      </c>
      <c r="D1546" t="s">
        <v>2379</v>
      </c>
    </row>
    <row r="1547" spans="1:4" x14ac:dyDescent="0.25">
      <c r="A1547" s="4" t="str">
        <f>HYPERLINK("http://www.autodoc.ru/Web/price/art/BME3488072HN?analog=on","BME3488072HN")</f>
        <v>BME3488072HN</v>
      </c>
      <c r="B1547" s="1" t="s">
        <v>2380</v>
      </c>
      <c r="C1547" s="1" t="s">
        <v>2374</v>
      </c>
      <c r="D1547" t="s">
        <v>2381</v>
      </c>
    </row>
    <row r="1548" spans="1:4" x14ac:dyDescent="0.25">
      <c r="A1548" s="4" t="str">
        <f>HYPERLINK("http://www.autodoc.ru/Web/price/art/BME3488072L?analog=on","BME3488072L")</f>
        <v>BME3488072L</v>
      </c>
      <c r="B1548" s="1" t="s">
        <v>2376</v>
      </c>
      <c r="C1548" s="1" t="s">
        <v>2166</v>
      </c>
      <c r="D1548" t="s">
        <v>2382</v>
      </c>
    </row>
    <row r="1549" spans="1:4" x14ac:dyDescent="0.25">
      <c r="A1549" s="4" t="str">
        <f>HYPERLINK("http://www.autodoc.ru/Web/price/art/BME3488072R?analog=on","BME3488072R")</f>
        <v>BME3488072R</v>
      </c>
      <c r="B1549" s="1" t="s">
        <v>2378</v>
      </c>
      <c r="C1549" s="1" t="s">
        <v>2166</v>
      </c>
      <c r="D1549" t="s">
        <v>2383</v>
      </c>
    </row>
    <row r="1550" spans="1:4" x14ac:dyDescent="0.25">
      <c r="A1550" s="4" t="str">
        <f>HYPERLINK("http://www.autodoc.ru/Web/price/art/BME3488073HL?analog=on","BME3488073HL")</f>
        <v>BME3488073HL</v>
      </c>
      <c r="B1550" s="1" t="s">
        <v>2376</v>
      </c>
      <c r="C1550" s="1" t="s">
        <v>2166</v>
      </c>
      <c r="D1550" t="s">
        <v>2384</v>
      </c>
    </row>
    <row r="1551" spans="1:4" x14ac:dyDescent="0.25">
      <c r="A1551" s="4" t="str">
        <f>HYPERLINK("http://www.autodoc.ru/Web/price/art/BME3488073HR?analog=on","BME3488073HR")</f>
        <v>BME3488073HR</v>
      </c>
      <c r="B1551" s="1" t="s">
        <v>2378</v>
      </c>
      <c r="C1551" s="1" t="s">
        <v>2166</v>
      </c>
      <c r="D1551" t="s">
        <v>2385</v>
      </c>
    </row>
    <row r="1552" spans="1:4" x14ac:dyDescent="0.25">
      <c r="A1552" s="4" t="str">
        <f>HYPERLINK("http://www.autodoc.ru/Web/price/art/BME3488080L?analog=on","BME3488080L")</f>
        <v>BME3488080L</v>
      </c>
      <c r="C1552" s="1" t="s">
        <v>2166</v>
      </c>
      <c r="D1552" t="s">
        <v>2386</v>
      </c>
    </row>
    <row r="1553" spans="1:4" x14ac:dyDescent="0.25">
      <c r="A1553" s="4" t="str">
        <f>HYPERLINK("http://www.autodoc.ru/Web/price/art/BME3488080R?analog=on","BME3488080R")</f>
        <v>BME3488080R</v>
      </c>
      <c r="C1553" s="1" t="s">
        <v>2166</v>
      </c>
      <c r="D1553" t="s">
        <v>2387</v>
      </c>
    </row>
    <row r="1554" spans="1:4" x14ac:dyDescent="0.25">
      <c r="A1554" s="4" t="str">
        <f>HYPERLINK("http://www.autodoc.ru/Web/price/art/BME3488100L?analog=on","BME3488100L")</f>
        <v>BME3488100L</v>
      </c>
      <c r="B1554" s="1" t="s">
        <v>2388</v>
      </c>
      <c r="C1554" s="1" t="s">
        <v>2389</v>
      </c>
      <c r="D1554" t="s">
        <v>2390</v>
      </c>
    </row>
    <row r="1555" spans="1:4" x14ac:dyDescent="0.25">
      <c r="A1555" s="4" t="str">
        <f>HYPERLINK("http://www.autodoc.ru/Web/price/art/BME3488100R?analog=on","BME3488100R")</f>
        <v>BME3488100R</v>
      </c>
      <c r="B1555" s="1" t="s">
        <v>2391</v>
      </c>
      <c r="C1555" s="1" t="s">
        <v>2389</v>
      </c>
      <c r="D1555" t="s">
        <v>2392</v>
      </c>
    </row>
    <row r="1556" spans="1:4" x14ac:dyDescent="0.25">
      <c r="A1556" s="4" t="str">
        <f>HYPERLINK("http://www.autodoc.ru/Web/price/art/BME3488100C?analog=on","BME3488100C")</f>
        <v>BME3488100C</v>
      </c>
      <c r="B1556" s="1" t="s">
        <v>2393</v>
      </c>
      <c r="C1556" s="1" t="s">
        <v>2389</v>
      </c>
      <c r="D1556" t="s">
        <v>2394</v>
      </c>
    </row>
    <row r="1557" spans="1:4" x14ac:dyDescent="0.25">
      <c r="A1557" s="4" t="str">
        <f>HYPERLINK("http://www.autodoc.ru/Web/price/art/BME3488101BC?analog=on","BME3488101BC")</f>
        <v>BME3488101BC</v>
      </c>
      <c r="B1557" s="1" t="s">
        <v>2393</v>
      </c>
      <c r="C1557" s="1" t="s">
        <v>2389</v>
      </c>
      <c r="D1557" t="s">
        <v>2395</v>
      </c>
    </row>
    <row r="1558" spans="1:4" x14ac:dyDescent="0.25">
      <c r="A1558" s="4" t="str">
        <f>HYPERLINK("http://www.autodoc.ru/Web/price/art/BME3488120HL?analog=on","BME3488120HL")</f>
        <v>BME3488120HL</v>
      </c>
      <c r="B1558" s="1" t="s">
        <v>2396</v>
      </c>
      <c r="C1558" s="1" t="s">
        <v>2389</v>
      </c>
      <c r="D1558" t="s">
        <v>2397</v>
      </c>
    </row>
    <row r="1559" spans="1:4" x14ac:dyDescent="0.25">
      <c r="A1559" s="4" t="str">
        <f>HYPERLINK("http://www.autodoc.ru/Web/price/art/BME3488120HR?analog=on","BME3488120HR")</f>
        <v>BME3488120HR</v>
      </c>
      <c r="B1559" s="1" t="s">
        <v>2398</v>
      </c>
      <c r="C1559" s="1" t="s">
        <v>2389</v>
      </c>
      <c r="D1559" t="s">
        <v>2399</v>
      </c>
    </row>
    <row r="1560" spans="1:4" x14ac:dyDescent="0.25">
      <c r="A1560" s="4" t="str">
        <f>HYPERLINK("http://www.autodoc.ru/Web/price/art/BME3488140M?analog=on","BME3488140M")</f>
        <v>BME3488140M</v>
      </c>
      <c r="B1560" s="1" t="s">
        <v>2400</v>
      </c>
      <c r="C1560" s="1" t="s">
        <v>2389</v>
      </c>
      <c r="D1560" t="s">
        <v>2401</v>
      </c>
    </row>
    <row r="1561" spans="1:4" x14ac:dyDescent="0.25">
      <c r="A1561" s="4" t="str">
        <f>HYPERLINK("http://www.autodoc.ru/Web/price/art/BME3488160X?analog=on","BME3488160X")</f>
        <v>BME3488160X</v>
      </c>
      <c r="B1561" s="1" t="s">
        <v>2402</v>
      </c>
      <c r="C1561" s="1" t="s">
        <v>2166</v>
      </c>
      <c r="D1561" t="s">
        <v>2403</v>
      </c>
    </row>
    <row r="1562" spans="1:4" x14ac:dyDescent="0.25">
      <c r="A1562" s="4" t="str">
        <f>HYPERLINK("http://www.autodoc.ru/Web/price/art/BME3488160B?analog=on","BME3488160B")</f>
        <v>BME3488160B</v>
      </c>
      <c r="B1562" s="1" t="s">
        <v>2402</v>
      </c>
      <c r="C1562" s="1" t="s">
        <v>2166</v>
      </c>
      <c r="D1562" t="s">
        <v>2404</v>
      </c>
    </row>
    <row r="1563" spans="1:4" x14ac:dyDescent="0.25">
      <c r="A1563" s="4" t="str">
        <f>HYPERLINK("http://www.autodoc.ru/Web/price/art/BME3488170L?analog=on","BME3488170L")</f>
        <v>BME3488170L</v>
      </c>
      <c r="B1563" s="1" t="s">
        <v>2405</v>
      </c>
      <c r="C1563" s="1" t="s">
        <v>2166</v>
      </c>
      <c r="D1563" t="s">
        <v>2406</v>
      </c>
    </row>
    <row r="1564" spans="1:4" x14ac:dyDescent="0.25">
      <c r="A1564" s="4" t="str">
        <f>HYPERLINK("http://www.autodoc.ru/Web/price/art/BME3488170R?analog=on","BME3488170R")</f>
        <v>BME3488170R</v>
      </c>
      <c r="B1564" s="1" t="s">
        <v>2407</v>
      </c>
      <c r="C1564" s="1" t="s">
        <v>2166</v>
      </c>
      <c r="D1564" t="s">
        <v>2408</v>
      </c>
    </row>
    <row r="1565" spans="1:4" x14ac:dyDescent="0.25">
      <c r="A1565" s="4" t="str">
        <f>HYPERLINK("http://www.autodoc.ru/Web/price/art/BME3488180?analog=on","BME3488180")</f>
        <v>BME3488180</v>
      </c>
      <c r="B1565" s="1" t="s">
        <v>2409</v>
      </c>
      <c r="C1565" s="1" t="s">
        <v>2166</v>
      </c>
      <c r="D1565" t="s">
        <v>2410</v>
      </c>
    </row>
    <row r="1566" spans="1:4" x14ac:dyDescent="0.25">
      <c r="A1566" s="4" t="str">
        <f>HYPERLINK("http://www.autodoc.ru/Web/price/art/BME3488190L?analog=on","BME3488190L")</f>
        <v>BME3488190L</v>
      </c>
      <c r="B1566" s="1" t="s">
        <v>2411</v>
      </c>
      <c r="C1566" s="1" t="s">
        <v>2166</v>
      </c>
      <c r="D1566" t="s">
        <v>2412</v>
      </c>
    </row>
    <row r="1567" spans="1:4" x14ac:dyDescent="0.25">
      <c r="A1567" s="4" t="str">
        <f>HYPERLINK("http://www.autodoc.ru/Web/price/art/BME3488190R?analog=on","BME3488190R")</f>
        <v>BME3488190R</v>
      </c>
      <c r="B1567" s="1" t="s">
        <v>2413</v>
      </c>
      <c r="C1567" s="1" t="s">
        <v>2166</v>
      </c>
      <c r="D1567" t="s">
        <v>2414</v>
      </c>
    </row>
    <row r="1568" spans="1:4" x14ac:dyDescent="0.25">
      <c r="A1568" s="4" t="str">
        <f>HYPERLINK("http://www.autodoc.ru/Web/price/art/BME3488210L?analog=on","BME3488210L")</f>
        <v>BME3488210L</v>
      </c>
      <c r="B1568" s="1" t="s">
        <v>2415</v>
      </c>
      <c r="C1568" s="1" t="s">
        <v>2166</v>
      </c>
      <c r="D1568" t="s">
        <v>2416</v>
      </c>
    </row>
    <row r="1569" spans="1:4" x14ac:dyDescent="0.25">
      <c r="A1569" s="4" t="str">
        <f>HYPERLINK("http://www.autodoc.ru/Web/price/art/BME3488210R?analog=on","BME3488210R")</f>
        <v>BME3488210R</v>
      </c>
      <c r="B1569" s="1" t="s">
        <v>2417</v>
      </c>
      <c r="C1569" s="1" t="s">
        <v>2166</v>
      </c>
      <c r="D1569" t="s">
        <v>2418</v>
      </c>
    </row>
    <row r="1570" spans="1:4" x14ac:dyDescent="0.25">
      <c r="A1570" s="4" t="str">
        <f>HYPERLINK("http://www.autodoc.ru/Web/price/art/BME3488240?analog=on","BME3488240")</f>
        <v>BME3488240</v>
      </c>
      <c r="B1570" s="1" t="s">
        <v>2419</v>
      </c>
      <c r="C1570" s="1" t="s">
        <v>2166</v>
      </c>
      <c r="D1570" t="s">
        <v>2420</v>
      </c>
    </row>
    <row r="1571" spans="1:4" x14ac:dyDescent="0.25">
      <c r="A1571" s="4" t="str">
        <f>HYPERLINK("http://www.autodoc.ru/Web/price/art/BME3488270L?analog=on","BME3488270L")</f>
        <v>BME3488270L</v>
      </c>
      <c r="B1571" s="1" t="s">
        <v>2421</v>
      </c>
      <c r="C1571" s="1" t="s">
        <v>2166</v>
      </c>
      <c r="D1571" t="s">
        <v>2422</v>
      </c>
    </row>
    <row r="1572" spans="1:4" x14ac:dyDescent="0.25">
      <c r="A1572" s="4" t="str">
        <f>HYPERLINK("http://www.autodoc.ru/Web/price/art/BME3488270R?analog=on","BME3488270R")</f>
        <v>BME3488270R</v>
      </c>
      <c r="B1572" s="1" t="s">
        <v>2423</v>
      </c>
      <c r="C1572" s="1" t="s">
        <v>2166</v>
      </c>
      <c r="D1572" t="s">
        <v>2424</v>
      </c>
    </row>
    <row r="1573" spans="1:4" x14ac:dyDescent="0.25">
      <c r="A1573" s="4" t="str">
        <f>HYPERLINK("http://www.autodoc.ru/Web/price/art/BME3488271L?analog=on","BME3488271L")</f>
        <v>BME3488271L</v>
      </c>
      <c r="B1573" s="1" t="s">
        <v>2425</v>
      </c>
      <c r="C1573" s="1" t="s">
        <v>2166</v>
      </c>
      <c r="D1573" t="s">
        <v>2426</v>
      </c>
    </row>
    <row r="1574" spans="1:4" x14ac:dyDescent="0.25">
      <c r="A1574" s="4" t="str">
        <f>HYPERLINK("http://www.autodoc.ru/Web/price/art/BME3488271R?analog=on","BME3488271R")</f>
        <v>BME3488271R</v>
      </c>
      <c r="B1574" s="1" t="s">
        <v>2427</v>
      </c>
      <c r="C1574" s="1" t="s">
        <v>2166</v>
      </c>
      <c r="D1574" t="s">
        <v>2428</v>
      </c>
    </row>
    <row r="1575" spans="1:4" x14ac:dyDescent="0.25">
      <c r="A1575" s="4" t="str">
        <f>HYPERLINK("http://www.autodoc.ru/Web/price/art/BME3488300L?analog=on","BME3488300L")</f>
        <v>BME3488300L</v>
      </c>
      <c r="B1575" s="1" t="s">
        <v>2429</v>
      </c>
      <c r="C1575" s="1" t="s">
        <v>2166</v>
      </c>
      <c r="D1575" t="s">
        <v>2430</v>
      </c>
    </row>
    <row r="1576" spans="1:4" x14ac:dyDescent="0.25">
      <c r="A1576" s="4" t="str">
        <f>HYPERLINK("http://www.autodoc.ru/Web/price/art/BME3488300R?analog=on","BME3488300R")</f>
        <v>BME3488300R</v>
      </c>
      <c r="B1576" s="1" t="s">
        <v>2431</v>
      </c>
      <c r="C1576" s="1" t="s">
        <v>2166</v>
      </c>
      <c r="D1576" t="s">
        <v>2432</v>
      </c>
    </row>
    <row r="1577" spans="1:4" x14ac:dyDescent="0.25">
      <c r="A1577" s="4" t="str">
        <f>HYPERLINK("http://www.autodoc.ru/Web/price/art/BME3488330?analog=on","BME3488330")</f>
        <v>BME3488330</v>
      </c>
      <c r="B1577" s="1" t="s">
        <v>2433</v>
      </c>
      <c r="C1577" s="1" t="s">
        <v>2389</v>
      </c>
      <c r="D1577" t="s">
        <v>2434</v>
      </c>
    </row>
    <row r="1578" spans="1:4" x14ac:dyDescent="0.25">
      <c r="A1578" s="4" t="str">
        <f>HYPERLINK("http://www.autodoc.ru/Web/price/art/BME3488340Z?analog=on","BME3488340Z")</f>
        <v>BME3488340Z</v>
      </c>
      <c r="B1578" s="1" t="s">
        <v>2435</v>
      </c>
      <c r="C1578" s="1" t="s">
        <v>2166</v>
      </c>
      <c r="D1578" t="s">
        <v>2436</v>
      </c>
    </row>
    <row r="1579" spans="1:4" x14ac:dyDescent="0.25">
      <c r="A1579" s="4" t="str">
        <f>HYPERLINK("http://www.autodoc.ru/Web/price/art/BME3488350Z?analog=on","BME3488350Z")</f>
        <v>BME3488350Z</v>
      </c>
      <c r="B1579" s="1" t="s">
        <v>2437</v>
      </c>
      <c r="C1579" s="1" t="s">
        <v>2166</v>
      </c>
      <c r="D1579" t="s">
        <v>2438</v>
      </c>
    </row>
    <row r="1580" spans="1:4" x14ac:dyDescent="0.25">
      <c r="A1580" s="4" t="str">
        <f>HYPERLINK("http://www.autodoc.ru/Web/price/art/BME3488390?analog=on","BME3488390")</f>
        <v>BME3488390</v>
      </c>
      <c r="B1580" s="1" t="s">
        <v>2439</v>
      </c>
      <c r="C1580" s="1" t="s">
        <v>2166</v>
      </c>
      <c r="D1580" t="s">
        <v>2440</v>
      </c>
    </row>
    <row r="1581" spans="1:4" x14ac:dyDescent="0.25">
      <c r="A1581" s="4" t="str">
        <f>HYPERLINK("http://www.autodoc.ru/Web/price/art/BME3488400L?analog=on","BME3488400L")</f>
        <v>BME3488400L</v>
      </c>
      <c r="B1581" s="1" t="s">
        <v>2273</v>
      </c>
      <c r="C1581" s="1" t="s">
        <v>2166</v>
      </c>
      <c r="D1581" t="s">
        <v>2324</v>
      </c>
    </row>
    <row r="1582" spans="1:4" x14ac:dyDescent="0.25">
      <c r="A1582" s="4" t="str">
        <f>HYPERLINK("http://www.autodoc.ru/Web/price/art/BME3488400R?analog=on","BME3488400R")</f>
        <v>BME3488400R</v>
      </c>
      <c r="B1582" s="1" t="s">
        <v>2275</v>
      </c>
      <c r="C1582" s="1" t="s">
        <v>2166</v>
      </c>
      <c r="D1582" t="s">
        <v>2325</v>
      </c>
    </row>
    <row r="1583" spans="1:4" x14ac:dyDescent="0.25">
      <c r="A1583" s="4" t="str">
        <f>HYPERLINK("http://www.autodoc.ru/Web/price/art/BME3488410?analog=on","BME3488410")</f>
        <v>BME3488410</v>
      </c>
      <c r="B1583" s="1" t="s">
        <v>2326</v>
      </c>
      <c r="C1583" s="1" t="s">
        <v>2166</v>
      </c>
      <c r="D1583" t="s">
        <v>2327</v>
      </c>
    </row>
    <row r="1584" spans="1:4" x14ac:dyDescent="0.25">
      <c r="A1584" s="4" t="str">
        <f>HYPERLINK("http://www.autodoc.ru/Web/price/art/BME3488410C?analog=on","BME3488410C")</f>
        <v>BME3488410C</v>
      </c>
      <c r="B1584" s="1" t="s">
        <v>2441</v>
      </c>
      <c r="C1584" s="1" t="s">
        <v>2166</v>
      </c>
      <c r="D1584" t="s">
        <v>2442</v>
      </c>
    </row>
    <row r="1585" spans="1:4" x14ac:dyDescent="0.25">
      <c r="A1585" s="4" t="str">
        <f>HYPERLINK("http://www.autodoc.ru/Web/price/art/BME3492450L?analog=on","BME3492450L")</f>
        <v>BME3492450L</v>
      </c>
      <c r="B1585" s="1" t="s">
        <v>2443</v>
      </c>
      <c r="C1585" s="1" t="s">
        <v>2444</v>
      </c>
      <c r="D1585" t="s">
        <v>2445</v>
      </c>
    </row>
    <row r="1586" spans="1:4" x14ac:dyDescent="0.25">
      <c r="A1586" s="4" t="str">
        <f>HYPERLINK("http://www.autodoc.ru/Web/price/art/BME3488450L?analog=on","BME3488450L")</f>
        <v>BME3488450L</v>
      </c>
      <c r="B1586" s="1" t="s">
        <v>2446</v>
      </c>
      <c r="C1586" s="1" t="s">
        <v>2329</v>
      </c>
      <c r="D1586" t="s">
        <v>2447</v>
      </c>
    </row>
    <row r="1587" spans="1:4" x14ac:dyDescent="0.25">
      <c r="A1587" s="4" t="str">
        <f>HYPERLINK("http://www.autodoc.ru/Web/price/art/BME3492450R?analog=on","BME3492450R")</f>
        <v>BME3492450R</v>
      </c>
      <c r="B1587" s="1" t="s">
        <v>2448</v>
      </c>
      <c r="C1587" s="1" t="s">
        <v>2444</v>
      </c>
      <c r="D1587" t="s">
        <v>2449</v>
      </c>
    </row>
    <row r="1588" spans="1:4" x14ac:dyDescent="0.25">
      <c r="A1588" s="4" t="str">
        <f>HYPERLINK("http://www.autodoc.ru/Web/price/art/BME3488450R?analog=on","BME3488450R")</f>
        <v>BME3488450R</v>
      </c>
      <c r="B1588" s="1" t="s">
        <v>2450</v>
      </c>
      <c r="C1588" s="1" t="s">
        <v>2329</v>
      </c>
      <c r="D1588" t="s">
        <v>2451</v>
      </c>
    </row>
    <row r="1589" spans="1:4" x14ac:dyDescent="0.25">
      <c r="A1589" s="4" t="str">
        <f>HYPERLINK("http://www.autodoc.ru/Web/price/art/BME3488453L?analog=on","BME3488453L")</f>
        <v>BME3488453L</v>
      </c>
      <c r="B1589" s="1" t="s">
        <v>2452</v>
      </c>
      <c r="C1589" s="1" t="s">
        <v>2329</v>
      </c>
      <c r="D1589" t="s">
        <v>2453</v>
      </c>
    </row>
    <row r="1590" spans="1:4" x14ac:dyDescent="0.25">
      <c r="A1590" s="4" t="str">
        <f>HYPERLINK("http://www.autodoc.ru/Web/price/art/BME3488453R?analog=on","BME3488453R")</f>
        <v>BME3488453R</v>
      </c>
      <c r="B1590" s="1" t="s">
        <v>2454</v>
      </c>
      <c r="C1590" s="1" t="s">
        <v>2329</v>
      </c>
      <c r="D1590" t="s">
        <v>2455</v>
      </c>
    </row>
    <row r="1591" spans="1:4" x14ac:dyDescent="0.25">
      <c r="A1591" s="4" t="str">
        <f>HYPERLINK("http://www.autodoc.ru/Web/price/art/BME3691460L?analog=on","BME3691460L")</f>
        <v>BME3691460L</v>
      </c>
      <c r="B1591" s="1" t="s">
        <v>2456</v>
      </c>
      <c r="C1591" s="1" t="s">
        <v>2457</v>
      </c>
      <c r="D1591" t="s">
        <v>2458</v>
      </c>
    </row>
    <row r="1592" spans="1:4" x14ac:dyDescent="0.25">
      <c r="A1592" s="4" t="str">
        <f>HYPERLINK("http://www.autodoc.ru/Web/price/art/BME3691460R?analog=on","BME3691460R")</f>
        <v>BME3691460R</v>
      </c>
      <c r="B1592" s="1" t="s">
        <v>2459</v>
      </c>
      <c r="C1592" s="1" t="s">
        <v>2457</v>
      </c>
      <c r="D1592" t="s">
        <v>2460</v>
      </c>
    </row>
    <row r="1593" spans="1:4" x14ac:dyDescent="0.25">
      <c r="A1593" s="4" t="str">
        <f>HYPERLINK("http://www.autodoc.ru/Web/price/art/BME3488480L?analog=on","BME3488480L")</f>
        <v>BME3488480L</v>
      </c>
      <c r="B1593" s="1" t="s">
        <v>2461</v>
      </c>
      <c r="C1593" s="1" t="s">
        <v>2166</v>
      </c>
      <c r="D1593" t="s">
        <v>2462</v>
      </c>
    </row>
    <row r="1594" spans="1:4" x14ac:dyDescent="0.25">
      <c r="A1594" s="4" t="str">
        <f>HYPERLINK("http://www.autodoc.ru/Web/price/art/BME3488480R?analog=on","BME3488480R")</f>
        <v>BME3488480R</v>
      </c>
      <c r="B1594" s="1" t="s">
        <v>2463</v>
      </c>
      <c r="C1594" s="1" t="s">
        <v>2166</v>
      </c>
      <c r="D1594" t="s">
        <v>2464</v>
      </c>
    </row>
    <row r="1595" spans="1:4" x14ac:dyDescent="0.25">
      <c r="A1595" s="4" t="str">
        <f>HYPERLINK("http://www.autodoc.ru/Web/price/art/BME3488490L?analog=on","BME3488490L")</f>
        <v>BME3488490L</v>
      </c>
      <c r="C1595" s="1" t="s">
        <v>2166</v>
      </c>
      <c r="D1595" t="s">
        <v>2465</v>
      </c>
    </row>
    <row r="1596" spans="1:4" x14ac:dyDescent="0.25">
      <c r="A1596" s="4" t="str">
        <f>HYPERLINK("http://www.autodoc.ru/Web/price/art/BME3488490R?analog=on","BME3488490R")</f>
        <v>BME3488490R</v>
      </c>
      <c r="C1596" s="1" t="s">
        <v>2166</v>
      </c>
      <c r="D1596" t="s">
        <v>2466</v>
      </c>
    </row>
    <row r="1597" spans="1:4" x14ac:dyDescent="0.25">
      <c r="A1597" s="4" t="str">
        <f>HYPERLINK("http://www.autodoc.ru/Web/price/art/BME3488540L?analog=on","BME3488540L")</f>
        <v>BME3488540L</v>
      </c>
      <c r="B1597" s="1" t="s">
        <v>2467</v>
      </c>
      <c r="C1597" s="1" t="s">
        <v>2166</v>
      </c>
      <c r="D1597" t="s">
        <v>2468</v>
      </c>
    </row>
    <row r="1598" spans="1:4" x14ac:dyDescent="0.25">
      <c r="A1598" s="4" t="str">
        <f>HYPERLINK("http://www.autodoc.ru/Web/price/art/BME3488540R?analog=on","BME3488540R")</f>
        <v>BME3488540R</v>
      </c>
      <c r="B1598" s="1" t="s">
        <v>2469</v>
      </c>
      <c r="C1598" s="1" t="s">
        <v>2166</v>
      </c>
      <c r="D1598" t="s">
        <v>2470</v>
      </c>
    </row>
    <row r="1599" spans="1:4" x14ac:dyDescent="0.25">
      <c r="A1599" s="4" t="str">
        <f>HYPERLINK("http://www.autodoc.ru/Web/price/art/BME3488541L?analog=on","BME3488541L")</f>
        <v>BME3488541L</v>
      </c>
      <c r="B1599" s="1" t="s">
        <v>2471</v>
      </c>
      <c r="C1599" s="1" t="s">
        <v>2166</v>
      </c>
      <c r="D1599" t="s">
        <v>2472</v>
      </c>
    </row>
    <row r="1600" spans="1:4" x14ac:dyDescent="0.25">
      <c r="A1600" s="4" t="str">
        <f>HYPERLINK("http://www.autodoc.ru/Web/price/art/BME3488541R?analog=on","BME3488541R")</f>
        <v>BME3488541R</v>
      </c>
      <c r="B1600" s="1" t="s">
        <v>2473</v>
      </c>
      <c r="C1600" s="1" t="s">
        <v>2166</v>
      </c>
      <c r="D1600" t="s">
        <v>2474</v>
      </c>
    </row>
    <row r="1601" spans="1:4" x14ac:dyDescent="0.25">
      <c r="A1601" s="4" t="str">
        <f>HYPERLINK("http://www.autodoc.ru/Web/price/art/BME3488542L?analog=on","BME3488542L")</f>
        <v>BME3488542L</v>
      </c>
      <c r="B1601" s="1" t="s">
        <v>2475</v>
      </c>
      <c r="C1601" s="1" t="s">
        <v>2166</v>
      </c>
      <c r="D1601" t="s">
        <v>2476</v>
      </c>
    </row>
    <row r="1602" spans="1:4" x14ac:dyDescent="0.25">
      <c r="A1602" s="4" t="str">
        <f>HYPERLINK("http://www.autodoc.ru/Web/price/art/BME3488542R?analog=on","BME3488542R")</f>
        <v>BME3488542R</v>
      </c>
      <c r="B1602" s="1" t="s">
        <v>2477</v>
      </c>
      <c r="C1602" s="1" t="s">
        <v>2166</v>
      </c>
      <c r="D1602" t="s">
        <v>2478</v>
      </c>
    </row>
    <row r="1603" spans="1:4" x14ac:dyDescent="0.25">
      <c r="A1603" s="4" t="str">
        <f>HYPERLINK("http://www.autodoc.ru/Web/price/art/BME3488543L?analog=on","BME3488543L")</f>
        <v>BME3488543L</v>
      </c>
      <c r="B1603" s="1" t="s">
        <v>2479</v>
      </c>
      <c r="C1603" s="1" t="s">
        <v>2166</v>
      </c>
      <c r="D1603" t="s">
        <v>2480</v>
      </c>
    </row>
    <row r="1604" spans="1:4" x14ac:dyDescent="0.25">
      <c r="A1604" s="4" t="str">
        <f>HYPERLINK("http://www.autodoc.ru/Web/price/art/BME3488543R?analog=on","BME3488543R")</f>
        <v>BME3488543R</v>
      </c>
      <c r="B1604" s="1" t="s">
        <v>2481</v>
      </c>
      <c r="C1604" s="1" t="s">
        <v>2166</v>
      </c>
      <c r="D1604" t="s">
        <v>2482</v>
      </c>
    </row>
    <row r="1605" spans="1:4" x14ac:dyDescent="0.25">
      <c r="A1605" s="4" t="str">
        <f>HYPERLINK("http://www.autodoc.ru/Web/price/art/BME3488560L?analog=on","BME3488560L")</f>
        <v>BME3488560L</v>
      </c>
      <c r="B1605" s="1" t="s">
        <v>2483</v>
      </c>
      <c r="C1605" s="1" t="s">
        <v>2166</v>
      </c>
      <c r="D1605" t="s">
        <v>2484</v>
      </c>
    </row>
    <row r="1606" spans="1:4" x14ac:dyDescent="0.25">
      <c r="A1606" s="4" t="str">
        <f>HYPERLINK("http://www.autodoc.ru/Web/price/art/BME3488560R?analog=on","BME3488560R")</f>
        <v>BME3488560R</v>
      </c>
      <c r="B1606" s="1" t="s">
        <v>2485</v>
      </c>
      <c r="C1606" s="1" t="s">
        <v>2166</v>
      </c>
      <c r="D1606" t="s">
        <v>2486</v>
      </c>
    </row>
    <row r="1607" spans="1:4" x14ac:dyDescent="0.25">
      <c r="A1607" s="4" t="str">
        <f>HYPERLINK("http://www.autodoc.ru/Web/price/art/BME3488630Z?analog=on","BME3488630Z")</f>
        <v>BME3488630Z</v>
      </c>
      <c r="B1607" s="1" t="s">
        <v>2487</v>
      </c>
      <c r="C1607" s="1" t="s">
        <v>2166</v>
      </c>
      <c r="D1607" t="s">
        <v>2488</v>
      </c>
    </row>
    <row r="1608" spans="1:4" x14ac:dyDescent="0.25">
      <c r="A1608" s="4" t="str">
        <f>HYPERLINK("http://www.autodoc.ru/Web/price/art/BME3488640X?analog=on","BME3488640X")</f>
        <v>BME3488640X</v>
      </c>
      <c r="B1608" s="1" t="s">
        <v>2489</v>
      </c>
      <c r="C1608" s="1" t="s">
        <v>2166</v>
      </c>
      <c r="D1608" t="s">
        <v>2490</v>
      </c>
    </row>
    <row r="1609" spans="1:4" x14ac:dyDescent="0.25">
      <c r="A1609" s="4" t="str">
        <f>HYPERLINK("http://www.autodoc.ru/Web/price/art/BME3488700?analog=on","BME3488700")</f>
        <v>BME3488700</v>
      </c>
      <c r="B1609" s="1" t="s">
        <v>2491</v>
      </c>
      <c r="C1609" s="1" t="s">
        <v>2166</v>
      </c>
      <c r="D1609" t="s">
        <v>2492</v>
      </c>
    </row>
    <row r="1610" spans="1:4" x14ac:dyDescent="0.25">
      <c r="A1610" s="4" t="str">
        <f>HYPERLINK("http://www.autodoc.ru/Web/price/art/BME3488740WRL?analog=on","BME3488740WRL")</f>
        <v>BME3488740WRL</v>
      </c>
      <c r="B1610" s="1" t="s">
        <v>2493</v>
      </c>
      <c r="C1610" s="1" t="s">
        <v>2166</v>
      </c>
      <c r="D1610" t="s">
        <v>2494</v>
      </c>
    </row>
    <row r="1611" spans="1:4" x14ac:dyDescent="0.25">
      <c r="A1611" s="4" t="str">
        <f>HYPERLINK("http://www.autodoc.ru/Web/price/art/BME3488740YRL?analog=on","BME3488740YRL")</f>
        <v>BME3488740YRL</v>
      </c>
      <c r="B1611" s="1" t="s">
        <v>2495</v>
      </c>
      <c r="C1611" s="1" t="s">
        <v>2166</v>
      </c>
      <c r="D1611" t="s">
        <v>2496</v>
      </c>
    </row>
    <row r="1612" spans="1:4" x14ac:dyDescent="0.25">
      <c r="A1612" s="4" t="str">
        <f>HYPERLINK("http://www.autodoc.ru/Web/price/art/BME3488740WRR?analog=on","BME3488740WRR")</f>
        <v>BME3488740WRR</v>
      </c>
      <c r="B1612" s="1" t="s">
        <v>2497</v>
      </c>
      <c r="C1612" s="1" t="s">
        <v>2166</v>
      </c>
      <c r="D1612" t="s">
        <v>2498</v>
      </c>
    </row>
    <row r="1613" spans="1:4" x14ac:dyDescent="0.25">
      <c r="A1613" s="4" t="str">
        <f>HYPERLINK("http://www.autodoc.ru/Web/price/art/BME3488740YRR?analog=on","BME3488740YRR")</f>
        <v>BME3488740YRR</v>
      </c>
      <c r="B1613" s="1" t="s">
        <v>2499</v>
      </c>
      <c r="C1613" s="1" t="s">
        <v>2166</v>
      </c>
      <c r="D1613" t="s">
        <v>2500</v>
      </c>
    </row>
    <row r="1614" spans="1:4" x14ac:dyDescent="0.25">
      <c r="A1614" s="4" t="str">
        <f>HYPERLINK("http://www.autodoc.ru/Web/price/art/BME3488742RWL?analog=on","BME3488742RWL")</f>
        <v>BME3488742RWL</v>
      </c>
      <c r="B1614" s="1" t="s">
        <v>2501</v>
      </c>
      <c r="C1614" s="1" t="s">
        <v>2166</v>
      </c>
      <c r="D1614" t="s">
        <v>2502</v>
      </c>
    </row>
    <row r="1615" spans="1:4" x14ac:dyDescent="0.25">
      <c r="A1615" s="4" t="str">
        <f>HYPERLINK("http://www.autodoc.ru/Web/price/art/BME3488742RWR?analog=on","BME3488742RWR")</f>
        <v>BME3488742RWR</v>
      </c>
      <c r="B1615" s="1" t="s">
        <v>2503</v>
      </c>
      <c r="C1615" s="1" t="s">
        <v>2166</v>
      </c>
      <c r="D1615" t="s">
        <v>2504</v>
      </c>
    </row>
    <row r="1616" spans="1:4" x14ac:dyDescent="0.25">
      <c r="A1616" s="4" t="str">
        <f>HYPERLINK("http://www.autodoc.ru/Web/price/art/BME3488743RWL?analog=on","BME3488743RWL")</f>
        <v>BME3488743RWL</v>
      </c>
      <c r="B1616" s="1" t="s">
        <v>2501</v>
      </c>
      <c r="C1616" s="1" t="s">
        <v>2166</v>
      </c>
      <c r="D1616" t="s">
        <v>2505</v>
      </c>
    </row>
    <row r="1617" spans="1:4" x14ac:dyDescent="0.25">
      <c r="A1617" s="4" t="str">
        <f>HYPERLINK("http://www.autodoc.ru/Web/price/art/BME3488743RWR?analog=on","BME3488743RWR")</f>
        <v>BME3488743RWR</v>
      </c>
      <c r="B1617" s="1" t="s">
        <v>2503</v>
      </c>
      <c r="C1617" s="1" t="s">
        <v>2166</v>
      </c>
      <c r="D1617" t="s">
        <v>2506</v>
      </c>
    </row>
    <row r="1618" spans="1:4" x14ac:dyDescent="0.25">
      <c r="A1618" s="4" t="str">
        <f>HYPERLINK("http://www.autodoc.ru/Web/price/art/BME3488744RTL?analog=on","BME3488744RTL")</f>
        <v>BME3488744RTL</v>
      </c>
      <c r="B1618" s="1" t="s">
        <v>2501</v>
      </c>
      <c r="C1618" s="1" t="s">
        <v>2166</v>
      </c>
      <c r="D1618" t="s">
        <v>2507</v>
      </c>
    </row>
    <row r="1619" spans="1:4" x14ac:dyDescent="0.25">
      <c r="A1619" s="4" t="str">
        <f>HYPERLINK("http://www.autodoc.ru/Web/price/art/BME3488744RTR?analog=on","BME3488744RTR")</f>
        <v>BME3488744RTR</v>
      </c>
      <c r="B1619" s="1" t="s">
        <v>2503</v>
      </c>
      <c r="C1619" s="1" t="s">
        <v>2166</v>
      </c>
      <c r="D1619" t="s">
        <v>2508</v>
      </c>
    </row>
    <row r="1620" spans="1:4" x14ac:dyDescent="0.25">
      <c r="A1620" s="4" t="str">
        <f>HYPERLINK("http://www.autodoc.ru/Web/price/art/BME3488750L?analog=on","BME3488750L")</f>
        <v>BME3488750L</v>
      </c>
      <c r="B1620" s="1" t="s">
        <v>2509</v>
      </c>
      <c r="C1620" s="1" t="s">
        <v>2166</v>
      </c>
      <c r="D1620" t="s">
        <v>2510</v>
      </c>
    </row>
    <row r="1621" spans="1:4" x14ac:dyDescent="0.25">
      <c r="A1621" s="4" t="str">
        <f>HYPERLINK("http://www.autodoc.ru/Web/price/art/BME3488750R?analog=on","BME3488750R")</f>
        <v>BME3488750R</v>
      </c>
      <c r="B1621" s="1" t="s">
        <v>2511</v>
      </c>
      <c r="C1621" s="1" t="s">
        <v>2166</v>
      </c>
      <c r="D1621" t="s">
        <v>2512</v>
      </c>
    </row>
    <row r="1622" spans="1:4" x14ac:dyDescent="0.25">
      <c r="A1622" s="4" t="str">
        <f>HYPERLINK("http://www.autodoc.ru/Web/price/art/BME3488751RWL?analog=on","BME3488751RWL")</f>
        <v>BME3488751RWL</v>
      </c>
      <c r="B1622" s="1" t="s">
        <v>2509</v>
      </c>
      <c r="C1622" s="1" t="s">
        <v>2166</v>
      </c>
      <c r="D1622" t="s">
        <v>2513</v>
      </c>
    </row>
    <row r="1623" spans="1:4" x14ac:dyDescent="0.25">
      <c r="A1623" s="4" t="str">
        <f>HYPERLINK("http://www.autodoc.ru/Web/price/art/BME3488751RWR?analog=on","BME3488751RWR")</f>
        <v>BME3488751RWR</v>
      </c>
      <c r="B1623" s="1" t="s">
        <v>2511</v>
      </c>
      <c r="C1623" s="1" t="s">
        <v>2166</v>
      </c>
      <c r="D1623" t="s">
        <v>2514</v>
      </c>
    </row>
    <row r="1624" spans="1:4" x14ac:dyDescent="0.25">
      <c r="A1624" s="4" t="str">
        <f>HYPERLINK("http://www.autodoc.ru/Web/price/art/BME3488760RWN?analog=on","BME3488760RWN")</f>
        <v>BME3488760RWN</v>
      </c>
      <c r="B1624" s="1" t="s">
        <v>2515</v>
      </c>
      <c r="C1624" s="1" t="s">
        <v>2166</v>
      </c>
      <c r="D1624" t="s">
        <v>2516</v>
      </c>
    </row>
    <row r="1625" spans="1:4" x14ac:dyDescent="0.25">
      <c r="A1625" s="4" t="str">
        <f>HYPERLINK("http://www.autodoc.ru/Web/price/art/BME3488762HN?analog=on","BME3488762HN")</f>
        <v>BME3488762HN</v>
      </c>
      <c r="B1625" s="1" t="s">
        <v>2515</v>
      </c>
      <c r="C1625" s="1" t="s">
        <v>2166</v>
      </c>
      <c r="D1625" t="s">
        <v>2517</v>
      </c>
    </row>
    <row r="1626" spans="1:4" x14ac:dyDescent="0.25">
      <c r="A1626" s="4" t="str">
        <f>HYPERLINK("http://www.autodoc.ru/Web/price/art/BME3488763RTN?analog=on","BME3488763RTN")</f>
        <v>BME3488763RTN</v>
      </c>
      <c r="B1626" s="1" t="s">
        <v>2515</v>
      </c>
      <c r="C1626" s="1" t="s">
        <v>2166</v>
      </c>
      <c r="D1626" t="s">
        <v>2518</v>
      </c>
    </row>
    <row r="1627" spans="1:4" x14ac:dyDescent="0.25">
      <c r="A1627" s="4" t="str">
        <f>HYPERLINK("http://www.autodoc.ru/Web/price/art/BME3488810TL?analog=on","BME3488810TL")</f>
        <v>BME3488810TL</v>
      </c>
      <c r="B1627" s="1" t="s">
        <v>2165</v>
      </c>
      <c r="C1627" s="1" t="s">
        <v>2166</v>
      </c>
      <c r="D1627" t="s">
        <v>2167</v>
      </c>
    </row>
    <row r="1628" spans="1:4" x14ac:dyDescent="0.25">
      <c r="A1628" s="4" t="str">
        <f>HYPERLINK("http://www.autodoc.ru/Web/price/art/BME3488810TR?analog=on","BME3488810TR")</f>
        <v>BME3488810TR</v>
      </c>
      <c r="B1628" s="1" t="s">
        <v>2168</v>
      </c>
      <c r="C1628" s="1" t="s">
        <v>2166</v>
      </c>
      <c r="D1628" t="s">
        <v>2169</v>
      </c>
    </row>
    <row r="1629" spans="1:4" x14ac:dyDescent="0.25">
      <c r="A1629" s="4" t="str">
        <f>HYPERLINK("http://www.autodoc.ru/Web/price/art/BME3488810AL?analog=on","BME3488810AL")</f>
        <v>BME3488810AL</v>
      </c>
      <c r="B1629" s="1" t="s">
        <v>2519</v>
      </c>
      <c r="C1629" s="1" t="s">
        <v>2166</v>
      </c>
      <c r="D1629" t="s">
        <v>2520</v>
      </c>
    </row>
    <row r="1630" spans="1:4" x14ac:dyDescent="0.25">
      <c r="A1630" s="4" t="str">
        <f>HYPERLINK("http://www.autodoc.ru/Web/price/art/BME3488810AR?analog=on","BME3488810AR")</f>
        <v>BME3488810AR</v>
      </c>
      <c r="B1630" s="1" t="s">
        <v>2521</v>
      </c>
      <c r="C1630" s="1" t="s">
        <v>2166</v>
      </c>
      <c r="D1630" t="s">
        <v>2522</v>
      </c>
    </row>
    <row r="1631" spans="1:4" x14ac:dyDescent="0.25">
      <c r="A1631" s="4" t="str">
        <f>HYPERLINK("http://www.autodoc.ru/Web/price/art/BME3488811L?analog=on","BME3488811L")</f>
        <v>BME3488811L</v>
      </c>
      <c r="B1631" s="1" t="s">
        <v>2523</v>
      </c>
      <c r="C1631" s="1" t="s">
        <v>2166</v>
      </c>
      <c r="D1631" t="s">
        <v>2524</v>
      </c>
    </row>
    <row r="1632" spans="1:4" x14ac:dyDescent="0.25">
      <c r="A1632" s="4" t="str">
        <f>HYPERLINK("http://www.autodoc.ru/Web/price/art/BME3488811R?analog=on","BME3488811R")</f>
        <v>BME3488811R</v>
      </c>
      <c r="B1632" s="1" t="s">
        <v>2525</v>
      </c>
      <c r="C1632" s="1" t="s">
        <v>2166</v>
      </c>
      <c r="D1632" t="s">
        <v>2526</v>
      </c>
    </row>
    <row r="1633" spans="1:4" x14ac:dyDescent="0.25">
      <c r="A1633" s="4" t="str">
        <f>HYPERLINK("http://www.autodoc.ru/Web/price/art/BME3488831C?analog=on","BME3488831C")</f>
        <v>BME3488831C</v>
      </c>
      <c r="B1633" s="1" t="s">
        <v>2527</v>
      </c>
      <c r="C1633" s="1" t="s">
        <v>2166</v>
      </c>
      <c r="D1633" t="s">
        <v>2528</v>
      </c>
    </row>
    <row r="1634" spans="1:4" x14ac:dyDescent="0.25">
      <c r="A1634" s="4" t="str">
        <f>HYPERLINK("http://www.autodoc.ru/Web/price/art/BME3284840Z?analog=on","BME3284840Z")</f>
        <v>BME3284840Z</v>
      </c>
      <c r="B1634" s="1" t="s">
        <v>2347</v>
      </c>
      <c r="C1634" s="1" t="s">
        <v>2348</v>
      </c>
      <c r="D1634" t="s">
        <v>2349</v>
      </c>
    </row>
    <row r="1635" spans="1:4" x14ac:dyDescent="0.25">
      <c r="A1635" s="4" t="str">
        <f>HYPERLINK("http://www.autodoc.ru/Web/price/art/BME3488850R?analog=on","BME3488850R")</f>
        <v>BME3488850R</v>
      </c>
      <c r="B1635" s="1" t="s">
        <v>2170</v>
      </c>
      <c r="C1635" s="1" t="s">
        <v>2166</v>
      </c>
      <c r="D1635" t="s">
        <v>2171</v>
      </c>
    </row>
    <row r="1636" spans="1:4" x14ac:dyDescent="0.25">
      <c r="A1636" s="4" t="str">
        <f>HYPERLINK("http://www.autodoc.ru/Web/price/art/BME3488851L?analog=on","BME3488851L")</f>
        <v>BME3488851L</v>
      </c>
      <c r="B1636" s="1" t="s">
        <v>2172</v>
      </c>
      <c r="C1636" s="1" t="s">
        <v>2166</v>
      </c>
      <c r="D1636" t="s">
        <v>2173</v>
      </c>
    </row>
    <row r="1637" spans="1:4" x14ac:dyDescent="0.25">
      <c r="A1637" s="4" t="str">
        <f>HYPERLINK("http://www.autodoc.ru/Web/price/art/BME3491911?analog=on","BME3491911")</f>
        <v>BME3491911</v>
      </c>
      <c r="B1637" s="1" t="s">
        <v>2529</v>
      </c>
      <c r="C1637" s="1" t="s">
        <v>2530</v>
      </c>
      <c r="D1637" t="s">
        <v>2531</v>
      </c>
    </row>
    <row r="1638" spans="1:4" x14ac:dyDescent="0.25">
      <c r="A1638" s="4" t="str">
        <f>HYPERLINK("http://www.autodoc.ru/Web/price/art/BME3488912?analog=on","BME3488912")</f>
        <v>BME3488912</v>
      </c>
      <c r="B1638" s="1" t="s">
        <v>2532</v>
      </c>
      <c r="C1638" s="1" t="s">
        <v>2284</v>
      </c>
      <c r="D1638" t="s">
        <v>2531</v>
      </c>
    </row>
    <row r="1639" spans="1:4" x14ac:dyDescent="0.25">
      <c r="A1639" s="4" t="str">
        <f>HYPERLINK("http://www.autodoc.ru/Web/price/art/BME3087914?analog=on","BME3087914")</f>
        <v>BME3087914</v>
      </c>
      <c r="B1639" s="1" t="s">
        <v>2257</v>
      </c>
      <c r="C1639" s="1" t="s">
        <v>30</v>
      </c>
      <c r="D1639" t="s">
        <v>2258</v>
      </c>
    </row>
    <row r="1640" spans="1:4" x14ac:dyDescent="0.25">
      <c r="A1640" s="4" t="str">
        <f>HYPERLINK("http://www.autodoc.ru/Web/price/art/BME3488930?analog=on","BME3488930")</f>
        <v>BME3488930</v>
      </c>
      <c r="B1640" s="1" t="s">
        <v>2533</v>
      </c>
      <c r="C1640" s="1" t="s">
        <v>2329</v>
      </c>
      <c r="D1640" t="s">
        <v>2534</v>
      </c>
    </row>
    <row r="1641" spans="1:4" x14ac:dyDescent="0.25">
      <c r="A1641" s="4" t="str">
        <f>HYPERLINK("http://www.autodoc.ru/Web/price/art/BME3488940?analog=on","BME3488940")</f>
        <v>BME3488940</v>
      </c>
      <c r="B1641" s="1" t="s">
        <v>2535</v>
      </c>
      <c r="C1641" s="1" t="s">
        <v>2536</v>
      </c>
      <c r="D1641" t="s">
        <v>2537</v>
      </c>
    </row>
    <row r="1642" spans="1:4" x14ac:dyDescent="0.25">
      <c r="A1642" s="4" t="str">
        <f>HYPERLINK("http://www.autodoc.ru/Web/price/art/BME3692940?analog=on","BME3692940")</f>
        <v>BME3692940</v>
      </c>
      <c r="B1642" s="1" t="s">
        <v>2353</v>
      </c>
      <c r="C1642" s="1" t="s">
        <v>2354</v>
      </c>
      <c r="D1642" t="s">
        <v>2355</v>
      </c>
    </row>
    <row r="1643" spans="1:4" x14ac:dyDescent="0.25">
      <c r="A1643" s="4" t="str">
        <f>HYPERLINK("http://www.autodoc.ru/Web/price/art/BME3488991Z?analog=on","BME3488991Z")</f>
        <v>BME3488991Z</v>
      </c>
      <c r="B1643" s="1" t="s">
        <v>2538</v>
      </c>
      <c r="C1643" s="1" t="s">
        <v>2166</v>
      </c>
      <c r="D1643" t="s">
        <v>2539</v>
      </c>
    </row>
    <row r="1644" spans="1:4" x14ac:dyDescent="0.25">
      <c r="A1644" s="3" t="s">
        <v>2540</v>
      </c>
      <c r="B1644" s="3"/>
      <c r="C1644" s="3"/>
      <c r="D1644" s="3"/>
    </row>
    <row r="1645" spans="1:4" x14ac:dyDescent="0.25">
      <c r="A1645" s="4" t="str">
        <f>HYPERLINK("http://www.autodoc.ru/Web/price/art/BME3488000L?analog=on","BME3488000L")</f>
        <v>BME3488000L</v>
      </c>
      <c r="B1645" s="1" t="s">
        <v>2260</v>
      </c>
      <c r="C1645" s="1" t="s">
        <v>2166</v>
      </c>
      <c r="D1645" t="s">
        <v>2261</v>
      </c>
    </row>
    <row r="1646" spans="1:4" x14ac:dyDescent="0.25">
      <c r="A1646" s="4" t="str">
        <f>HYPERLINK("http://www.autodoc.ru/Web/price/art/BME3488000R?analog=on","BME3488000R")</f>
        <v>BME3488000R</v>
      </c>
      <c r="B1646" s="1" t="s">
        <v>2262</v>
      </c>
      <c r="C1646" s="1" t="s">
        <v>2166</v>
      </c>
      <c r="D1646" t="s">
        <v>2263</v>
      </c>
    </row>
    <row r="1647" spans="1:4" x14ac:dyDescent="0.25">
      <c r="A1647" s="4" t="str">
        <f>HYPERLINK("http://www.autodoc.ru/Web/price/art/BME3488001L?analog=on","BME3488001L")</f>
        <v>BME3488001L</v>
      </c>
      <c r="B1647" s="1" t="s">
        <v>2264</v>
      </c>
      <c r="C1647" s="1" t="s">
        <v>2166</v>
      </c>
      <c r="D1647" t="s">
        <v>2265</v>
      </c>
    </row>
    <row r="1648" spans="1:4" x14ac:dyDescent="0.25">
      <c r="A1648" s="4" t="str">
        <f>HYPERLINK("http://www.autodoc.ru/Web/price/art/BME3488001R?analog=on","BME3488001R")</f>
        <v>BME3488001R</v>
      </c>
      <c r="B1648" s="1" t="s">
        <v>2266</v>
      </c>
      <c r="C1648" s="1" t="s">
        <v>2166</v>
      </c>
      <c r="D1648" t="s">
        <v>2267</v>
      </c>
    </row>
    <row r="1649" spans="1:4" x14ac:dyDescent="0.25">
      <c r="A1649" s="4" t="str">
        <f>HYPERLINK("http://www.autodoc.ru/Web/price/art/BME3488002L?analog=on","BME3488002L")</f>
        <v>BME3488002L</v>
      </c>
      <c r="B1649" s="1" t="s">
        <v>2268</v>
      </c>
      <c r="C1649" s="1" t="s">
        <v>2166</v>
      </c>
      <c r="D1649" t="s">
        <v>2269</v>
      </c>
    </row>
    <row r="1650" spans="1:4" x14ac:dyDescent="0.25">
      <c r="A1650" s="4" t="str">
        <f>HYPERLINK("http://www.autodoc.ru/Web/price/art/BME3488002R?analog=on","BME3488002R")</f>
        <v>BME3488002R</v>
      </c>
      <c r="B1650" s="1" t="s">
        <v>2268</v>
      </c>
      <c r="C1650" s="1" t="s">
        <v>2166</v>
      </c>
      <c r="D1650" t="s">
        <v>2270</v>
      </c>
    </row>
    <row r="1651" spans="1:4" x14ac:dyDescent="0.25">
      <c r="A1651" s="4" t="str">
        <f>HYPERLINK("http://www.autodoc.ru/Web/price/art/BME3488003N?analog=on","BME3488003N")</f>
        <v>BME3488003N</v>
      </c>
      <c r="B1651" s="1" t="s">
        <v>2271</v>
      </c>
      <c r="C1651" s="1" t="s">
        <v>2166</v>
      </c>
      <c r="D1651" t="s">
        <v>2272</v>
      </c>
    </row>
    <row r="1652" spans="1:4" x14ac:dyDescent="0.25">
      <c r="A1652" s="4" t="str">
        <f>HYPERLINK("http://www.autodoc.ru/Web/price/art/BME3488004L?analog=on","BME3488004L")</f>
        <v>BME3488004L</v>
      </c>
      <c r="B1652" s="1" t="s">
        <v>2260</v>
      </c>
      <c r="C1652" s="1" t="s">
        <v>2166</v>
      </c>
      <c r="D1652" t="s">
        <v>2277</v>
      </c>
    </row>
    <row r="1653" spans="1:4" x14ac:dyDescent="0.25">
      <c r="A1653" s="4" t="str">
        <f>HYPERLINK("http://www.autodoc.ru/Web/price/art/BME3488004R?analog=on","BME3488004R")</f>
        <v>BME3488004R</v>
      </c>
      <c r="B1653" s="1" t="s">
        <v>2262</v>
      </c>
      <c r="C1653" s="1" t="s">
        <v>2166</v>
      </c>
      <c r="D1653" t="s">
        <v>2278</v>
      </c>
    </row>
    <row r="1654" spans="1:4" x14ac:dyDescent="0.25">
      <c r="A1654" s="4" t="str">
        <f>HYPERLINK("http://www.autodoc.ru/Web/price/art/BME3488020Z?analog=on","BME3488020Z")</f>
        <v>BME3488020Z</v>
      </c>
      <c r="C1654" s="1" t="s">
        <v>2166</v>
      </c>
      <c r="D1654" t="s">
        <v>2279</v>
      </c>
    </row>
    <row r="1655" spans="1:4" x14ac:dyDescent="0.25">
      <c r="A1655" s="4" t="str">
        <f>HYPERLINK("http://www.autodoc.ru/Web/price/art/BME3488021Z?analog=on","BME3488021Z")</f>
        <v>BME3488021Z</v>
      </c>
      <c r="C1655" s="1" t="s">
        <v>2166</v>
      </c>
      <c r="D1655" t="s">
        <v>2280</v>
      </c>
    </row>
    <row r="1656" spans="1:4" x14ac:dyDescent="0.25">
      <c r="A1656" s="4" t="str">
        <f>HYPERLINK("http://www.autodoc.ru/Web/price/art/BME3488022LZ?analog=on","BME3488022LZ")</f>
        <v>BME3488022LZ</v>
      </c>
      <c r="C1656" s="1" t="s">
        <v>2166</v>
      </c>
      <c r="D1656" t="s">
        <v>2281</v>
      </c>
    </row>
    <row r="1657" spans="1:4" x14ac:dyDescent="0.25">
      <c r="A1657" s="4" t="str">
        <f>HYPERLINK("http://www.autodoc.ru/Web/price/art/BME3488023LZ?analog=on","BME3488023LZ")</f>
        <v>BME3488023LZ</v>
      </c>
      <c r="C1657" s="1" t="s">
        <v>2166</v>
      </c>
      <c r="D1657" t="s">
        <v>2282</v>
      </c>
    </row>
    <row r="1658" spans="1:4" x14ac:dyDescent="0.25">
      <c r="A1658" s="4" t="str">
        <f>HYPERLINK("http://www.autodoc.ru/Web/price/art/BME3488030HN?analog=on","BME3488030HN")</f>
        <v>BME3488030HN</v>
      </c>
      <c r="B1658" s="1" t="s">
        <v>2358</v>
      </c>
      <c r="C1658" s="1" t="s">
        <v>2166</v>
      </c>
      <c r="D1658" t="s">
        <v>2359</v>
      </c>
    </row>
    <row r="1659" spans="1:4" x14ac:dyDescent="0.25">
      <c r="A1659" s="4" t="str">
        <f>HYPERLINK("http://www.autodoc.ru/Web/price/art/BME3488030WL?analog=on","BME3488030WL")</f>
        <v>BME3488030WL</v>
      </c>
      <c r="B1659" s="1" t="s">
        <v>2360</v>
      </c>
      <c r="C1659" s="1" t="s">
        <v>2166</v>
      </c>
      <c r="D1659" t="s">
        <v>2361</v>
      </c>
    </row>
    <row r="1660" spans="1:4" x14ac:dyDescent="0.25">
      <c r="A1660" s="4" t="str">
        <f>HYPERLINK("http://www.autodoc.ru/Web/price/art/BME3488030TTL?analog=on","BME3488030TTL")</f>
        <v>BME3488030TTL</v>
      </c>
      <c r="B1660" s="1" t="s">
        <v>2364</v>
      </c>
      <c r="C1660" s="1" t="s">
        <v>2166</v>
      </c>
      <c r="D1660" t="s">
        <v>2365</v>
      </c>
    </row>
    <row r="1661" spans="1:4" x14ac:dyDescent="0.25">
      <c r="A1661" s="4" t="str">
        <f>HYPERLINK("http://www.autodoc.ru/Web/price/art/BME3488030WR?analog=on","BME3488030WR")</f>
        <v>BME3488030WR</v>
      </c>
      <c r="B1661" s="1" t="s">
        <v>2366</v>
      </c>
      <c r="C1661" s="1" t="s">
        <v>2166</v>
      </c>
      <c r="D1661" t="s">
        <v>2367</v>
      </c>
    </row>
    <row r="1662" spans="1:4" x14ac:dyDescent="0.25">
      <c r="A1662" s="4" t="str">
        <f>HYPERLINK("http://www.autodoc.ru/Web/price/art/BME3488030TTR?analog=on","BME3488030TTR")</f>
        <v>BME3488030TTR</v>
      </c>
      <c r="B1662" s="1" t="s">
        <v>2370</v>
      </c>
      <c r="C1662" s="1" t="s">
        <v>2166</v>
      </c>
      <c r="D1662" t="s">
        <v>2371</v>
      </c>
    </row>
    <row r="1663" spans="1:4" x14ac:dyDescent="0.25">
      <c r="A1663" s="4" t="str">
        <f>HYPERLINK("http://www.autodoc.ru/Web/price/art/BME3488031HN?analog=on","BME3488031HN")</f>
        <v>BME3488031HN</v>
      </c>
      <c r="B1663" s="1" t="s">
        <v>2358</v>
      </c>
      <c r="C1663" s="1" t="s">
        <v>2166</v>
      </c>
      <c r="D1663" t="s">
        <v>2372</v>
      </c>
    </row>
    <row r="1664" spans="1:4" x14ac:dyDescent="0.25">
      <c r="A1664" s="4" t="str">
        <f>HYPERLINK("http://www.autodoc.ru/Web/price/art/BME3488031TTN?analog=on","BME3488031TTN")</f>
        <v>BME3488031TTN</v>
      </c>
      <c r="B1664" s="1" t="s">
        <v>2358</v>
      </c>
      <c r="C1664" s="1" t="s">
        <v>2166</v>
      </c>
      <c r="D1664" t="s">
        <v>2373</v>
      </c>
    </row>
    <row r="1665" spans="1:4" x14ac:dyDescent="0.25">
      <c r="A1665" s="4" t="str">
        <f>HYPERLINK("http://www.autodoc.ru/Web/price/art/BME3488032HN?analog=on","BME3488032HN")</f>
        <v>BME3488032HN</v>
      </c>
      <c r="B1665" s="1" t="s">
        <v>2358</v>
      </c>
      <c r="C1665" s="1" t="s">
        <v>2374</v>
      </c>
      <c r="D1665" t="s">
        <v>2375</v>
      </c>
    </row>
    <row r="1666" spans="1:4" x14ac:dyDescent="0.25">
      <c r="A1666" s="4" t="str">
        <f>HYPERLINK("http://www.autodoc.ru/Web/price/art/BME3488070L?analog=on","BME3488070L")</f>
        <v>BME3488070L</v>
      </c>
      <c r="B1666" s="1" t="s">
        <v>2376</v>
      </c>
      <c r="C1666" s="1" t="s">
        <v>2166</v>
      </c>
      <c r="D1666" t="s">
        <v>2377</v>
      </c>
    </row>
    <row r="1667" spans="1:4" x14ac:dyDescent="0.25">
      <c r="A1667" s="4" t="str">
        <f>HYPERLINK("http://www.autodoc.ru/Web/price/art/BME3488070R?analog=on","BME3488070R")</f>
        <v>BME3488070R</v>
      </c>
      <c r="B1667" s="1" t="s">
        <v>2378</v>
      </c>
      <c r="C1667" s="1" t="s">
        <v>2166</v>
      </c>
      <c r="D1667" t="s">
        <v>2379</v>
      </c>
    </row>
    <row r="1668" spans="1:4" x14ac:dyDescent="0.25">
      <c r="A1668" s="4" t="str">
        <f>HYPERLINK("http://www.autodoc.ru/Web/price/art/BME3488072HN?analog=on","BME3488072HN")</f>
        <v>BME3488072HN</v>
      </c>
      <c r="B1668" s="1" t="s">
        <v>2380</v>
      </c>
      <c r="C1668" s="1" t="s">
        <v>2374</v>
      </c>
      <c r="D1668" t="s">
        <v>2381</v>
      </c>
    </row>
    <row r="1669" spans="1:4" x14ac:dyDescent="0.25">
      <c r="A1669" s="4" t="str">
        <f>HYPERLINK("http://www.autodoc.ru/Web/price/art/BME3488072L?analog=on","BME3488072L")</f>
        <v>BME3488072L</v>
      </c>
      <c r="B1669" s="1" t="s">
        <v>2376</v>
      </c>
      <c r="C1669" s="1" t="s">
        <v>2166</v>
      </c>
      <c r="D1669" t="s">
        <v>2382</v>
      </c>
    </row>
    <row r="1670" spans="1:4" x14ac:dyDescent="0.25">
      <c r="A1670" s="4" t="str">
        <f>HYPERLINK("http://www.autodoc.ru/Web/price/art/BME3488072R?analog=on","BME3488072R")</f>
        <v>BME3488072R</v>
      </c>
      <c r="B1670" s="1" t="s">
        <v>2378</v>
      </c>
      <c r="C1670" s="1" t="s">
        <v>2166</v>
      </c>
      <c r="D1670" t="s">
        <v>2383</v>
      </c>
    </row>
    <row r="1671" spans="1:4" x14ac:dyDescent="0.25">
      <c r="A1671" s="4" t="str">
        <f>HYPERLINK("http://www.autodoc.ru/Web/price/art/BME3488080L?analog=on","BME3488080L")</f>
        <v>BME3488080L</v>
      </c>
      <c r="C1671" s="1" t="s">
        <v>2166</v>
      </c>
      <c r="D1671" t="s">
        <v>2386</v>
      </c>
    </row>
    <row r="1672" spans="1:4" x14ac:dyDescent="0.25">
      <c r="A1672" s="4" t="str">
        <f>HYPERLINK("http://www.autodoc.ru/Web/price/art/BME3488080R?analog=on","BME3488080R")</f>
        <v>BME3488080R</v>
      </c>
      <c r="C1672" s="1" t="s">
        <v>2166</v>
      </c>
      <c r="D1672" t="s">
        <v>2387</v>
      </c>
    </row>
    <row r="1673" spans="1:4" x14ac:dyDescent="0.25">
      <c r="A1673" s="4" t="str">
        <f>HYPERLINK("http://www.autodoc.ru/Web/price/art/BME3494100L?analog=on","BME3494100L")</f>
        <v>BME3494100L</v>
      </c>
      <c r="B1673" s="1" t="s">
        <v>2541</v>
      </c>
      <c r="C1673" s="1" t="s">
        <v>2542</v>
      </c>
      <c r="D1673" t="s">
        <v>2390</v>
      </c>
    </row>
    <row r="1674" spans="1:4" x14ac:dyDescent="0.25">
      <c r="A1674" s="4" t="str">
        <f>HYPERLINK("http://www.autodoc.ru/Web/price/art/BME3494100R?analog=on","BME3494100R")</f>
        <v>BME3494100R</v>
      </c>
      <c r="B1674" s="1" t="s">
        <v>2543</v>
      </c>
      <c r="C1674" s="1" t="s">
        <v>2542</v>
      </c>
      <c r="D1674" t="s">
        <v>2392</v>
      </c>
    </row>
    <row r="1675" spans="1:4" x14ac:dyDescent="0.25">
      <c r="A1675" s="4" t="str">
        <f>HYPERLINK("http://www.autodoc.ru/Web/price/art/BME3494100C?analog=on","BME3494100C")</f>
        <v>BME3494100C</v>
      </c>
      <c r="B1675" s="1" t="s">
        <v>2544</v>
      </c>
      <c r="C1675" s="1" t="s">
        <v>2542</v>
      </c>
      <c r="D1675" t="s">
        <v>2394</v>
      </c>
    </row>
    <row r="1676" spans="1:4" x14ac:dyDescent="0.25">
      <c r="A1676" s="4" t="str">
        <f>HYPERLINK("http://www.autodoc.ru/Web/price/art/BME3494120HL?analog=on","BME3494120HL")</f>
        <v>BME3494120HL</v>
      </c>
      <c r="B1676" s="1" t="s">
        <v>2545</v>
      </c>
      <c r="C1676" s="1" t="s">
        <v>2542</v>
      </c>
      <c r="D1676" t="s">
        <v>2397</v>
      </c>
    </row>
    <row r="1677" spans="1:4" x14ac:dyDescent="0.25">
      <c r="A1677" s="4" t="str">
        <f>HYPERLINK("http://www.autodoc.ru/Web/price/art/BME3494120HR?analog=on","BME3494120HR")</f>
        <v>BME3494120HR</v>
      </c>
      <c r="B1677" s="1" t="s">
        <v>2546</v>
      </c>
      <c r="C1677" s="1" t="s">
        <v>2542</v>
      </c>
      <c r="D1677" t="s">
        <v>2547</v>
      </c>
    </row>
    <row r="1678" spans="1:4" x14ac:dyDescent="0.25">
      <c r="A1678" s="4" t="str">
        <f>HYPERLINK("http://www.autodoc.ru/Web/price/art/BME3494140M?analog=on","BME3494140M")</f>
        <v>BME3494140M</v>
      </c>
      <c r="B1678" s="1" t="s">
        <v>2548</v>
      </c>
      <c r="C1678" s="1" t="s">
        <v>2542</v>
      </c>
      <c r="D1678" t="s">
        <v>2401</v>
      </c>
    </row>
    <row r="1679" spans="1:4" x14ac:dyDescent="0.25">
      <c r="A1679" s="4" t="str">
        <f>HYPERLINK("http://www.autodoc.ru/Web/price/art/BME3488160X?analog=on","BME3488160X")</f>
        <v>BME3488160X</v>
      </c>
      <c r="B1679" s="1" t="s">
        <v>2402</v>
      </c>
      <c r="C1679" s="1" t="s">
        <v>2166</v>
      </c>
      <c r="D1679" t="s">
        <v>2403</v>
      </c>
    </row>
    <row r="1680" spans="1:4" x14ac:dyDescent="0.25">
      <c r="A1680" s="4" t="str">
        <f>HYPERLINK("http://www.autodoc.ru/Web/price/art/BME3488160B?analog=on","BME3488160B")</f>
        <v>BME3488160B</v>
      </c>
      <c r="B1680" s="1" t="s">
        <v>2402</v>
      </c>
      <c r="C1680" s="1" t="s">
        <v>2166</v>
      </c>
      <c r="D1680" t="s">
        <v>2404</v>
      </c>
    </row>
    <row r="1681" spans="1:4" x14ac:dyDescent="0.25">
      <c r="A1681" s="4" t="str">
        <f>HYPERLINK("http://www.autodoc.ru/Web/price/art/BME3488170L?analog=on","BME3488170L")</f>
        <v>BME3488170L</v>
      </c>
      <c r="B1681" s="1" t="s">
        <v>2405</v>
      </c>
      <c r="C1681" s="1" t="s">
        <v>2166</v>
      </c>
      <c r="D1681" t="s">
        <v>2406</v>
      </c>
    </row>
    <row r="1682" spans="1:4" x14ac:dyDescent="0.25">
      <c r="A1682" s="4" t="str">
        <f>HYPERLINK("http://www.autodoc.ru/Web/price/art/BME3488170R?analog=on","BME3488170R")</f>
        <v>BME3488170R</v>
      </c>
      <c r="B1682" s="1" t="s">
        <v>2407</v>
      </c>
      <c r="C1682" s="1" t="s">
        <v>2166</v>
      </c>
      <c r="D1682" t="s">
        <v>2408</v>
      </c>
    </row>
    <row r="1683" spans="1:4" x14ac:dyDescent="0.25">
      <c r="A1683" s="4" t="str">
        <f>HYPERLINK("http://www.autodoc.ru/Web/price/art/BME3488180?analog=on","BME3488180")</f>
        <v>BME3488180</v>
      </c>
      <c r="B1683" s="1" t="s">
        <v>2409</v>
      </c>
      <c r="C1683" s="1" t="s">
        <v>2166</v>
      </c>
      <c r="D1683" t="s">
        <v>2410</v>
      </c>
    </row>
    <row r="1684" spans="1:4" x14ac:dyDescent="0.25">
      <c r="A1684" s="4" t="str">
        <f>HYPERLINK("http://www.autodoc.ru/Web/price/art/BME3488190L?analog=on","BME3488190L")</f>
        <v>BME3488190L</v>
      </c>
      <c r="B1684" s="1" t="s">
        <v>2411</v>
      </c>
      <c r="C1684" s="1" t="s">
        <v>2166</v>
      </c>
      <c r="D1684" t="s">
        <v>2412</v>
      </c>
    </row>
    <row r="1685" spans="1:4" x14ac:dyDescent="0.25">
      <c r="A1685" s="4" t="str">
        <f>HYPERLINK("http://www.autodoc.ru/Web/price/art/BME3488190R?analog=on","BME3488190R")</f>
        <v>BME3488190R</v>
      </c>
      <c r="B1685" s="1" t="s">
        <v>2413</v>
      </c>
      <c r="C1685" s="1" t="s">
        <v>2166</v>
      </c>
      <c r="D1685" t="s">
        <v>2414</v>
      </c>
    </row>
    <row r="1686" spans="1:4" x14ac:dyDescent="0.25">
      <c r="A1686" s="4" t="str">
        <f>HYPERLINK("http://www.autodoc.ru/Web/price/art/BME3488210L?analog=on","BME3488210L")</f>
        <v>BME3488210L</v>
      </c>
      <c r="B1686" s="1" t="s">
        <v>2415</v>
      </c>
      <c r="C1686" s="1" t="s">
        <v>2166</v>
      </c>
      <c r="D1686" t="s">
        <v>2416</v>
      </c>
    </row>
    <row r="1687" spans="1:4" x14ac:dyDescent="0.25">
      <c r="A1687" s="4" t="str">
        <f>HYPERLINK("http://www.autodoc.ru/Web/price/art/BME3488210R?analog=on","BME3488210R")</f>
        <v>BME3488210R</v>
      </c>
      <c r="B1687" s="1" t="s">
        <v>2417</v>
      </c>
      <c r="C1687" s="1" t="s">
        <v>2166</v>
      </c>
      <c r="D1687" t="s">
        <v>2418</v>
      </c>
    </row>
    <row r="1688" spans="1:4" x14ac:dyDescent="0.25">
      <c r="A1688" s="4" t="str">
        <f>HYPERLINK("http://www.autodoc.ru/Web/price/art/BME3488240?analog=on","BME3488240")</f>
        <v>BME3488240</v>
      </c>
      <c r="B1688" s="1" t="s">
        <v>2419</v>
      </c>
      <c r="C1688" s="1" t="s">
        <v>2166</v>
      </c>
      <c r="D1688" t="s">
        <v>2420</v>
      </c>
    </row>
    <row r="1689" spans="1:4" x14ac:dyDescent="0.25">
      <c r="A1689" s="4" t="str">
        <f>HYPERLINK("http://www.autodoc.ru/Web/price/art/BME3488270L?analog=on","BME3488270L")</f>
        <v>BME3488270L</v>
      </c>
      <c r="B1689" s="1" t="s">
        <v>2421</v>
      </c>
      <c r="C1689" s="1" t="s">
        <v>2166</v>
      </c>
      <c r="D1689" t="s">
        <v>2422</v>
      </c>
    </row>
    <row r="1690" spans="1:4" x14ac:dyDescent="0.25">
      <c r="A1690" s="4" t="str">
        <f>HYPERLINK("http://www.autodoc.ru/Web/price/art/BME3488270R?analog=on","BME3488270R")</f>
        <v>BME3488270R</v>
      </c>
      <c r="B1690" s="1" t="s">
        <v>2423</v>
      </c>
      <c r="C1690" s="1" t="s">
        <v>2166</v>
      </c>
      <c r="D1690" t="s">
        <v>2424</v>
      </c>
    </row>
    <row r="1691" spans="1:4" x14ac:dyDescent="0.25">
      <c r="A1691" s="4" t="str">
        <f>HYPERLINK("http://www.autodoc.ru/Web/price/art/BME3488271L?analog=on","BME3488271L")</f>
        <v>BME3488271L</v>
      </c>
      <c r="B1691" s="1" t="s">
        <v>2425</v>
      </c>
      <c r="C1691" s="1" t="s">
        <v>2166</v>
      </c>
      <c r="D1691" t="s">
        <v>2426</v>
      </c>
    </row>
    <row r="1692" spans="1:4" x14ac:dyDescent="0.25">
      <c r="A1692" s="4" t="str">
        <f>HYPERLINK("http://www.autodoc.ru/Web/price/art/BME3488271R?analog=on","BME3488271R")</f>
        <v>BME3488271R</v>
      </c>
      <c r="B1692" s="1" t="s">
        <v>2427</v>
      </c>
      <c r="C1692" s="1" t="s">
        <v>2166</v>
      </c>
      <c r="D1692" t="s">
        <v>2428</v>
      </c>
    </row>
    <row r="1693" spans="1:4" x14ac:dyDescent="0.25">
      <c r="A1693" s="4" t="str">
        <f>HYPERLINK("http://www.autodoc.ru/Web/price/art/BME3488300L?analog=on","BME3488300L")</f>
        <v>BME3488300L</v>
      </c>
      <c r="B1693" s="1" t="s">
        <v>2429</v>
      </c>
      <c r="C1693" s="1" t="s">
        <v>2166</v>
      </c>
      <c r="D1693" t="s">
        <v>2430</v>
      </c>
    </row>
    <row r="1694" spans="1:4" x14ac:dyDescent="0.25">
      <c r="A1694" s="4" t="str">
        <f>HYPERLINK("http://www.autodoc.ru/Web/price/art/BME3488300R?analog=on","BME3488300R")</f>
        <v>BME3488300R</v>
      </c>
      <c r="B1694" s="1" t="s">
        <v>2431</v>
      </c>
      <c r="C1694" s="1" t="s">
        <v>2166</v>
      </c>
      <c r="D1694" t="s">
        <v>2432</v>
      </c>
    </row>
    <row r="1695" spans="1:4" x14ac:dyDescent="0.25">
      <c r="A1695" s="4" t="str">
        <f>HYPERLINK("http://www.autodoc.ru/Web/price/art/BME3494330?analog=on","BME3494330")</f>
        <v>BME3494330</v>
      </c>
      <c r="B1695" s="1" t="s">
        <v>2549</v>
      </c>
      <c r="C1695" s="1" t="s">
        <v>2542</v>
      </c>
      <c r="D1695" t="s">
        <v>2434</v>
      </c>
    </row>
    <row r="1696" spans="1:4" x14ac:dyDescent="0.25">
      <c r="A1696" s="4" t="str">
        <f>HYPERLINK("http://www.autodoc.ru/Web/price/art/BME3488340Z?analog=on","BME3488340Z")</f>
        <v>BME3488340Z</v>
      </c>
      <c r="B1696" s="1" t="s">
        <v>2435</v>
      </c>
      <c r="C1696" s="1" t="s">
        <v>2166</v>
      </c>
      <c r="D1696" t="s">
        <v>2436</v>
      </c>
    </row>
    <row r="1697" spans="1:4" x14ac:dyDescent="0.25">
      <c r="A1697" s="4" t="str">
        <f>HYPERLINK("http://www.autodoc.ru/Web/price/art/BME3488350Z?analog=on","BME3488350Z")</f>
        <v>BME3488350Z</v>
      </c>
      <c r="B1697" s="1" t="s">
        <v>2437</v>
      </c>
      <c r="C1697" s="1" t="s">
        <v>2166</v>
      </c>
      <c r="D1697" t="s">
        <v>2438</v>
      </c>
    </row>
    <row r="1698" spans="1:4" x14ac:dyDescent="0.25">
      <c r="A1698" s="4" t="str">
        <f>HYPERLINK("http://www.autodoc.ru/Web/price/art/BME3488390?analog=on","BME3488390")</f>
        <v>BME3488390</v>
      </c>
      <c r="B1698" s="1" t="s">
        <v>2439</v>
      </c>
      <c r="C1698" s="1" t="s">
        <v>2166</v>
      </c>
      <c r="D1698" t="s">
        <v>2440</v>
      </c>
    </row>
    <row r="1699" spans="1:4" x14ac:dyDescent="0.25">
      <c r="A1699" s="4" t="str">
        <f>HYPERLINK("http://www.autodoc.ru/Web/price/art/BME3488400L?analog=on","BME3488400L")</f>
        <v>BME3488400L</v>
      </c>
      <c r="B1699" s="1" t="s">
        <v>2273</v>
      </c>
      <c r="C1699" s="1" t="s">
        <v>2166</v>
      </c>
      <c r="D1699" t="s">
        <v>2324</v>
      </c>
    </row>
    <row r="1700" spans="1:4" x14ac:dyDescent="0.25">
      <c r="A1700" s="4" t="str">
        <f>HYPERLINK("http://www.autodoc.ru/Web/price/art/BME3488400R?analog=on","BME3488400R")</f>
        <v>BME3488400R</v>
      </c>
      <c r="B1700" s="1" t="s">
        <v>2275</v>
      </c>
      <c r="C1700" s="1" t="s">
        <v>2166</v>
      </c>
      <c r="D1700" t="s">
        <v>2325</v>
      </c>
    </row>
    <row r="1701" spans="1:4" x14ac:dyDescent="0.25">
      <c r="A1701" s="4" t="str">
        <f>HYPERLINK("http://www.autodoc.ru/Web/price/art/BME3488410?analog=on","BME3488410")</f>
        <v>BME3488410</v>
      </c>
      <c r="B1701" s="1" t="s">
        <v>2326</v>
      </c>
      <c r="C1701" s="1" t="s">
        <v>2166</v>
      </c>
      <c r="D1701" t="s">
        <v>2327</v>
      </c>
    </row>
    <row r="1702" spans="1:4" x14ac:dyDescent="0.25">
      <c r="A1702" s="4" t="str">
        <f>HYPERLINK("http://www.autodoc.ru/Web/price/art/BME3492450L?analog=on","BME3492450L")</f>
        <v>BME3492450L</v>
      </c>
      <c r="B1702" s="1" t="s">
        <v>2443</v>
      </c>
      <c r="C1702" s="1" t="s">
        <v>2444</v>
      </c>
      <c r="D1702" t="s">
        <v>2445</v>
      </c>
    </row>
    <row r="1703" spans="1:4" x14ac:dyDescent="0.25">
      <c r="A1703" s="4" t="str">
        <f>HYPERLINK("http://www.autodoc.ru/Web/price/art/BME3492450R?analog=on","BME3492450R")</f>
        <v>BME3492450R</v>
      </c>
      <c r="B1703" s="1" t="s">
        <v>2448</v>
      </c>
      <c r="C1703" s="1" t="s">
        <v>2444</v>
      </c>
      <c r="D1703" t="s">
        <v>2449</v>
      </c>
    </row>
    <row r="1704" spans="1:4" x14ac:dyDescent="0.25">
      <c r="A1704" s="4" t="str">
        <f>HYPERLINK("http://www.autodoc.ru/Web/price/art/BME3691460L?analog=on","BME3691460L")</f>
        <v>BME3691460L</v>
      </c>
      <c r="B1704" s="1" t="s">
        <v>2456</v>
      </c>
      <c r="C1704" s="1" t="s">
        <v>2457</v>
      </c>
      <c r="D1704" t="s">
        <v>2458</v>
      </c>
    </row>
    <row r="1705" spans="1:4" x14ac:dyDescent="0.25">
      <c r="A1705" s="4" t="str">
        <f>HYPERLINK("http://www.autodoc.ru/Web/price/art/BME3691460R?analog=on","BME3691460R")</f>
        <v>BME3691460R</v>
      </c>
      <c r="B1705" s="1" t="s">
        <v>2459</v>
      </c>
      <c r="C1705" s="1" t="s">
        <v>2457</v>
      </c>
      <c r="D1705" t="s">
        <v>2460</v>
      </c>
    </row>
    <row r="1706" spans="1:4" x14ac:dyDescent="0.25">
      <c r="A1706" s="4" t="str">
        <f>HYPERLINK("http://www.autodoc.ru/Web/price/art/BME3488480L?analog=on","BME3488480L")</f>
        <v>BME3488480L</v>
      </c>
      <c r="B1706" s="1" t="s">
        <v>2461</v>
      </c>
      <c r="C1706" s="1" t="s">
        <v>2166</v>
      </c>
      <c r="D1706" t="s">
        <v>2462</v>
      </c>
    </row>
    <row r="1707" spans="1:4" x14ac:dyDescent="0.25">
      <c r="A1707" s="4" t="str">
        <f>HYPERLINK("http://www.autodoc.ru/Web/price/art/BME3488480R?analog=on","BME3488480R")</f>
        <v>BME3488480R</v>
      </c>
      <c r="B1707" s="1" t="s">
        <v>2463</v>
      </c>
      <c r="C1707" s="1" t="s">
        <v>2166</v>
      </c>
      <c r="D1707" t="s">
        <v>2464</v>
      </c>
    </row>
    <row r="1708" spans="1:4" x14ac:dyDescent="0.25">
      <c r="A1708" s="4" t="str">
        <f>HYPERLINK("http://www.autodoc.ru/Web/price/art/BME3488490L?analog=on","BME3488490L")</f>
        <v>BME3488490L</v>
      </c>
      <c r="C1708" s="1" t="s">
        <v>2166</v>
      </c>
      <c r="D1708" t="s">
        <v>2465</v>
      </c>
    </row>
    <row r="1709" spans="1:4" x14ac:dyDescent="0.25">
      <c r="A1709" s="4" t="str">
        <f>HYPERLINK("http://www.autodoc.ru/Web/price/art/BME3488490R?analog=on","BME3488490R")</f>
        <v>BME3488490R</v>
      </c>
      <c r="C1709" s="1" t="s">
        <v>2166</v>
      </c>
      <c r="D1709" t="s">
        <v>2466</v>
      </c>
    </row>
    <row r="1710" spans="1:4" x14ac:dyDescent="0.25">
      <c r="A1710" s="4" t="str">
        <f>HYPERLINK("http://www.autodoc.ru/Web/price/art/BME3488540L?analog=on","BME3488540L")</f>
        <v>BME3488540L</v>
      </c>
      <c r="B1710" s="1" t="s">
        <v>2467</v>
      </c>
      <c r="C1710" s="1" t="s">
        <v>2166</v>
      </c>
      <c r="D1710" t="s">
        <v>2468</v>
      </c>
    </row>
    <row r="1711" spans="1:4" x14ac:dyDescent="0.25">
      <c r="A1711" s="4" t="str">
        <f>HYPERLINK("http://www.autodoc.ru/Web/price/art/BME3488540R?analog=on","BME3488540R")</f>
        <v>BME3488540R</v>
      </c>
      <c r="B1711" s="1" t="s">
        <v>2469</v>
      </c>
      <c r="C1711" s="1" t="s">
        <v>2166</v>
      </c>
      <c r="D1711" t="s">
        <v>2470</v>
      </c>
    </row>
    <row r="1712" spans="1:4" x14ac:dyDescent="0.25">
      <c r="A1712" s="4" t="str">
        <f>HYPERLINK("http://www.autodoc.ru/Web/price/art/BME3488541L?analog=on","BME3488541L")</f>
        <v>BME3488541L</v>
      </c>
      <c r="B1712" s="1" t="s">
        <v>2471</v>
      </c>
      <c r="C1712" s="1" t="s">
        <v>2166</v>
      </c>
      <c r="D1712" t="s">
        <v>2472</v>
      </c>
    </row>
    <row r="1713" spans="1:4" x14ac:dyDescent="0.25">
      <c r="A1713" s="4" t="str">
        <f>HYPERLINK("http://www.autodoc.ru/Web/price/art/BME3488541R?analog=on","BME3488541R")</f>
        <v>BME3488541R</v>
      </c>
      <c r="B1713" s="1" t="s">
        <v>2473</v>
      </c>
      <c r="C1713" s="1" t="s">
        <v>2166</v>
      </c>
      <c r="D1713" t="s">
        <v>2474</v>
      </c>
    </row>
    <row r="1714" spans="1:4" x14ac:dyDescent="0.25">
      <c r="A1714" s="4" t="str">
        <f>HYPERLINK("http://www.autodoc.ru/Web/price/art/BME3488542L?analog=on","BME3488542L")</f>
        <v>BME3488542L</v>
      </c>
      <c r="B1714" s="1" t="s">
        <v>2475</v>
      </c>
      <c r="C1714" s="1" t="s">
        <v>2166</v>
      </c>
      <c r="D1714" t="s">
        <v>2476</v>
      </c>
    </row>
    <row r="1715" spans="1:4" x14ac:dyDescent="0.25">
      <c r="A1715" s="4" t="str">
        <f>HYPERLINK("http://www.autodoc.ru/Web/price/art/BME3488542R?analog=on","BME3488542R")</f>
        <v>BME3488542R</v>
      </c>
      <c r="B1715" s="1" t="s">
        <v>2477</v>
      </c>
      <c r="C1715" s="1" t="s">
        <v>2166</v>
      </c>
      <c r="D1715" t="s">
        <v>2478</v>
      </c>
    </row>
    <row r="1716" spans="1:4" x14ac:dyDescent="0.25">
      <c r="A1716" s="4" t="str">
        <f>HYPERLINK("http://www.autodoc.ru/Web/price/art/BME3488543L?analog=on","BME3488543L")</f>
        <v>BME3488543L</v>
      </c>
      <c r="B1716" s="1" t="s">
        <v>2479</v>
      </c>
      <c r="C1716" s="1" t="s">
        <v>2166</v>
      </c>
      <c r="D1716" t="s">
        <v>2480</v>
      </c>
    </row>
    <row r="1717" spans="1:4" x14ac:dyDescent="0.25">
      <c r="A1717" s="4" t="str">
        <f>HYPERLINK("http://www.autodoc.ru/Web/price/art/BME3488543R?analog=on","BME3488543R")</f>
        <v>BME3488543R</v>
      </c>
      <c r="B1717" s="1" t="s">
        <v>2481</v>
      </c>
      <c r="C1717" s="1" t="s">
        <v>2166</v>
      </c>
      <c r="D1717" t="s">
        <v>2482</v>
      </c>
    </row>
    <row r="1718" spans="1:4" x14ac:dyDescent="0.25">
      <c r="A1718" s="4" t="str">
        <f>HYPERLINK("http://www.autodoc.ru/Web/price/art/BME3488560L?analog=on","BME3488560L")</f>
        <v>BME3488560L</v>
      </c>
      <c r="B1718" s="1" t="s">
        <v>2483</v>
      </c>
      <c r="C1718" s="1" t="s">
        <v>2166</v>
      </c>
      <c r="D1718" t="s">
        <v>2484</v>
      </c>
    </row>
    <row r="1719" spans="1:4" x14ac:dyDescent="0.25">
      <c r="A1719" s="4" t="str">
        <f>HYPERLINK("http://www.autodoc.ru/Web/price/art/BME3488560R?analog=on","BME3488560R")</f>
        <v>BME3488560R</v>
      </c>
      <c r="B1719" s="1" t="s">
        <v>2485</v>
      </c>
      <c r="C1719" s="1" t="s">
        <v>2166</v>
      </c>
      <c r="D1719" t="s">
        <v>2486</v>
      </c>
    </row>
    <row r="1720" spans="1:4" x14ac:dyDescent="0.25">
      <c r="A1720" s="4" t="str">
        <f>HYPERLINK("http://www.autodoc.ru/Web/price/art/BME3488630Z?analog=on","BME3488630Z")</f>
        <v>BME3488630Z</v>
      </c>
      <c r="B1720" s="1" t="s">
        <v>2487</v>
      </c>
      <c r="C1720" s="1" t="s">
        <v>2166</v>
      </c>
      <c r="D1720" t="s">
        <v>2488</v>
      </c>
    </row>
    <row r="1721" spans="1:4" x14ac:dyDescent="0.25">
      <c r="A1721" s="4" t="str">
        <f>HYPERLINK("http://www.autodoc.ru/Web/price/art/BME3488640X?analog=on","BME3488640X")</f>
        <v>BME3488640X</v>
      </c>
      <c r="B1721" s="1" t="s">
        <v>2489</v>
      </c>
      <c r="C1721" s="1" t="s">
        <v>2166</v>
      </c>
      <c r="D1721" t="s">
        <v>2490</v>
      </c>
    </row>
    <row r="1722" spans="1:4" x14ac:dyDescent="0.25">
      <c r="A1722" s="4" t="str">
        <f>HYPERLINK("http://www.autodoc.ru/Web/price/art/BME3488700?analog=on","BME3488700")</f>
        <v>BME3488700</v>
      </c>
      <c r="B1722" s="1" t="s">
        <v>2491</v>
      </c>
      <c r="C1722" s="1" t="s">
        <v>2166</v>
      </c>
      <c r="D1722" t="s">
        <v>2492</v>
      </c>
    </row>
    <row r="1723" spans="1:4" x14ac:dyDescent="0.25">
      <c r="A1723" s="4" t="str">
        <f>HYPERLINK("http://www.autodoc.ru/Web/price/art/BME3488740WRL?analog=on","BME3488740WRL")</f>
        <v>BME3488740WRL</v>
      </c>
      <c r="B1723" s="1" t="s">
        <v>2493</v>
      </c>
      <c r="C1723" s="1" t="s">
        <v>2166</v>
      </c>
      <c r="D1723" t="s">
        <v>2494</v>
      </c>
    </row>
    <row r="1724" spans="1:4" x14ac:dyDescent="0.25">
      <c r="A1724" s="4" t="str">
        <f>HYPERLINK("http://www.autodoc.ru/Web/price/art/BME3488740YRL?analog=on","BME3488740YRL")</f>
        <v>BME3488740YRL</v>
      </c>
      <c r="B1724" s="1" t="s">
        <v>2495</v>
      </c>
      <c r="C1724" s="1" t="s">
        <v>2166</v>
      </c>
      <c r="D1724" t="s">
        <v>2496</v>
      </c>
    </row>
    <row r="1725" spans="1:4" x14ac:dyDescent="0.25">
      <c r="A1725" s="4" t="str">
        <f>HYPERLINK("http://www.autodoc.ru/Web/price/art/BME3488740WRR?analog=on","BME3488740WRR")</f>
        <v>BME3488740WRR</v>
      </c>
      <c r="B1725" s="1" t="s">
        <v>2497</v>
      </c>
      <c r="C1725" s="1" t="s">
        <v>2166</v>
      </c>
      <c r="D1725" t="s">
        <v>2498</v>
      </c>
    </row>
    <row r="1726" spans="1:4" x14ac:dyDescent="0.25">
      <c r="A1726" s="4" t="str">
        <f>HYPERLINK("http://www.autodoc.ru/Web/price/art/BME3488740YRR?analog=on","BME3488740YRR")</f>
        <v>BME3488740YRR</v>
      </c>
      <c r="B1726" s="1" t="s">
        <v>2499</v>
      </c>
      <c r="C1726" s="1" t="s">
        <v>2166</v>
      </c>
      <c r="D1726" t="s">
        <v>2500</v>
      </c>
    </row>
    <row r="1727" spans="1:4" x14ac:dyDescent="0.25">
      <c r="A1727" s="4" t="str">
        <f>HYPERLINK("http://www.autodoc.ru/Web/price/art/BME3488742RWL?analog=on","BME3488742RWL")</f>
        <v>BME3488742RWL</v>
      </c>
      <c r="B1727" s="1" t="s">
        <v>2501</v>
      </c>
      <c r="C1727" s="1" t="s">
        <v>2166</v>
      </c>
      <c r="D1727" t="s">
        <v>2502</v>
      </c>
    </row>
    <row r="1728" spans="1:4" x14ac:dyDescent="0.25">
      <c r="A1728" s="4" t="str">
        <f>HYPERLINK("http://www.autodoc.ru/Web/price/art/BME3488742RWR?analog=on","BME3488742RWR")</f>
        <v>BME3488742RWR</v>
      </c>
      <c r="B1728" s="1" t="s">
        <v>2503</v>
      </c>
      <c r="C1728" s="1" t="s">
        <v>2166</v>
      </c>
      <c r="D1728" t="s">
        <v>2504</v>
      </c>
    </row>
    <row r="1729" spans="1:4" x14ac:dyDescent="0.25">
      <c r="A1729" s="4" t="str">
        <f>HYPERLINK("http://www.autodoc.ru/Web/price/art/BME3488743RWL?analog=on","BME3488743RWL")</f>
        <v>BME3488743RWL</v>
      </c>
      <c r="B1729" s="1" t="s">
        <v>2501</v>
      </c>
      <c r="C1729" s="1" t="s">
        <v>2166</v>
      </c>
      <c r="D1729" t="s">
        <v>2505</v>
      </c>
    </row>
    <row r="1730" spans="1:4" x14ac:dyDescent="0.25">
      <c r="A1730" s="4" t="str">
        <f>HYPERLINK("http://www.autodoc.ru/Web/price/art/BME3488743RWR?analog=on","BME3488743RWR")</f>
        <v>BME3488743RWR</v>
      </c>
      <c r="B1730" s="1" t="s">
        <v>2503</v>
      </c>
      <c r="C1730" s="1" t="s">
        <v>2166</v>
      </c>
      <c r="D1730" t="s">
        <v>2506</v>
      </c>
    </row>
    <row r="1731" spans="1:4" x14ac:dyDescent="0.25">
      <c r="A1731" s="4" t="str">
        <f>HYPERLINK("http://www.autodoc.ru/Web/price/art/BME3488750L?analog=on","BME3488750L")</f>
        <v>BME3488750L</v>
      </c>
      <c r="B1731" s="1" t="s">
        <v>2509</v>
      </c>
      <c r="C1731" s="1" t="s">
        <v>2166</v>
      </c>
      <c r="D1731" t="s">
        <v>2510</v>
      </c>
    </row>
    <row r="1732" spans="1:4" x14ac:dyDescent="0.25">
      <c r="A1732" s="4" t="str">
        <f>HYPERLINK("http://www.autodoc.ru/Web/price/art/BME3488750R?analog=on","BME3488750R")</f>
        <v>BME3488750R</v>
      </c>
      <c r="B1732" s="1" t="s">
        <v>2511</v>
      </c>
      <c r="C1732" s="1" t="s">
        <v>2166</v>
      </c>
      <c r="D1732" t="s">
        <v>2512</v>
      </c>
    </row>
    <row r="1733" spans="1:4" x14ac:dyDescent="0.25">
      <c r="A1733" s="4" t="str">
        <f>HYPERLINK("http://www.autodoc.ru/Web/price/art/BME3488751RWL?analog=on","BME3488751RWL")</f>
        <v>BME3488751RWL</v>
      </c>
      <c r="B1733" s="1" t="s">
        <v>2509</v>
      </c>
      <c r="C1733" s="1" t="s">
        <v>2166</v>
      </c>
      <c r="D1733" t="s">
        <v>2513</v>
      </c>
    </row>
    <row r="1734" spans="1:4" x14ac:dyDescent="0.25">
      <c r="A1734" s="4" t="str">
        <f>HYPERLINK("http://www.autodoc.ru/Web/price/art/BME3488751RWR?analog=on","BME3488751RWR")</f>
        <v>BME3488751RWR</v>
      </c>
      <c r="B1734" s="1" t="s">
        <v>2511</v>
      </c>
      <c r="C1734" s="1" t="s">
        <v>2166</v>
      </c>
      <c r="D1734" t="s">
        <v>2514</v>
      </c>
    </row>
    <row r="1735" spans="1:4" x14ac:dyDescent="0.25">
      <c r="A1735" s="4" t="str">
        <f>HYPERLINK("http://www.autodoc.ru/Web/price/art/BME3488760RWN?analog=on","BME3488760RWN")</f>
        <v>BME3488760RWN</v>
      </c>
      <c r="B1735" s="1" t="s">
        <v>2515</v>
      </c>
      <c r="C1735" s="1" t="s">
        <v>2166</v>
      </c>
      <c r="D1735" t="s">
        <v>2516</v>
      </c>
    </row>
    <row r="1736" spans="1:4" x14ac:dyDescent="0.25">
      <c r="A1736" s="4" t="str">
        <f>HYPERLINK("http://www.autodoc.ru/Web/price/art/BME3488810TL?analog=on","BME3488810TL")</f>
        <v>BME3488810TL</v>
      </c>
      <c r="B1736" s="1" t="s">
        <v>2165</v>
      </c>
      <c r="C1736" s="1" t="s">
        <v>2166</v>
      </c>
      <c r="D1736" t="s">
        <v>2167</v>
      </c>
    </row>
    <row r="1737" spans="1:4" x14ac:dyDescent="0.25">
      <c r="A1737" s="4" t="str">
        <f>HYPERLINK("http://www.autodoc.ru/Web/price/art/BME3488810TR?analog=on","BME3488810TR")</f>
        <v>BME3488810TR</v>
      </c>
      <c r="B1737" s="1" t="s">
        <v>2168</v>
      </c>
      <c r="C1737" s="1" t="s">
        <v>2166</v>
      </c>
      <c r="D1737" t="s">
        <v>2169</v>
      </c>
    </row>
    <row r="1738" spans="1:4" x14ac:dyDescent="0.25">
      <c r="A1738" s="4" t="str">
        <f>HYPERLINK("http://www.autodoc.ru/Web/price/art/BME3488810AL?analog=on","BME3488810AL")</f>
        <v>BME3488810AL</v>
      </c>
      <c r="B1738" s="1" t="s">
        <v>2519</v>
      </c>
      <c r="C1738" s="1" t="s">
        <v>2166</v>
      </c>
      <c r="D1738" t="s">
        <v>2520</v>
      </c>
    </row>
    <row r="1739" spans="1:4" x14ac:dyDescent="0.25">
      <c r="A1739" s="4" t="str">
        <f>HYPERLINK("http://www.autodoc.ru/Web/price/art/BME3488810AR?analog=on","BME3488810AR")</f>
        <v>BME3488810AR</v>
      </c>
      <c r="B1739" s="1" t="s">
        <v>2521</v>
      </c>
      <c r="C1739" s="1" t="s">
        <v>2166</v>
      </c>
      <c r="D1739" t="s">
        <v>2522</v>
      </c>
    </row>
    <row r="1740" spans="1:4" x14ac:dyDescent="0.25">
      <c r="A1740" s="4" t="str">
        <f>HYPERLINK("http://www.autodoc.ru/Web/price/art/BME3488811L?analog=on","BME3488811L")</f>
        <v>BME3488811L</v>
      </c>
      <c r="B1740" s="1" t="s">
        <v>2523</v>
      </c>
      <c r="C1740" s="1" t="s">
        <v>2166</v>
      </c>
      <c r="D1740" t="s">
        <v>2524</v>
      </c>
    </row>
    <row r="1741" spans="1:4" x14ac:dyDescent="0.25">
      <c r="A1741" s="4" t="str">
        <f>HYPERLINK("http://www.autodoc.ru/Web/price/art/BME3488811R?analog=on","BME3488811R")</f>
        <v>BME3488811R</v>
      </c>
      <c r="B1741" s="1" t="s">
        <v>2525</v>
      </c>
      <c r="C1741" s="1" t="s">
        <v>2166</v>
      </c>
      <c r="D1741" t="s">
        <v>2526</v>
      </c>
    </row>
    <row r="1742" spans="1:4" x14ac:dyDescent="0.25">
      <c r="A1742" s="4" t="str">
        <f>HYPERLINK("http://www.autodoc.ru/Web/price/art/BME3488831C?analog=on","BME3488831C")</f>
        <v>BME3488831C</v>
      </c>
      <c r="B1742" s="1" t="s">
        <v>2527</v>
      </c>
      <c r="C1742" s="1" t="s">
        <v>2166</v>
      </c>
      <c r="D1742" t="s">
        <v>2528</v>
      </c>
    </row>
    <row r="1743" spans="1:4" x14ac:dyDescent="0.25">
      <c r="A1743" s="4" t="str">
        <f>HYPERLINK("http://www.autodoc.ru/Web/price/art/BME3284840Z?analog=on","BME3284840Z")</f>
        <v>BME3284840Z</v>
      </c>
      <c r="B1743" s="1" t="s">
        <v>2347</v>
      </c>
      <c r="C1743" s="1" t="s">
        <v>2348</v>
      </c>
      <c r="D1743" t="s">
        <v>2349</v>
      </c>
    </row>
    <row r="1744" spans="1:4" x14ac:dyDescent="0.25">
      <c r="A1744" s="4" t="str">
        <f>HYPERLINK("http://www.autodoc.ru/Web/price/art/BME3488850R?analog=on","BME3488850R")</f>
        <v>BME3488850R</v>
      </c>
      <c r="B1744" s="1" t="s">
        <v>2170</v>
      </c>
      <c r="C1744" s="1" t="s">
        <v>2166</v>
      </c>
      <c r="D1744" t="s">
        <v>2171</v>
      </c>
    </row>
    <row r="1745" spans="1:4" x14ac:dyDescent="0.25">
      <c r="A1745" s="4" t="str">
        <f>HYPERLINK("http://www.autodoc.ru/Web/price/art/BME3488851L?analog=on","BME3488851L")</f>
        <v>BME3488851L</v>
      </c>
      <c r="B1745" s="1" t="s">
        <v>2172</v>
      </c>
      <c r="C1745" s="1" t="s">
        <v>2166</v>
      </c>
      <c r="D1745" t="s">
        <v>2173</v>
      </c>
    </row>
    <row r="1746" spans="1:4" x14ac:dyDescent="0.25">
      <c r="A1746" s="4" t="str">
        <f>HYPERLINK("http://www.autodoc.ru/Web/price/art/BME3491911?analog=on","BME3491911")</f>
        <v>BME3491911</v>
      </c>
      <c r="B1746" s="1" t="s">
        <v>2529</v>
      </c>
      <c r="C1746" s="1" t="s">
        <v>2530</v>
      </c>
      <c r="D1746" t="s">
        <v>2531</v>
      </c>
    </row>
    <row r="1747" spans="1:4" x14ac:dyDescent="0.25">
      <c r="A1747" s="4" t="str">
        <f>HYPERLINK("http://www.autodoc.ru/Web/price/art/BME3692940?analog=on","BME3692940")</f>
        <v>BME3692940</v>
      </c>
      <c r="B1747" s="1" t="s">
        <v>2353</v>
      </c>
      <c r="C1747" s="1" t="s">
        <v>2354</v>
      </c>
      <c r="D1747" t="s">
        <v>2355</v>
      </c>
    </row>
    <row r="1748" spans="1:4" x14ac:dyDescent="0.25">
      <c r="A1748" s="4" t="str">
        <f>HYPERLINK("http://www.autodoc.ru/Web/price/art/BME3488991Z?analog=on","BME3488991Z")</f>
        <v>BME3488991Z</v>
      </c>
      <c r="B1748" s="1" t="s">
        <v>2538</v>
      </c>
      <c r="C1748" s="1" t="s">
        <v>2166</v>
      </c>
      <c r="D1748" t="s">
        <v>2539</v>
      </c>
    </row>
    <row r="1749" spans="1:4" x14ac:dyDescent="0.25">
      <c r="A1749" s="3" t="s">
        <v>2550</v>
      </c>
      <c r="B1749" s="3"/>
      <c r="C1749" s="3"/>
      <c r="D1749" s="3"/>
    </row>
    <row r="1750" spans="1:4" x14ac:dyDescent="0.25">
      <c r="A1750" s="4" t="str">
        <f>HYPERLINK("http://www.autodoc.ru/Web/price/art/BME3694000L?analog=on","BME3694000L")</f>
        <v>BME3694000L</v>
      </c>
      <c r="B1750" s="1" t="s">
        <v>2551</v>
      </c>
      <c r="C1750" s="1" t="s">
        <v>2552</v>
      </c>
      <c r="D1750" t="s">
        <v>2553</v>
      </c>
    </row>
    <row r="1751" spans="1:4" x14ac:dyDescent="0.25">
      <c r="A1751" s="4" t="str">
        <f>HYPERLINK("http://www.autodoc.ru/Web/price/art/BME3691000L?analog=on","BME3691000L")</f>
        <v>BME3691000L</v>
      </c>
      <c r="B1751" s="1" t="s">
        <v>2554</v>
      </c>
      <c r="C1751" s="1" t="s">
        <v>1830</v>
      </c>
      <c r="D1751" t="s">
        <v>2555</v>
      </c>
    </row>
    <row r="1752" spans="1:4" x14ac:dyDescent="0.25">
      <c r="A1752" s="4" t="str">
        <f>HYPERLINK("http://www.autodoc.ru/Web/price/art/BME3694000R?analog=on","BME3694000R")</f>
        <v>BME3694000R</v>
      </c>
      <c r="B1752" s="1" t="s">
        <v>2556</v>
      </c>
      <c r="C1752" s="1" t="s">
        <v>2552</v>
      </c>
      <c r="D1752" t="s">
        <v>2557</v>
      </c>
    </row>
    <row r="1753" spans="1:4" x14ac:dyDescent="0.25">
      <c r="A1753" s="4" t="str">
        <f>HYPERLINK("http://www.autodoc.ru/Web/price/art/BME3691000R?analog=on","BME3691000R")</f>
        <v>BME3691000R</v>
      </c>
      <c r="B1753" s="1" t="s">
        <v>2558</v>
      </c>
      <c r="C1753" s="1" t="s">
        <v>1830</v>
      </c>
      <c r="D1753" t="s">
        <v>2559</v>
      </c>
    </row>
    <row r="1754" spans="1:4" x14ac:dyDescent="0.25">
      <c r="A1754" s="4" t="str">
        <f>HYPERLINK("http://www.autodoc.ru/Web/price/art/BME3691000BN?analog=on","BME3691000BN")</f>
        <v>BME3691000BN</v>
      </c>
      <c r="B1754" s="1" t="s">
        <v>2560</v>
      </c>
      <c r="C1754" s="1" t="s">
        <v>2457</v>
      </c>
      <c r="D1754" t="s">
        <v>2561</v>
      </c>
    </row>
    <row r="1755" spans="1:4" x14ac:dyDescent="0.25">
      <c r="A1755" s="4" t="str">
        <f>HYPERLINK("http://www.autodoc.ru/Web/price/art/BME3691000HN?analog=on","BME3691000HN")</f>
        <v>BME3691000HN</v>
      </c>
      <c r="B1755" s="1" t="s">
        <v>2560</v>
      </c>
      <c r="C1755" s="1" t="s">
        <v>2457</v>
      </c>
      <c r="D1755" t="s">
        <v>2562</v>
      </c>
    </row>
    <row r="1756" spans="1:4" x14ac:dyDescent="0.25">
      <c r="A1756" s="4" t="str">
        <f>HYPERLINK("http://www.autodoc.ru/Web/price/art/BME3694001L?analog=on","BME3694001L")</f>
        <v>BME3694001L</v>
      </c>
      <c r="B1756" s="1" t="s">
        <v>2563</v>
      </c>
      <c r="C1756" s="1" t="s">
        <v>2552</v>
      </c>
      <c r="D1756" t="s">
        <v>2564</v>
      </c>
    </row>
    <row r="1757" spans="1:4" x14ac:dyDescent="0.25">
      <c r="A1757" s="4" t="str">
        <f>HYPERLINK("http://www.autodoc.ru/Web/price/art/BME3694001R?analog=on","BME3694001R")</f>
        <v>BME3694001R</v>
      </c>
      <c r="B1757" s="1" t="s">
        <v>2565</v>
      </c>
      <c r="C1757" s="1" t="s">
        <v>2552</v>
      </c>
      <c r="D1757" t="s">
        <v>2566</v>
      </c>
    </row>
    <row r="1758" spans="1:4" x14ac:dyDescent="0.25">
      <c r="A1758" s="4" t="str">
        <f>HYPERLINK("http://www.autodoc.ru/Web/price/art/BME3691001HL?analog=on","BME3691001HL")</f>
        <v>BME3691001HL</v>
      </c>
      <c r="B1758" s="1" t="s">
        <v>2554</v>
      </c>
      <c r="C1758" s="1" t="s">
        <v>1830</v>
      </c>
      <c r="D1758" t="s">
        <v>2567</v>
      </c>
    </row>
    <row r="1759" spans="1:4" x14ac:dyDescent="0.25">
      <c r="A1759" s="4" t="str">
        <f>HYPERLINK("http://www.autodoc.ru/Web/price/art/BME3691001HR?analog=on","BME3691001HR")</f>
        <v>BME3691001HR</v>
      </c>
      <c r="B1759" s="1" t="s">
        <v>2558</v>
      </c>
      <c r="C1759" s="1" t="s">
        <v>1830</v>
      </c>
      <c r="D1759" t="s">
        <v>2568</v>
      </c>
    </row>
    <row r="1760" spans="1:4" x14ac:dyDescent="0.25">
      <c r="A1760" s="4" t="str">
        <f>HYPERLINK("http://www.autodoc.ru/Web/price/art/BME3691002HN?analog=on","BME3691002HN")</f>
        <v>BME3691002HN</v>
      </c>
      <c r="B1760" s="1" t="s">
        <v>2569</v>
      </c>
      <c r="C1760" s="1" t="s">
        <v>2457</v>
      </c>
      <c r="D1760" t="s">
        <v>2570</v>
      </c>
    </row>
    <row r="1761" spans="1:4" x14ac:dyDescent="0.25">
      <c r="A1761" s="4" t="str">
        <f>HYPERLINK("http://www.autodoc.ru/Web/price/art/BME3691003BN?analog=on","BME3691003BN")</f>
        <v>BME3691003BN</v>
      </c>
      <c r="B1761" s="1" t="s">
        <v>2571</v>
      </c>
      <c r="C1761" s="1" t="s">
        <v>2457</v>
      </c>
      <c r="D1761" t="s">
        <v>2572</v>
      </c>
    </row>
    <row r="1762" spans="1:4" x14ac:dyDescent="0.25">
      <c r="A1762" s="4" t="str">
        <f>HYPERLINK("http://www.autodoc.ru/Web/price/art/BME3691004HN?analog=on","BME3691004HN")</f>
        <v>BME3691004HN</v>
      </c>
      <c r="B1762" s="1" t="s">
        <v>2573</v>
      </c>
      <c r="C1762" s="1" t="s">
        <v>2457</v>
      </c>
      <c r="D1762" t="s">
        <v>2574</v>
      </c>
    </row>
    <row r="1763" spans="1:4" x14ac:dyDescent="0.25">
      <c r="A1763" s="4" t="str">
        <f>HYPERLINK("http://www.autodoc.ru/Web/price/art/BME3691014HN?analog=on","BME3691014HN")</f>
        <v>BME3691014HN</v>
      </c>
      <c r="B1763" s="1" t="s">
        <v>2569</v>
      </c>
      <c r="C1763" s="1" t="s">
        <v>2457</v>
      </c>
      <c r="D1763" t="s">
        <v>2575</v>
      </c>
    </row>
    <row r="1764" spans="1:4" x14ac:dyDescent="0.25">
      <c r="A1764" s="4" t="str">
        <f>HYPERLINK("http://www.autodoc.ru/Web/price/art/BME3691014BN?analog=on","BME3691014BN")</f>
        <v>BME3691014BN</v>
      </c>
      <c r="B1764" s="1" t="s">
        <v>2569</v>
      </c>
      <c r="C1764" s="1" t="s">
        <v>2457</v>
      </c>
      <c r="D1764" t="s">
        <v>2576</v>
      </c>
    </row>
    <row r="1765" spans="1:4" x14ac:dyDescent="0.25">
      <c r="A1765" s="4" t="str">
        <f>HYPERLINK("http://www.autodoc.ru/Web/price/art/BME3691016HN?analog=on","BME3691016HN")</f>
        <v>BME3691016HN</v>
      </c>
      <c r="B1765" s="1" t="s">
        <v>2569</v>
      </c>
      <c r="C1765" s="1" t="s">
        <v>2457</v>
      </c>
      <c r="D1765" t="s">
        <v>2577</v>
      </c>
    </row>
    <row r="1766" spans="1:4" x14ac:dyDescent="0.25">
      <c r="A1766" s="4" t="str">
        <f>HYPERLINK("http://www.autodoc.ru/Web/price/art/BME3691017BN?analog=on","BME3691017BN")</f>
        <v>BME3691017BN</v>
      </c>
      <c r="B1766" s="1" t="s">
        <v>2569</v>
      </c>
      <c r="C1766" s="1" t="s">
        <v>2457</v>
      </c>
      <c r="D1766" t="s">
        <v>2578</v>
      </c>
    </row>
    <row r="1767" spans="1:4" x14ac:dyDescent="0.25">
      <c r="A1767" s="4" t="str">
        <f>HYPERLINK("http://www.autodoc.ru/Web/price/art/BME3691018BN?analog=on","BME3691018BN")</f>
        <v>BME3691018BN</v>
      </c>
      <c r="B1767" s="1" t="s">
        <v>2569</v>
      </c>
      <c r="C1767" s="1" t="s">
        <v>2457</v>
      </c>
      <c r="D1767" t="s">
        <v>2579</v>
      </c>
    </row>
    <row r="1768" spans="1:4" x14ac:dyDescent="0.25">
      <c r="A1768" s="4" t="str">
        <f>HYPERLINK("http://www.autodoc.ru/Web/price/art/BME3691021L?analog=on","BME3691021L")</f>
        <v>BME3691021L</v>
      </c>
      <c r="C1768" s="1" t="s">
        <v>1830</v>
      </c>
      <c r="D1768" t="s">
        <v>2580</v>
      </c>
    </row>
    <row r="1769" spans="1:4" x14ac:dyDescent="0.25">
      <c r="A1769" s="4" t="str">
        <f>HYPERLINK("http://www.autodoc.ru/Web/price/art/BME3691021R?analog=on","BME3691021R")</f>
        <v>BME3691021R</v>
      </c>
      <c r="C1769" s="1" t="s">
        <v>1830</v>
      </c>
      <c r="D1769" t="s">
        <v>2581</v>
      </c>
    </row>
    <row r="1770" spans="1:4" x14ac:dyDescent="0.25">
      <c r="A1770" s="4" t="str">
        <f>HYPERLINK("http://www.autodoc.ru/Web/price/art/BME3691030HN?analog=on","BME3691030HN")</f>
        <v>BME3691030HN</v>
      </c>
      <c r="B1770" s="1" t="s">
        <v>2582</v>
      </c>
      <c r="C1770" s="1" t="s">
        <v>2457</v>
      </c>
      <c r="D1770" t="s">
        <v>2583</v>
      </c>
    </row>
    <row r="1771" spans="1:4" x14ac:dyDescent="0.25">
      <c r="A1771" s="4" t="str">
        <f>HYPERLINK("http://www.autodoc.ru/Web/price/art/BME3691030BN?analog=on","BME3691030BN")</f>
        <v>BME3691030BN</v>
      </c>
      <c r="B1771" s="1" t="s">
        <v>2582</v>
      </c>
      <c r="C1771" s="1" t="s">
        <v>2457</v>
      </c>
      <c r="D1771" t="s">
        <v>2584</v>
      </c>
    </row>
    <row r="1772" spans="1:4" x14ac:dyDescent="0.25">
      <c r="A1772" s="4" t="str">
        <f>HYPERLINK("http://www.autodoc.ru/Web/price/art/BME3691030WL?analog=on","BME3691030WL")</f>
        <v>BME3691030WL</v>
      </c>
      <c r="B1772" s="1" t="s">
        <v>2585</v>
      </c>
      <c r="C1772" s="1" t="s">
        <v>2457</v>
      </c>
      <c r="D1772" t="s">
        <v>2586</v>
      </c>
    </row>
    <row r="1773" spans="1:4" x14ac:dyDescent="0.25">
      <c r="A1773" s="4" t="str">
        <f>HYPERLINK("http://www.autodoc.ru/Web/price/art/BME3691030YL?analog=on","BME3691030YL")</f>
        <v>BME3691030YL</v>
      </c>
      <c r="B1773" s="1" t="s">
        <v>2587</v>
      </c>
      <c r="C1773" s="1" t="s">
        <v>2457</v>
      </c>
      <c r="D1773" t="s">
        <v>2588</v>
      </c>
    </row>
    <row r="1774" spans="1:4" x14ac:dyDescent="0.25">
      <c r="A1774" s="4" t="str">
        <f>HYPERLINK("http://www.autodoc.ru/Web/price/art/BME3691030WR?analog=on","BME3691030WR")</f>
        <v>BME3691030WR</v>
      </c>
      <c r="B1774" s="1" t="s">
        <v>2589</v>
      </c>
      <c r="C1774" s="1" t="s">
        <v>2457</v>
      </c>
      <c r="D1774" t="s">
        <v>2590</v>
      </c>
    </row>
    <row r="1775" spans="1:4" x14ac:dyDescent="0.25">
      <c r="A1775" s="4" t="str">
        <f>HYPERLINK("http://www.autodoc.ru/Web/price/art/BME3691030YR?analog=on","BME3691030YR")</f>
        <v>BME3691030YR</v>
      </c>
      <c r="B1775" s="1" t="s">
        <v>2591</v>
      </c>
      <c r="C1775" s="1" t="s">
        <v>2457</v>
      </c>
      <c r="D1775" t="s">
        <v>2592</v>
      </c>
    </row>
    <row r="1776" spans="1:4" x14ac:dyDescent="0.25">
      <c r="A1776" s="4" t="str">
        <f>HYPERLINK("http://www.autodoc.ru/Web/price/art/BME3691031WL?analog=on","BME3691031WL")</f>
        <v>BME3691031WL</v>
      </c>
      <c r="B1776" s="1" t="s">
        <v>2593</v>
      </c>
      <c r="C1776" s="1" t="s">
        <v>2457</v>
      </c>
      <c r="D1776" t="s">
        <v>2594</v>
      </c>
    </row>
    <row r="1777" spans="1:4" x14ac:dyDescent="0.25">
      <c r="A1777" s="4" t="str">
        <f>HYPERLINK("http://www.autodoc.ru/Web/price/art/BME3691031YL?analog=on","BME3691031YL")</f>
        <v>BME3691031YL</v>
      </c>
      <c r="B1777" s="1" t="s">
        <v>2595</v>
      </c>
      <c r="C1777" s="1" t="s">
        <v>2457</v>
      </c>
      <c r="D1777" t="s">
        <v>2596</v>
      </c>
    </row>
    <row r="1778" spans="1:4" x14ac:dyDescent="0.25">
      <c r="A1778" s="4" t="str">
        <f>HYPERLINK("http://www.autodoc.ru/Web/price/art/BME3691031WR?analog=on","BME3691031WR")</f>
        <v>BME3691031WR</v>
      </c>
      <c r="B1778" s="1" t="s">
        <v>2597</v>
      </c>
      <c r="C1778" s="1" t="s">
        <v>2457</v>
      </c>
      <c r="D1778" t="s">
        <v>2598</v>
      </c>
    </row>
    <row r="1779" spans="1:4" x14ac:dyDescent="0.25">
      <c r="A1779" s="4" t="str">
        <f>HYPERLINK("http://www.autodoc.ru/Web/price/art/BME3691031YR?analog=on","BME3691031YR")</f>
        <v>BME3691031YR</v>
      </c>
      <c r="B1779" s="1" t="s">
        <v>2599</v>
      </c>
      <c r="C1779" s="1" t="s">
        <v>2457</v>
      </c>
      <c r="D1779" t="s">
        <v>2600</v>
      </c>
    </row>
    <row r="1780" spans="1:4" x14ac:dyDescent="0.25">
      <c r="A1780" s="4" t="str">
        <f>HYPERLINK("http://www.autodoc.ru/Web/price/art/BME3691032HN?analog=on","BME3691032HN")</f>
        <v>BME3691032HN</v>
      </c>
      <c r="B1780" s="1" t="s">
        <v>2601</v>
      </c>
      <c r="C1780" s="1" t="s">
        <v>2457</v>
      </c>
      <c r="D1780" t="s">
        <v>2602</v>
      </c>
    </row>
    <row r="1781" spans="1:4" x14ac:dyDescent="0.25">
      <c r="A1781" s="4" t="str">
        <f>HYPERLINK("http://www.autodoc.ru/Web/price/art/BME3691032BN?analog=on","BME3691032BN")</f>
        <v>BME3691032BN</v>
      </c>
      <c r="B1781" s="1" t="s">
        <v>2601</v>
      </c>
      <c r="C1781" s="1" t="s">
        <v>2457</v>
      </c>
      <c r="D1781" t="s">
        <v>2603</v>
      </c>
    </row>
    <row r="1782" spans="1:4" x14ac:dyDescent="0.25">
      <c r="A1782" s="4" t="str">
        <f>HYPERLINK("http://www.autodoc.ru/Web/price/art/BME3691070L?analog=on","BME3691070L")</f>
        <v>BME3691070L</v>
      </c>
      <c r="B1782" s="1" t="s">
        <v>2604</v>
      </c>
      <c r="C1782" s="1" t="s">
        <v>2457</v>
      </c>
      <c r="D1782" t="s">
        <v>2605</v>
      </c>
    </row>
    <row r="1783" spans="1:4" x14ac:dyDescent="0.25">
      <c r="A1783" s="4" t="str">
        <f>HYPERLINK("http://www.autodoc.ru/Web/price/art/BME3691070R?analog=on","BME3691070R")</f>
        <v>BME3691070R</v>
      </c>
      <c r="B1783" s="1" t="s">
        <v>2606</v>
      </c>
      <c r="C1783" s="1" t="s">
        <v>2457</v>
      </c>
      <c r="D1783" t="s">
        <v>2607</v>
      </c>
    </row>
    <row r="1784" spans="1:4" x14ac:dyDescent="0.25">
      <c r="A1784" s="4" t="str">
        <f>HYPERLINK("http://www.autodoc.ru/Web/price/art/BME3691071HN?analog=on","BME3691071HN")</f>
        <v>BME3691071HN</v>
      </c>
      <c r="B1784" s="1" t="s">
        <v>2608</v>
      </c>
      <c r="C1784" s="1" t="s">
        <v>2457</v>
      </c>
      <c r="D1784" t="s">
        <v>2609</v>
      </c>
    </row>
    <row r="1785" spans="1:4" x14ac:dyDescent="0.25">
      <c r="A1785" s="4" t="str">
        <f>HYPERLINK("http://www.autodoc.ru/Web/price/art/BME3691072N?analog=on","BME3691072N")</f>
        <v>BME3691072N</v>
      </c>
      <c r="C1785" s="1" t="s">
        <v>2457</v>
      </c>
      <c r="D1785" t="s">
        <v>2610</v>
      </c>
    </row>
    <row r="1786" spans="1:4" x14ac:dyDescent="0.25">
      <c r="A1786" s="4" t="str">
        <f>HYPERLINK("http://www.autodoc.ru/Web/price/art/BME3691073N?analog=on","BME3691073N")</f>
        <v>BME3691073N</v>
      </c>
      <c r="B1786" s="1" t="s">
        <v>2608</v>
      </c>
      <c r="C1786" s="1" t="s">
        <v>218</v>
      </c>
      <c r="D1786" t="s">
        <v>2611</v>
      </c>
    </row>
    <row r="1787" spans="1:4" x14ac:dyDescent="0.25">
      <c r="A1787" s="4" t="str">
        <f>HYPERLINK("http://www.autodoc.ru/Web/price/art/BME3691080L?analog=on","BME3691080L")</f>
        <v>BME3691080L</v>
      </c>
      <c r="C1787" s="1" t="s">
        <v>2457</v>
      </c>
      <c r="D1787" t="s">
        <v>2612</v>
      </c>
    </row>
    <row r="1788" spans="1:4" x14ac:dyDescent="0.25">
      <c r="A1788" s="4" t="str">
        <f>HYPERLINK("http://www.autodoc.ru/Web/price/art/BME3691080R?analog=on","BME3691080R")</f>
        <v>BME3691080R</v>
      </c>
      <c r="C1788" s="1" t="s">
        <v>2457</v>
      </c>
      <c r="D1788" t="s">
        <v>2613</v>
      </c>
    </row>
    <row r="1789" spans="1:4" x14ac:dyDescent="0.25">
      <c r="A1789" s="4" t="str">
        <f>HYPERLINK("http://www.autodoc.ru/Web/price/art/BME3691100HBL?analog=on","BME3691100HBL")</f>
        <v>BME3691100HBL</v>
      </c>
      <c r="B1789" s="1" t="s">
        <v>2614</v>
      </c>
      <c r="C1789" s="1" t="s">
        <v>2530</v>
      </c>
      <c r="D1789" t="s">
        <v>2615</v>
      </c>
    </row>
    <row r="1790" spans="1:4" x14ac:dyDescent="0.25">
      <c r="A1790" s="4" t="str">
        <f>HYPERLINK("http://www.autodoc.ru/Web/price/art/BME3696100HL?analog=on","BME3696100HL")</f>
        <v>BME3696100HL</v>
      </c>
      <c r="B1790" s="1" t="s">
        <v>2616</v>
      </c>
      <c r="C1790" s="1" t="s">
        <v>2617</v>
      </c>
      <c r="D1790" t="s">
        <v>2618</v>
      </c>
    </row>
    <row r="1791" spans="1:4" x14ac:dyDescent="0.25">
      <c r="A1791" s="4" t="str">
        <f>HYPERLINK("http://www.autodoc.ru/Web/price/art/BME3696100HBL?analog=on","BME3696100HBL")</f>
        <v>BME3696100HBL</v>
      </c>
      <c r="B1791" s="1" t="s">
        <v>2616</v>
      </c>
      <c r="C1791" s="1" t="s">
        <v>2617</v>
      </c>
      <c r="D1791" t="s">
        <v>2619</v>
      </c>
    </row>
    <row r="1792" spans="1:4" x14ac:dyDescent="0.25">
      <c r="A1792" s="4" t="str">
        <f>HYPERLINK("http://www.autodoc.ru/Web/price/art/BME3691100HBR?analog=on","BME3691100HBR")</f>
        <v>BME3691100HBR</v>
      </c>
      <c r="B1792" s="1" t="s">
        <v>2620</v>
      </c>
      <c r="C1792" s="1" t="s">
        <v>2530</v>
      </c>
      <c r="D1792" t="s">
        <v>2621</v>
      </c>
    </row>
    <row r="1793" spans="1:4" x14ac:dyDescent="0.25">
      <c r="A1793" s="4" t="str">
        <f>HYPERLINK("http://www.autodoc.ru/Web/price/art/BME3696100HBR?analog=on","BME3696100HBR")</f>
        <v>BME3696100HBR</v>
      </c>
      <c r="B1793" s="1" t="s">
        <v>2622</v>
      </c>
      <c r="C1793" s="1" t="s">
        <v>2617</v>
      </c>
      <c r="D1793" t="s">
        <v>2621</v>
      </c>
    </row>
    <row r="1794" spans="1:4" x14ac:dyDescent="0.25">
      <c r="A1794" s="4" t="str">
        <f>HYPERLINK("http://www.autodoc.ru/Web/price/art/BME3696100HR?analog=on","BME3696100HR")</f>
        <v>BME3696100HR</v>
      </c>
      <c r="B1794" s="1" t="s">
        <v>2622</v>
      </c>
      <c r="C1794" s="1" t="s">
        <v>2617</v>
      </c>
      <c r="D1794" t="s">
        <v>2623</v>
      </c>
    </row>
    <row r="1795" spans="1:4" x14ac:dyDescent="0.25">
      <c r="A1795" s="4" t="str">
        <f>HYPERLINK("http://www.autodoc.ru/Web/price/art/BME3691101HBL?analog=on","BME3691101HBL")</f>
        <v>BME3691101HBL</v>
      </c>
      <c r="B1795" s="1" t="s">
        <v>2614</v>
      </c>
      <c r="C1795" s="1" t="s">
        <v>2530</v>
      </c>
      <c r="D1795" t="s">
        <v>2624</v>
      </c>
    </row>
    <row r="1796" spans="1:4" x14ac:dyDescent="0.25">
      <c r="A1796" s="4" t="str">
        <f>HYPERLINK("http://www.autodoc.ru/Web/price/art/BME3691101HBR?analog=on","BME3691101HBR")</f>
        <v>BME3691101HBR</v>
      </c>
      <c r="B1796" s="1" t="s">
        <v>2620</v>
      </c>
      <c r="C1796" s="1" t="s">
        <v>2530</v>
      </c>
      <c r="D1796" t="s">
        <v>2625</v>
      </c>
    </row>
    <row r="1797" spans="1:4" x14ac:dyDescent="0.25">
      <c r="A1797" s="4" t="str">
        <f>HYPERLINK("http://www.autodoc.ru/Web/price/art/BME3691102BL?analog=on","BME3691102BL")</f>
        <v>BME3691102BL</v>
      </c>
      <c r="B1797" s="1" t="s">
        <v>2614</v>
      </c>
      <c r="C1797" s="1" t="s">
        <v>2530</v>
      </c>
      <c r="D1797" t="s">
        <v>2626</v>
      </c>
    </row>
    <row r="1798" spans="1:4" x14ac:dyDescent="0.25">
      <c r="A1798" s="4" t="str">
        <f>HYPERLINK("http://www.autodoc.ru/Web/price/art/BME3691102BR?analog=on","BME3691102BR")</f>
        <v>BME3691102BR</v>
      </c>
      <c r="B1798" s="1" t="s">
        <v>2620</v>
      </c>
      <c r="C1798" s="1" t="s">
        <v>2530</v>
      </c>
      <c r="D1798" t="s">
        <v>2627</v>
      </c>
    </row>
    <row r="1799" spans="1:4" x14ac:dyDescent="0.25">
      <c r="A1799" s="4" t="str">
        <f>HYPERLINK("http://www.autodoc.ru/Web/price/art/BME3696140?analog=on","BME3696140")</f>
        <v>BME3696140</v>
      </c>
      <c r="B1799" s="1" t="s">
        <v>2628</v>
      </c>
      <c r="C1799" s="1" t="s">
        <v>2617</v>
      </c>
      <c r="D1799" t="s">
        <v>2629</v>
      </c>
    </row>
    <row r="1800" spans="1:4" x14ac:dyDescent="0.25">
      <c r="A1800" s="4" t="str">
        <f>HYPERLINK("http://www.autodoc.ru/Web/price/art/BME3691140?analog=on","BME3691140")</f>
        <v>BME3691140</v>
      </c>
      <c r="B1800" s="1" t="s">
        <v>2630</v>
      </c>
      <c r="C1800" s="1" t="s">
        <v>2530</v>
      </c>
      <c r="D1800" t="s">
        <v>2629</v>
      </c>
    </row>
    <row r="1801" spans="1:4" x14ac:dyDescent="0.25">
      <c r="A1801" s="4" t="str">
        <f>HYPERLINK("http://www.autodoc.ru/Web/price/art/BME3696141?analog=on","BME3696141")</f>
        <v>BME3696141</v>
      </c>
      <c r="B1801" s="1" t="s">
        <v>2631</v>
      </c>
      <c r="C1801" s="1" t="s">
        <v>2617</v>
      </c>
      <c r="D1801" t="s">
        <v>2632</v>
      </c>
    </row>
    <row r="1802" spans="1:4" x14ac:dyDescent="0.25">
      <c r="A1802" s="4" t="str">
        <f>HYPERLINK("http://www.autodoc.ru/Web/price/art/BME3691141?analog=on","BME3691141")</f>
        <v>BME3691141</v>
      </c>
      <c r="B1802" s="1" t="s">
        <v>2633</v>
      </c>
      <c r="C1802" s="1" t="s">
        <v>2530</v>
      </c>
      <c r="D1802" t="s">
        <v>2632</v>
      </c>
    </row>
    <row r="1803" spans="1:4" x14ac:dyDescent="0.25">
      <c r="A1803" s="4" t="str">
        <f>HYPERLINK("http://www.autodoc.ru/Web/price/art/BME3694160X?analog=on","BME3694160X")</f>
        <v>BME3694160X</v>
      </c>
      <c r="B1803" s="1" t="s">
        <v>2634</v>
      </c>
      <c r="C1803" s="1" t="s">
        <v>2552</v>
      </c>
      <c r="D1803" t="s">
        <v>2635</v>
      </c>
    </row>
    <row r="1804" spans="1:4" x14ac:dyDescent="0.25">
      <c r="A1804" s="4" t="str">
        <f>HYPERLINK("http://www.autodoc.ru/Web/price/art/BME3691160B?analog=on","BME3691160B")</f>
        <v>BME3691160B</v>
      </c>
      <c r="B1804" s="1" t="s">
        <v>2636</v>
      </c>
      <c r="C1804" s="1" t="s">
        <v>1830</v>
      </c>
      <c r="D1804" t="s">
        <v>2637</v>
      </c>
    </row>
    <row r="1805" spans="1:4" x14ac:dyDescent="0.25">
      <c r="A1805" s="4" t="str">
        <f>HYPERLINK("http://www.autodoc.ru/Web/price/art/BME3691160G?analog=on","BME3691160G")</f>
        <v>BME3691160G</v>
      </c>
      <c r="B1805" s="1" t="s">
        <v>2638</v>
      </c>
      <c r="C1805" s="1" t="s">
        <v>1830</v>
      </c>
      <c r="D1805" t="s">
        <v>2639</v>
      </c>
    </row>
    <row r="1806" spans="1:4" x14ac:dyDescent="0.25">
      <c r="A1806" s="4" t="str">
        <f>HYPERLINK("http://www.autodoc.ru/Web/price/art/BME3691161X?analog=on","BME3691161X")</f>
        <v>BME3691161X</v>
      </c>
      <c r="B1806" s="1" t="s">
        <v>2640</v>
      </c>
      <c r="C1806" s="1" t="s">
        <v>2641</v>
      </c>
      <c r="D1806" t="s">
        <v>2642</v>
      </c>
    </row>
    <row r="1807" spans="1:4" x14ac:dyDescent="0.25">
      <c r="A1807" s="4" t="str">
        <f>HYPERLINK("http://www.autodoc.ru/Web/price/art/BME3694170BL?analog=on","BME3694170BL")</f>
        <v>BME3694170BL</v>
      </c>
      <c r="B1807" s="1" t="s">
        <v>2643</v>
      </c>
      <c r="C1807" s="1" t="s">
        <v>2552</v>
      </c>
      <c r="D1807" t="s">
        <v>2644</v>
      </c>
    </row>
    <row r="1808" spans="1:4" x14ac:dyDescent="0.25">
      <c r="A1808" s="4" t="str">
        <f>HYPERLINK("http://www.autodoc.ru/Web/price/art/BME3691170BL?analog=on","BME3691170BL")</f>
        <v>BME3691170BL</v>
      </c>
      <c r="B1808" s="1" t="s">
        <v>2645</v>
      </c>
      <c r="C1808" s="1" t="s">
        <v>1830</v>
      </c>
      <c r="D1808" t="s">
        <v>2644</v>
      </c>
    </row>
    <row r="1809" spans="1:4" x14ac:dyDescent="0.25">
      <c r="A1809" s="4" t="str">
        <f>HYPERLINK("http://www.autodoc.ru/Web/price/art/BME3694170BR?analog=on","BME3694170BR")</f>
        <v>BME3694170BR</v>
      </c>
      <c r="B1809" s="1" t="s">
        <v>2646</v>
      </c>
      <c r="C1809" s="1" t="s">
        <v>2552</v>
      </c>
      <c r="D1809" t="s">
        <v>2647</v>
      </c>
    </row>
    <row r="1810" spans="1:4" x14ac:dyDescent="0.25">
      <c r="A1810" s="4" t="str">
        <f>HYPERLINK("http://www.autodoc.ru/Web/price/art/BME3691170BR?analog=on","BME3691170BR")</f>
        <v>BME3691170BR</v>
      </c>
      <c r="B1810" s="1" t="s">
        <v>2648</v>
      </c>
      <c r="C1810" s="1" t="s">
        <v>1830</v>
      </c>
      <c r="D1810" t="s">
        <v>2647</v>
      </c>
    </row>
    <row r="1811" spans="1:4" x14ac:dyDescent="0.25">
      <c r="A1811" s="4" t="str">
        <f>HYPERLINK("http://www.autodoc.ru/Web/price/art/BME3694170BC?analog=on","BME3694170BC")</f>
        <v>BME3694170BC</v>
      </c>
      <c r="B1811" s="1" t="s">
        <v>2649</v>
      </c>
      <c r="C1811" s="1" t="s">
        <v>1170</v>
      </c>
      <c r="D1811" t="s">
        <v>2650</v>
      </c>
    </row>
    <row r="1812" spans="1:4" x14ac:dyDescent="0.25">
      <c r="A1812" s="4" t="str">
        <f>HYPERLINK("http://www.autodoc.ru/Web/price/art/BME3691170BC?analog=on","BME3691170BC")</f>
        <v>BME3691170BC</v>
      </c>
      <c r="B1812" s="1" t="s">
        <v>2651</v>
      </c>
      <c r="C1812" s="1" t="s">
        <v>1830</v>
      </c>
      <c r="D1812" t="s">
        <v>2650</v>
      </c>
    </row>
    <row r="1813" spans="1:4" x14ac:dyDescent="0.25">
      <c r="A1813" s="4" t="str">
        <f>HYPERLINK("http://www.autodoc.ru/Web/price/art/BME3691171XBN?analog=on","BME3691171XBN")</f>
        <v>BME3691171XBN</v>
      </c>
      <c r="B1813" s="1" t="s">
        <v>2652</v>
      </c>
      <c r="C1813" s="1" t="s">
        <v>2641</v>
      </c>
      <c r="D1813" t="s">
        <v>2653</v>
      </c>
    </row>
    <row r="1814" spans="1:4" x14ac:dyDescent="0.25">
      <c r="A1814" s="4" t="str">
        <f>HYPERLINK("http://www.autodoc.ru/Web/price/art/BME3691180?analog=on","BME3691180")</f>
        <v>BME3691180</v>
      </c>
      <c r="B1814" s="1" t="s">
        <v>2654</v>
      </c>
      <c r="C1814" s="1" t="s">
        <v>2655</v>
      </c>
      <c r="D1814" t="s">
        <v>2656</v>
      </c>
    </row>
    <row r="1815" spans="1:4" x14ac:dyDescent="0.25">
      <c r="A1815" s="4" t="str">
        <f>HYPERLINK("http://www.autodoc.ru/Web/price/art/BME3691180B?analog=on","BME3691180B")</f>
        <v>BME3691180B</v>
      </c>
      <c r="B1815" s="1" t="s">
        <v>2657</v>
      </c>
      <c r="C1815" s="1" t="s">
        <v>1830</v>
      </c>
      <c r="D1815" t="s">
        <v>2658</v>
      </c>
    </row>
    <row r="1816" spans="1:4" x14ac:dyDescent="0.25">
      <c r="A1816" s="4" t="str">
        <f>HYPERLINK("http://www.autodoc.ru/Web/price/art/BME3694180B?analog=on","BME3694180B")</f>
        <v>BME3694180B</v>
      </c>
      <c r="B1816" s="1" t="s">
        <v>2659</v>
      </c>
      <c r="C1816" s="1" t="s">
        <v>2552</v>
      </c>
      <c r="D1816" t="s">
        <v>2658</v>
      </c>
    </row>
    <row r="1817" spans="1:4" x14ac:dyDescent="0.25">
      <c r="A1817" s="4" t="str">
        <f>HYPERLINK("http://www.autodoc.ru/Web/price/art/BME3694190?analog=on","BME3694190")</f>
        <v>BME3694190</v>
      </c>
      <c r="B1817" s="1" t="s">
        <v>2660</v>
      </c>
      <c r="C1817" s="1" t="s">
        <v>2552</v>
      </c>
      <c r="D1817" t="s">
        <v>2661</v>
      </c>
    </row>
    <row r="1818" spans="1:4" x14ac:dyDescent="0.25">
      <c r="A1818" s="4" t="str">
        <f>HYPERLINK("http://www.autodoc.ru/Web/price/art/BME3694191?analog=on","BME3694191")</f>
        <v>BME3694191</v>
      </c>
      <c r="B1818" s="1" t="s">
        <v>2662</v>
      </c>
      <c r="C1818" s="1" t="s">
        <v>2552</v>
      </c>
      <c r="D1818" t="s">
        <v>2663</v>
      </c>
    </row>
    <row r="1819" spans="1:4" x14ac:dyDescent="0.25">
      <c r="A1819" s="4" t="str">
        <f>HYPERLINK("http://www.autodoc.ru/Web/price/art/BME3691210L?analog=on","BME3691210L")</f>
        <v>BME3691210L</v>
      </c>
      <c r="B1819" s="1" t="s">
        <v>2664</v>
      </c>
      <c r="C1819" s="1" t="s">
        <v>2530</v>
      </c>
      <c r="D1819" t="s">
        <v>2665</v>
      </c>
    </row>
    <row r="1820" spans="1:4" x14ac:dyDescent="0.25">
      <c r="A1820" s="4" t="str">
        <f>HYPERLINK("http://www.autodoc.ru/Web/price/art/BME3691210R?analog=on","BME3691210R")</f>
        <v>BME3691210R</v>
      </c>
      <c r="B1820" s="1" t="s">
        <v>2666</v>
      </c>
      <c r="C1820" s="1" t="s">
        <v>2530</v>
      </c>
      <c r="D1820" t="s">
        <v>2667</v>
      </c>
    </row>
    <row r="1821" spans="1:4" x14ac:dyDescent="0.25">
      <c r="A1821" s="4" t="str">
        <f>HYPERLINK("http://www.autodoc.ru/Web/price/art/BME3691240P?analog=on","BME3691240P")</f>
        <v>BME3691240P</v>
      </c>
      <c r="B1821" s="1" t="s">
        <v>2668</v>
      </c>
      <c r="C1821" s="1" t="s">
        <v>2457</v>
      </c>
      <c r="D1821" t="s">
        <v>2669</v>
      </c>
    </row>
    <row r="1822" spans="1:4" x14ac:dyDescent="0.25">
      <c r="A1822" s="4" t="str">
        <f>HYPERLINK("http://www.autodoc.ru/Web/price/art/BME3691250Z?analog=on","BME3691250Z")</f>
        <v>BME3691250Z</v>
      </c>
      <c r="B1822" s="1" t="s">
        <v>2670</v>
      </c>
      <c r="C1822" s="1" t="s">
        <v>2671</v>
      </c>
      <c r="D1822" t="s">
        <v>2672</v>
      </c>
    </row>
    <row r="1823" spans="1:4" x14ac:dyDescent="0.25">
      <c r="A1823" s="4" t="str">
        <f>HYPERLINK("http://www.autodoc.ru/Web/price/art/BME3691270L?analog=on","BME3691270L")</f>
        <v>BME3691270L</v>
      </c>
      <c r="B1823" s="1" t="s">
        <v>2673</v>
      </c>
      <c r="C1823" s="1" t="s">
        <v>2457</v>
      </c>
      <c r="D1823" t="s">
        <v>2674</v>
      </c>
    </row>
    <row r="1824" spans="1:4" x14ac:dyDescent="0.25">
      <c r="A1824" s="4" t="str">
        <f>HYPERLINK("http://www.autodoc.ru/Web/price/art/BME3691270R?analog=on","BME3691270R")</f>
        <v>BME3691270R</v>
      </c>
      <c r="B1824" s="1" t="s">
        <v>2675</v>
      </c>
      <c r="C1824" s="1" t="s">
        <v>2457</v>
      </c>
      <c r="D1824" t="s">
        <v>2676</v>
      </c>
    </row>
    <row r="1825" spans="1:4" x14ac:dyDescent="0.25">
      <c r="A1825" s="4" t="str">
        <f>HYPERLINK("http://www.autodoc.ru/Web/price/art/BME3691271L?analog=on","BME3691271L")</f>
        <v>BME3691271L</v>
      </c>
      <c r="B1825" s="1" t="s">
        <v>2677</v>
      </c>
      <c r="C1825" s="1" t="s">
        <v>2678</v>
      </c>
      <c r="D1825" t="s">
        <v>2679</v>
      </c>
    </row>
    <row r="1826" spans="1:4" x14ac:dyDescent="0.25">
      <c r="A1826" s="4" t="str">
        <f>HYPERLINK("http://www.autodoc.ru/Web/price/art/BME3691271R?analog=on","BME3691271R")</f>
        <v>BME3691271R</v>
      </c>
      <c r="B1826" s="1" t="s">
        <v>2680</v>
      </c>
      <c r="C1826" s="1" t="s">
        <v>2678</v>
      </c>
      <c r="D1826" t="s">
        <v>2681</v>
      </c>
    </row>
    <row r="1827" spans="1:4" x14ac:dyDescent="0.25">
      <c r="A1827" s="4" t="str">
        <f>HYPERLINK("http://www.autodoc.ru/Web/price/art/BME3691272L?analog=on","BME3691272L")</f>
        <v>BME3691272L</v>
      </c>
      <c r="B1827" s="1" t="s">
        <v>2682</v>
      </c>
      <c r="C1827" s="1" t="s">
        <v>2671</v>
      </c>
      <c r="D1827" t="s">
        <v>2683</v>
      </c>
    </row>
    <row r="1828" spans="1:4" x14ac:dyDescent="0.25">
      <c r="A1828" s="4" t="str">
        <f>HYPERLINK("http://www.autodoc.ru/Web/price/art/BME3691272R?analog=on","BME3691272R")</f>
        <v>BME3691272R</v>
      </c>
      <c r="B1828" s="1" t="s">
        <v>2684</v>
      </c>
      <c r="C1828" s="1" t="s">
        <v>2671</v>
      </c>
      <c r="D1828" t="s">
        <v>2685</v>
      </c>
    </row>
    <row r="1829" spans="1:4" x14ac:dyDescent="0.25">
      <c r="A1829" s="4" t="str">
        <f>HYPERLINK("http://www.autodoc.ru/Web/price/art/BME3691273L?analog=on","BME3691273L")</f>
        <v>BME3691273L</v>
      </c>
      <c r="B1829" s="1" t="s">
        <v>2686</v>
      </c>
      <c r="C1829" s="1" t="s">
        <v>2678</v>
      </c>
      <c r="D1829" t="s">
        <v>2687</v>
      </c>
    </row>
    <row r="1830" spans="1:4" x14ac:dyDescent="0.25">
      <c r="A1830" s="4" t="str">
        <f>HYPERLINK("http://www.autodoc.ru/Web/price/art/BME3691273R?analog=on","BME3691273R")</f>
        <v>BME3691273R</v>
      </c>
      <c r="B1830" s="1" t="s">
        <v>2684</v>
      </c>
      <c r="C1830" s="1" t="s">
        <v>2678</v>
      </c>
      <c r="D1830" t="s">
        <v>2688</v>
      </c>
    </row>
    <row r="1831" spans="1:4" x14ac:dyDescent="0.25">
      <c r="A1831" s="4" t="str">
        <f>HYPERLINK("http://www.autodoc.ru/Web/price/art/BME3691280WL?analog=on","BME3691280WL")</f>
        <v>BME3691280WL</v>
      </c>
      <c r="B1831" s="1" t="s">
        <v>2689</v>
      </c>
      <c r="C1831" s="1" t="s">
        <v>2678</v>
      </c>
      <c r="D1831" t="s">
        <v>2690</v>
      </c>
    </row>
    <row r="1832" spans="1:4" x14ac:dyDescent="0.25">
      <c r="A1832" s="4" t="str">
        <f>HYPERLINK("http://www.autodoc.ru/Web/price/art/BME3691280YL?analog=on","BME3691280YL")</f>
        <v>BME3691280YL</v>
      </c>
      <c r="B1832" s="1" t="s">
        <v>2691</v>
      </c>
      <c r="C1832" s="1" t="s">
        <v>2678</v>
      </c>
      <c r="D1832" t="s">
        <v>2692</v>
      </c>
    </row>
    <row r="1833" spans="1:4" x14ac:dyDescent="0.25">
      <c r="A1833" s="4" t="str">
        <f>HYPERLINK("http://www.autodoc.ru/Web/price/art/BME3691280WR?analog=on","BME3691280WR")</f>
        <v>BME3691280WR</v>
      </c>
      <c r="B1833" s="1" t="s">
        <v>2693</v>
      </c>
      <c r="C1833" s="1" t="s">
        <v>2678</v>
      </c>
      <c r="D1833" t="s">
        <v>2694</v>
      </c>
    </row>
    <row r="1834" spans="1:4" x14ac:dyDescent="0.25">
      <c r="A1834" s="4" t="str">
        <f>HYPERLINK("http://www.autodoc.ru/Web/price/art/BME3691280YR?analog=on","BME3691280YR")</f>
        <v>BME3691280YR</v>
      </c>
      <c r="B1834" s="1" t="s">
        <v>2695</v>
      </c>
      <c r="C1834" s="1" t="s">
        <v>2678</v>
      </c>
      <c r="D1834" t="s">
        <v>2696</v>
      </c>
    </row>
    <row r="1835" spans="1:4" x14ac:dyDescent="0.25">
      <c r="A1835" s="4" t="str">
        <f>HYPERLINK("http://www.autodoc.ru/Web/price/art/BME3691281WN?analog=on","BME3691281WN")</f>
        <v>BME3691281WN</v>
      </c>
      <c r="B1835" s="1" t="s">
        <v>2697</v>
      </c>
      <c r="C1835" s="1" t="s">
        <v>2678</v>
      </c>
      <c r="D1835" t="s">
        <v>2698</v>
      </c>
    </row>
    <row r="1836" spans="1:4" x14ac:dyDescent="0.25">
      <c r="A1836" s="4" t="str">
        <f>HYPERLINK("http://www.autodoc.ru/Web/price/art/BME3691300L?analog=on","BME3691300L")</f>
        <v>BME3691300L</v>
      </c>
      <c r="B1836" s="1" t="s">
        <v>2699</v>
      </c>
      <c r="C1836" s="1" t="s">
        <v>2457</v>
      </c>
      <c r="D1836" t="s">
        <v>2700</v>
      </c>
    </row>
    <row r="1837" spans="1:4" x14ac:dyDescent="0.25">
      <c r="A1837" s="4" t="str">
        <f>HYPERLINK("http://www.autodoc.ru/Web/price/art/BME3691300R?analog=on","BME3691300R")</f>
        <v>BME3691300R</v>
      </c>
      <c r="B1837" s="1" t="s">
        <v>2701</v>
      </c>
      <c r="C1837" s="1" t="s">
        <v>2457</v>
      </c>
      <c r="D1837" t="s">
        <v>2702</v>
      </c>
    </row>
    <row r="1838" spans="1:4" x14ac:dyDescent="0.25">
      <c r="A1838" s="4" t="str">
        <f>HYPERLINK("http://www.autodoc.ru/Web/price/art/BME3691330?analog=on","BME3691330")</f>
        <v>BME3691330</v>
      </c>
      <c r="B1838" s="1" t="s">
        <v>2703</v>
      </c>
      <c r="C1838" s="1" t="s">
        <v>2457</v>
      </c>
      <c r="D1838" t="s">
        <v>2704</v>
      </c>
    </row>
    <row r="1839" spans="1:4" x14ac:dyDescent="0.25">
      <c r="A1839" s="4" t="str">
        <f>HYPERLINK("http://www.autodoc.ru/Web/price/art/BME3691331?analog=on","BME3691331")</f>
        <v>BME3691331</v>
      </c>
      <c r="B1839" s="1" t="s">
        <v>2705</v>
      </c>
      <c r="C1839" s="1" t="s">
        <v>2671</v>
      </c>
      <c r="D1839" t="s">
        <v>2706</v>
      </c>
    </row>
    <row r="1840" spans="1:4" x14ac:dyDescent="0.25">
      <c r="A1840" s="4" t="str">
        <f>HYPERLINK("http://www.autodoc.ru/Web/price/art/BME3691340L?analog=on","BME3691340L")</f>
        <v>BME3691340L</v>
      </c>
      <c r="B1840" s="1" t="s">
        <v>2707</v>
      </c>
      <c r="C1840" s="1" t="s">
        <v>2457</v>
      </c>
      <c r="D1840" t="s">
        <v>2708</v>
      </c>
    </row>
    <row r="1841" spans="1:4" x14ac:dyDescent="0.25">
      <c r="A1841" s="4" t="str">
        <f>HYPERLINK("http://www.autodoc.ru/Web/price/art/BME3691340R?analog=on","BME3691340R")</f>
        <v>BME3691340R</v>
      </c>
      <c r="B1841" s="1" t="s">
        <v>2709</v>
      </c>
      <c r="C1841" s="1" t="s">
        <v>2457</v>
      </c>
      <c r="D1841" t="s">
        <v>2710</v>
      </c>
    </row>
    <row r="1842" spans="1:4" x14ac:dyDescent="0.25">
      <c r="A1842" s="4" t="str">
        <f>HYPERLINK("http://www.autodoc.ru/Web/price/art/BME3691350Z?analog=on","BME3691350Z")</f>
        <v>BME3691350Z</v>
      </c>
      <c r="B1842" s="1" t="s">
        <v>2711</v>
      </c>
      <c r="C1842" s="1" t="s">
        <v>2457</v>
      </c>
      <c r="D1842" t="s">
        <v>2712</v>
      </c>
    </row>
    <row r="1843" spans="1:4" x14ac:dyDescent="0.25">
      <c r="A1843" s="4" t="str">
        <f>HYPERLINK("http://www.autodoc.ru/Web/price/art/BME3691390?analog=on","BME3691390")</f>
        <v>BME3691390</v>
      </c>
      <c r="B1843" s="1" t="s">
        <v>2713</v>
      </c>
      <c r="C1843" s="1" t="s">
        <v>2457</v>
      </c>
      <c r="D1843" t="s">
        <v>2714</v>
      </c>
    </row>
    <row r="1844" spans="1:4" x14ac:dyDescent="0.25">
      <c r="A1844" s="4" t="str">
        <f>HYPERLINK("http://www.autodoc.ru/Web/price/art/BME3691410?analog=on","BME3691410")</f>
        <v>BME3691410</v>
      </c>
      <c r="B1844" s="1" t="s">
        <v>2715</v>
      </c>
      <c r="C1844" s="1" t="s">
        <v>2457</v>
      </c>
      <c r="D1844" t="s">
        <v>2716</v>
      </c>
    </row>
    <row r="1845" spans="1:4" x14ac:dyDescent="0.25">
      <c r="A1845" s="4" t="str">
        <f>HYPERLINK("http://www.autodoc.ru/Web/price/art/BME3691450L?analog=on","BME3691450L")</f>
        <v>BME3691450L</v>
      </c>
      <c r="B1845" s="1" t="s">
        <v>2717</v>
      </c>
      <c r="C1845" s="1" t="s">
        <v>2457</v>
      </c>
      <c r="D1845" t="s">
        <v>2718</v>
      </c>
    </row>
    <row r="1846" spans="1:4" x14ac:dyDescent="0.25">
      <c r="A1846" s="4" t="str">
        <f>HYPERLINK("http://www.autodoc.ru/Web/price/art/BME3691450R?analog=on","BME3691450R")</f>
        <v>BME3691450R</v>
      </c>
      <c r="B1846" s="1" t="s">
        <v>2719</v>
      </c>
      <c r="C1846" s="1" t="s">
        <v>2457</v>
      </c>
      <c r="D1846" t="s">
        <v>2720</v>
      </c>
    </row>
    <row r="1847" spans="1:4" x14ac:dyDescent="0.25">
      <c r="A1847" s="4" t="str">
        <f>HYPERLINK("http://www.autodoc.ru/Web/price/art/BME3691451L?analog=on","BME3691451L")</f>
        <v>BME3691451L</v>
      </c>
      <c r="B1847" s="1" t="s">
        <v>2717</v>
      </c>
      <c r="C1847" s="1" t="s">
        <v>2457</v>
      </c>
      <c r="D1847" t="s">
        <v>2721</v>
      </c>
    </row>
    <row r="1848" spans="1:4" x14ac:dyDescent="0.25">
      <c r="A1848" s="4" t="str">
        <f>HYPERLINK("http://www.autodoc.ru/Web/price/art/BME3691451R?analog=on","BME3691451R")</f>
        <v>BME3691451R</v>
      </c>
      <c r="B1848" s="1" t="s">
        <v>2719</v>
      </c>
      <c r="C1848" s="1" t="s">
        <v>2457</v>
      </c>
      <c r="D1848" t="s">
        <v>2722</v>
      </c>
    </row>
    <row r="1849" spans="1:4" x14ac:dyDescent="0.25">
      <c r="A1849" s="4" t="str">
        <f>HYPERLINK("http://www.autodoc.ru/Web/price/art/BME3691453L?analog=on","BME3691453L")</f>
        <v>BME3691453L</v>
      </c>
      <c r="B1849" s="1" t="s">
        <v>2723</v>
      </c>
      <c r="C1849" s="1" t="s">
        <v>2457</v>
      </c>
      <c r="D1849" t="s">
        <v>2724</v>
      </c>
    </row>
    <row r="1850" spans="1:4" x14ac:dyDescent="0.25">
      <c r="A1850" s="4" t="str">
        <f>HYPERLINK("http://www.autodoc.ru/Web/price/art/BME3691453R?analog=on","BME3691453R")</f>
        <v>BME3691453R</v>
      </c>
      <c r="B1850" s="1" t="s">
        <v>2725</v>
      </c>
      <c r="C1850" s="1" t="s">
        <v>2457</v>
      </c>
      <c r="D1850" t="s">
        <v>2726</v>
      </c>
    </row>
    <row r="1851" spans="1:4" x14ac:dyDescent="0.25">
      <c r="A1851" s="4" t="str">
        <f>HYPERLINK("http://www.autodoc.ru/Web/price/art/BME3691460L?analog=on","BME3691460L")</f>
        <v>BME3691460L</v>
      </c>
      <c r="B1851" s="1" t="s">
        <v>2456</v>
      </c>
      <c r="C1851" s="1" t="s">
        <v>2457</v>
      </c>
      <c r="D1851" t="s">
        <v>2458</v>
      </c>
    </row>
    <row r="1852" spans="1:4" x14ac:dyDescent="0.25">
      <c r="A1852" s="4" t="str">
        <f>HYPERLINK("http://www.autodoc.ru/Web/price/art/BME3691460R?analog=on","BME3691460R")</f>
        <v>BME3691460R</v>
      </c>
      <c r="B1852" s="1" t="s">
        <v>2459</v>
      </c>
      <c r="C1852" s="1" t="s">
        <v>2457</v>
      </c>
      <c r="D1852" t="s">
        <v>2460</v>
      </c>
    </row>
    <row r="1853" spans="1:4" x14ac:dyDescent="0.25">
      <c r="A1853" s="4" t="str">
        <f>HYPERLINK("http://www.autodoc.ru/Web/price/art/BME36914G0TG?analog=on","BME36914G0TG")</f>
        <v>BME36914G0TG</v>
      </c>
      <c r="B1853" s="1" t="s">
        <v>2727</v>
      </c>
      <c r="C1853" s="1" t="s">
        <v>2671</v>
      </c>
      <c r="D1853" t="s">
        <v>2728</v>
      </c>
    </row>
    <row r="1854" spans="1:4" x14ac:dyDescent="0.25">
      <c r="A1854" s="4" t="str">
        <f>HYPERLINK("http://www.autodoc.ru/Web/price/art/BME3691480L?analog=on","BME3691480L")</f>
        <v>BME3691480L</v>
      </c>
      <c r="B1854" s="1" t="s">
        <v>2729</v>
      </c>
      <c r="C1854" s="1" t="s">
        <v>2655</v>
      </c>
      <c r="D1854" t="s">
        <v>2730</v>
      </c>
    </row>
    <row r="1855" spans="1:4" x14ac:dyDescent="0.25">
      <c r="A1855" s="4" t="str">
        <f>HYPERLINK("http://www.autodoc.ru/Web/price/art/BME3691480R?analog=on","BME3691480R")</f>
        <v>BME3691480R</v>
      </c>
      <c r="B1855" s="1" t="s">
        <v>2731</v>
      </c>
      <c r="C1855" s="1" t="s">
        <v>2655</v>
      </c>
      <c r="D1855" t="s">
        <v>2732</v>
      </c>
    </row>
    <row r="1856" spans="1:4" x14ac:dyDescent="0.25">
      <c r="A1856" s="4" t="str">
        <f>HYPERLINK("http://www.autodoc.ru/Web/price/art/BME3691490L?analog=on","BME3691490L")</f>
        <v>BME3691490L</v>
      </c>
      <c r="C1856" s="1" t="s">
        <v>2655</v>
      </c>
      <c r="D1856" t="s">
        <v>2733</v>
      </c>
    </row>
    <row r="1857" spans="1:4" x14ac:dyDescent="0.25">
      <c r="A1857" s="4" t="str">
        <f>HYPERLINK("http://www.autodoc.ru/Web/price/art/BME3691490R?analog=on","BME3691490R")</f>
        <v>BME3691490R</v>
      </c>
      <c r="C1857" s="1" t="s">
        <v>2655</v>
      </c>
      <c r="D1857" t="s">
        <v>2734</v>
      </c>
    </row>
    <row r="1858" spans="1:4" x14ac:dyDescent="0.25">
      <c r="A1858" s="4" t="str">
        <f>HYPERLINK("http://www.autodoc.ru/Web/price/art/BME3691540L?analog=on","BME3691540L")</f>
        <v>BME3691540L</v>
      </c>
      <c r="B1858" s="1" t="s">
        <v>2735</v>
      </c>
      <c r="C1858" s="1" t="s">
        <v>2457</v>
      </c>
      <c r="D1858" t="s">
        <v>2736</v>
      </c>
    </row>
    <row r="1859" spans="1:4" x14ac:dyDescent="0.25">
      <c r="A1859" s="4" t="str">
        <f>HYPERLINK("http://www.autodoc.ru/Web/price/art/BME3691540R?analog=on","BME3691540R")</f>
        <v>BME3691540R</v>
      </c>
      <c r="B1859" s="1" t="s">
        <v>2737</v>
      </c>
      <c r="C1859" s="1" t="s">
        <v>2457</v>
      </c>
      <c r="D1859" t="s">
        <v>2738</v>
      </c>
    </row>
    <row r="1860" spans="1:4" x14ac:dyDescent="0.25">
      <c r="A1860" s="4" t="str">
        <f>HYPERLINK("http://www.autodoc.ru/Web/price/art/BME3691541L?analog=on","BME3691541L")</f>
        <v>BME3691541L</v>
      </c>
      <c r="B1860" s="1" t="s">
        <v>2739</v>
      </c>
      <c r="C1860" s="1" t="s">
        <v>2655</v>
      </c>
      <c r="D1860" t="s">
        <v>2740</v>
      </c>
    </row>
    <row r="1861" spans="1:4" x14ac:dyDescent="0.25">
      <c r="A1861" s="4" t="str">
        <f>HYPERLINK("http://www.autodoc.ru/Web/price/art/BME3691541R?analog=on","BME3691541R")</f>
        <v>BME3691541R</v>
      </c>
      <c r="B1861" s="1" t="s">
        <v>2741</v>
      </c>
      <c r="C1861" s="1" t="s">
        <v>2655</v>
      </c>
      <c r="D1861" t="s">
        <v>2742</v>
      </c>
    </row>
    <row r="1862" spans="1:4" x14ac:dyDescent="0.25">
      <c r="A1862" s="4" t="str">
        <f>HYPERLINK("http://www.autodoc.ru/Web/price/art/BME3691542L?analog=on","BME3691542L")</f>
        <v>BME3691542L</v>
      </c>
      <c r="B1862" s="1" t="s">
        <v>2743</v>
      </c>
      <c r="C1862" s="1" t="s">
        <v>2655</v>
      </c>
      <c r="D1862" t="s">
        <v>2744</v>
      </c>
    </row>
    <row r="1863" spans="1:4" x14ac:dyDescent="0.25">
      <c r="A1863" s="4" t="str">
        <f>HYPERLINK("http://www.autodoc.ru/Web/price/art/BME3691542R?analog=on","BME3691542R")</f>
        <v>BME3691542R</v>
      </c>
      <c r="B1863" s="1" t="s">
        <v>2745</v>
      </c>
      <c r="C1863" s="1" t="s">
        <v>2655</v>
      </c>
      <c r="D1863" t="s">
        <v>2746</v>
      </c>
    </row>
    <row r="1864" spans="1:4" x14ac:dyDescent="0.25">
      <c r="A1864" s="4" t="str">
        <f>HYPERLINK("http://www.autodoc.ru/Web/price/art/BME3691640X?analog=on","BME3691640X")</f>
        <v>BME3691640X</v>
      </c>
      <c r="B1864" s="1" t="s">
        <v>2747</v>
      </c>
      <c r="C1864" s="1" t="s">
        <v>2655</v>
      </c>
      <c r="D1864" t="s">
        <v>2748</v>
      </c>
    </row>
    <row r="1865" spans="1:4" x14ac:dyDescent="0.25">
      <c r="A1865" s="4" t="str">
        <f>HYPERLINK("http://www.autodoc.ru/Web/price/art/BME3691640B?analog=on","BME3691640B")</f>
        <v>BME3691640B</v>
      </c>
      <c r="B1865" s="1" t="s">
        <v>2749</v>
      </c>
      <c r="C1865" s="1" t="s">
        <v>2655</v>
      </c>
      <c r="D1865" t="s">
        <v>2750</v>
      </c>
    </row>
    <row r="1866" spans="1:4" x14ac:dyDescent="0.25">
      <c r="A1866" s="4" t="str">
        <f>HYPERLINK("http://www.autodoc.ru/Web/price/art/BME3691660BL?analog=on","BME3691660BL")</f>
        <v>BME3691660BL</v>
      </c>
      <c r="B1866" s="1" t="s">
        <v>2751</v>
      </c>
      <c r="C1866" s="1" t="s">
        <v>1830</v>
      </c>
      <c r="D1866" t="s">
        <v>2752</v>
      </c>
    </row>
    <row r="1867" spans="1:4" x14ac:dyDescent="0.25">
      <c r="A1867" s="4" t="str">
        <f>HYPERLINK("http://www.autodoc.ru/Web/price/art/BME3691660BR?analog=on","BME3691660BR")</f>
        <v>BME3691660BR</v>
      </c>
      <c r="B1867" s="1" t="s">
        <v>2753</v>
      </c>
      <c r="C1867" s="1" t="s">
        <v>1830</v>
      </c>
      <c r="D1867" t="s">
        <v>2754</v>
      </c>
    </row>
    <row r="1868" spans="1:4" x14ac:dyDescent="0.25">
      <c r="A1868" s="4" t="str">
        <f>HYPERLINK("http://www.autodoc.ru/Web/price/art/BME3691660BC?analog=on","BME3691660BC")</f>
        <v>BME3691660BC</v>
      </c>
      <c r="B1868" s="1" t="s">
        <v>2755</v>
      </c>
      <c r="C1868" s="1" t="s">
        <v>1830</v>
      </c>
      <c r="D1868" t="s">
        <v>2756</v>
      </c>
    </row>
    <row r="1869" spans="1:4" x14ac:dyDescent="0.25">
      <c r="A1869" s="4" t="str">
        <f>HYPERLINK("http://www.autodoc.ru/Web/price/art/BME3691740WN?analog=on","BME3691740WN")</f>
        <v>BME3691740WN</v>
      </c>
      <c r="B1869" s="1" t="s">
        <v>2757</v>
      </c>
      <c r="C1869" s="1" t="s">
        <v>2671</v>
      </c>
      <c r="D1869" t="s">
        <v>2758</v>
      </c>
    </row>
    <row r="1870" spans="1:4" x14ac:dyDescent="0.25">
      <c r="A1870" s="4" t="str">
        <f>HYPERLINK("http://www.autodoc.ru/Web/price/art/BME3691740RWL?analog=on","BME3691740RWL")</f>
        <v>BME3691740RWL</v>
      </c>
      <c r="B1870" s="1" t="s">
        <v>2759</v>
      </c>
      <c r="C1870" s="1" t="s">
        <v>2671</v>
      </c>
      <c r="D1870" t="s">
        <v>2760</v>
      </c>
    </row>
    <row r="1871" spans="1:4" x14ac:dyDescent="0.25">
      <c r="A1871" s="4" t="str">
        <f>HYPERLINK("http://www.autodoc.ru/Web/price/art/BME3691740RWR?analog=on","BME3691740RWR")</f>
        <v>BME3691740RWR</v>
      </c>
      <c r="B1871" s="1" t="s">
        <v>2761</v>
      </c>
      <c r="C1871" s="1" t="s">
        <v>2671</v>
      </c>
      <c r="D1871" t="s">
        <v>2762</v>
      </c>
    </row>
    <row r="1872" spans="1:4" x14ac:dyDescent="0.25">
      <c r="A1872" s="4" t="str">
        <f>HYPERLINK("http://www.autodoc.ru/Web/price/art/BME369174AHN?analog=on","BME369174AHN")</f>
        <v>BME369174AHN</v>
      </c>
      <c r="B1872" s="1" t="s">
        <v>2763</v>
      </c>
      <c r="C1872" s="1" t="s">
        <v>2671</v>
      </c>
      <c r="D1872" t="s">
        <v>2764</v>
      </c>
    </row>
    <row r="1873" spans="1:4" x14ac:dyDescent="0.25">
      <c r="A1873" s="4" t="str">
        <f>HYPERLINK("http://www.autodoc.ru/Web/price/art/BME3691741WN?analog=on","BME3691741WN")</f>
        <v>BME3691741WN</v>
      </c>
      <c r="B1873" s="1" t="s">
        <v>2763</v>
      </c>
      <c r="C1873" s="1" t="s">
        <v>2671</v>
      </c>
      <c r="D1873" t="s">
        <v>2765</v>
      </c>
    </row>
    <row r="1874" spans="1:4" x14ac:dyDescent="0.25">
      <c r="A1874" s="4" t="str">
        <f>HYPERLINK("http://www.autodoc.ru/Web/price/art/BME3691741TTN?analog=on","BME3691741TTN")</f>
        <v>BME3691741TTN</v>
      </c>
      <c r="B1874" s="1" t="s">
        <v>2763</v>
      </c>
      <c r="C1874" s="1" t="s">
        <v>2671</v>
      </c>
      <c r="D1874" t="s">
        <v>2766</v>
      </c>
    </row>
    <row r="1875" spans="1:4" x14ac:dyDescent="0.25">
      <c r="A1875" s="4" t="str">
        <f>HYPERLINK("http://www.autodoc.ru/Web/price/art/BME369174BBN?analog=on","BME369174BBN")</f>
        <v>BME369174BBN</v>
      </c>
      <c r="B1875" s="1" t="s">
        <v>2763</v>
      </c>
      <c r="C1875" s="1" t="s">
        <v>2671</v>
      </c>
      <c r="D1875" t="s">
        <v>2767</v>
      </c>
    </row>
    <row r="1876" spans="1:4" x14ac:dyDescent="0.25">
      <c r="A1876" s="4" t="str">
        <f>HYPERLINK("http://www.autodoc.ru/Web/price/art/BME3691742WRL?analog=on","BME3691742WRL")</f>
        <v>BME3691742WRL</v>
      </c>
      <c r="B1876" s="1" t="s">
        <v>2759</v>
      </c>
      <c r="C1876" s="1" t="s">
        <v>2671</v>
      </c>
      <c r="D1876" t="s">
        <v>2768</v>
      </c>
    </row>
    <row r="1877" spans="1:4" x14ac:dyDescent="0.25">
      <c r="A1877" s="4" t="str">
        <f>HYPERLINK("http://www.autodoc.ru/Web/price/art/BME3691742YRL?analog=on","BME3691742YRL")</f>
        <v>BME3691742YRL</v>
      </c>
      <c r="B1877" s="1" t="s">
        <v>2769</v>
      </c>
      <c r="C1877" s="1" t="s">
        <v>2671</v>
      </c>
      <c r="D1877" t="s">
        <v>2770</v>
      </c>
    </row>
    <row r="1878" spans="1:4" x14ac:dyDescent="0.25">
      <c r="A1878" s="4" t="str">
        <f>HYPERLINK("http://www.autodoc.ru/Web/price/art/BME3691742WRR?analog=on","BME3691742WRR")</f>
        <v>BME3691742WRR</v>
      </c>
      <c r="B1878" s="1" t="s">
        <v>2761</v>
      </c>
      <c r="C1878" s="1" t="s">
        <v>2671</v>
      </c>
      <c r="D1878" t="s">
        <v>2771</v>
      </c>
    </row>
    <row r="1879" spans="1:4" x14ac:dyDescent="0.25">
      <c r="A1879" s="4" t="str">
        <f>HYPERLINK("http://www.autodoc.ru/Web/price/art/BME3691742YRR?analog=on","BME3691742YRR")</f>
        <v>BME3691742YRR</v>
      </c>
      <c r="B1879" s="1" t="s">
        <v>2769</v>
      </c>
      <c r="C1879" s="1" t="s">
        <v>2671</v>
      </c>
      <c r="D1879" t="s">
        <v>2772</v>
      </c>
    </row>
    <row r="1880" spans="1:4" x14ac:dyDescent="0.25">
      <c r="A1880" s="4" t="str">
        <f>HYPERLINK("http://www.autodoc.ru/Web/price/art/BME369174CRHN?analog=on","BME369174CRHN")</f>
        <v>BME369174CRHN</v>
      </c>
      <c r="B1880" s="1" t="s">
        <v>2773</v>
      </c>
      <c r="C1880" s="1" t="s">
        <v>218</v>
      </c>
      <c r="D1880" t="s">
        <v>2774</v>
      </c>
    </row>
    <row r="1881" spans="1:4" x14ac:dyDescent="0.25">
      <c r="A1881" s="4" t="str">
        <f>HYPERLINK("http://www.autodoc.ru/Web/price/art/BME3691743WRL?analog=on","BME3691743WRL")</f>
        <v>BME3691743WRL</v>
      </c>
      <c r="B1881" s="1" t="s">
        <v>2775</v>
      </c>
      <c r="C1881" s="1" t="s">
        <v>2457</v>
      </c>
      <c r="D1881" t="s">
        <v>2776</v>
      </c>
    </row>
    <row r="1882" spans="1:4" x14ac:dyDescent="0.25">
      <c r="A1882" s="4" t="str">
        <f>HYPERLINK("http://www.autodoc.ru/Web/price/art/BME3691743WRR?analog=on","BME3691743WRR")</f>
        <v>BME3691743WRR</v>
      </c>
      <c r="B1882" s="1" t="s">
        <v>2777</v>
      </c>
      <c r="C1882" s="1" t="s">
        <v>2457</v>
      </c>
      <c r="D1882" t="s">
        <v>2778</v>
      </c>
    </row>
    <row r="1883" spans="1:4" x14ac:dyDescent="0.25">
      <c r="A1883" s="4" t="str">
        <f>HYPERLINK("http://www.autodoc.ru/Web/price/art/BME369174DN?analog=on","BME369174DN")</f>
        <v>BME369174DN</v>
      </c>
      <c r="B1883" s="1" t="s">
        <v>2779</v>
      </c>
      <c r="C1883" s="1" t="s">
        <v>218</v>
      </c>
      <c r="D1883" t="s">
        <v>2780</v>
      </c>
    </row>
    <row r="1884" spans="1:4" x14ac:dyDescent="0.25">
      <c r="A1884" s="4" t="str">
        <f>HYPERLINK("http://www.autodoc.ru/Web/price/art/BME3691744RWL?analog=on","BME3691744RWL")</f>
        <v>BME3691744RWL</v>
      </c>
      <c r="B1884" s="1" t="s">
        <v>2781</v>
      </c>
      <c r="C1884" s="1" t="s">
        <v>2641</v>
      </c>
      <c r="D1884" t="s">
        <v>2782</v>
      </c>
    </row>
    <row r="1885" spans="1:4" x14ac:dyDescent="0.25">
      <c r="A1885" s="4" t="str">
        <f>HYPERLINK("http://www.autodoc.ru/Web/price/art/BME3691744RWR?analog=on","BME3691744RWR")</f>
        <v>BME3691744RWR</v>
      </c>
      <c r="B1885" s="1" t="s">
        <v>2783</v>
      </c>
      <c r="C1885" s="1" t="s">
        <v>2641</v>
      </c>
      <c r="D1885" t="s">
        <v>2784</v>
      </c>
    </row>
    <row r="1886" spans="1:4" x14ac:dyDescent="0.25">
      <c r="A1886" s="4" t="str">
        <f>HYPERLINK("http://www.autodoc.ru/Web/price/art/BME3691745HN?analog=on","BME3691745HN")</f>
        <v>BME3691745HN</v>
      </c>
      <c r="B1886" s="1" t="s">
        <v>2763</v>
      </c>
      <c r="C1886" s="1" t="s">
        <v>2671</v>
      </c>
      <c r="D1886" t="s">
        <v>2785</v>
      </c>
    </row>
    <row r="1887" spans="1:4" x14ac:dyDescent="0.25">
      <c r="A1887" s="4" t="str">
        <f>HYPERLINK("http://www.autodoc.ru/Web/price/art/BME3691746RWN?analog=on","BME3691746RWN")</f>
        <v>BME3691746RWN</v>
      </c>
      <c r="B1887" s="1" t="s">
        <v>2786</v>
      </c>
      <c r="C1887" s="1" t="s">
        <v>2671</v>
      </c>
      <c r="D1887" t="s">
        <v>2787</v>
      </c>
    </row>
    <row r="1888" spans="1:4" x14ac:dyDescent="0.25">
      <c r="A1888" s="4" t="str">
        <f>HYPERLINK("http://www.autodoc.ru/Web/price/art/BME3691747RWN?analog=on","BME3691747RWN")</f>
        <v>BME3691747RWN</v>
      </c>
      <c r="B1888" s="1" t="s">
        <v>2788</v>
      </c>
      <c r="C1888" s="1" t="s">
        <v>2671</v>
      </c>
      <c r="D1888" t="s">
        <v>2789</v>
      </c>
    </row>
    <row r="1889" spans="1:4" x14ac:dyDescent="0.25">
      <c r="A1889" s="4" t="str">
        <f>HYPERLINK("http://www.autodoc.ru/Web/price/art/BME3691748RWN?analog=on","BME3691748RWN")</f>
        <v>BME3691748RWN</v>
      </c>
      <c r="B1889" s="1" t="s">
        <v>2773</v>
      </c>
      <c r="C1889" s="1" t="s">
        <v>2671</v>
      </c>
      <c r="D1889" t="s">
        <v>2790</v>
      </c>
    </row>
    <row r="1890" spans="1:4" x14ac:dyDescent="0.25">
      <c r="A1890" s="4" t="str">
        <f>HYPERLINK("http://www.autodoc.ru/Web/price/art/BME3691749RWN?analog=on","BME3691749RWN")</f>
        <v>BME3691749RWN</v>
      </c>
      <c r="B1890" s="1" t="s">
        <v>2779</v>
      </c>
      <c r="C1890" s="1" t="s">
        <v>2671</v>
      </c>
      <c r="D1890" t="s">
        <v>2791</v>
      </c>
    </row>
    <row r="1891" spans="1:4" x14ac:dyDescent="0.25">
      <c r="A1891" s="4" t="str">
        <f>HYPERLINK("http://www.autodoc.ru/Web/price/art/BME3691749HN?analog=on","BME3691749HN")</f>
        <v>BME3691749HN</v>
      </c>
      <c r="B1891" s="1" t="s">
        <v>2763</v>
      </c>
      <c r="C1891" s="1" t="s">
        <v>2671</v>
      </c>
      <c r="D1891" t="s">
        <v>2792</v>
      </c>
    </row>
    <row r="1892" spans="1:4" x14ac:dyDescent="0.25">
      <c r="A1892" s="4" t="str">
        <f>HYPERLINK("http://www.autodoc.ru/Web/price/art/BME3691810L?analog=on","BME3691810L")</f>
        <v>BME3691810L</v>
      </c>
      <c r="B1892" s="1" t="s">
        <v>2793</v>
      </c>
      <c r="C1892" s="1" t="s">
        <v>2457</v>
      </c>
      <c r="D1892" t="s">
        <v>2794</v>
      </c>
    </row>
    <row r="1893" spans="1:4" x14ac:dyDescent="0.25">
      <c r="A1893" s="4" t="str">
        <f>HYPERLINK("http://www.autodoc.ru/Web/price/art/BME3691810R?analog=on","BME3691810R")</f>
        <v>BME3691810R</v>
      </c>
      <c r="B1893" s="1" t="s">
        <v>2795</v>
      </c>
      <c r="C1893" s="1" t="s">
        <v>2457</v>
      </c>
      <c r="D1893" t="s">
        <v>2796</v>
      </c>
    </row>
    <row r="1894" spans="1:4" x14ac:dyDescent="0.25">
      <c r="A1894" s="4" t="str">
        <f>HYPERLINK("http://www.autodoc.ru/Web/price/art/BME3691821Z?analog=on","BME3691821Z")</f>
        <v>BME3691821Z</v>
      </c>
      <c r="B1894" s="1" t="s">
        <v>2797</v>
      </c>
      <c r="C1894" s="1" t="s">
        <v>2457</v>
      </c>
      <c r="D1894" t="s">
        <v>2798</v>
      </c>
    </row>
    <row r="1895" spans="1:4" x14ac:dyDescent="0.25">
      <c r="A1895" s="4" t="str">
        <f>HYPERLINK("http://www.autodoc.ru/Web/price/art/BME3691850L?analog=on","BME3691850L")</f>
        <v>BME3691850L</v>
      </c>
      <c r="B1895" s="1" t="s">
        <v>2799</v>
      </c>
      <c r="C1895" s="1" t="s">
        <v>2457</v>
      </c>
      <c r="D1895" t="s">
        <v>2800</v>
      </c>
    </row>
    <row r="1896" spans="1:4" x14ac:dyDescent="0.25">
      <c r="A1896" s="4" t="str">
        <f>HYPERLINK("http://www.autodoc.ru/Web/price/art/BME3691850R?analog=on","BME3691850R")</f>
        <v>BME3691850R</v>
      </c>
      <c r="B1896" s="1" t="s">
        <v>2801</v>
      </c>
      <c r="C1896" s="1" t="s">
        <v>2457</v>
      </c>
      <c r="D1896" t="s">
        <v>2802</v>
      </c>
    </row>
    <row r="1897" spans="1:4" x14ac:dyDescent="0.25">
      <c r="A1897" s="4" t="str">
        <f>HYPERLINK("http://www.autodoc.ru/Web/price/art/BME3690900?analog=on","BME3690900")</f>
        <v>BME3690900</v>
      </c>
      <c r="B1897" s="1" t="s">
        <v>2803</v>
      </c>
      <c r="C1897" s="1" t="s">
        <v>2804</v>
      </c>
      <c r="D1897" t="s">
        <v>2805</v>
      </c>
    </row>
    <row r="1898" spans="1:4" x14ac:dyDescent="0.25">
      <c r="A1898" s="4" t="str">
        <f>HYPERLINK("http://www.autodoc.ru/Web/price/art/BME3690911?analog=on","BME3690911")</f>
        <v>BME3690911</v>
      </c>
      <c r="B1898" s="1" t="s">
        <v>2253</v>
      </c>
      <c r="C1898" s="1" t="s">
        <v>2254</v>
      </c>
      <c r="D1898" t="s">
        <v>2255</v>
      </c>
    </row>
    <row r="1899" spans="1:4" x14ac:dyDescent="0.25">
      <c r="A1899" s="4" t="str">
        <f>HYPERLINK("http://www.autodoc.ru/Web/price/art/BME3691911?analog=on","BME3691911")</f>
        <v>BME3691911</v>
      </c>
      <c r="B1899" s="1" t="s">
        <v>2806</v>
      </c>
      <c r="C1899" s="1" t="s">
        <v>1830</v>
      </c>
      <c r="D1899" t="s">
        <v>2807</v>
      </c>
    </row>
    <row r="1900" spans="1:4" x14ac:dyDescent="0.25">
      <c r="A1900" s="4" t="str">
        <f>HYPERLINK("http://www.autodoc.ru/Web/price/art/BME3690913?analog=on","BME3690913")</f>
        <v>BME3690913</v>
      </c>
      <c r="B1900" s="1" t="s">
        <v>2253</v>
      </c>
      <c r="C1900" s="1" t="s">
        <v>2254</v>
      </c>
      <c r="D1900" t="s">
        <v>2256</v>
      </c>
    </row>
    <row r="1901" spans="1:4" x14ac:dyDescent="0.25">
      <c r="A1901" s="4" t="str">
        <f>HYPERLINK("http://www.autodoc.ru/Web/price/art/BME3692930?analog=on","BME3692930")</f>
        <v>BME3692930</v>
      </c>
      <c r="B1901" s="1" t="s">
        <v>2808</v>
      </c>
      <c r="C1901" s="1" t="s">
        <v>2809</v>
      </c>
      <c r="D1901" t="s">
        <v>2810</v>
      </c>
    </row>
    <row r="1902" spans="1:4" x14ac:dyDescent="0.25">
      <c r="A1902" s="4" t="str">
        <f>HYPERLINK("http://www.autodoc.ru/Web/price/art/BME3692931?analog=on","BME3692931")</f>
        <v>BME3692931</v>
      </c>
      <c r="B1902" s="1" t="s">
        <v>2811</v>
      </c>
      <c r="C1902" s="1" t="s">
        <v>2809</v>
      </c>
      <c r="D1902" t="s">
        <v>2812</v>
      </c>
    </row>
    <row r="1903" spans="1:4" x14ac:dyDescent="0.25">
      <c r="A1903" s="4" t="str">
        <f>HYPERLINK("http://www.autodoc.ru/Web/price/art/BME3692940?analog=on","BME3692940")</f>
        <v>BME3692940</v>
      </c>
      <c r="B1903" s="1" t="s">
        <v>2353</v>
      </c>
      <c r="C1903" s="1" t="s">
        <v>2354</v>
      </c>
      <c r="D1903" t="s">
        <v>2355</v>
      </c>
    </row>
    <row r="1904" spans="1:4" x14ac:dyDescent="0.25">
      <c r="A1904" s="4" t="str">
        <f>HYPERLINK("http://www.autodoc.ru/Web/price/art/BME3693940?analog=on","BME3693940")</f>
        <v>BME3693940</v>
      </c>
      <c r="B1904" s="1" t="s">
        <v>2813</v>
      </c>
      <c r="C1904" s="1" t="s">
        <v>2814</v>
      </c>
      <c r="D1904" t="s">
        <v>2815</v>
      </c>
    </row>
    <row r="1905" spans="1:4" x14ac:dyDescent="0.25">
      <c r="A1905" s="4" t="str">
        <f>HYPERLINK("http://www.autodoc.ru/Web/price/art/BME3692941?analog=on","BME3692941")</f>
        <v>BME3692941</v>
      </c>
      <c r="B1905" s="1" t="s">
        <v>2816</v>
      </c>
      <c r="C1905" s="1" t="s">
        <v>2354</v>
      </c>
      <c r="D1905" t="s">
        <v>2815</v>
      </c>
    </row>
    <row r="1906" spans="1:4" x14ac:dyDescent="0.25">
      <c r="A1906" s="3" t="s">
        <v>2817</v>
      </c>
      <c r="B1906" s="3"/>
      <c r="C1906" s="3"/>
      <c r="D1906" s="3"/>
    </row>
    <row r="1907" spans="1:4" x14ac:dyDescent="0.25">
      <c r="A1907" s="4" t="str">
        <f>HYPERLINK("http://www.autodoc.ru/Web/price/art/BME3895001HN?analog=on","BME3895001HN")</f>
        <v>BME3895001HN</v>
      </c>
      <c r="B1907" s="1" t="s">
        <v>2818</v>
      </c>
      <c r="C1907" s="1" t="s">
        <v>2819</v>
      </c>
      <c r="D1907" t="s">
        <v>2820</v>
      </c>
    </row>
    <row r="1908" spans="1:4" x14ac:dyDescent="0.25">
      <c r="A1908" s="4" t="str">
        <f>HYPERLINK("http://www.autodoc.ru/Web/price/art/BME3899001HN?analog=on","BME3899001HN")</f>
        <v>BME3899001HN</v>
      </c>
      <c r="B1908" s="1" t="s">
        <v>2821</v>
      </c>
      <c r="C1908" s="1" t="s">
        <v>1008</v>
      </c>
      <c r="D1908" t="s">
        <v>2822</v>
      </c>
    </row>
    <row r="1909" spans="1:4" x14ac:dyDescent="0.25">
      <c r="A1909" s="4" t="str">
        <f>HYPERLINK("http://www.autodoc.ru/Web/price/art/BME3895002BN?analog=on","BME3895002BN")</f>
        <v>BME3895002BN</v>
      </c>
      <c r="B1909" s="1" t="s">
        <v>2818</v>
      </c>
      <c r="C1909" s="1" t="s">
        <v>2819</v>
      </c>
      <c r="D1909" t="s">
        <v>2823</v>
      </c>
    </row>
    <row r="1910" spans="1:4" x14ac:dyDescent="0.25">
      <c r="A1910" s="4" t="str">
        <f>HYPERLINK("http://www.autodoc.ru/Web/price/art/BME3895004BL?analog=on","BME3895004BL")</f>
        <v>BME3895004BL</v>
      </c>
      <c r="B1910" s="1" t="s">
        <v>2824</v>
      </c>
      <c r="C1910" s="1" t="s">
        <v>2819</v>
      </c>
      <c r="D1910" t="s">
        <v>2825</v>
      </c>
    </row>
    <row r="1911" spans="1:4" x14ac:dyDescent="0.25">
      <c r="A1911" s="4" t="str">
        <f>HYPERLINK("http://www.autodoc.ru/Web/price/art/BME3895004BR?analog=on","BME3895004BR")</f>
        <v>BME3895004BR</v>
      </c>
      <c r="B1911" s="1" t="s">
        <v>2826</v>
      </c>
      <c r="C1911" s="1" t="s">
        <v>2819</v>
      </c>
      <c r="D1911" t="s">
        <v>2827</v>
      </c>
    </row>
    <row r="1912" spans="1:4" x14ac:dyDescent="0.25">
      <c r="A1912" s="4" t="str">
        <f>HYPERLINK("http://www.autodoc.ru/Web/price/art/BME3899005BN?analog=on","BME3899005BN")</f>
        <v>BME3899005BN</v>
      </c>
      <c r="B1912" s="1" t="s">
        <v>2828</v>
      </c>
      <c r="C1912" s="1" t="s">
        <v>1008</v>
      </c>
      <c r="D1912" t="s">
        <v>2829</v>
      </c>
    </row>
    <row r="1913" spans="1:4" x14ac:dyDescent="0.25">
      <c r="A1913" s="4" t="str">
        <f>HYPERLINK("http://www.autodoc.ru/Web/price/art/BME3895005HN?analog=on","BME3895005HN")</f>
        <v>BME3895005HN</v>
      </c>
      <c r="B1913" s="1" t="s">
        <v>2830</v>
      </c>
      <c r="C1913" s="1" t="s">
        <v>2819</v>
      </c>
      <c r="D1913" t="s">
        <v>2831</v>
      </c>
    </row>
    <row r="1914" spans="1:4" x14ac:dyDescent="0.25">
      <c r="A1914" s="4" t="str">
        <f>HYPERLINK("http://www.autodoc.ru/Web/price/art/BME3895010HN?analog=on","BME3895010HN")</f>
        <v>BME3895010HN</v>
      </c>
      <c r="B1914" s="1" t="s">
        <v>2830</v>
      </c>
      <c r="C1914" s="1" t="s">
        <v>2819</v>
      </c>
      <c r="D1914" t="s">
        <v>2832</v>
      </c>
    </row>
    <row r="1915" spans="1:4" x14ac:dyDescent="0.25">
      <c r="A1915" s="4" t="str">
        <f>HYPERLINK("http://www.autodoc.ru/Web/price/art/BME3899010HN?analog=on","BME3899010HN")</f>
        <v>BME3899010HN</v>
      </c>
      <c r="B1915" s="1" t="s">
        <v>2833</v>
      </c>
      <c r="C1915" s="1" t="s">
        <v>1008</v>
      </c>
      <c r="D1915" t="s">
        <v>2834</v>
      </c>
    </row>
    <row r="1916" spans="1:4" x14ac:dyDescent="0.25">
      <c r="A1916" s="4" t="str">
        <f>HYPERLINK("http://www.autodoc.ru/Web/price/art/BME3895011HN?analog=on","BME3895011HN")</f>
        <v>BME3895011HN</v>
      </c>
      <c r="B1916" s="1" t="s">
        <v>2830</v>
      </c>
      <c r="C1916" s="1" t="s">
        <v>2819</v>
      </c>
      <c r="D1916" t="s">
        <v>2835</v>
      </c>
    </row>
    <row r="1917" spans="1:4" x14ac:dyDescent="0.25">
      <c r="A1917" s="4" t="str">
        <f>HYPERLINK("http://www.autodoc.ru/Web/price/art/BME3899015HN?analog=on","BME3899015HN")</f>
        <v>BME3899015HN</v>
      </c>
      <c r="B1917" s="1" t="s">
        <v>2828</v>
      </c>
      <c r="C1917" s="1" t="s">
        <v>1008</v>
      </c>
      <c r="D1917" t="s">
        <v>2835</v>
      </c>
    </row>
    <row r="1918" spans="1:4" x14ac:dyDescent="0.25">
      <c r="A1918" s="4" t="str">
        <f>HYPERLINK("http://www.autodoc.ru/Web/price/art/BME3899016BN?analog=on","BME3899016BN")</f>
        <v>BME3899016BN</v>
      </c>
      <c r="B1918" s="1" t="s">
        <v>2833</v>
      </c>
      <c r="C1918" s="1" t="s">
        <v>1008</v>
      </c>
      <c r="D1918" t="s">
        <v>2836</v>
      </c>
    </row>
    <row r="1919" spans="1:4" x14ac:dyDescent="0.25">
      <c r="A1919" s="4" t="str">
        <f>HYPERLINK("http://www.autodoc.ru/Web/price/art/BME3895020L?analog=on","BME3895020L")</f>
        <v>BME3895020L</v>
      </c>
      <c r="B1919" s="1" t="s">
        <v>2837</v>
      </c>
      <c r="C1919" s="1" t="s">
        <v>2838</v>
      </c>
      <c r="D1919" t="s">
        <v>2839</v>
      </c>
    </row>
    <row r="1920" spans="1:4" x14ac:dyDescent="0.25">
      <c r="A1920" s="4" t="str">
        <f>HYPERLINK("http://www.autodoc.ru/Web/price/art/BME3895020R?analog=on","BME3895020R")</f>
        <v>BME3895020R</v>
      </c>
      <c r="B1920" s="1" t="s">
        <v>2840</v>
      </c>
      <c r="C1920" s="1" t="s">
        <v>2838</v>
      </c>
      <c r="D1920" t="s">
        <v>2841</v>
      </c>
    </row>
    <row r="1921" spans="1:4" x14ac:dyDescent="0.25">
      <c r="A1921" s="4" t="str">
        <f>HYPERLINK("http://www.autodoc.ru/Web/price/art/BME3895030WL?analog=on","BME3895030WL")</f>
        <v>BME3895030WL</v>
      </c>
      <c r="B1921" s="1" t="s">
        <v>2842</v>
      </c>
      <c r="C1921" s="1" t="s">
        <v>2838</v>
      </c>
      <c r="D1921" t="s">
        <v>2843</v>
      </c>
    </row>
    <row r="1922" spans="1:4" x14ac:dyDescent="0.25">
      <c r="A1922" s="4" t="str">
        <f>HYPERLINK("http://www.autodoc.ru/Web/price/art/BME3899030WL?analog=on","BME3899030WL")</f>
        <v>BME3899030WL</v>
      </c>
      <c r="B1922" s="1" t="s">
        <v>2844</v>
      </c>
      <c r="C1922" s="1" t="s">
        <v>1008</v>
      </c>
      <c r="D1922" t="s">
        <v>2843</v>
      </c>
    </row>
    <row r="1923" spans="1:4" x14ac:dyDescent="0.25">
      <c r="A1923" s="4" t="str">
        <f>HYPERLINK("http://www.autodoc.ru/Web/price/art/BME3895030WR?analog=on","BME3895030WR")</f>
        <v>BME3895030WR</v>
      </c>
      <c r="B1923" s="1" t="s">
        <v>2845</v>
      </c>
      <c r="C1923" s="1" t="s">
        <v>2838</v>
      </c>
      <c r="D1923" t="s">
        <v>2846</v>
      </c>
    </row>
    <row r="1924" spans="1:4" x14ac:dyDescent="0.25">
      <c r="A1924" s="4" t="str">
        <f>HYPERLINK("http://www.autodoc.ru/Web/price/art/BME3899030WR?analog=on","BME3899030WR")</f>
        <v>BME3899030WR</v>
      </c>
      <c r="B1924" s="1" t="s">
        <v>2847</v>
      </c>
      <c r="C1924" s="1" t="s">
        <v>1008</v>
      </c>
      <c r="D1924" t="s">
        <v>2846</v>
      </c>
    </row>
    <row r="1925" spans="1:4" x14ac:dyDescent="0.25">
      <c r="A1925" s="4" t="str">
        <f>HYPERLINK("http://www.autodoc.ru/Web/price/art/BME3895031HN?analog=on","BME3895031HN")</f>
        <v>BME3895031HN</v>
      </c>
      <c r="B1925" s="1" t="s">
        <v>2848</v>
      </c>
      <c r="C1925" s="1" t="s">
        <v>2838</v>
      </c>
      <c r="D1925" t="s">
        <v>2849</v>
      </c>
    </row>
    <row r="1926" spans="1:4" x14ac:dyDescent="0.25">
      <c r="A1926" s="4" t="str">
        <f>HYPERLINK("http://www.autodoc.ru/Web/price/art/BME3895070L?analog=on","BME3895070L")</f>
        <v>BME3895070L</v>
      </c>
      <c r="B1926" s="1" t="s">
        <v>2850</v>
      </c>
      <c r="C1926" s="1" t="s">
        <v>2851</v>
      </c>
      <c r="D1926" t="s">
        <v>2852</v>
      </c>
    </row>
    <row r="1927" spans="1:4" x14ac:dyDescent="0.25">
      <c r="A1927" s="4" t="str">
        <f>HYPERLINK("http://www.autodoc.ru/Web/price/art/BME3895070R?analog=on","BME3895070R")</f>
        <v>BME3895070R</v>
      </c>
      <c r="B1927" s="1" t="s">
        <v>2853</v>
      </c>
      <c r="C1927" s="1" t="s">
        <v>2851</v>
      </c>
      <c r="D1927" t="s">
        <v>2854</v>
      </c>
    </row>
    <row r="1928" spans="1:4" x14ac:dyDescent="0.25">
      <c r="A1928" s="4" t="str">
        <f>HYPERLINK("http://www.autodoc.ru/Web/price/art/BME3895080L?analog=on","BME3895080L")</f>
        <v>BME3895080L</v>
      </c>
      <c r="C1928" s="1" t="s">
        <v>2851</v>
      </c>
      <c r="D1928" t="s">
        <v>2855</v>
      </c>
    </row>
    <row r="1929" spans="1:4" x14ac:dyDescent="0.25">
      <c r="A1929" s="4" t="str">
        <f>HYPERLINK("http://www.autodoc.ru/Web/price/art/BME3895080R?analog=on","BME3895080R")</f>
        <v>BME3895080R</v>
      </c>
      <c r="C1929" s="1" t="s">
        <v>2851</v>
      </c>
      <c r="D1929" t="s">
        <v>2856</v>
      </c>
    </row>
    <row r="1930" spans="1:4" x14ac:dyDescent="0.25">
      <c r="A1930" s="4" t="str">
        <f>HYPERLINK("http://www.autodoc.ru/Web/price/art/BME3899100HL?analog=on","BME3899100HL")</f>
        <v>BME3899100HL</v>
      </c>
      <c r="B1930" s="1" t="s">
        <v>2857</v>
      </c>
      <c r="C1930" s="1" t="s">
        <v>1008</v>
      </c>
      <c r="D1930" t="s">
        <v>2858</v>
      </c>
    </row>
    <row r="1931" spans="1:4" x14ac:dyDescent="0.25">
      <c r="A1931" s="4" t="str">
        <f>HYPERLINK("http://www.autodoc.ru/Web/price/art/BME3895100HBL?analog=on","BME3895100HBL")</f>
        <v>BME3895100HBL</v>
      </c>
      <c r="B1931" s="1" t="s">
        <v>2859</v>
      </c>
      <c r="C1931" s="1" t="s">
        <v>2838</v>
      </c>
      <c r="D1931" t="s">
        <v>2860</v>
      </c>
    </row>
    <row r="1932" spans="1:4" x14ac:dyDescent="0.25">
      <c r="A1932" s="4" t="str">
        <f>HYPERLINK("http://www.autodoc.ru/Web/price/art/BME3899100HBL?analog=on","BME3899100HBL")</f>
        <v>BME3899100HBL</v>
      </c>
      <c r="B1932" s="1" t="s">
        <v>2861</v>
      </c>
      <c r="C1932" s="1" t="s">
        <v>1008</v>
      </c>
      <c r="D1932" t="s">
        <v>2860</v>
      </c>
    </row>
    <row r="1933" spans="1:4" x14ac:dyDescent="0.25">
      <c r="A1933" s="4" t="str">
        <f>HYPERLINK("http://www.autodoc.ru/Web/price/art/BME3899100HR?analog=on","BME3899100HR")</f>
        <v>BME3899100HR</v>
      </c>
      <c r="B1933" s="1" t="s">
        <v>2862</v>
      </c>
      <c r="C1933" s="1" t="s">
        <v>1008</v>
      </c>
      <c r="D1933" t="s">
        <v>2863</v>
      </c>
    </row>
    <row r="1934" spans="1:4" x14ac:dyDescent="0.25">
      <c r="A1934" s="4" t="str">
        <f>HYPERLINK("http://www.autodoc.ru/Web/price/art/BME3895100HBR?analog=on","BME3895100HBR")</f>
        <v>BME3895100HBR</v>
      </c>
      <c r="B1934" s="1" t="s">
        <v>2864</v>
      </c>
      <c r="C1934" s="1" t="s">
        <v>2838</v>
      </c>
      <c r="D1934" t="s">
        <v>2865</v>
      </c>
    </row>
    <row r="1935" spans="1:4" x14ac:dyDescent="0.25">
      <c r="A1935" s="4" t="str">
        <f>HYPERLINK("http://www.autodoc.ru/Web/price/art/BME3899100HBR?analog=on","BME3899100HBR")</f>
        <v>BME3899100HBR</v>
      </c>
      <c r="B1935" s="1" t="s">
        <v>2866</v>
      </c>
      <c r="C1935" s="1" t="s">
        <v>1008</v>
      </c>
      <c r="D1935" t="s">
        <v>2865</v>
      </c>
    </row>
    <row r="1936" spans="1:4" x14ac:dyDescent="0.25">
      <c r="A1936" s="4" t="str">
        <f>HYPERLINK("http://www.autodoc.ru/Web/price/art/BME3895101HL?analog=on","BME3895101HL")</f>
        <v>BME3895101HL</v>
      </c>
      <c r="B1936" s="1" t="s">
        <v>2867</v>
      </c>
      <c r="C1936" s="1" t="s">
        <v>2838</v>
      </c>
      <c r="D1936" t="s">
        <v>2868</v>
      </c>
    </row>
    <row r="1937" spans="1:4" x14ac:dyDescent="0.25">
      <c r="A1937" s="4" t="str">
        <f>HYPERLINK("http://www.autodoc.ru/Web/price/art/BME3895101HR?analog=on","BME3895101HR")</f>
        <v>BME3895101HR</v>
      </c>
      <c r="B1937" s="1" t="s">
        <v>2869</v>
      </c>
      <c r="C1937" s="1" t="s">
        <v>2838</v>
      </c>
      <c r="D1937" t="s">
        <v>2870</v>
      </c>
    </row>
    <row r="1938" spans="1:4" x14ac:dyDescent="0.25">
      <c r="A1938" s="4" t="str">
        <f>HYPERLINK("http://www.autodoc.ru/Web/price/art/BME3895102BL?analog=on","BME3895102BL")</f>
        <v>BME3895102BL</v>
      </c>
      <c r="B1938" s="1" t="s">
        <v>2859</v>
      </c>
      <c r="C1938" s="1" t="s">
        <v>2838</v>
      </c>
      <c r="D1938" t="s">
        <v>2871</v>
      </c>
    </row>
    <row r="1939" spans="1:4" x14ac:dyDescent="0.25">
      <c r="A1939" s="4" t="str">
        <f>HYPERLINK("http://www.autodoc.ru/Web/price/art/BME3895102BR?analog=on","BME3895102BR")</f>
        <v>BME3895102BR</v>
      </c>
      <c r="B1939" s="1" t="s">
        <v>2864</v>
      </c>
      <c r="C1939" s="1" t="s">
        <v>2838</v>
      </c>
      <c r="D1939" t="s">
        <v>2872</v>
      </c>
    </row>
    <row r="1940" spans="1:4" x14ac:dyDescent="0.25">
      <c r="A1940" s="4" t="str">
        <f>HYPERLINK("http://www.autodoc.ru/Web/price/art/BME3895130ML?analog=on","BME3895130ML")</f>
        <v>BME3895130ML</v>
      </c>
      <c r="B1940" s="1" t="s">
        <v>2873</v>
      </c>
      <c r="C1940" s="1" t="s">
        <v>2838</v>
      </c>
      <c r="D1940" t="s">
        <v>2874</v>
      </c>
    </row>
    <row r="1941" spans="1:4" x14ac:dyDescent="0.25">
      <c r="A1941" s="4" t="str">
        <f>HYPERLINK("http://www.autodoc.ru/Web/price/art/BME3899130ML?analog=on","BME3899130ML")</f>
        <v>BME3899130ML</v>
      </c>
      <c r="B1941" s="1" t="s">
        <v>2875</v>
      </c>
      <c r="C1941" s="1" t="s">
        <v>1008</v>
      </c>
      <c r="D1941" t="s">
        <v>2874</v>
      </c>
    </row>
    <row r="1942" spans="1:4" x14ac:dyDescent="0.25">
      <c r="A1942" s="4" t="str">
        <f>HYPERLINK("http://www.autodoc.ru/Web/price/art/BME3899130MR?analog=on","BME3899130MR")</f>
        <v>BME3899130MR</v>
      </c>
      <c r="B1942" s="1" t="s">
        <v>2876</v>
      </c>
      <c r="C1942" s="1" t="s">
        <v>1008</v>
      </c>
      <c r="D1942" t="s">
        <v>2877</v>
      </c>
    </row>
    <row r="1943" spans="1:4" x14ac:dyDescent="0.25">
      <c r="A1943" s="4" t="str">
        <f>HYPERLINK("http://www.autodoc.ru/Web/price/art/BME3895130MR?analog=on","BME3895130MR")</f>
        <v>BME3895130MR</v>
      </c>
      <c r="B1943" s="1" t="s">
        <v>2878</v>
      </c>
      <c r="C1943" s="1" t="s">
        <v>2838</v>
      </c>
      <c r="D1943" t="s">
        <v>2877</v>
      </c>
    </row>
    <row r="1944" spans="1:4" x14ac:dyDescent="0.25">
      <c r="A1944" s="4" t="str">
        <f>HYPERLINK("http://www.autodoc.ru/Web/price/art/BME3895160X?analog=on","BME3895160X")</f>
        <v>BME3895160X</v>
      </c>
      <c r="B1944" s="1" t="s">
        <v>2879</v>
      </c>
      <c r="C1944" s="1" t="s">
        <v>2851</v>
      </c>
      <c r="D1944" t="s">
        <v>2880</v>
      </c>
    </row>
    <row r="1945" spans="1:4" x14ac:dyDescent="0.25">
      <c r="A1945" s="4" t="str">
        <f>HYPERLINK("http://www.autodoc.ru/Web/price/art/BME3895170HL?analog=on","BME3895170HL")</f>
        <v>BME3895170HL</v>
      </c>
      <c r="B1945" s="1" t="s">
        <v>2881</v>
      </c>
      <c r="C1945" s="1" t="s">
        <v>2851</v>
      </c>
      <c r="D1945" t="s">
        <v>2882</v>
      </c>
    </row>
    <row r="1946" spans="1:4" x14ac:dyDescent="0.25">
      <c r="A1946" s="4" t="str">
        <f>HYPERLINK("http://www.autodoc.ru/Web/price/art/BME3895170HR?analog=on","BME3895170HR")</f>
        <v>BME3895170HR</v>
      </c>
      <c r="B1946" s="1" t="s">
        <v>2883</v>
      </c>
      <c r="C1946" s="1" t="s">
        <v>2851</v>
      </c>
      <c r="D1946" t="s">
        <v>2884</v>
      </c>
    </row>
    <row r="1947" spans="1:4" x14ac:dyDescent="0.25">
      <c r="A1947" s="4" t="str">
        <f>HYPERLINK("http://www.autodoc.ru/Web/price/art/BME3895171HL?analog=on","BME3895171HL")</f>
        <v>BME3895171HL</v>
      </c>
      <c r="B1947" s="1" t="s">
        <v>2885</v>
      </c>
      <c r="C1947" s="1" t="s">
        <v>2851</v>
      </c>
      <c r="D1947" t="s">
        <v>2886</v>
      </c>
    </row>
    <row r="1948" spans="1:4" x14ac:dyDescent="0.25">
      <c r="A1948" s="4" t="str">
        <f>HYPERLINK("http://www.autodoc.ru/Web/price/art/BME3895171HR?analog=on","BME3895171HR")</f>
        <v>BME3895171HR</v>
      </c>
      <c r="B1948" s="1" t="s">
        <v>2887</v>
      </c>
      <c r="C1948" s="1" t="s">
        <v>2851</v>
      </c>
      <c r="D1948" t="s">
        <v>2888</v>
      </c>
    </row>
    <row r="1949" spans="1:4" x14ac:dyDescent="0.25">
      <c r="A1949" s="4" t="str">
        <f>HYPERLINK("http://www.autodoc.ru/Web/price/art/BME3895172BL?analog=on","BME3895172BL")</f>
        <v>BME3895172BL</v>
      </c>
      <c r="B1949" s="1" t="s">
        <v>2889</v>
      </c>
      <c r="C1949" s="1" t="s">
        <v>2851</v>
      </c>
      <c r="D1949" t="s">
        <v>2890</v>
      </c>
    </row>
    <row r="1950" spans="1:4" x14ac:dyDescent="0.25">
      <c r="A1950" s="4" t="str">
        <f>HYPERLINK("http://www.autodoc.ru/Web/price/art/BME3895172BR?analog=on","BME3895172BR")</f>
        <v>BME3895172BR</v>
      </c>
      <c r="B1950" s="1" t="s">
        <v>2891</v>
      </c>
      <c r="C1950" s="1" t="s">
        <v>2851</v>
      </c>
      <c r="D1950" t="s">
        <v>2892</v>
      </c>
    </row>
    <row r="1951" spans="1:4" x14ac:dyDescent="0.25">
      <c r="A1951" s="4" t="str">
        <f>HYPERLINK("http://www.autodoc.ru/Web/price/art/BME3895180?analog=on","BME3895180")</f>
        <v>BME3895180</v>
      </c>
      <c r="B1951" s="1" t="s">
        <v>2893</v>
      </c>
      <c r="C1951" s="1" t="s">
        <v>2851</v>
      </c>
      <c r="D1951" t="s">
        <v>2894</v>
      </c>
    </row>
    <row r="1952" spans="1:4" x14ac:dyDescent="0.25">
      <c r="A1952" s="4" t="str">
        <f>HYPERLINK("http://www.autodoc.ru/Web/price/art/BME3895190?analog=on","BME3895190")</f>
        <v>BME3895190</v>
      </c>
      <c r="B1952" s="1" t="s">
        <v>2895</v>
      </c>
      <c r="C1952" s="1" t="s">
        <v>2851</v>
      </c>
      <c r="D1952" t="s">
        <v>2896</v>
      </c>
    </row>
    <row r="1953" spans="1:4" x14ac:dyDescent="0.25">
      <c r="A1953" s="4" t="str">
        <f>HYPERLINK("http://www.autodoc.ru/Web/price/art/BME3895240A?analog=on","BME3895240A")</f>
        <v>BME3895240A</v>
      </c>
      <c r="B1953" s="1" t="s">
        <v>2897</v>
      </c>
      <c r="C1953" s="1" t="s">
        <v>2851</v>
      </c>
      <c r="D1953" t="s">
        <v>2898</v>
      </c>
    </row>
    <row r="1954" spans="1:4" x14ac:dyDescent="0.25">
      <c r="A1954" s="4" t="str">
        <f>HYPERLINK("http://www.autodoc.ru/Web/price/art/BME3895270L?analog=on","BME3895270L")</f>
        <v>BME3895270L</v>
      </c>
      <c r="B1954" s="1" t="s">
        <v>2899</v>
      </c>
      <c r="C1954" s="1" t="s">
        <v>2838</v>
      </c>
      <c r="D1954" t="s">
        <v>2900</v>
      </c>
    </row>
    <row r="1955" spans="1:4" x14ac:dyDescent="0.25">
      <c r="A1955" s="4" t="str">
        <f>HYPERLINK("http://www.autodoc.ru/Web/price/art/BME3899270L?analog=on","BME3899270L")</f>
        <v>BME3899270L</v>
      </c>
      <c r="B1955" s="1" t="s">
        <v>2901</v>
      </c>
      <c r="C1955" s="1" t="s">
        <v>1008</v>
      </c>
      <c r="D1955" t="s">
        <v>2900</v>
      </c>
    </row>
    <row r="1956" spans="1:4" x14ac:dyDescent="0.25">
      <c r="A1956" s="4" t="str">
        <f>HYPERLINK("http://www.autodoc.ru/Web/price/art/BME3895270R?analog=on","BME3895270R")</f>
        <v>BME3895270R</v>
      </c>
      <c r="B1956" s="1" t="s">
        <v>2902</v>
      </c>
      <c r="C1956" s="1" t="s">
        <v>2838</v>
      </c>
      <c r="D1956" t="s">
        <v>2903</v>
      </c>
    </row>
    <row r="1957" spans="1:4" x14ac:dyDescent="0.25">
      <c r="A1957" s="4" t="str">
        <f>HYPERLINK("http://www.autodoc.ru/Web/price/art/BME3899270R?analog=on","BME3899270R")</f>
        <v>BME3899270R</v>
      </c>
      <c r="B1957" s="1" t="s">
        <v>2904</v>
      </c>
      <c r="C1957" s="1" t="s">
        <v>1008</v>
      </c>
      <c r="D1957" t="s">
        <v>2903</v>
      </c>
    </row>
    <row r="1958" spans="1:4" x14ac:dyDescent="0.25">
      <c r="A1958" s="4" t="str">
        <f>HYPERLINK("http://www.autodoc.ru/Web/price/art/BME3895280WL?analog=on","BME3895280WL")</f>
        <v>BME3895280WL</v>
      </c>
      <c r="B1958" s="1" t="s">
        <v>2905</v>
      </c>
      <c r="C1958" s="1" t="s">
        <v>2851</v>
      </c>
      <c r="D1958" t="s">
        <v>2906</v>
      </c>
    </row>
    <row r="1959" spans="1:4" x14ac:dyDescent="0.25">
      <c r="A1959" s="4" t="str">
        <f>HYPERLINK("http://www.autodoc.ru/Web/price/art/BME3895280WR?analog=on","BME3895280WR")</f>
        <v>BME3895280WR</v>
      </c>
      <c r="B1959" s="1" t="s">
        <v>2907</v>
      </c>
      <c r="C1959" s="1" t="s">
        <v>2851</v>
      </c>
      <c r="D1959" t="s">
        <v>2908</v>
      </c>
    </row>
    <row r="1960" spans="1:4" x14ac:dyDescent="0.25">
      <c r="A1960" s="4" t="str">
        <f>HYPERLINK("http://www.autodoc.ru/Web/price/art/BME3895300L?analog=on","BME3895300L")</f>
        <v>BME3895300L</v>
      </c>
      <c r="B1960" s="1" t="s">
        <v>2909</v>
      </c>
      <c r="C1960" s="1" t="s">
        <v>2851</v>
      </c>
      <c r="D1960" t="s">
        <v>2910</v>
      </c>
    </row>
    <row r="1961" spans="1:4" x14ac:dyDescent="0.25">
      <c r="A1961" s="4" t="str">
        <f>HYPERLINK("http://www.autodoc.ru/Web/price/art/BME3895300R?analog=on","BME3895300R")</f>
        <v>BME3895300R</v>
      </c>
      <c r="B1961" s="1" t="s">
        <v>2911</v>
      </c>
      <c r="C1961" s="1" t="s">
        <v>2851</v>
      </c>
      <c r="D1961" t="s">
        <v>2912</v>
      </c>
    </row>
    <row r="1962" spans="1:4" x14ac:dyDescent="0.25">
      <c r="A1962" s="4" t="str">
        <f>HYPERLINK("http://www.autodoc.ru/Web/price/art/BME3895330?analog=on","BME3895330")</f>
        <v>BME3895330</v>
      </c>
      <c r="B1962" s="1" t="s">
        <v>2913</v>
      </c>
      <c r="C1962" s="1" t="s">
        <v>2851</v>
      </c>
      <c r="D1962" t="s">
        <v>2914</v>
      </c>
    </row>
    <row r="1963" spans="1:4" x14ac:dyDescent="0.25">
      <c r="A1963" s="4" t="str">
        <f>HYPERLINK("http://www.autodoc.ru/Web/price/art/BME3895380?analog=on","BME3895380")</f>
        <v>BME3895380</v>
      </c>
      <c r="B1963" s="1" t="s">
        <v>2915</v>
      </c>
      <c r="C1963" s="1" t="s">
        <v>2851</v>
      </c>
      <c r="D1963" t="s">
        <v>2916</v>
      </c>
    </row>
    <row r="1964" spans="1:4" x14ac:dyDescent="0.25">
      <c r="A1964" s="4" t="str">
        <f>HYPERLINK("http://www.autodoc.ru/Web/price/art/BME3895450L?analog=on","BME3895450L")</f>
        <v>BME3895450L</v>
      </c>
      <c r="B1964" s="1" t="s">
        <v>2917</v>
      </c>
      <c r="C1964" s="1" t="s">
        <v>2851</v>
      </c>
      <c r="D1964" t="s">
        <v>2918</v>
      </c>
    </row>
    <row r="1965" spans="1:4" x14ac:dyDescent="0.25">
      <c r="A1965" s="4" t="str">
        <f>HYPERLINK("http://www.autodoc.ru/Web/price/art/BME3895450R?analog=on","BME3895450R")</f>
        <v>BME3895450R</v>
      </c>
      <c r="B1965" s="1" t="s">
        <v>2919</v>
      </c>
      <c r="C1965" s="1" t="s">
        <v>2851</v>
      </c>
      <c r="D1965" t="s">
        <v>2920</v>
      </c>
    </row>
    <row r="1966" spans="1:4" x14ac:dyDescent="0.25">
      <c r="A1966" s="4" t="str">
        <f>HYPERLINK("http://www.autodoc.ru/Web/price/art/BME3996460L?analog=on","BME3996460L")</f>
        <v>BME3996460L</v>
      </c>
      <c r="B1966" s="1" t="s">
        <v>2921</v>
      </c>
      <c r="C1966" s="1" t="s">
        <v>656</v>
      </c>
      <c r="D1966" t="s">
        <v>2922</v>
      </c>
    </row>
    <row r="1967" spans="1:4" x14ac:dyDescent="0.25">
      <c r="A1967" s="4" t="str">
        <f>HYPERLINK("http://www.autodoc.ru/Web/price/art/BME3996460R?analog=on","BME3996460R")</f>
        <v>BME3996460R</v>
      </c>
      <c r="B1967" s="1" t="s">
        <v>2923</v>
      </c>
      <c r="C1967" s="1" t="s">
        <v>656</v>
      </c>
      <c r="D1967" t="s">
        <v>2924</v>
      </c>
    </row>
    <row r="1968" spans="1:4" x14ac:dyDescent="0.25">
      <c r="A1968" s="4" t="str">
        <f>HYPERLINK("http://www.autodoc.ru/Web/price/art/BME38954G0?analog=on","BME38954G0")</f>
        <v>BME38954G0</v>
      </c>
      <c r="B1968" s="1" t="s">
        <v>2925</v>
      </c>
      <c r="C1968" s="1" t="s">
        <v>2851</v>
      </c>
      <c r="D1968" t="s">
        <v>2926</v>
      </c>
    </row>
    <row r="1969" spans="1:4" x14ac:dyDescent="0.25">
      <c r="A1969" s="4" t="str">
        <f>HYPERLINK("http://www.autodoc.ru/Web/price/art/BME3996470XL?analog=on","BME3996470XL")</f>
        <v>BME3996470XL</v>
      </c>
      <c r="B1969" s="1" t="s">
        <v>2927</v>
      </c>
      <c r="C1969" s="1" t="s">
        <v>656</v>
      </c>
      <c r="D1969" t="s">
        <v>2928</v>
      </c>
    </row>
    <row r="1970" spans="1:4" x14ac:dyDescent="0.25">
      <c r="A1970" s="4" t="str">
        <f>HYPERLINK("http://www.autodoc.ru/Web/price/art/BME3996470XR?analog=on","BME3996470XR")</f>
        <v>BME3996470XR</v>
      </c>
      <c r="B1970" s="1" t="s">
        <v>2929</v>
      </c>
      <c r="C1970" s="1" t="s">
        <v>656</v>
      </c>
      <c r="D1970" t="s">
        <v>2930</v>
      </c>
    </row>
    <row r="1971" spans="1:4" x14ac:dyDescent="0.25">
      <c r="A1971" s="4" t="str">
        <f>HYPERLINK("http://www.autodoc.ru/Web/price/art/BME3996500HBL?analog=on","BME3996500HBL")</f>
        <v>BME3996500HBL</v>
      </c>
      <c r="B1971" s="1" t="s">
        <v>2931</v>
      </c>
      <c r="C1971" s="1" t="s">
        <v>656</v>
      </c>
      <c r="D1971" t="s">
        <v>2932</v>
      </c>
    </row>
    <row r="1972" spans="1:4" x14ac:dyDescent="0.25">
      <c r="A1972" s="4" t="str">
        <f>HYPERLINK("http://www.autodoc.ru/Web/price/art/BME3996500HBR?analog=on","BME3996500HBR")</f>
        <v>BME3996500HBR</v>
      </c>
      <c r="B1972" s="1" t="s">
        <v>2933</v>
      </c>
      <c r="C1972" s="1" t="s">
        <v>656</v>
      </c>
      <c r="D1972" t="s">
        <v>2934</v>
      </c>
    </row>
    <row r="1973" spans="1:4" x14ac:dyDescent="0.25">
      <c r="A1973" s="4" t="str">
        <f>HYPERLINK("http://www.autodoc.ru/Web/price/art/BME3895640X?analog=on","BME3895640X")</f>
        <v>BME3895640X</v>
      </c>
      <c r="B1973" s="1" t="s">
        <v>2935</v>
      </c>
      <c r="C1973" s="1" t="s">
        <v>2851</v>
      </c>
      <c r="D1973" t="s">
        <v>2936</v>
      </c>
    </row>
    <row r="1974" spans="1:4" x14ac:dyDescent="0.25">
      <c r="A1974" s="4" t="str">
        <f>HYPERLINK("http://www.autodoc.ru/Web/price/art/BME3895743HN?analog=on","BME3895743HN")</f>
        <v>BME3895743HN</v>
      </c>
      <c r="B1974" s="1" t="s">
        <v>2937</v>
      </c>
      <c r="C1974" s="1" t="s">
        <v>2851</v>
      </c>
      <c r="D1974" t="s">
        <v>2938</v>
      </c>
    </row>
    <row r="1975" spans="1:4" x14ac:dyDescent="0.25">
      <c r="A1975" s="4" t="str">
        <f>HYPERLINK("http://www.autodoc.ru/Web/price/art/BME3895810L?analog=on","BME3895810L")</f>
        <v>BME3895810L</v>
      </c>
      <c r="B1975" s="1" t="s">
        <v>2939</v>
      </c>
      <c r="C1975" s="1" t="s">
        <v>2851</v>
      </c>
      <c r="D1975" t="s">
        <v>2940</v>
      </c>
    </row>
    <row r="1976" spans="1:4" x14ac:dyDescent="0.25">
      <c r="A1976" s="4" t="str">
        <f>HYPERLINK("http://www.autodoc.ru/Web/price/art/BME3895810R?analog=on","BME3895810R")</f>
        <v>BME3895810R</v>
      </c>
      <c r="B1976" s="1" t="s">
        <v>2941</v>
      </c>
      <c r="C1976" s="1" t="s">
        <v>2851</v>
      </c>
      <c r="D1976" t="s">
        <v>2942</v>
      </c>
    </row>
    <row r="1977" spans="1:4" x14ac:dyDescent="0.25">
      <c r="A1977" s="4" t="str">
        <f>HYPERLINK("http://www.autodoc.ru/Web/price/art/BME3895811L?analog=on","BME3895811L")</f>
        <v>BME3895811L</v>
      </c>
      <c r="B1977" s="1" t="s">
        <v>2943</v>
      </c>
      <c r="C1977" s="1" t="s">
        <v>2851</v>
      </c>
      <c r="D1977" t="s">
        <v>2944</v>
      </c>
    </row>
    <row r="1978" spans="1:4" x14ac:dyDescent="0.25">
      <c r="A1978" s="4" t="str">
        <f>HYPERLINK("http://www.autodoc.ru/Web/price/art/BME3895811R?analog=on","BME3895811R")</f>
        <v>BME3895811R</v>
      </c>
      <c r="B1978" s="1" t="s">
        <v>2945</v>
      </c>
      <c r="C1978" s="1" t="s">
        <v>2851</v>
      </c>
      <c r="D1978" t="s">
        <v>2946</v>
      </c>
    </row>
    <row r="1979" spans="1:4" x14ac:dyDescent="0.25">
      <c r="A1979" s="4" t="str">
        <f>HYPERLINK("http://www.autodoc.ru/Web/price/art/BME3894841Z?analog=on","BME3894841Z")</f>
        <v>BME3894841Z</v>
      </c>
      <c r="B1979" s="1" t="s">
        <v>2947</v>
      </c>
      <c r="C1979" s="1" t="s">
        <v>2948</v>
      </c>
      <c r="D1979" t="s">
        <v>2949</v>
      </c>
    </row>
    <row r="1980" spans="1:4" x14ac:dyDescent="0.25">
      <c r="A1980" s="4" t="str">
        <f>HYPERLINK("http://www.autodoc.ru/Web/price/art/BME3898911?analog=on","BME3898911")</f>
        <v>BME3898911</v>
      </c>
      <c r="B1980" s="1" t="s">
        <v>2950</v>
      </c>
      <c r="C1980" s="1" t="s">
        <v>699</v>
      </c>
      <c r="D1980" t="s">
        <v>2951</v>
      </c>
    </row>
    <row r="1981" spans="1:4" x14ac:dyDescent="0.25">
      <c r="A1981" s="4" t="str">
        <f>HYPERLINK("http://www.autodoc.ru/Web/price/art/BME3894912?analog=on","BME3894912")</f>
        <v>BME3894912</v>
      </c>
      <c r="B1981" s="1" t="s">
        <v>2952</v>
      </c>
      <c r="C1981" s="1" t="s">
        <v>1071</v>
      </c>
      <c r="D1981" t="s">
        <v>2953</v>
      </c>
    </row>
    <row r="1982" spans="1:4" x14ac:dyDescent="0.25">
      <c r="A1982" s="4" t="str">
        <f>HYPERLINK("http://www.autodoc.ru/Web/price/art/BME3894930?analog=on","BME3894930")</f>
        <v>BME3894930</v>
      </c>
      <c r="B1982" s="1" t="s">
        <v>2954</v>
      </c>
      <c r="C1982" s="1" t="s">
        <v>1143</v>
      </c>
      <c r="D1982" t="s">
        <v>2955</v>
      </c>
    </row>
    <row r="1983" spans="1:4" x14ac:dyDescent="0.25">
      <c r="A1983" s="4" t="str">
        <f>HYPERLINK("http://www.autodoc.ru/Web/price/art/BME3894931?analog=on","BME3894931")</f>
        <v>BME3894931</v>
      </c>
      <c r="B1983" s="1" t="s">
        <v>2956</v>
      </c>
      <c r="C1983" s="1" t="s">
        <v>1143</v>
      </c>
      <c r="D1983" t="s">
        <v>2957</v>
      </c>
    </row>
    <row r="1984" spans="1:4" x14ac:dyDescent="0.25">
      <c r="A1984" s="4" t="str">
        <f>HYPERLINK("http://www.autodoc.ru/Web/price/art/BME3895940?analog=on","BME3895940")</f>
        <v>BME3895940</v>
      </c>
      <c r="B1984" s="1" t="s">
        <v>2958</v>
      </c>
      <c r="C1984" s="1" t="s">
        <v>2851</v>
      </c>
      <c r="D1984" t="s">
        <v>2959</v>
      </c>
    </row>
    <row r="1985" spans="1:4" x14ac:dyDescent="0.25">
      <c r="A1985" s="4" t="str">
        <f>HYPERLINK("http://www.autodoc.ru/Web/price/art/BME3996970?analog=on","BME3996970")</f>
        <v>BME3996970</v>
      </c>
      <c r="B1985" s="1" t="s">
        <v>2960</v>
      </c>
      <c r="C1985" s="1" t="s">
        <v>639</v>
      </c>
      <c r="D1985" t="s">
        <v>2961</v>
      </c>
    </row>
    <row r="1986" spans="1:4" x14ac:dyDescent="0.25">
      <c r="A1986" s="4" t="str">
        <f>HYPERLINK("http://www.autodoc.ru/Web/price/art/BME3996971?analog=on","BME3996971")</f>
        <v>BME3996971</v>
      </c>
      <c r="B1986" s="1" t="s">
        <v>2962</v>
      </c>
      <c r="C1986" s="1" t="s">
        <v>639</v>
      </c>
      <c r="D1986" t="s">
        <v>2963</v>
      </c>
    </row>
    <row r="1987" spans="1:4" x14ac:dyDescent="0.25">
      <c r="A1987" s="3" t="s">
        <v>2964</v>
      </c>
      <c r="B1987" s="3"/>
      <c r="C1987" s="3"/>
      <c r="D1987" s="3"/>
    </row>
    <row r="1988" spans="1:4" x14ac:dyDescent="0.25">
      <c r="A1988" s="4" t="str">
        <f>HYPERLINK("http://www.autodoc.ru/Web/price/art/BME3996000YL?analog=on","BME3996000YL")</f>
        <v>BME3996000YL</v>
      </c>
      <c r="B1988" s="1" t="s">
        <v>2965</v>
      </c>
      <c r="C1988" s="1" t="s">
        <v>615</v>
      </c>
      <c r="D1988" t="s">
        <v>2966</v>
      </c>
    </row>
    <row r="1989" spans="1:4" x14ac:dyDescent="0.25">
      <c r="A1989" s="4" t="str">
        <f>HYPERLINK("http://www.autodoc.ru/Web/price/art/BME3996001TTL?analog=on","BME3996001TTL")</f>
        <v>BME3996001TTL</v>
      </c>
      <c r="B1989" s="1" t="s">
        <v>2967</v>
      </c>
      <c r="C1989" s="1" t="s">
        <v>615</v>
      </c>
      <c r="D1989" t="s">
        <v>2968</v>
      </c>
    </row>
    <row r="1990" spans="1:4" x14ac:dyDescent="0.25">
      <c r="A1990" s="4" t="str">
        <f>HYPERLINK("http://www.autodoc.ru/Web/price/art/BME3996001TTR?analog=on","BME3996001TTR")</f>
        <v>BME3996001TTR</v>
      </c>
      <c r="B1990" s="1" t="s">
        <v>2969</v>
      </c>
      <c r="C1990" s="1" t="s">
        <v>615</v>
      </c>
      <c r="D1990" t="s">
        <v>2970</v>
      </c>
    </row>
    <row r="1991" spans="1:4" x14ac:dyDescent="0.25">
      <c r="A1991" s="4" t="str">
        <f>HYPERLINK("http://www.autodoc.ru/Web/price/art/BME399600ABN?analog=on","BME399600ABN")</f>
        <v>BME399600ABN</v>
      </c>
      <c r="B1991" s="1" t="s">
        <v>2971</v>
      </c>
      <c r="C1991" s="1" t="s">
        <v>656</v>
      </c>
      <c r="D1991" t="s">
        <v>2972</v>
      </c>
    </row>
    <row r="1992" spans="1:4" x14ac:dyDescent="0.25">
      <c r="A1992" s="4" t="str">
        <f>HYPERLINK("http://www.autodoc.ru/Web/price/art/BME3996002WL?analog=on","BME3996002WL")</f>
        <v>BME3996002WL</v>
      </c>
      <c r="B1992" s="1" t="s">
        <v>2973</v>
      </c>
      <c r="C1992" s="1" t="s">
        <v>615</v>
      </c>
      <c r="D1992" t="s">
        <v>2974</v>
      </c>
    </row>
    <row r="1993" spans="1:4" x14ac:dyDescent="0.25">
      <c r="A1993" s="4" t="str">
        <f>HYPERLINK("http://www.autodoc.ru/Web/price/art/BME3996002YL?analog=on","BME3996002YL")</f>
        <v>BME3996002YL</v>
      </c>
      <c r="B1993" s="1" t="s">
        <v>2973</v>
      </c>
      <c r="C1993" s="1" t="s">
        <v>615</v>
      </c>
      <c r="D1993" t="s">
        <v>2975</v>
      </c>
    </row>
    <row r="1994" spans="1:4" x14ac:dyDescent="0.25">
      <c r="A1994" s="4" t="str">
        <f>HYPERLINK("http://www.autodoc.ru/Web/price/art/BME3996002WR?analog=on","BME3996002WR")</f>
        <v>BME3996002WR</v>
      </c>
      <c r="B1994" s="1" t="s">
        <v>2976</v>
      </c>
      <c r="C1994" s="1" t="s">
        <v>615</v>
      </c>
      <c r="D1994" t="s">
        <v>2977</v>
      </c>
    </row>
    <row r="1995" spans="1:4" x14ac:dyDescent="0.25">
      <c r="A1995" s="4" t="str">
        <f>HYPERLINK("http://www.autodoc.ru/Web/price/art/BME3996002YR?analog=on","BME3996002YR")</f>
        <v>BME3996002YR</v>
      </c>
      <c r="B1995" s="1" t="s">
        <v>2976</v>
      </c>
      <c r="C1995" s="1" t="s">
        <v>615</v>
      </c>
      <c r="D1995" t="s">
        <v>2978</v>
      </c>
    </row>
    <row r="1996" spans="1:4" x14ac:dyDescent="0.25">
      <c r="A1996" s="4" t="str">
        <f>HYPERLINK("http://www.autodoc.ru/Web/price/art/BME399600BBN?analog=on","BME399600BBN")</f>
        <v>BME399600BBN</v>
      </c>
      <c r="B1996" s="1" t="s">
        <v>2979</v>
      </c>
      <c r="C1996" s="1" t="s">
        <v>656</v>
      </c>
      <c r="D1996" t="s">
        <v>2980</v>
      </c>
    </row>
    <row r="1997" spans="1:4" x14ac:dyDescent="0.25">
      <c r="A1997" s="4" t="str">
        <f>HYPERLINK("http://www.autodoc.ru/Web/price/art/BME3996003BN?analog=on","BME3996003BN")</f>
        <v>BME3996003BN</v>
      </c>
      <c r="B1997" s="1" t="s">
        <v>2971</v>
      </c>
      <c r="C1997" s="1" t="s">
        <v>656</v>
      </c>
      <c r="D1997" t="s">
        <v>2981</v>
      </c>
    </row>
    <row r="1998" spans="1:4" x14ac:dyDescent="0.25">
      <c r="A1998" s="4" t="str">
        <f>HYPERLINK("http://www.autodoc.ru/Web/price/art/BME3996003HL?analog=on","BME3996003HL")</f>
        <v>BME3996003HL</v>
      </c>
      <c r="B1998" s="1" t="s">
        <v>2971</v>
      </c>
      <c r="C1998" s="1" t="s">
        <v>656</v>
      </c>
      <c r="D1998" t="s">
        <v>2982</v>
      </c>
    </row>
    <row r="1999" spans="1:4" x14ac:dyDescent="0.25">
      <c r="A1999" s="4" t="str">
        <f>HYPERLINK("http://www.autodoc.ru/Web/price/art/BME3996003HR?analog=on","BME3996003HR")</f>
        <v>BME3996003HR</v>
      </c>
      <c r="B1999" s="1" t="s">
        <v>2971</v>
      </c>
      <c r="C1999" s="1" t="s">
        <v>656</v>
      </c>
      <c r="D1999" t="s">
        <v>2983</v>
      </c>
    </row>
    <row r="2000" spans="1:4" x14ac:dyDescent="0.25">
      <c r="A2000" s="4" t="str">
        <f>HYPERLINK("http://www.autodoc.ru/Web/price/art/BME3996004HN?analog=on","BME3996004HN")</f>
        <v>BME3996004HN</v>
      </c>
      <c r="B2000" s="1" t="s">
        <v>2971</v>
      </c>
      <c r="C2000" s="1" t="s">
        <v>656</v>
      </c>
      <c r="D2000" t="s">
        <v>2984</v>
      </c>
    </row>
    <row r="2001" spans="1:4" x14ac:dyDescent="0.25">
      <c r="A2001" s="4" t="str">
        <f>HYPERLINK("http://www.autodoc.ru/Web/price/art/BME3996005BN?analog=on","BME3996005BN")</f>
        <v>BME3996005BN</v>
      </c>
      <c r="B2001" s="1" t="s">
        <v>2979</v>
      </c>
      <c r="C2001" s="1" t="s">
        <v>656</v>
      </c>
      <c r="D2001" t="s">
        <v>2985</v>
      </c>
    </row>
    <row r="2002" spans="1:4" x14ac:dyDescent="0.25">
      <c r="A2002" s="4" t="str">
        <f>HYPERLINK("http://www.autodoc.ru/Web/price/art/BME3996006WL?analog=on","BME3996006WL")</f>
        <v>BME3996006WL</v>
      </c>
      <c r="B2002" s="1" t="s">
        <v>2986</v>
      </c>
      <c r="C2002" s="1" t="s">
        <v>615</v>
      </c>
      <c r="D2002" t="s">
        <v>2987</v>
      </c>
    </row>
    <row r="2003" spans="1:4" x14ac:dyDescent="0.25">
      <c r="A2003" s="4" t="str">
        <f>HYPERLINK("http://www.autodoc.ru/Web/price/art/BME3996006YL?analog=on","BME3996006YL")</f>
        <v>BME3996006YL</v>
      </c>
      <c r="B2003" s="1" t="s">
        <v>2986</v>
      </c>
      <c r="C2003" s="1" t="s">
        <v>615</v>
      </c>
      <c r="D2003" t="s">
        <v>2988</v>
      </c>
    </row>
    <row r="2004" spans="1:4" x14ac:dyDescent="0.25">
      <c r="A2004" s="4" t="str">
        <f>HYPERLINK("http://www.autodoc.ru/Web/price/art/BME3996006WR?analog=on","BME3996006WR")</f>
        <v>BME3996006WR</v>
      </c>
      <c r="B2004" s="1" t="s">
        <v>2989</v>
      </c>
      <c r="C2004" s="1" t="s">
        <v>615</v>
      </c>
      <c r="D2004" t="s">
        <v>2990</v>
      </c>
    </row>
    <row r="2005" spans="1:4" x14ac:dyDescent="0.25">
      <c r="A2005" s="4" t="str">
        <f>HYPERLINK("http://www.autodoc.ru/Web/price/art/BME3996006YR?analog=on","BME3996006YR")</f>
        <v>BME3996006YR</v>
      </c>
      <c r="B2005" s="1" t="s">
        <v>2989</v>
      </c>
      <c r="C2005" s="1" t="s">
        <v>615</v>
      </c>
      <c r="D2005" t="s">
        <v>2991</v>
      </c>
    </row>
    <row r="2006" spans="1:4" x14ac:dyDescent="0.25">
      <c r="A2006" s="4" t="str">
        <f>HYPERLINK("http://www.autodoc.ru/Web/price/art/BME3996006HN?analog=on","BME3996006HN")</f>
        <v>BME3996006HN</v>
      </c>
      <c r="B2006" s="1" t="s">
        <v>2971</v>
      </c>
      <c r="C2006" s="1" t="s">
        <v>639</v>
      </c>
      <c r="D2006" t="s">
        <v>2992</v>
      </c>
    </row>
    <row r="2007" spans="1:4" x14ac:dyDescent="0.25">
      <c r="A2007" s="4" t="str">
        <f>HYPERLINK("http://www.autodoc.ru/Web/price/art/BME3996006BN?analog=on","BME3996006BN")</f>
        <v>BME3996006BN</v>
      </c>
      <c r="B2007" s="1" t="s">
        <v>2971</v>
      </c>
      <c r="C2007" s="1" t="s">
        <v>639</v>
      </c>
      <c r="D2007" t="s">
        <v>2993</v>
      </c>
    </row>
    <row r="2008" spans="1:4" x14ac:dyDescent="0.25">
      <c r="A2008" s="4" t="str">
        <f>HYPERLINK("http://www.autodoc.ru/Web/price/art/BME3996007HN?analog=on","BME3996007HN")</f>
        <v>BME3996007HN</v>
      </c>
      <c r="B2008" s="1" t="s">
        <v>2971</v>
      </c>
      <c r="C2008" s="1" t="s">
        <v>656</v>
      </c>
      <c r="D2008" t="s">
        <v>2994</v>
      </c>
    </row>
    <row r="2009" spans="1:4" x14ac:dyDescent="0.25">
      <c r="A2009" s="4" t="str">
        <f>HYPERLINK("http://www.autodoc.ru/Web/price/art/BME3996007BN?analog=on","BME3996007BN")</f>
        <v>BME3996007BN</v>
      </c>
      <c r="B2009" s="1" t="s">
        <v>2971</v>
      </c>
      <c r="C2009" s="1" t="s">
        <v>656</v>
      </c>
      <c r="D2009" t="s">
        <v>2995</v>
      </c>
    </row>
    <row r="2010" spans="1:4" x14ac:dyDescent="0.25">
      <c r="A2010" s="4" t="str">
        <f>HYPERLINK("http://www.autodoc.ru/Web/price/art/BME3996008BN?analog=on","BME3996008BN")</f>
        <v>BME3996008BN</v>
      </c>
      <c r="B2010" s="1" t="s">
        <v>2971</v>
      </c>
      <c r="C2010" s="1" t="s">
        <v>639</v>
      </c>
      <c r="D2010" t="s">
        <v>2996</v>
      </c>
    </row>
    <row r="2011" spans="1:4" x14ac:dyDescent="0.25">
      <c r="A2011" s="4" t="str">
        <f>HYPERLINK("http://www.autodoc.ru/Web/price/art/BME3996009HN?analog=on","BME3996009HN")</f>
        <v>BME3996009HN</v>
      </c>
      <c r="B2011" s="1" t="s">
        <v>2971</v>
      </c>
      <c r="C2011" s="1" t="s">
        <v>656</v>
      </c>
      <c r="D2011" t="s">
        <v>2997</v>
      </c>
    </row>
    <row r="2012" spans="1:4" x14ac:dyDescent="0.25">
      <c r="A2012" s="4" t="str">
        <f>HYPERLINK("http://www.autodoc.ru/Web/price/art/BME3996009BN?analog=on","BME3996009BN")</f>
        <v>BME3996009BN</v>
      </c>
      <c r="B2012" s="1" t="s">
        <v>2971</v>
      </c>
      <c r="C2012" s="1" t="s">
        <v>656</v>
      </c>
      <c r="D2012" t="s">
        <v>2998</v>
      </c>
    </row>
    <row r="2013" spans="1:4" x14ac:dyDescent="0.25">
      <c r="A2013" s="4" t="str">
        <f>HYPERLINK("http://www.autodoc.ru/Web/price/art/BME3996020WL?analog=on","BME3996020WL")</f>
        <v>BME3996020WL</v>
      </c>
      <c r="C2013" s="1" t="s">
        <v>2617</v>
      </c>
      <c r="D2013" t="s">
        <v>2999</v>
      </c>
    </row>
    <row r="2014" spans="1:4" x14ac:dyDescent="0.25">
      <c r="A2014" s="4" t="str">
        <f>HYPERLINK("http://www.autodoc.ru/Web/price/art/BME3996020YL?analog=on","BME3996020YL")</f>
        <v>BME3996020YL</v>
      </c>
      <c r="C2014" s="1" t="s">
        <v>2617</v>
      </c>
      <c r="D2014" t="s">
        <v>3000</v>
      </c>
    </row>
    <row r="2015" spans="1:4" x14ac:dyDescent="0.25">
      <c r="A2015" s="4" t="str">
        <f>HYPERLINK("http://www.autodoc.ru/Web/price/art/BME3996020TTL?analog=on","BME3996020TTL")</f>
        <v>BME3996020TTL</v>
      </c>
      <c r="C2015" s="1" t="s">
        <v>2617</v>
      </c>
      <c r="D2015" t="s">
        <v>3001</v>
      </c>
    </row>
    <row r="2016" spans="1:4" x14ac:dyDescent="0.25">
      <c r="A2016" s="4" t="str">
        <f>HYPERLINK("http://www.autodoc.ru/Web/price/art/BME3996020WR?analog=on","BME3996020WR")</f>
        <v>BME3996020WR</v>
      </c>
      <c r="C2016" s="1" t="s">
        <v>2617</v>
      </c>
      <c r="D2016" t="s">
        <v>3002</v>
      </c>
    </row>
    <row r="2017" spans="1:4" x14ac:dyDescent="0.25">
      <c r="A2017" s="4" t="str">
        <f>HYPERLINK("http://www.autodoc.ru/Web/price/art/BME3996020YR?analog=on","BME3996020YR")</f>
        <v>BME3996020YR</v>
      </c>
      <c r="C2017" s="1" t="s">
        <v>2617</v>
      </c>
      <c r="D2017" t="s">
        <v>3003</v>
      </c>
    </row>
    <row r="2018" spans="1:4" x14ac:dyDescent="0.25">
      <c r="A2018" s="4" t="str">
        <f>HYPERLINK("http://www.autodoc.ru/Web/price/art/BME3996020TTR?analog=on","BME3996020TTR")</f>
        <v>BME3996020TTR</v>
      </c>
      <c r="C2018" s="1" t="s">
        <v>2617</v>
      </c>
      <c r="D2018" t="s">
        <v>3004</v>
      </c>
    </row>
    <row r="2019" spans="1:4" x14ac:dyDescent="0.25">
      <c r="A2019" s="4" t="str">
        <f>HYPERLINK("http://www.autodoc.ru/Web/price/art/BME3997070L?analog=on","BME3997070L")</f>
        <v>BME3997070L</v>
      </c>
      <c r="B2019" s="1" t="s">
        <v>3005</v>
      </c>
      <c r="C2019" s="1" t="s">
        <v>1705</v>
      </c>
      <c r="D2019" t="s">
        <v>3006</v>
      </c>
    </row>
    <row r="2020" spans="1:4" x14ac:dyDescent="0.25">
      <c r="A2020" s="4" t="str">
        <f>HYPERLINK("http://www.autodoc.ru/Web/price/art/BME3900070L?analog=on","BME3900070L")</f>
        <v>BME3900070L</v>
      </c>
      <c r="B2020" s="1" t="s">
        <v>3007</v>
      </c>
      <c r="C2020" s="1" t="s">
        <v>1718</v>
      </c>
      <c r="D2020" t="s">
        <v>3008</v>
      </c>
    </row>
    <row r="2021" spans="1:4" x14ac:dyDescent="0.25">
      <c r="A2021" s="4" t="str">
        <f>HYPERLINK("http://www.autodoc.ru/Web/price/art/BME3997070R?analog=on","BME3997070R")</f>
        <v>BME3997070R</v>
      </c>
      <c r="B2021" s="1" t="s">
        <v>3009</v>
      </c>
      <c r="C2021" s="1" t="s">
        <v>1705</v>
      </c>
      <c r="D2021" t="s">
        <v>3010</v>
      </c>
    </row>
    <row r="2022" spans="1:4" x14ac:dyDescent="0.25">
      <c r="A2022" s="4" t="str">
        <f>HYPERLINK("http://www.autodoc.ru/Web/price/art/BME3900070R?analog=on","BME3900070R")</f>
        <v>BME3900070R</v>
      </c>
      <c r="B2022" s="1" t="s">
        <v>3011</v>
      </c>
      <c r="C2022" s="1" t="s">
        <v>1718</v>
      </c>
      <c r="D2022" t="s">
        <v>3012</v>
      </c>
    </row>
    <row r="2023" spans="1:4" x14ac:dyDescent="0.25">
      <c r="A2023" s="4" t="str">
        <f>HYPERLINK("http://www.autodoc.ru/Web/price/art/BME3900071N?analog=on","BME3900071N")</f>
        <v>BME3900071N</v>
      </c>
      <c r="B2023" s="1" t="s">
        <v>3013</v>
      </c>
      <c r="C2023" s="1" t="s">
        <v>3014</v>
      </c>
      <c r="D2023" t="s">
        <v>3015</v>
      </c>
    </row>
    <row r="2024" spans="1:4" x14ac:dyDescent="0.25">
      <c r="A2024" s="4" t="str">
        <f>HYPERLINK("http://www.autodoc.ru/Web/price/art/BME3997071L?analog=on","BME3997071L")</f>
        <v>BME3997071L</v>
      </c>
      <c r="B2024" s="1" t="s">
        <v>3005</v>
      </c>
      <c r="C2024" s="1" t="s">
        <v>1705</v>
      </c>
      <c r="D2024" t="s">
        <v>3016</v>
      </c>
    </row>
    <row r="2025" spans="1:4" x14ac:dyDescent="0.25">
      <c r="A2025" s="4" t="str">
        <f>HYPERLINK("http://www.autodoc.ru/Web/price/art/BME3996071LL?analog=on","BME3996071LL")</f>
        <v>BME3996071LL</v>
      </c>
      <c r="B2025" s="1" t="s">
        <v>3017</v>
      </c>
      <c r="C2025" s="1" t="s">
        <v>3018</v>
      </c>
      <c r="D2025" t="s">
        <v>3019</v>
      </c>
    </row>
    <row r="2026" spans="1:4" x14ac:dyDescent="0.25">
      <c r="A2026" s="4" t="str">
        <f>HYPERLINK("http://www.autodoc.ru/Web/price/art/BME3997071R?analog=on","BME3997071R")</f>
        <v>BME3997071R</v>
      </c>
      <c r="B2026" s="1" t="s">
        <v>3009</v>
      </c>
      <c r="C2026" s="1" t="s">
        <v>1705</v>
      </c>
      <c r="D2026" t="s">
        <v>3020</v>
      </c>
    </row>
    <row r="2027" spans="1:4" x14ac:dyDescent="0.25">
      <c r="A2027" s="4" t="str">
        <f>HYPERLINK("http://www.autodoc.ru/Web/price/art/BME3996071LR?analog=on","BME3996071LR")</f>
        <v>BME3996071LR</v>
      </c>
      <c r="B2027" s="1" t="s">
        <v>3021</v>
      </c>
      <c r="C2027" s="1" t="s">
        <v>3018</v>
      </c>
      <c r="D2027" t="s">
        <v>3022</v>
      </c>
    </row>
    <row r="2028" spans="1:4" x14ac:dyDescent="0.25">
      <c r="A2028" s="4" t="str">
        <f>HYPERLINK("http://www.autodoc.ru/Web/price/art/BME3996072LL?analog=on","BME3996072LL")</f>
        <v>BME3996072LL</v>
      </c>
      <c r="B2028" s="1" t="s">
        <v>3017</v>
      </c>
      <c r="C2028" s="1" t="s">
        <v>3018</v>
      </c>
      <c r="D2028" t="s">
        <v>3023</v>
      </c>
    </row>
    <row r="2029" spans="1:4" x14ac:dyDescent="0.25">
      <c r="A2029" s="4" t="str">
        <f>HYPERLINK("http://www.autodoc.ru/Web/price/art/BME3900072L?analog=on","BME3900072L")</f>
        <v>BME3900072L</v>
      </c>
      <c r="B2029" s="1" t="s">
        <v>3007</v>
      </c>
      <c r="C2029" s="1" t="s">
        <v>1718</v>
      </c>
      <c r="D2029" t="s">
        <v>3024</v>
      </c>
    </row>
    <row r="2030" spans="1:4" x14ac:dyDescent="0.25">
      <c r="A2030" s="4" t="str">
        <f>HYPERLINK("http://www.autodoc.ru/Web/price/art/BME3996072LR?analog=on","BME3996072LR")</f>
        <v>BME3996072LR</v>
      </c>
      <c r="B2030" s="1" t="s">
        <v>3021</v>
      </c>
      <c r="C2030" s="1" t="s">
        <v>3018</v>
      </c>
      <c r="D2030" t="s">
        <v>3025</v>
      </c>
    </row>
    <row r="2031" spans="1:4" x14ac:dyDescent="0.25">
      <c r="A2031" s="4" t="str">
        <f>HYPERLINK("http://www.autodoc.ru/Web/price/art/BME3900072R?analog=on","BME3900072R")</f>
        <v>BME3900072R</v>
      </c>
      <c r="B2031" s="1" t="s">
        <v>3011</v>
      </c>
      <c r="C2031" s="1" t="s">
        <v>1718</v>
      </c>
      <c r="D2031" t="s">
        <v>3026</v>
      </c>
    </row>
    <row r="2032" spans="1:4" x14ac:dyDescent="0.25">
      <c r="A2032" s="4" t="str">
        <f>HYPERLINK("http://www.autodoc.ru/Web/price/art/BME3900080Z?analog=on","BME3900080Z")</f>
        <v>BME3900080Z</v>
      </c>
      <c r="C2032" s="1" t="s">
        <v>1718</v>
      </c>
      <c r="D2032" t="s">
        <v>3027</v>
      </c>
    </row>
    <row r="2033" spans="1:4" x14ac:dyDescent="0.25">
      <c r="A2033" s="4" t="str">
        <f>HYPERLINK("http://www.autodoc.ru/Web/price/art/BME3997080L?analog=on","BME3997080L")</f>
        <v>BME3997080L</v>
      </c>
      <c r="C2033" s="1" t="s">
        <v>1705</v>
      </c>
      <c r="D2033" t="s">
        <v>3028</v>
      </c>
    </row>
    <row r="2034" spans="1:4" x14ac:dyDescent="0.25">
      <c r="A2034" s="4" t="str">
        <f>HYPERLINK("http://www.autodoc.ru/Web/price/art/BME3997080R?analog=on","BME3997080R")</f>
        <v>BME3997080R</v>
      </c>
      <c r="C2034" s="1" t="s">
        <v>1705</v>
      </c>
      <c r="D2034" t="s">
        <v>3029</v>
      </c>
    </row>
    <row r="2035" spans="1:4" x14ac:dyDescent="0.25">
      <c r="A2035" s="4" t="str">
        <f>HYPERLINK("http://www.autodoc.ru/Web/price/art/BME3996081LL?analog=on","BME3996081LL")</f>
        <v>BME3996081LL</v>
      </c>
      <c r="C2035" s="1" t="s">
        <v>3018</v>
      </c>
      <c r="D2035" t="s">
        <v>3030</v>
      </c>
    </row>
    <row r="2036" spans="1:4" x14ac:dyDescent="0.25">
      <c r="A2036" s="4" t="str">
        <f>HYPERLINK("http://www.autodoc.ru/Web/price/art/BME3996081LR?analog=on","BME3996081LR")</f>
        <v>BME3996081LR</v>
      </c>
      <c r="C2036" s="1" t="s">
        <v>3018</v>
      </c>
      <c r="D2036" t="s">
        <v>3031</v>
      </c>
    </row>
    <row r="2037" spans="1:4" x14ac:dyDescent="0.25">
      <c r="A2037" s="4" t="str">
        <f>HYPERLINK("http://www.autodoc.ru/Web/price/art/BME3996100HBL?analog=on","BME3996100HBL")</f>
        <v>BME3996100HBL</v>
      </c>
      <c r="B2037" s="1" t="s">
        <v>3032</v>
      </c>
      <c r="C2037" s="1" t="s">
        <v>2617</v>
      </c>
      <c r="D2037" t="s">
        <v>3033</v>
      </c>
    </row>
    <row r="2038" spans="1:4" x14ac:dyDescent="0.25">
      <c r="A2038" s="4" t="str">
        <f>HYPERLINK("http://www.autodoc.ru/Web/price/art/BME3900100HBL?analog=on","BME3900100HBL")</f>
        <v>BME3900100HBL</v>
      </c>
      <c r="B2038" s="1" t="s">
        <v>3034</v>
      </c>
      <c r="C2038" s="1" t="s">
        <v>1718</v>
      </c>
      <c r="D2038" t="s">
        <v>3035</v>
      </c>
    </row>
    <row r="2039" spans="1:4" x14ac:dyDescent="0.25">
      <c r="A2039" s="4" t="str">
        <f>HYPERLINK("http://www.autodoc.ru/Web/price/art/BME3996100HBR?analog=on","BME3996100HBR")</f>
        <v>BME3996100HBR</v>
      </c>
      <c r="B2039" s="1" t="s">
        <v>3036</v>
      </c>
      <c r="C2039" s="1" t="s">
        <v>2617</v>
      </c>
      <c r="D2039" t="s">
        <v>3037</v>
      </c>
    </row>
    <row r="2040" spans="1:4" x14ac:dyDescent="0.25">
      <c r="A2040" s="4" t="str">
        <f>HYPERLINK("http://www.autodoc.ru/Web/price/art/BME3900100HBR?analog=on","BME3900100HBR")</f>
        <v>BME3900100HBR</v>
      </c>
      <c r="B2040" s="1" t="s">
        <v>3038</v>
      </c>
      <c r="C2040" s="1" t="s">
        <v>1718</v>
      </c>
      <c r="D2040" t="s">
        <v>3039</v>
      </c>
    </row>
    <row r="2041" spans="1:4" x14ac:dyDescent="0.25">
      <c r="A2041" s="4" t="str">
        <f>HYPERLINK("http://www.autodoc.ru/Web/price/art/BME3900101BL?analog=on","BME3900101BL")</f>
        <v>BME3900101BL</v>
      </c>
      <c r="B2041" s="1" t="s">
        <v>3034</v>
      </c>
      <c r="C2041" s="1" t="s">
        <v>1718</v>
      </c>
      <c r="D2041" t="s">
        <v>3040</v>
      </c>
    </row>
    <row r="2042" spans="1:4" x14ac:dyDescent="0.25">
      <c r="A2042" s="4" t="str">
        <f>HYPERLINK("http://www.autodoc.ru/Web/price/art/BME3900101BR?analog=on","BME3900101BR")</f>
        <v>BME3900101BR</v>
      </c>
      <c r="B2042" s="1" t="s">
        <v>3038</v>
      </c>
      <c r="C2042" s="1" t="s">
        <v>1718</v>
      </c>
      <c r="D2042" t="s">
        <v>3041</v>
      </c>
    </row>
    <row r="2043" spans="1:4" x14ac:dyDescent="0.25">
      <c r="A2043" s="4" t="str">
        <f>HYPERLINK("http://www.autodoc.ru/Web/price/art/BME3996130L?analog=on","BME3996130L")</f>
        <v>BME3996130L</v>
      </c>
      <c r="B2043" s="1" t="s">
        <v>3042</v>
      </c>
      <c r="C2043" s="1" t="s">
        <v>656</v>
      </c>
      <c r="D2043" t="s">
        <v>3043</v>
      </c>
    </row>
    <row r="2044" spans="1:4" x14ac:dyDescent="0.25">
      <c r="A2044" s="4" t="str">
        <f>HYPERLINK("http://www.autodoc.ru/Web/price/art/BME3996130R?analog=on","BME3996130R")</f>
        <v>BME3996130R</v>
      </c>
      <c r="B2044" s="1" t="s">
        <v>3044</v>
      </c>
      <c r="C2044" s="1" t="s">
        <v>656</v>
      </c>
      <c r="D2044" t="s">
        <v>3045</v>
      </c>
    </row>
    <row r="2045" spans="1:4" x14ac:dyDescent="0.25">
      <c r="A2045" s="4" t="str">
        <f>HYPERLINK("http://www.autodoc.ru/Web/price/art/BME3996160X?analog=on","BME3996160X")</f>
        <v>BME3996160X</v>
      </c>
      <c r="B2045" s="1" t="s">
        <v>3046</v>
      </c>
      <c r="C2045" s="1" t="s">
        <v>2617</v>
      </c>
      <c r="D2045" t="s">
        <v>3047</v>
      </c>
    </row>
    <row r="2046" spans="1:4" x14ac:dyDescent="0.25">
      <c r="A2046" s="4" t="str">
        <f>HYPERLINK("http://www.autodoc.ru/Web/price/art/BME3900160X?analog=on","BME3900160X")</f>
        <v>BME3900160X</v>
      </c>
      <c r="B2046" s="1" t="s">
        <v>3048</v>
      </c>
      <c r="C2046" s="1" t="s">
        <v>1718</v>
      </c>
      <c r="D2046" t="s">
        <v>3047</v>
      </c>
    </row>
    <row r="2047" spans="1:4" x14ac:dyDescent="0.25">
      <c r="A2047" s="4" t="str">
        <f>HYPERLINK("http://www.autodoc.ru/Web/price/art/BME3996170L?analog=on","BME3996170L")</f>
        <v>BME3996170L</v>
      </c>
      <c r="B2047" s="1" t="s">
        <v>3049</v>
      </c>
      <c r="C2047" s="1" t="s">
        <v>2617</v>
      </c>
      <c r="D2047" t="s">
        <v>3050</v>
      </c>
    </row>
    <row r="2048" spans="1:4" x14ac:dyDescent="0.25">
      <c r="A2048" s="4" t="str">
        <f>HYPERLINK("http://www.autodoc.ru/Web/price/art/BME3900170XL?analog=on","BME3900170XL")</f>
        <v>BME3900170XL</v>
      </c>
      <c r="B2048" s="1" t="s">
        <v>3051</v>
      </c>
      <c r="C2048" s="1" t="s">
        <v>1718</v>
      </c>
      <c r="D2048" t="s">
        <v>3052</v>
      </c>
    </row>
    <row r="2049" spans="1:4" x14ac:dyDescent="0.25">
      <c r="A2049" s="4" t="str">
        <f>HYPERLINK("http://www.autodoc.ru/Web/price/art/BME3996170R?analog=on","BME3996170R")</f>
        <v>BME3996170R</v>
      </c>
      <c r="B2049" s="1" t="s">
        <v>3053</v>
      </c>
      <c r="C2049" s="1" t="s">
        <v>2617</v>
      </c>
      <c r="D2049" t="s">
        <v>3054</v>
      </c>
    </row>
    <row r="2050" spans="1:4" x14ac:dyDescent="0.25">
      <c r="A2050" s="4" t="str">
        <f>HYPERLINK("http://www.autodoc.ru/Web/price/art/BME3900170XR?analog=on","BME3900170XR")</f>
        <v>BME3900170XR</v>
      </c>
      <c r="B2050" s="1" t="s">
        <v>3055</v>
      </c>
      <c r="C2050" s="1" t="s">
        <v>1718</v>
      </c>
      <c r="D2050" t="s">
        <v>3056</v>
      </c>
    </row>
    <row r="2051" spans="1:4" x14ac:dyDescent="0.25">
      <c r="A2051" s="4" t="str">
        <f>HYPERLINK("http://www.autodoc.ru/Web/price/art/BME3900171BL?analog=on","BME3900171BL")</f>
        <v>BME3900171BL</v>
      </c>
      <c r="B2051" s="1" t="s">
        <v>3057</v>
      </c>
      <c r="C2051" s="1" t="s">
        <v>1718</v>
      </c>
      <c r="D2051" t="s">
        <v>3058</v>
      </c>
    </row>
    <row r="2052" spans="1:4" x14ac:dyDescent="0.25">
      <c r="A2052" s="4" t="str">
        <f>HYPERLINK("http://www.autodoc.ru/Web/price/art/BME3996171L?analog=on","BME3996171L")</f>
        <v>BME3996171L</v>
      </c>
      <c r="B2052" s="1" t="s">
        <v>3059</v>
      </c>
      <c r="C2052" s="1" t="s">
        <v>2617</v>
      </c>
      <c r="D2052" t="s">
        <v>3060</v>
      </c>
    </row>
    <row r="2053" spans="1:4" x14ac:dyDescent="0.25">
      <c r="A2053" s="4" t="str">
        <f>HYPERLINK("http://www.autodoc.ru/Web/price/art/BME3900171BR?analog=on","BME3900171BR")</f>
        <v>BME3900171BR</v>
      </c>
      <c r="B2053" s="1" t="s">
        <v>3061</v>
      </c>
      <c r="C2053" s="1" t="s">
        <v>1718</v>
      </c>
      <c r="D2053" t="s">
        <v>3062</v>
      </c>
    </row>
    <row r="2054" spans="1:4" x14ac:dyDescent="0.25">
      <c r="A2054" s="4" t="str">
        <f>HYPERLINK("http://www.autodoc.ru/Web/price/art/BME3996171R?analog=on","BME3996171R")</f>
        <v>BME3996171R</v>
      </c>
      <c r="B2054" s="1" t="s">
        <v>3063</v>
      </c>
      <c r="C2054" s="1" t="s">
        <v>2617</v>
      </c>
      <c r="D2054" t="s">
        <v>3064</v>
      </c>
    </row>
    <row r="2055" spans="1:4" x14ac:dyDescent="0.25">
      <c r="A2055" s="4" t="str">
        <f>HYPERLINK("http://www.autodoc.ru/Web/price/art/BME3996172HL?analog=on","BME3996172HL")</f>
        <v>BME3996172HL</v>
      </c>
      <c r="B2055" s="1" t="s">
        <v>3065</v>
      </c>
      <c r="C2055" s="1" t="s">
        <v>2617</v>
      </c>
      <c r="D2055" t="s">
        <v>3066</v>
      </c>
    </row>
    <row r="2056" spans="1:4" x14ac:dyDescent="0.25">
      <c r="A2056" s="4" t="str">
        <f>HYPERLINK("http://www.autodoc.ru/Web/price/art/BME3900172XL?analog=on","BME3900172XL")</f>
        <v>BME3900172XL</v>
      </c>
      <c r="B2056" s="1" t="s">
        <v>3067</v>
      </c>
      <c r="C2056" s="1" t="s">
        <v>1718</v>
      </c>
      <c r="D2056" t="s">
        <v>3068</v>
      </c>
    </row>
    <row r="2057" spans="1:4" x14ac:dyDescent="0.25">
      <c r="A2057" s="4" t="str">
        <f>HYPERLINK("http://www.autodoc.ru/Web/price/art/BME3996172HR?analog=on","BME3996172HR")</f>
        <v>BME3996172HR</v>
      </c>
      <c r="B2057" s="1" t="s">
        <v>3069</v>
      </c>
      <c r="C2057" s="1" t="s">
        <v>2617</v>
      </c>
      <c r="D2057" t="s">
        <v>3070</v>
      </c>
    </row>
    <row r="2058" spans="1:4" x14ac:dyDescent="0.25">
      <c r="A2058" s="4" t="str">
        <f>HYPERLINK("http://www.autodoc.ru/Web/price/art/BME3900172XR?analog=on","BME3900172XR")</f>
        <v>BME3900172XR</v>
      </c>
      <c r="B2058" s="1" t="s">
        <v>3071</v>
      </c>
      <c r="C2058" s="1" t="s">
        <v>1718</v>
      </c>
      <c r="D2058" t="s">
        <v>3072</v>
      </c>
    </row>
    <row r="2059" spans="1:4" x14ac:dyDescent="0.25">
      <c r="A2059" s="4" t="str">
        <f>HYPERLINK("http://www.autodoc.ru/Web/price/art/BME3996172HC?analog=on","BME3996172HC")</f>
        <v>BME3996172HC</v>
      </c>
      <c r="B2059" s="1" t="s">
        <v>3073</v>
      </c>
      <c r="C2059" s="1" t="s">
        <v>2617</v>
      </c>
      <c r="D2059" t="s">
        <v>3074</v>
      </c>
    </row>
    <row r="2060" spans="1:4" x14ac:dyDescent="0.25">
      <c r="A2060" s="4" t="str">
        <f>HYPERLINK("http://www.autodoc.ru/Web/price/art/BME3900180B?analog=on","BME3900180B")</f>
        <v>BME3900180B</v>
      </c>
      <c r="B2060" s="1" t="s">
        <v>3075</v>
      </c>
      <c r="C2060" s="1" t="s">
        <v>1718</v>
      </c>
      <c r="D2060" t="s">
        <v>3076</v>
      </c>
    </row>
    <row r="2061" spans="1:4" x14ac:dyDescent="0.25">
      <c r="A2061" s="4" t="str">
        <f>HYPERLINK("http://www.autodoc.ru/Web/price/art/BME3996180?analog=on","BME3996180")</f>
        <v>BME3996180</v>
      </c>
      <c r="B2061" s="1" t="s">
        <v>3077</v>
      </c>
      <c r="C2061" s="1" t="s">
        <v>2617</v>
      </c>
      <c r="D2061" t="s">
        <v>3078</v>
      </c>
    </row>
    <row r="2062" spans="1:4" x14ac:dyDescent="0.25">
      <c r="A2062" s="4" t="str">
        <f>HYPERLINK("http://www.autodoc.ru/Web/price/art/BME3996181?analog=on","BME3996181")</f>
        <v>BME3996181</v>
      </c>
      <c r="B2062" s="1" t="s">
        <v>3079</v>
      </c>
      <c r="C2062" s="1" t="s">
        <v>2617</v>
      </c>
      <c r="D2062" t="s">
        <v>3080</v>
      </c>
    </row>
    <row r="2063" spans="1:4" x14ac:dyDescent="0.25">
      <c r="A2063" s="4" t="str">
        <f>HYPERLINK("http://www.autodoc.ru/Web/price/art/BME3996190L?analog=on","BME3996190L")</f>
        <v>BME3996190L</v>
      </c>
      <c r="B2063" s="1" t="s">
        <v>3081</v>
      </c>
      <c r="C2063" s="1" t="s">
        <v>2617</v>
      </c>
      <c r="D2063" t="s">
        <v>3082</v>
      </c>
    </row>
    <row r="2064" spans="1:4" x14ac:dyDescent="0.25">
      <c r="A2064" s="4" t="str">
        <f>HYPERLINK("http://www.autodoc.ru/Web/price/art/BME3996190R?analog=on","BME3996190R")</f>
        <v>BME3996190R</v>
      </c>
      <c r="B2064" s="1" t="s">
        <v>3083</v>
      </c>
      <c r="C2064" s="1" t="s">
        <v>2617</v>
      </c>
      <c r="D2064" t="s">
        <v>3084</v>
      </c>
    </row>
    <row r="2065" spans="1:4" x14ac:dyDescent="0.25">
      <c r="A2065" s="4" t="str">
        <f>HYPERLINK("http://www.autodoc.ru/Web/price/art/BME3996190C?analog=on","BME3996190C")</f>
        <v>BME3996190C</v>
      </c>
      <c r="B2065" s="1" t="s">
        <v>3085</v>
      </c>
      <c r="C2065" s="1" t="s">
        <v>2617</v>
      </c>
      <c r="D2065" t="s">
        <v>3086</v>
      </c>
    </row>
    <row r="2066" spans="1:4" x14ac:dyDescent="0.25">
      <c r="A2066" s="4" t="str">
        <f>HYPERLINK("http://www.autodoc.ru/Web/price/art/BME3996220?analog=on","BME3996220")</f>
        <v>BME3996220</v>
      </c>
      <c r="B2066" s="1" t="s">
        <v>3087</v>
      </c>
      <c r="C2066" s="1" t="s">
        <v>656</v>
      </c>
      <c r="D2066" t="s">
        <v>3088</v>
      </c>
    </row>
    <row r="2067" spans="1:4" x14ac:dyDescent="0.25">
      <c r="A2067" s="4" t="str">
        <f>HYPERLINK("http://www.autodoc.ru/Web/price/art/BME3996240?analog=on","BME3996240")</f>
        <v>BME3996240</v>
      </c>
      <c r="B2067" s="1" t="s">
        <v>3089</v>
      </c>
      <c r="C2067" s="1" t="s">
        <v>656</v>
      </c>
      <c r="D2067" t="s">
        <v>3090</v>
      </c>
    </row>
    <row r="2068" spans="1:4" x14ac:dyDescent="0.25">
      <c r="A2068" s="4" t="str">
        <f>HYPERLINK("http://www.autodoc.ru/Web/price/art/BME3996270L?analog=on","BME3996270L")</f>
        <v>BME3996270L</v>
      </c>
      <c r="B2068" s="1" t="s">
        <v>3091</v>
      </c>
      <c r="C2068" s="1" t="s">
        <v>656</v>
      </c>
      <c r="D2068" t="s">
        <v>3092</v>
      </c>
    </row>
    <row r="2069" spans="1:4" x14ac:dyDescent="0.25">
      <c r="A2069" s="4" t="str">
        <f>HYPERLINK("http://www.autodoc.ru/Web/price/art/BME3996270R?analog=on","BME3996270R")</f>
        <v>BME3996270R</v>
      </c>
      <c r="B2069" s="1" t="s">
        <v>3093</v>
      </c>
      <c r="C2069" s="1" t="s">
        <v>656</v>
      </c>
      <c r="D2069" t="s">
        <v>3094</v>
      </c>
    </row>
    <row r="2070" spans="1:4" x14ac:dyDescent="0.25">
      <c r="A2070" s="4" t="str">
        <f>HYPERLINK("http://www.autodoc.ru/Web/price/art/BME3996280WZ?analog=on","BME3996280WZ")</f>
        <v>BME3996280WZ</v>
      </c>
      <c r="B2070" s="1" t="s">
        <v>3095</v>
      </c>
      <c r="C2070" s="1" t="s">
        <v>656</v>
      </c>
      <c r="D2070" t="s">
        <v>3096</v>
      </c>
    </row>
    <row r="2071" spans="1:4" x14ac:dyDescent="0.25">
      <c r="A2071" s="4" t="str">
        <f>HYPERLINK("http://www.autodoc.ru/Web/price/art/BME3996281CCN?analog=on","BME3996281CCN")</f>
        <v>BME3996281CCN</v>
      </c>
      <c r="B2071" s="1" t="s">
        <v>3095</v>
      </c>
      <c r="C2071" s="1" t="s">
        <v>656</v>
      </c>
      <c r="D2071" t="s">
        <v>3097</v>
      </c>
    </row>
    <row r="2072" spans="1:4" x14ac:dyDescent="0.25">
      <c r="A2072" s="4" t="str">
        <f>HYPERLINK("http://www.autodoc.ru/Web/price/art/BME3996282YZ?analog=on","BME3996282YZ")</f>
        <v>BME3996282YZ</v>
      </c>
      <c r="B2072" s="1" t="s">
        <v>3098</v>
      </c>
      <c r="C2072" s="1" t="s">
        <v>656</v>
      </c>
      <c r="D2072" t="s">
        <v>3099</v>
      </c>
    </row>
    <row r="2073" spans="1:4" x14ac:dyDescent="0.25">
      <c r="A2073" s="4" t="str">
        <f>HYPERLINK("http://www.autodoc.ru/Web/price/art/BME3996300L?analog=on","BME3996300L")</f>
        <v>BME3996300L</v>
      </c>
      <c r="B2073" s="1" t="s">
        <v>3100</v>
      </c>
      <c r="C2073" s="1" t="s">
        <v>656</v>
      </c>
      <c r="D2073" t="s">
        <v>3101</v>
      </c>
    </row>
    <row r="2074" spans="1:4" x14ac:dyDescent="0.25">
      <c r="A2074" s="4" t="str">
        <f>HYPERLINK("http://www.autodoc.ru/Web/price/art/BME3900300L?analog=on","BME3900300L")</f>
        <v>BME3900300L</v>
      </c>
      <c r="B2074" s="1" t="s">
        <v>3102</v>
      </c>
      <c r="C2074" s="1" t="s">
        <v>1718</v>
      </c>
      <c r="D2074" t="s">
        <v>3103</v>
      </c>
    </row>
    <row r="2075" spans="1:4" x14ac:dyDescent="0.25">
      <c r="A2075" s="4" t="str">
        <f>HYPERLINK("http://www.autodoc.ru/Web/price/art/BME3996300R?analog=on","BME3996300R")</f>
        <v>BME3996300R</v>
      </c>
      <c r="B2075" s="1" t="s">
        <v>3104</v>
      </c>
      <c r="C2075" s="1" t="s">
        <v>656</v>
      </c>
      <c r="D2075" t="s">
        <v>3105</v>
      </c>
    </row>
    <row r="2076" spans="1:4" x14ac:dyDescent="0.25">
      <c r="A2076" s="4" t="str">
        <f>HYPERLINK("http://www.autodoc.ru/Web/price/art/BME3900300R?analog=on","BME3900300R")</f>
        <v>BME3900300R</v>
      </c>
      <c r="B2076" s="1" t="s">
        <v>3106</v>
      </c>
      <c r="C2076" s="1" t="s">
        <v>1718</v>
      </c>
      <c r="D2076" t="s">
        <v>3107</v>
      </c>
    </row>
    <row r="2077" spans="1:4" x14ac:dyDescent="0.25">
      <c r="A2077" s="4" t="str">
        <f>HYPERLINK("http://www.autodoc.ru/Web/price/art/BME3996301L?analog=on","BME3996301L")</f>
        <v>BME3996301L</v>
      </c>
      <c r="B2077" s="1" t="s">
        <v>3108</v>
      </c>
      <c r="C2077" s="1" t="s">
        <v>2617</v>
      </c>
      <c r="D2077" t="s">
        <v>3103</v>
      </c>
    </row>
    <row r="2078" spans="1:4" x14ac:dyDescent="0.25">
      <c r="A2078" s="4" t="str">
        <f>HYPERLINK("http://www.autodoc.ru/Web/price/art/BME3996301R?analog=on","BME3996301R")</f>
        <v>BME3996301R</v>
      </c>
      <c r="B2078" s="1" t="s">
        <v>3109</v>
      </c>
      <c r="C2078" s="1" t="s">
        <v>2617</v>
      </c>
      <c r="D2078" t="s">
        <v>3107</v>
      </c>
    </row>
    <row r="2079" spans="1:4" x14ac:dyDescent="0.25">
      <c r="A2079" s="4" t="str">
        <f>HYPERLINK("http://www.autodoc.ru/Web/price/art/BME3996330?analog=on","BME3996330")</f>
        <v>BME3996330</v>
      </c>
      <c r="B2079" s="1" t="s">
        <v>3110</v>
      </c>
      <c r="C2079" s="1" t="s">
        <v>656</v>
      </c>
      <c r="D2079" t="s">
        <v>3111</v>
      </c>
    </row>
    <row r="2080" spans="1:4" x14ac:dyDescent="0.25">
      <c r="A2080" s="4" t="str">
        <f>HYPERLINK("http://www.autodoc.ru/Web/price/art/BME3996350Z?analog=on","BME3996350Z")</f>
        <v>BME3996350Z</v>
      </c>
      <c r="B2080" s="1" t="s">
        <v>3112</v>
      </c>
      <c r="C2080" s="1" t="s">
        <v>656</v>
      </c>
      <c r="D2080" t="s">
        <v>3113</v>
      </c>
    </row>
    <row r="2081" spans="1:4" x14ac:dyDescent="0.25">
      <c r="A2081" s="4" t="str">
        <f>HYPERLINK("http://www.autodoc.ru/Web/price/art/BME3996380?analog=on","BME3996380")</f>
        <v>BME3996380</v>
      </c>
      <c r="B2081" s="1" t="s">
        <v>3114</v>
      </c>
      <c r="C2081" s="1" t="s">
        <v>656</v>
      </c>
      <c r="D2081" t="s">
        <v>3115</v>
      </c>
    </row>
    <row r="2082" spans="1:4" x14ac:dyDescent="0.25">
      <c r="A2082" s="4" t="str">
        <f>HYPERLINK("http://www.autodoc.ru/Web/price/art/BME3996450L?analog=on","BME3996450L")</f>
        <v>BME3996450L</v>
      </c>
      <c r="B2082" s="1" t="s">
        <v>3116</v>
      </c>
      <c r="C2082" s="1" t="s">
        <v>656</v>
      </c>
      <c r="D2082" t="s">
        <v>3117</v>
      </c>
    </row>
    <row r="2083" spans="1:4" x14ac:dyDescent="0.25">
      <c r="A2083" s="4" t="str">
        <f>HYPERLINK("http://www.autodoc.ru/Web/price/art/BME3996450R?analog=on","BME3996450R")</f>
        <v>BME3996450R</v>
      </c>
      <c r="B2083" s="1" t="s">
        <v>3118</v>
      </c>
      <c r="C2083" s="1" t="s">
        <v>656</v>
      </c>
      <c r="D2083" t="s">
        <v>3119</v>
      </c>
    </row>
    <row r="2084" spans="1:4" x14ac:dyDescent="0.25">
      <c r="A2084" s="4" t="str">
        <f>HYPERLINK("http://www.autodoc.ru/Web/price/art/BME3996451L?analog=on","BME3996451L")</f>
        <v>BME3996451L</v>
      </c>
      <c r="B2084" s="1" t="s">
        <v>3120</v>
      </c>
      <c r="C2084" s="1" t="s">
        <v>656</v>
      </c>
      <c r="D2084" t="s">
        <v>3121</v>
      </c>
    </row>
    <row r="2085" spans="1:4" x14ac:dyDescent="0.25">
      <c r="A2085" s="4" t="str">
        <f>HYPERLINK("http://www.autodoc.ru/Web/price/art/BME3996451R?analog=on","BME3996451R")</f>
        <v>BME3996451R</v>
      </c>
      <c r="B2085" s="1" t="s">
        <v>3122</v>
      </c>
      <c r="C2085" s="1" t="s">
        <v>656</v>
      </c>
      <c r="D2085" t="s">
        <v>3123</v>
      </c>
    </row>
    <row r="2086" spans="1:4" x14ac:dyDescent="0.25">
      <c r="A2086" s="4" t="str">
        <f>HYPERLINK("http://www.autodoc.ru/Web/price/art/BME3996452L?analog=on","BME3996452L")</f>
        <v>BME3996452L</v>
      </c>
      <c r="B2086" s="1" t="s">
        <v>3116</v>
      </c>
      <c r="C2086" s="1" t="s">
        <v>656</v>
      </c>
      <c r="D2086" t="s">
        <v>3124</v>
      </c>
    </row>
    <row r="2087" spans="1:4" x14ac:dyDescent="0.25">
      <c r="A2087" s="4" t="str">
        <f>HYPERLINK("http://www.autodoc.ru/Web/price/art/BME3996452R?analog=on","BME3996452R")</f>
        <v>BME3996452R</v>
      </c>
      <c r="B2087" s="1" t="s">
        <v>3118</v>
      </c>
      <c r="C2087" s="1" t="s">
        <v>656</v>
      </c>
      <c r="D2087" t="s">
        <v>3125</v>
      </c>
    </row>
    <row r="2088" spans="1:4" x14ac:dyDescent="0.25">
      <c r="A2088" s="4" t="str">
        <f>HYPERLINK("http://www.autodoc.ru/Web/price/art/BME3996460L?analog=on","BME3996460L")</f>
        <v>BME3996460L</v>
      </c>
      <c r="B2088" s="1" t="s">
        <v>2921</v>
      </c>
      <c r="C2088" s="1" t="s">
        <v>656</v>
      </c>
      <c r="D2088" t="s">
        <v>2922</v>
      </c>
    </row>
    <row r="2089" spans="1:4" x14ac:dyDescent="0.25">
      <c r="A2089" s="4" t="str">
        <f>HYPERLINK("http://www.autodoc.ru/Web/price/art/BME3996460R?analog=on","BME3996460R")</f>
        <v>BME3996460R</v>
      </c>
      <c r="B2089" s="1" t="s">
        <v>2923</v>
      </c>
      <c r="C2089" s="1" t="s">
        <v>656</v>
      </c>
      <c r="D2089" t="s">
        <v>2924</v>
      </c>
    </row>
    <row r="2090" spans="1:4" x14ac:dyDescent="0.25">
      <c r="A2090" s="4" t="str">
        <f>HYPERLINK("http://www.autodoc.ru/Web/price/art/BME3996470XL?analog=on","BME3996470XL")</f>
        <v>BME3996470XL</v>
      </c>
      <c r="B2090" s="1" t="s">
        <v>2927</v>
      </c>
      <c r="C2090" s="1" t="s">
        <v>656</v>
      </c>
      <c r="D2090" t="s">
        <v>2928</v>
      </c>
    </row>
    <row r="2091" spans="1:4" x14ac:dyDescent="0.25">
      <c r="A2091" s="4" t="str">
        <f>HYPERLINK("http://www.autodoc.ru/Web/price/art/BME3996470XR?analog=on","BME3996470XR")</f>
        <v>BME3996470XR</v>
      </c>
      <c r="B2091" s="1" t="s">
        <v>2929</v>
      </c>
      <c r="C2091" s="1" t="s">
        <v>656</v>
      </c>
      <c r="D2091" t="s">
        <v>2930</v>
      </c>
    </row>
    <row r="2092" spans="1:4" x14ac:dyDescent="0.25">
      <c r="A2092" s="4" t="str">
        <f>HYPERLINK("http://www.autodoc.ru/Web/price/art/BME39964G0?analog=on","BME39964G0")</f>
        <v>BME39964G0</v>
      </c>
      <c r="B2092" s="1" t="s">
        <v>3126</v>
      </c>
      <c r="C2092" s="1" t="s">
        <v>656</v>
      </c>
      <c r="D2092" t="s">
        <v>3127</v>
      </c>
    </row>
    <row r="2093" spans="1:4" x14ac:dyDescent="0.25">
      <c r="A2093" s="4" t="str">
        <f>HYPERLINK("http://www.autodoc.ru/Web/price/art/BME39964G1?analog=on","BME39964G1")</f>
        <v>BME39964G1</v>
      </c>
      <c r="B2093" s="1" t="s">
        <v>3128</v>
      </c>
      <c r="C2093" s="1" t="s">
        <v>656</v>
      </c>
      <c r="D2093" t="s">
        <v>3129</v>
      </c>
    </row>
    <row r="2094" spans="1:4" x14ac:dyDescent="0.25">
      <c r="A2094" s="4" t="str">
        <f>HYPERLINK("http://www.autodoc.ru/Web/price/art/BME3995480L?analog=on","BME3995480L")</f>
        <v>BME3995480L</v>
      </c>
      <c r="C2094" s="1" t="s">
        <v>1186</v>
      </c>
      <c r="D2094" t="s">
        <v>3130</v>
      </c>
    </row>
    <row r="2095" spans="1:4" x14ac:dyDescent="0.25">
      <c r="A2095" s="4" t="str">
        <f>HYPERLINK("http://www.autodoc.ru/Web/price/art/BME3995480R?analog=on","BME3995480R")</f>
        <v>BME3995480R</v>
      </c>
      <c r="C2095" s="1" t="s">
        <v>1186</v>
      </c>
      <c r="D2095" t="s">
        <v>3131</v>
      </c>
    </row>
    <row r="2096" spans="1:4" x14ac:dyDescent="0.25">
      <c r="A2096" s="4" t="str">
        <f>HYPERLINK("http://www.autodoc.ru/Web/price/art/BME3996490L?analog=on","BME3996490L")</f>
        <v>BME3996490L</v>
      </c>
      <c r="C2096" s="1" t="s">
        <v>656</v>
      </c>
      <c r="D2096" t="s">
        <v>3132</v>
      </c>
    </row>
    <row r="2097" spans="1:4" x14ac:dyDescent="0.25">
      <c r="A2097" s="4" t="str">
        <f>HYPERLINK("http://www.autodoc.ru/Web/price/art/BME3996490R?analog=on","BME3996490R")</f>
        <v>BME3996490R</v>
      </c>
      <c r="C2097" s="1" t="s">
        <v>656</v>
      </c>
      <c r="D2097" t="s">
        <v>3133</v>
      </c>
    </row>
    <row r="2098" spans="1:4" x14ac:dyDescent="0.25">
      <c r="A2098" s="4" t="str">
        <f>HYPERLINK("http://www.autodoc.ru/Web/price/art/BME3996500HBL?analog=on","BME3996500HBL")</f>
        <v>BME3996500HBL</v>
      </c>
      <c r="B2098" s="1" t="s">
        <v>2931</v>
      </c>
      <c r="C2098" s="1" t="s">
        <v>656</v>
      </c>
      <c r="D2098" t="s">
        <v>2932</v>
      </c>
    </row>
    <row r="2099" spans="1:4" x14ac:dyDescent="0.25">
      <c r="A2099" s="4" t="str">
        <f>HYPERLINK("http://www.autodoc.ru/Web/price/art/BME3996500HBR?analog=on","BME3996500HBR")</f>
        <v>BME3996500HBR</v>
      </c>
      <c r="B2099" s="1" t="s">
        <v>2933</v>
      </c>
      <c r="C2099" s="1" t="s">
        <v>656</v>
      </c>
      <c r="D2099" t="s">
        <v>2934</v>
      </c>
    </row>
    <row r="2100" spans="1:4" x14ac:dyDescent="0.25">
      <c r="A2100" s="4" t="str">
        <f>HYPERLINK("http://www.autodoc.ru/Web/price/art/BME3996540L?analog=on","BME3996540L")</f>
        <v>BME3996540L</v>
      </c>
      <c r="B2100" s="1" t="s">
        <v>3134</v>
      </c>
      <c r="C2100" s="1" t="s">
        <v>2617</v>
      </c>
      <c r="D2100" t="s">
        <v>3135</v>
      </c>
    </row>
    <row r="2101" spans="1:4" x14ac:dyDescent="0.25">
      <c r="A2101" s="4" t="str">
        <f>HYPERLINK("http://www.autodoc.ru/Web/price/art/BME3996540R?analog=on","BME3996540R")</f>
        <v>BME3996540R</v>
      </c>
      <c r="B2101" s="1" t="s">
        <v>3136</v>
      </c>
      <c r="C2101" s="1" t="s">
        <v>2617</v>
      </c>
      <c r="D2101" t="s">
        <v>3137</v>
      </c>
    </row>
    <row r="2102" spans="1:4" x14ac:dyDescent="0.25">
      <c r="A2102" s="4" t="str">
        <f>HYPERLINK("http://www.autodoc.ru/Web/price/art/BME3996541L?analog=on","BME3996541L")</f>
        <v>BME3996541L</v>
      </c>
      <c r="B2102" s="1" t="s">
        <v>3138</v>
      </c>
      <c r="C2102" s="1" t="s">
        <v>2617</v>
      </c>
      <c r="D2102" t="s">
        <v>3139</v>
      </c>
    </row>
    <row r="2103" spans="1:4" x14ac:dyDescent="0.25">
      <c r="A2103" s="4" t="str">
        <f>HYPERLINK("http://www.autodoc.ru/Web/price/art/BME3996541R?analog=on","BME3996541R")</f>
        <v>BME3996541R</v>
      </c>
      <c r="B2103" s="1" t="s">
        <v>3140</v>
      </c>
      <c r="C2103" s="1" t="s">
        <v>2617</v>
      </c>
      <c r="D2103" t="s">
        <v>3141</v>
      </c>
    </row>
    <row r="2104" spans="1:4" x14ac:dyDescent="0.25">
      <c r="A2104" s="4" t="str">
        <f>HYPERLINK("http://www.autodoc.ru/Web/price/art/BME3996542L?analog=on","BME3996542L")</f>
        <v>BME3996542L</v>
      </c>
      <c r="B2104" s="1" t="s">
        <v>3142</v>
      </c>
      <c r="C2104" s="1" t="s">
        <v>2617</v>
      </c>
      <c r="D2104" t="s">
        <v>3143</v>
      </c>
    </row>
    <row r="2105" spans="1:4" x14ac:dyDescent="0.25">
      <c r="A2105" s="4" t="str">
        <f>HYPERLINK("http://www.autodoc.ru/Web/price/art/BME3996542R?analog=on","BME3996542R")</f>
        <v>BME3996542R</v>
      </c>
      <c r="B2105" s="1" t="s">
        <v>3144</v>
      </c>
      <c r="C2105" s="1" t="s">
        <v>2617</v>
      </c>
      <c r="D2105" t="s">
        <v>3145</v>
      </c>
    </row>
    <row r="2106" spans="1:4" x14ac:dyDescent="0.25">
      <c r="A2106" s="4" t="str">
        <f>HYPERLINK("http://www.autodoc.ru/Web/price/art/BME3996590?analog=on","BME3996590")</f>
        <v>BME3996590</v>
      </c>
      <c r="C2106" s="1" t="s">
        <v>656</v>
      </c>
      <c r="D2106" t="s">
        <v>3146</v>
      </c>
    </row>
    <row r="2107" spans="1:4" x14ac:dyDescent="0.25">
      <c r="A2107" s="4" t="str">
        <f>HYPERLINK("http://www.autodoc.ru/Web/price/art/BME3996640X?analog=on","BME3996640X")</f>
        <v>BME3996640X</v>
      </c>
      <c r="B2107" s="1" t="s">
        <v>3147</v>
      </c>
      <c r="C2107" s="1" t="s">
        <v>656</v>
      </c>
      <c r="D2107" t="s">
        <v>3148</v>
      </c>
    </row>
    <row r="2108" spans="1:4" x14ac:dyDescent="0.25">
      <c r="A2108" s="4" t="str">
        <f>HYPERLINK("http://www.autodoc.ru/Web/price/art/BME3900640X?analog=on","BME3900640X")</f>
        <v>BME3900640X</v>
      </c>
      <c r="B2108" s="1" t="s">
        <v>3149</v>
      </c>
      <c r="C2108" s="1" t="s">
        <v>1718</v>
      </c>
      <c r="D2108" t="s">
        <v>3150</v>
      </c>
    </row>
    <row r="2109" spans="1:4" x14ac:dyDescent="0.25">
      <c r="A2109" s="4" t="str">
        <f>HYPERLINK("http://www.autodoc.ru/Web/price/art/BME3996660L?analog=on","BME3996660L")</f>
        <v>BME3996660L</v>
      </c>
      <c r="B2109" s="1" t="s">
        <v>3151</v>
      </c>
      <c r="C2109" s="1" t="s">
        <v>2617</v>
      </c>
      <c r="D2109" t="s">
        <v>3152</v>
      </c>
    </row>
    <row r="2110" spans="1:4" x14ac:dyDescent="0.25">
      <c r="A2110" s="4" t="str">
        <f>HYPERLINK("http://www.autodoc.ru/Web/price/art/BME3996660R?analog=on","BME3996660R")</f>
        <v>BME3996660R</v>
      </c>
      <c r="B2110" s="1" t="s">
        <v>3153</v>
      </c>
      <c r="C2110" s="1" t="s">
        <v>2617</v>
      </c>
      <c r="D2110" t="s">
        <v>3154</v>
      </c>
    </row>
    <row r="2111" spans="1:4" x14ac:dyDescent="0.25">
      <c r="A2111" s="4" t="str">
        <f>HYPERLINK("http://www.autodoc.ru/Web/price/art/BME3996661L?analog=on","BME3996661L")</f>
        <v>BME3996661L</v>
      </c>
      <c r="B2111" s="1" t="s">
        <v>3155</v>
      </c>
      <c r="C2111" s="1" t="s">
        <v>2617</v>
      </c>
      <c r="D2111" t="s">
        <v>3156</v>
      </c>
    </row>
    <row r="2112" spans="1:4" x14ac:dyDescent="0.25">
      <c r="A2112" s="4" t="str">
        <f>HYPERLINK("http://www.autodoc.ru/Web/price/art/BME3996661R?analog=on","BME3996661R")</f>
        <v>BME3996661R</v>
      </c>
      <c r="B2112" s="1" t="s">
        <v>3157</v>
      </c>
      <c r="C2112" s="1" t="s">
        <v>2617</v>
      </c>
      <c r="D2112" t="s">
        <v>3158</v>
      </c>
    </row>
    <row r="2113" spans="1:4" x14ac:dyDescent="0.25">
      <c r="A2113" s="4" t="str">
        <f>HYPERLINK("http://www.autodoc.ru/Web/price/art/BME3996661C?analog=on","BME3996661C")</f>
        <v>BME3996661C</v>
      </c>
      <c r="B2113" s="1" t="s">
        <v>3159</v>
      </c>
      <c r="C2113" s="1" t="s">
        <v>2617</v>
      </c>
      <c r="D2113" t="s">
        <v>3160</v>
      </c>
    </row>
    <row r="2114" spans="1:4" x14ac:dyDescent="0.25">
      <c r="A2114" s="4" t="str">
        <f>HYPERLINK("http://www.autodoc.ru/Web/price/art/BME3996662HL?analog=on","BME3996662HL")</f>
        <v>BME3996662HL</v>
      </c>
      <c r="B2114" s="1" t="s">
        <v>3161</v>
      </c>
      <c r="C2114" s="1" t="s">
        <v>2617</v>
      </c>
      <c r="D2114" t="s">
        <v>3162</v>
      </c>
    </row>
    <row r="2115" spans="1:4" x14ac:dyDescent="0.25">
      <c r="A2115" s="4" t="str">
        <f>HYPERLINK("http://www.autodoc.ru/Web/price/art/BME3996662HR?analog=on","BME3996662HR")</f>
        <v>BME3996662HR</v>
      </c>
      <c r="B2115" s="1" t="s">
        <v>3163</v>
      </c>
      <c r="C2115" s="1" t="s">
        <v>2617</v>
      </c>
      <c r="D2115" t="s">
        <v>3164</v>
      </c>
    </row>
    <row r="2116" spans="1:4" x14ac:dyDescent="0.25">
      <c r="A2116" s="4" t="str">
        <f>HYPERLINK("http://www.autodoc.ru/Web/price/art/BME3996662HC?analog=on","BME3996662HC")</f>
        <v>BME3996662HC</v>
      </c>
      <c r="B2116" s="1" t="s">
        <v>3165</v>
      </c>
      <c r="C2116" s="1" t="s">
        <v>2617</v>
      </c>
      <c r="D2116" t="s">
        <v>3166</v>
      </c>
    </row>
    <row r="2117" spans="1:4" x14ac:dyDescent="0.25">
      <c r="A2117" s="4" t="str">
        <f>HYPERLINK("http://www.autodoc.ru/Web/price/art/BME3996700?analog=on","BME3996700")</f>
        <v>BME3996700</v>
      </c>
      <c r="B2117" s="1" t="s">
        <v>3167</v>
      </c>
      <c r="C2117" s="1" t="s">
        <v>656</v>
      </c>
      <c r="D2117" t="s">
        <v>3168</v>
      </c>
    </row>
    <row r="2118" spans="1:4" x14ac:dyDescent="0.25">
      <c r="A2118" s="4" t="str">
        <f>HYPERLINK("http://www.autodoc.ru/Web/price/art/BME3996740TTN?analog=on","BME3996740TTN")</f>
        <v>BME3996740TTN</v>
      </c>
      <c r="B2118" s="1" t="s">
        <v>3169</v>
      </c>
      <c r="C2118" s="1" t="s">
        <v>2617</v>
      </c>
      <c r="D2118" t="s">
        <v>3170</v>
      </c>
    </row>
    <row r="2119" spans="1:4" x14ac:dyDescent="0.25">
      <c r="A2119" s="4" t="str">
        <f>HYPERLINK("http://www.autodoc.ru/Web/price/art/BME3900740RWL?analog=on","BME3900740RWL")</f>
        <v>BME3900740RWL</v>
      </c>
      <c r="B2119" s="1" t="s">
        <v>3171</v>
      </c>
      <c r="C2119" s="1" t="s">
        <v>1718</v>
      </c>
      <c r="D2119" t="s">
        <v>3172</v>
      </c>
    </row>
    <row r="2120" spans="1:4" x14ac:dyDescent="0.25">
      <c r="A2120" s="4" t="str">
        <f>HYPERLINK("http://www.autodoc.ru/Web/price/art/BME3900740RWR?analog=on","BME3900740RWR")</f>
        <v>BME3900740RWR</v>
      </c>
      <c r="B2120" s="1" t="s">
        <v>3173</v>
      </c>
      <c r="C2120" s="1" t="s">
        <v>1718</v>
      </c>
      <c r="D2120" t="s">
        <v>3174</v>
      </c>
    </row>
    <row r="2121" spans="1:4" x14ac:dyDescent="0.25">
      <c r="A2121" s="4" t="str">
        <f>HYPERLINK("http://www.autodoc.ru/Web/price/art/BME399674ARHN?analog=on","BME399674ARHN")</f>
        <v>BME399674ARHN</v>
      </c>
      <c r="B2121" s="1" t="s">
        <v>3175</v>
      </c>
      <c r="C2121" s="1" t="s">
        <v>639</v>
      </c>
      <c r="D2121" t="s">
        <v>3176</v>
      </c>
    </row>
    <row r="2122" spans="1:4" x14ac:dyDescent="0.25">
      <c r="A2122" s="4" t="str">
        <f>HYPERLINK("http://www.autodoc.ru/Web/price/art/BME3900741TRN?analog=on","BME3900741TRN")</f>
        <v>BME3900741TRN</v>
      </c>
      <c r="B2122" s="1" t="s">
        <v>3177</v>
      </c>
      <c r="C2122" s="1" t="s">
        <v>1718</v>
      </c>
      <c r="D2122" t="s">
        <v>3178</v>
      </c>
    </row>
    <row r="2123" spans="1:4" x14ac:dyDescent="0.25">
      <c r="A2123" s="4" t="str">
        <f>HYPERLINK("http://www.autodoc.ru/Web/price/art/BME3996741RYL?analog=on","BME3996741RYL")</f>
        <v>BME3996741RYL</v>
      </c>
      <c r="B2123" s="1" t="s">
        <v>3179</v>
      </c>
      <c r="C2123" s="1" t="s">
        <v>2617</v>
      </c>
      <c r="D2123" t="s">
        <v>3180</v>
      </c>
    </row>
    <row r="2124" spans="1:4" x14ac:dyDescent="0.25">
      <c r="A2124" s="4" t="str">
        <f>HYPERLINK("http://www.autodoc.ru/Web/price/art/BME3996741RYR?analog=on","BME3996741RYR")</f>
        <v>BME3996741RYR</v>
      </c>
      <c r="B2124" s="1" t="s">
        <v>3181</v>
      </c>
      <c r="C2124" s="1" t="s">
        <v>2617</v>
      </c>
      <c r="D2124" t="s">
        <v>3182</v>
      </c>
    </row>
    <row r="2125" spans="1:4" x14ac:dyDescent="0.25">
      <c r="A2125" s="4" t="str">
        <f>HYPERLINK("http://www.autodoc.ru/Web/price/art/BME3900742TRN?analog=on","BME3900742TRN")</f>
        <v>BME3900742TRN</v>
      </c>
      <c r="B2125" s="1" t="s">
        <v>3177</v>
      </c>
      <c r="C2125" s="1" t="s">
        <v>1718</v>
      </c>
      <c r="D2125" t="s">
        <v>3183</v>
      </c>
    </row>
    <row r="2126" spans="1:4" x14ac:dyDescent="0.25">
      <c r="A2126" s="4" t="str">
        <f>HYPERLINK("http://www.autodoc.ru/Web/price/art/BME3996742RWL?analog=on","BME3996742RWL")</f>
        <v>BME3996742RWL</v>
      </c>
      <c r="B2126" s="1" t="s">
        <v>3184</v>
      </c>
      <c r="C2126" s="1" t="s">
        <v>2617</v>
      </c>
      <c r="D2126" t="s">
        <v>3185</v>
      </c>
    </row>
    <row r="2127" spans="1:4" x14ac:dyDescent="0.25">
      <c r="A2127" s="4" t="str">
        <f>HYPERLINK("http://www.autodoc.ru/Web/price/art/BME3996742RWR?analog=on","BME3996742RWR")</f>
        <v>BME3996742RWR</v>
      </c>
      <c r="B2127" s="1" t="s">
        <v>3186</v>
      </c>
      <c r="C2127" s="1" t="s">
        <v>2617</v>
      </c>
      <c r="D2127" t="s">
        <v>3187</v>
      </c>
    </row>
    <row r="2128" spans="1:4" x14ac:dyDescent="0.25">
      <c r="A2128" s="4" t="str">
        <f>HYPERLINK("http://www.autodoc.ru/Web/price/art/BME3996743RTN?analog=on","BME3996743RTN")</f>
        <v>BME3996743RTN</v>
      </c>
      <c r="B2128" s="1" t="s">
        <v>3175</v>
      </c>
      <c r="C2128" s="1" t="s">
        <v>2617</v>
      </c>
      <c r="D2128" t="s">
        <v>3188</v>
      </c>
    </row>
    <row r="2129" spans="1:4" x14ac:dyDescent="0.25">
      <c r="A2129" s="4" t="str">
        <f>HYPERLINK("http://www.autodoc.ru/Web/price/art/BME3996744RTN?analog=on","BME3996744RTN")</f>
        <v>BME3996744RTN</v>
      </c>
      <c r="B2129" s="1" t="s">
        <v>3175</v>
      </c>
      <c r="C2129" s="1" t="s">
        <v>2617</v>
      </c>
      <c r="D2129" t="s">
        <v>3189</v>
      </c>
    </row>
    <row r="2130" spans="1:4" x14ac:dyDescent="0.25">
      <c r="A2130" s="4" t="str">
        <f>HYPERLINK("http://www.autodoc.ru/Web/price/art/BME3996745RWN?analog=on","BME3996745RWN")</f>
        <v>BME3996745RWN</v>
      </c>
      <c r="B2130" s="1" t="s">
        <v>3175</v>
      </c>
      <c r="C2130" s="1" t="s">
        <v>2617</v>
      </c>
      <c r="D2130" t="s">
        <v>3190</v>
      </c>
    </row>
    <row r="2131" spans="1:4" x14ac:dyDescent="0.25">
      <c r="A2131" s="4" t="str">
        <f>HYPERLINK("http://www.autodoc.ru/Web/price/art/BME3996745RTN?analog=on","BME3996745RTN")</f>
        <v>BME3996745RTN</v>
      </c>
      <c r="B2131" s="1" t="s">
        <v>3175</v>
      </c>
      <c r="C2131" s="1" t="s">
        <v>2617</v>
      </c>
      <c r="D2131" t="s">
        <v>3191</v>
      </c>
    </row>
    <row r="2132" spans="1:4" x14ac:dyDescent="0.25">
      <c r="A2132" s="4" t="str">
        <f>HYPERLINK("http://www.autodoc.ru/Web/price/art/BME3996746RWL?analog=on","BME3996746RWL")</f>
        <v>BME3996746RWL</v>
      </c>
      <c r="B2132" s="1" t="s">
        <v>3184</v>
      </c>
      <c r="C2132" s="1" t="s">
        <v>2617</v>
      </c>
      <c r="D2132" t="s">
        <v>3192</v>
      </c>
    </row>
    <row r="2133" spans="1:4" x14ac:dyDescent="0.25">
      <c r="A2133" s="4" t="str">
        <f>HYPERLINK("http://www.autodoc.ru/Web/price/art/BME3996746RWR?analog=on","BME3996746RWR")</f>
        <v>BME3996746RWR</v>
      </c>
      <c r="B2133" s="1" t="s">
        <v>3186</v>
      </c>
      <c r="C2133" s="1" t="s">
        <v>2617</v>
      </c>
      <c r="D2133" t="s">
        <v>3193</v>
      </c>
    </row>
    <row r="2134" spans="1:4" x14ac:dyDescent="0.25">
      <c r="A2134" s="4" t="str">
        <f>HYPERLINK("http://www.autodoc.ru/Web/price/art/BME3996747RWL?analog=on","BME3996747RWL")</f>
        <v>BME3996747RWL</v>
      </c>
      <c r="B2134" s="1" t="s">
        <v>3194</v>
      </c>
      <c r="C2134" s="1" t="s">
        <v>2617</v>
      </c>
      <c r="D2134" t="s">
        <v>3195</v>
      </c>
    </row>
    <row r="2135" spans="1:4" x14ac:dyDescent="0.25">
      <c r="A2135" s="4" t="str">
        <f>HYPERLINK("http://www.autodoc.ru/Web/price/art/BME3996747RYL?analog=on","BME3996747RYL")</f>
        <v>BME3996747RYL</v>
      </c>
      <c r="B2135" s="1" t="s">
        <v>3196</v>
      </c>
      <c r="C2135" s="1" t="s">
        <v>2617</v>
      </c>
      <c r="D2135" t="s">
        <v>3197</v>
      </c>
    </row>
    <row r="2136" spans="1:4" x14ac:dyDescent="0.25">
      <c r="A2136" s="4" t="str">
        <f>HYPERLINK("http://www.autodoc.ru/Web/price/art/BME3996747RWR?analog=on","BME3996747RWR")</f>
        <v>BME3996747RWR</v>
      </c>
      <c r="B2136" s="1" t="s">
        <v>3198</v>
      </c>
      <c r="C2136" s="1" t="s">
        <v>2617</v>
      </c>
      <c r="D2136" t="s">
        <v>3199</v>
      </c>
    </row>
    <row r="2137" spans="1:4" x14ac:dyDescent="0.25">
      <c r="A2137" s="4" t="str">
        <f>HYPERLINK("http://www.autodoc.ru/Web/price/art/BME3996747RYR?analog=on","BME3996747RYR")</f>
        <v>BME3996747RYR</v>
      </c>
      <c r="B2137" s="1" t="s">
        <v>3200</v>
      </c>
      <c r="C2137" s="1" t="s">
        <v>2617</v>
      </c>
      <c r="D2137" t="s">
        <v>3201</v>
      </c>
    </row>
    <row r="2138" spans="1:4" x14ac:dyDescent="0.25">
      <c r="A2138" s="4" t="str">
        <f>HYPERLINK("http://www.autodoc.ru/Web/price/art/BME3996748RWL?analog=on","BME3996748RWL")</f>
        <v>BME3996748RWL</v>
      </c>
      <c r="B2138" s="1" t="s">
        <v>3184</v>
      </c>
      <c r="C2138" s="1" t="s">
        <v>2617</v>
      </c>
      <c r="D2138" t="s">
        <v>3202</v>
      </c>
    </row>
    <row r="2139" spans="1:4" x14ac:dyDescent="0.25">
      <c r="A2139" s="4" t="str">
        <f>HYPERLINK("http://www.autodoc.ru/Web/price/art/BME3996748RWR?analog=on","BME3996748RWR")</f>
        <v>BME3996748RWR</v>
      </c>
      <c r="B2139" s="1" t="s">
        <v>3186</v>
      </c>
      <c r="C2139" s="1" t="s">
        <v>2617</v>
      </c>
      <c r="D2139" t="s">
        <v>3203</v>
      </c>
    </row>
    <row r="2140" spans="1:4" x14ac:dyDescent="0.25">
      <c r="A2140" s="4" t="str">
        <f>HYPERLINK("http://www.autodoc.ru/Web/price/art/BME3996749HN?analog=on","BME3996749HN")</f>
        <v>BME3996749HN</v>
      </c>
      <c r="B2140" s="1" t="s">
        <v>3175</v>
      </c>
      <c r="C2140" s="1" t="s">
        <v>656</v>
      </c>
      <c r="D2140" t="s">
        <v>3204</v>
      </c>
    </row>
    <row r="2141" spans="1:4" x14ac:dyDescent="0.25">
      <c r="A2141" s="4" t="str">
        <f>HYPERLINK("http://www.autodoc.ru/Web/price/art/BME3996780HC?analog=on","BME3996780HC")</f>
        <v>BME3996780HC</v>
      </c>
      <c r="B2141" s="1" t="s">
        <v>3205</v>
      </c>
      <c r="C2141" s="1" t="s">
        <v>656</v>
      </c>
      <c r="D2141" t="s">
        <v>3206</v>
      </c>
    </row>
    <row r="2142" spans="1:4" x14ac:dyDescent="0.25">
      <c r="A2142" s="4" t="str">
        <f>HYPERLINK("http://www.autodoc.ru/Web/price/art/BME3996810AL?analog=on","BME3996810AL")</f>
        <v>BME3996810AL</v>
      </c>
      <c r="B2142" s="1" t="s">
        <v>3207</v>
      </c>
      <c r="C2142" s="1" t="s">
        <v>656</v>
      </c>
      <c r="D2142" t="s">
        <v>3208</v>
      </c>
    </row>
    <row r="2143" spans="1:4" x14ac:dyDescent="0.25">
      <c r="A2143" s="4" t="str">
        <f>HYPERLINK("http://www.autodoc.ru/Web/price/art/BME3996810AR?analog=on","BME3996810AR")</f>
        <v>BME3996810AR</v>
      </c>
      <c r="B2143" s="1" t="s">
        <v>3209</v>
      </c>
      <c r="C2143" s="1" t="s">
        <v>656</v>
      </c>
      <c r="D2143" t="s">
        <v>3210</v>
      </c>
    </row>
    <row r="2144" spans="1:4" x14ac:dyDescent="0.25">
      <c r="A2144" s="4" t="str">
        <f>HYPERLINK("http://www.autodoc.ru/Web/price/art/BME3996811AL?analog=on","BME3996811AL")</f>
        <v>BME3996811AL</v>
      </c>
      <c r="B2144" s="1" t="s">
        <v>3211</v>
      </c>
      <c r="C2144" s="1" t="s">
        <v>656</v>
      </c>
      <c r="D2144" t="s">
        <v>3212</v>
      </c>
    </row>
    <row r="2145" spans="1:4" x14ac:dyDescent="0.25">
      <c r="A2145" s="4" t="str">
        <f>HYPERLINK("http://www.autodoc.ru/Web/price/art/BME3996811AR?analog=on","BME3996811AR")</f>
        <v>BME3996811AR</v>
      </c>
      <c r="B2145" s="1" t="s">
        <v>3213</v>
      </c>
      <c r="C2145" s="1" t="s">
        <v>656</v>
      </c>
      <c r="D2145" t="s">
        <v>3214</v>
      </c>
    </row>
    <row r="2146" spans="1:4" x14ac:dyDescent="0.25">
      <c r="A2146" s="4" t="str">
        <f>HYPERLINK("http://www.autodoc.ru/Web/price/art/BME3996850L?analog=on","BME3996850L")</f>
        <v>BME3996850L</v>
      </c>
      <c r="B2146" s="1" t="s">
        <v>3215</v>
      </c>
      <c r="C2146" s="1" t="s">
        <v>656</v>
      </c>
      <c r="D2146" t="s">
        <v>3216</v>
      </c>
    </row>
    <row r="2147" spans="1:4" x14ac:dyDescent="0.25">
      <c r="A2147" s="4" t="str">
        <f>HYPERLINK("http://www.autodoc.ru/Web/price/art/BME3996850R?analog=on","BME3996850R")</f>
        <v>BME3996850R</v>
      </c>
      <c r="B2147" s="1" t="s">
        <v>3217</v>
      </c>
      <c r="C2147" s="1" t="s">
        <v>656</v>
      </c>
      <c r="D2147" t="s">
        <v>3218</v>
      </c>
    </row>
    <row r="2148" spans="1:4" x14ac:dyDescent="0.25">
      <c r="A2148" s="4" t="str">
        <f>HYPERLINK("http://www.autodoc.ru/Web/price/art/BME39969A0L?analog=on","BME39969A0L")</f>
        <v>BME39969A0L</v>
      </c>
      <c r="B2148" s="1" t="s">
        <v>3219</v>
      </c>
      <c r="C2148" s="1" t="s">
        <v>656</v>
      </c>
      <c r="D2148" t="s">
        <v>3220</v>
      </c>
    </row>
    <row r="2149" spans="1:4" x14ac:dyDescent="0.25">
      <c r="A2149" s="4" t="str">
        <f>HYPERLINK("http://www.autodoc.ru/Web/price/art/BME39969A0R?analog=on","BME39969A0R")</f>
        <v>BME39969A0R</v>
      </c>
      <c r="B2149" s="1" t="s">
        <v>3221</v>
      </c>
      <c r="C2149" s="1" t="s">
        <v>656</v>
      </c>
      <c r="D2149" t="s">
        <v>3222</v>
      </c>
    </row>
    <row r="2150" spans="1:4" x14ac:dyDescent="0.25">
      <c r="A2150" s="4" t="str">
        <f>HYPERLINK("http://www.autodoc.ru/Web/price/art/BME3898911?analog=on","BME3898911")</f>
        <v>BME3898911</v>
      </c>
      <c r="B2150" s="1" t="s">
        <v>2950</v>
      </c>
      <c r="C2150" s="1" t="s">
        <v>699</v>
      </c>
      <c r="D2150" t="s">
        <v>2951</v>
      </c>
    </row>
    <row r="2151" spans="1:4" x14ac:dyDescent="0.25">
      <c r="A2151" s="4" t="str">
        <f>HYPERLINK("http://www.autodoc.ru/Web/price/art/BME3995911?analog=on","BME3995911")</f>
        <v>BME3995911</v>
      </c>
      <c r="B2151" s="1" t="s">
        <v>3223</v>
      </c>
      <c r="C2151" s="1" t="s">
        <v>2838</v>
      </c>
      <c r="D2151" t="s">
        <v>3224</v>
      </c>
    </row>
    <row r="2152" spans="1:4" x14ac:dyDescent="0.25">
      <c r="A2152" s="4" t="str">
        <f>HYPERLINK("http://www.autodoc.ru/Web/price/art/BME3894912?analog=on","BME3894912")</f>
        <v>BME3894912</v>
      </c>
      <c r="B2152" s="1" t="s">
        <v>2952</v>
      </c>
      <c r="C2152" s="1" t="s">
        <v>1071</v>
      </c>
      <c r="D2152" t="s">
        <v>2953</v>
      </c>
    </row>
    <row r="2153" spans="1:4" x14ac:dyDescent="0.25">
      <c r="A2153" s="4" t="str">
        <f>HYPERLINK("http://www.autodoc.ru/Web/price/art/BME3998930?analog=on","BME3998930")</f>
        <v>BME3998930</v>
      </c>
      <c r="B2153" s="1" t="s">
        <v>3225</v>
      </c>
      <c r="C2153" s="1" t="s">
        <v>3226</v>
      </c>
      <c r="D2153" t="s">
        <v>3227</v>
      </c>
    </row>
    <row r="2154" spans="1:4" x14ac:dyDescent="0.25">
      <c r="A2154" s="4" t="str">
        <f>HYPERLINK("http://www.autodoc.ru/Web/price/art/BME3996940?analog=on","BME3996940")</f>
        <v>BME3996940</v>
      </c>
      <c r="B2154" s="1" t="s">
        <v>3228</v>
      </c>
      <c r="C2154" s="1" t="s">
        <v>656</v>
      </c>
      <c r="D2154" t="s">
        <v>3229</v>
      </c>
    </row>
    <row r="2155" spans="1:4" x14ac:dyDescent="0.25">
      <c r="A2155" s="4" t="str">
        <f>HYPERLINK("http://www.autodoc.ru/Web/price/art/BME39959F0?analog=on","BME39959F0")</f>
        <v>BME39959F0</v>
      </c>
      <c r="B2155" s="1" t="s">
        <v>3230</v>
      </c>
      <c r="C2155" s="1" t="s">
        <v>3231</v>
      </c>
      <c r="D2155" t="s">
        <v>3232</v>
      </c>
    </row>
    <row r="2156" spans="1:4" x14ac:dyDescent="0.25">
      <c r="A2156" s="4" t="str">
        <f>HYPERLINK("http://www.autodoc.ru/Web/price/art/BME3996960Z?analog=on","BME3996960Z")</f>
        <v>BME3996960Z</v>
      </c>
      <c r="B2156" s="1" t="s">
        <v>3233</v>
      </c>
      <c r="C2156" s="1" t="s">
        <v>656</v>
      </c>
      <c r="D2156" t="s">
        <v>3234</v>
      </c>
    </row>
    <row r="2157" spans="1:4" x14ac:dyDescent="0.25">
      <c r="A2157" s="4" t="str">
        <f>HYPERLINK("http://www.autodoc.ru/Web/price/art/BME3996961L?analog=on","BME3996961L")</f>
        <v>BME3996961L</v>
      </c>
      <c r="B2157" s="1" t="s">
        <v>3235</v>
      </c>
      <c r="C2157" s="1" t="s">
        <v>656</v>
      </c>
      <c r="D2157" t="s">
        <v>3236</v>
      </c>
    </row>
    <row r="2158" spans="1:4" x14ac:dyDescent="0.25">
      <c r="A2158" s="4" t="str">
        <f>HYPERLINK("http://www.autodoc.ru/Web/price/art/BME3996961R?analog=on","BME3996961R")</f>
        <v>BME3996961R</v>
      </c>
      <c r="B2158" s="1" t="s">
        <v>3237</v>
      </c>
      <c r="C2158" s="1" t="s">
        <v>656</v>
      </c>
      <c r="D2158" t="s">
        <v>3238</v>
      </c>
    </row>
    <row r="2159" spans="1:4" x14ac:dyDescent="0.25">
      <c r="A2159" s="4" t="str">
        <f>HYPERLINK("http://www.autodoc.ru/Web/price/art/BME3996970?analog=on","BME3996970")</f>
        <v>BME3996970</v>
      </c>
      <c r="B2159" s="1" t="s">
        <v>2960</v>
      </c>
      <c r="C2159" s="1" t="s">
        <v>639</v>
      </c>
      <c r="D2159" t="s">
        <v>2961</v>
      </c>
    </row>
    <row r="2160" spans="1:4" x14ac:dyDescent="0.25">
      <c r="A2160" s="4" t="str">
        <f>HYPERLINK("http://www.autodoc.ru/Web/price/art/BME3996971?analog=on","BME3996971")</f>
        <v>BME3996971</v>
      </c>
      <c r="B2160" s="1" t="s">
        <v>2962</v>
      </c>
      <c r="C2160" s="1" t="s">
        <v>639</v>
      </c>
      <c r="D2160" t="s">
        <v>2963</v>
      </c>
    </row>
    <row r="2161" spans="1:4" x14ac:dyDescent="0.25">
      <c r="A2161" s="3" t="s">
        <v>3239</v>
      </c>
      <c r="B2161" s="3"/>
      <c r="C2161" s="3"/>
      <c r="D2161" s="3"/>
    </row>
    <row r="2162" spans="1:4" x14ac:dyDescent="0.25">
      <c r="A2162" s="4" t="str">
        <f>HYPERLINK("http://www.autodoc.ru/Web/price/art/BM46K03000HGL?analog=on","BM46K03000HGL")</f>
        <v>BM46K03000HGL</v>
      </c>
      <c r="B2162" s="1" t="s">
        <v>3240</v>
      </c>
      <c r="C2162" s="1" t="s">
        <v>782</v>
      </c>
      <c r="D2162" t="s">
        <v>3241</v>
      </c>
    </row>
    <row r="2163" spans="1:4" x14ac:dyDescent="0.25">
      <c r="A2163" s="4" t="str">
        <f>HYPERLINK("http://www.autodoc.ru/Web/price/art/BM46K98000BL?analog=on","BM46K98000BL")</f>
        <v>BM46K98000BL</v>
      </c>
      <c r="B2163" s="1" t="s">
        <v>3242</v>
      </c>
      <c r="C2163" s="1" t="s">
        <v>3243</v>
      </c>
      <c r="D2163" t="s">
        <v>3244</v>
      </c>
    </row>
    <row r="2164" spans="1:4" x14ac:dyDescent="0.25">
      <c r="A2164" s="4" t="str">
        <f>HYPERLINK("http://www.autodoc.ru/Web/price/art/BM46K03000HGR?analog=on","BM46K03000HGR")</f>
        <v>BM46K03000HGR</v>
      </c>
      <c r="B2164" s="1" t="s">
        <v>3245</v>
      </c>
      <c r="C2164" s="1" t="s">
        <v>782</v>
      </c>
      <c r="D2164" t="s">
        <v>3246</v>
      </c>
    </row>
    <row r="2165" spans="1:4" x14ac:dyDescent="0.25">
      <c r="A2165" s="4" t="str">
        <f>HYPERLINK("http://www.autodoc.ru/Web/price/art/BM46K98000BR?analog=on","BM46K98000BR")</f>
        <v>BM46K98000BR</v>
      </c>
      <c r="B2165" s="1" t="s">
        <v>3247</v>
      </c>
      <c r="C2165" s="1" t="s">
        <v>3243</v>
      </c>
      <c r="D2165" t="s">
        <v>3248</v>
      </c>
    </row>
    <row r="2166" spans="1:4" x14ac:dyDescent="0.25">
      <c r="A2166" s="4" t="str">
        <f>HYPERLINK("http://www.autodoc.ru/Web/price/art/BM46K98001BN?analog=on","BM46K98001BN")</f>
        <v>BM46K98001BN</v>
      </c>
      <c r="B2166" s="1" t="s">
        <v>3249</v>
      </c>
      <c r="C2166" s="1" t="s">
        <v>3250</v>
      </c>
      <c r="D2166" t="s">
        <v>3251</v>
      </c>
    </row>
    <row r="2167" spans="1:4" x14ac:dyDescent="0.25">
      <c r="A2167" s="4" t="str">
        <f>HYPERLINK("http://www.autodoc.ru/Web/price/art/BM46K98002BL?analog=on","BM46K98002BL")</f>
        <v>BM46K98002BL</v>
      </c>
      <c r="B2167" s="1" t="s">
        <v>3252</v>
      </c>
      <c r="C2167" s="1" t="s">
        <v>3250</v>
      </c>
      <c r="D2167" t="s">
        <v>3253</v>
      </c>
    </row>
    <row r="2168" spans="1:4" x14ac:dyDescent="0.25">
      <c r="A2168" s="4" t="str">
        <f>HYPERLINK("http://www.autodoc.ru/Web/price/art/BM46K98002BR?analog=on","BM46K98002BR")</f>
        <v>BM46K98002BR</v>
      </c>
      <c r="B2168" s="1" t="s">
        <v>3254</v>
      </c>
      <c r="C2168" s="1" t="s">
        <v>3250</v>
      </c>
      <c r="D2168" t="s">
        <v>3255</v>
      </c>
    </row>
    <row r="2169" spans="1:4" x14ac:dyDescent="0.25">
      <c r="A2169" s="4" t="str">
        <f>HYPERLINK("http://www.autodoc.ru/Web/price/art/BM46K98003HN?analog=on","BM46K98003HN")</f>
        <v>BM46K98003HN</v>
      </c>
      <c r="B2169" s="1" t="s">
        <v>3249</v>
      </c>
      <c r="C2169" s="1" t="s">
        <v>3250</v>
      </c>
      <c r="D2169" t="s">
        <v>3256</v>
      </c>
    </row>
    <row r="2170" spans="1:4" x14ac:dyDescent="0.25">
      <c r="A2170" s="4" t="str">
        <f>HYPERLINK("http://www.autodoc.ru/Web/price/art/BM46K98010BN?analog=on","BM46K98010BN")</f>
        <v>BM46K98010BN</v>
      </c>
      <c r="B2170" s="1" t="s">
        <v>3249</v>
      </c>
      <c r="C2170" s="1" t="s">
        <v>3226</v>
      </c>
      <c r="D2170" t="s">
        <v>3257</v>
      </c>
    </row>
    <row r="2171" spans="1:4" x14ac:dyDescent="0.25">
      <c r="A2171" s="4" t="str">
        <f>HYPERLINK("http://www.autodoc.ru/Web/price/art/BM46K98030WL?analog=on","BM46K98030WL")</f>
        <v>BM46K98030WL</v>
      </c>
      <c r="B2171" s="1" t="s">
        <v>3258</v>
      </c>
      <c r="C2171" s="1" t="s">
        <v>3243</v>
      </c>
      <c r="D2171" t="s">
        <v>3259</v>
      </c>
    </row>
    <row r="2172" spans="1:4" x14ac:dyDescent="0.25">
      <c r="A2172" s="4" t="str">
        <f>HYPERLINK("http://www.autodoc.ru/Web/price/art/BM46K98030WR?analog=on","BM46K98030WR")</f>
        <v>BM46K98030WR</v>
      </c>
      <c r="B2172" s="1" t="s">
        <v>3260</v>
      </c>
      <c r="C2172" s="1" t="s">
        <v>3243</v>
      </c>
      <c r="D2172" t="s">
        <v>3261</v>
      </c>
    </row>
    <row r="2173" spans="1:4" x14ac:dyDescent="0.25">
      <c r="A2173" s="4" t="str">
        <f>HYPERLINK("http://www.autodoc.ru/Web/price/art/BME6002070L?analog=on","BME6002070L")</f>
        <v>BME6002070L</v>
      </c>
      <c r="B2173" s="1" t="s">
        <v>3262</v>
      </c>
      <c r="C2173" s="1" t="s">
        <v>2125</v>
      </c>
      <c r="D2173" t="s">
        <v>3263</v>
      </c>
    </row>
    <row r="2174" spans="1:4" x14ac:dyDescent="0.25">
      <c r="A2174" s="4" t="str">
        <f>HYPERLINK("http://www.autodoc.ru/Web/price/art/BME6002070R?analog=on","BME6002070R")</f>
        <v>BME6002070R</v>
      </c>
      <c r="B2174" s="1" t="s">
        <v>3264</v>
      </c>
      <c r="C2174" s="1" t="s">
        <v>2125</v>
      </c>
      <c r="D2174" t="s">
        <v>3265</v>
      </c>
    </row>
    <row r="2175" spans="1:4" x14ac:dyDescent="0.25">
      <c r="A2175" s="4" t="str">
        <f>HYPERLINK("http://www.autodoc.ru/Web/price/art/BME6002071L?analog=on","BME6002071L")</f>
        <v>BME6002071L</v>
      </c>
      <c r="B2175" s="1" t="s">
        <v>3262</v>
      </c>
      <c r="C2175" s="1" t="s">
        <v>2125</v>
      </c>
      <c r="D2175" t="s">
        <v>3266</v>
      </c>
    </row>
    <row r="2176" spans="1:4" x14ac:dyDescent="0.25">
      <c r="A2176" s="4" t="str">
        <f>HYPERLINK("http://www.autodoc.ru/Web/price/art/BME6002071R?analog=on","BME6002071R")</f>
        <v>BME6002071R</v>
      </c>
      <c r="B2176" s="1" t="s">
        <v>3264</v>
      </c>
      <c r="C2176" s="1" t="s">
        <v>2125</v>
      </c>
      <c r="D2176" t="s">
        <v>3267</v>
      </c>
    </row>
    <row r="2177" spans="1:4" x14ac:dyDescent="0.25">
      <c r="A2177" s="4" t="str">
        <f>HYPERLINK("http://www.autodoc.ru/Web/price/art/BM46K98100L?analog=on","BM46K98100L")</f>
        <v>BM46K98100L</v>
      </c>
      <c r="B2177" s="1" t="s">
        <v>3268</v>
      </c>
      <c r="C2177" s="1" t="s">
        <v>3226</v>
      </c>
      <c r="D2177" t="s">
        <v>3269</v>
      </c>
    </row>
    <row r="2178" spans="1:4" x14ac:dyDescent="0.25">
      <c r="A2178" s="4" t="str">
        <f>HYPERLINK("http://www.autodoc.ru/Web/price/art/BM46K98100R?analog=on","BM46K98100R")</f>
        <v>BM46K98100R</v>
      </c>
      <c r="B2178" s="1" t="s">
        <v>3270</v>
      </c>
      <c r="C2178" s="1" t="s">
        <v>3226</v>
      </c>
      <c r="D2178" t="s">
        <v>3271</v>
      </c>
    </row>
    <row r="2179" spans="1:4" x14ac:dyDescent="0.25">
      <c r="A2179" s="4" t="str">
        <f>HYPERLINK("http://www.autodoc.ru/Web/price/art/BM46K98160X?analog=on","BM46K98160X")</f>
        <v>BM46K98160X</v>
      </c>
      <c r="B2179" s="1" t="s">
        <v>3272</v>
      </c>
      <c r="C2179" s="1" t="s">
        <v>3226</v>
      </c>
      <c r="D2179" t="s">
        <v>3273</v>
      </c>
    </row>
    <row r="2180" spans="1:4" x14ac:dyDescent="0.25">
      <c r="A2180" s="4" t="str">
        <f>HYPERLINK("http://www.autodoc.ru/Web/price/art/BM46K98270L?analog=on","BM46K98270L")</f>
        <v>BM46K98270L</v>
      </c>
      <c r="B2180" s="1" t="s">
        <v>3274</v>
      </c>
      <c r="C2180" s="1" t="s">
        <v>3226</v>
      </c>
      <c r="D2180" t="s">
        <v>3275</v>
      </c>
    </row>
    <row r="2181" spans="1:4" x14ac:dyDescent="0.25">
      <c r="A2181" s="4" t="str">
        <f>HYPERLINK("http://www.autodoc.ru/Web/price/art/BM46K98270R?analog=on","BM46K98270R")</f>
        <v>BM46K98270R</v>
      </c>
      <c r="B2181" s="1" t="s">
        <v>3276</v>
      </c>
      <c r="C2181" s="1" t="s">
        <v>3226</v>
      </c>
      <c r="D2181" t="s">
        <v>3277</v>
      </c>
    </row>
    <row r="2182" spans="1:4" x14ac:dyDescent="0.25">
      <c r="A2182" s="4" t="str">
        <f>HYPERLINK("http://www.autodoc.ru/Web/price/art/BM46K98271L?analog=on","BM46K98271L")</f>
        <v>BM46K98271L</v>
      </c>
      <c r="B2182" s="1" t="s">
        <v>3274</v>
      </c>
      <c r="C2182" s="1" t="s">
        <v>3226</v>
      </c>
      <c r="D2182" t="s">
        <v>3278</v>
      </c>
    </row>
    <row r="2183" spans="1:4" x14ac:dyDescent="0.25">
      <c r="A2183" s="4" t="str">
        <f>HYPERLINK("http://www.autodoc.ru/Web/price/art/BM46K98271R?analog=on","BM46K98271R")</f>
        <v>BM46K98271R</v>
      </c>
      <c r="B2183" s="1" t="s">
        <v>3276</v>
      </c>
      <c r="C2183" s="1" t="s">
        <v>3226</v>
      </c>
      <c r="D2183" t="s">
        <v>3279</v>
      </c>
    </row>
    <row r="2184" spans="1:4" x14ac:dyDescent="0.25">
      <c r="A2184" s="4" t="str">
        <f>HYPERLINK("http://www.autodoc.ru/Web/price/art/BME4601280LL?analog=on","BME4601280LL")</f>
        <v>BME4601280LL</v>
      </c>
      <c r="B2184" s="1" t="s">
        <v>3280</v>
      </c>
      <c r="C2184" s="1" t="s">
        <v>1301</v>
      </c>
      <c r="D2184" t="s">
        <v>3281</v>
      </c>
    </row>
    <row r="2185" spans="1:4" x14ac:dyDescent="0.25">
      <c r="A2185" s="4" t="str">
        <f>HYPERLINK("http://www.autodoc.ru/Web/price/art/BME4601280LR?analog=on","BME4601280LR")</f>
        <v>BME4601280LR</v>
      </c>
      <c r="B2185" s="1" t="s">
        <v>3282</v>
      </c>
      <c r="C2185" s="1" t="s">
        <v>1301</v>
      </c>
      <c r="D2185" t="s">
        <v>3283</v>
      </c>
    </row>
    <row r="2186" spans="1:4" x14ac:dyDescent="0.25">
      <c r="A2186" s="4" t="str">
        <f>HYPERLINK("http://www.autodoc.ru/Web/price/art/BM46K98330?analog=on","BM46K98330")</f>
        <v>BM46K98330</v>
      </c>
      <c r="B2186" s="1" t="s">
        <v>3284</v>
      </c>
      <c r="C2186" s="1" t="s">
        <v>3226</v>
      </c>
      <c r="D2186" t="s">
        <v>3285</v>
      </c>
    </row>
    <row r="2187" spans="1:4" x14ac:dyDescent="0.25">
      <c r="A2187" s="4" t="str">
        <f>HYPERLINK("http://www.autodoc.ru/Web/price/art/BM46K98450XL?analog=on","BM46K98450XL")</f>
        <v>BM46K98450XL</v>
      </c>
      <c r="B2187" s="1" t="s">
        <v>3286</v>
      </c>
      <c r="C2187" s="1" t="s">
        <v>3226</v>
      </c>
      <c r="D2187" t="s">
        <v>3287</v>
      </c>
    </row>
    <row r="2188" spans="1:4" x14ac:dyDescent="0.25">
      <c r="A2188" s="4" t="str">
        <f>HYPERLINK("http://www.autodoc.ru/Web/price/art/BM46K98450XR?analog=on","BM46K98450XR")</f>
        <v>BM46K98450XR</v>
      </c>
      <c r="B2188" s="1" t="s">
        <v>3288</v>
      </c>
      <c r="C2188" s="1" t="s">
        <v>3226</v>
      </c>
      <c r="D2188" t="s">
        <v>3289</v>
      </c>
    </row>
    <row r="2189" spans="1:4" x14ac:dyDescent="0.25">
      <c r="A2189" s="4" t="str">
        <f>HYPERLINK("http://www.autodoc.ru/Web/price/art/BME6502460L?analog=on","BME6502460L")</f>
        <v>BME6502460L</v>
      </c>
      <c r="B2189" s="1" t="s">
        <v>3290</v>
      </c>
      <c r="C2189" s="1" t="s">
        <v>3291</v>
      </c>
      <c r="D2189" t="s">
        <v>3292</v>
      </c>
    </row>
    <row r="2190" spans="1:4" x14ac:dyDescent="0.25">
      <c r="A2190" s="4" t="str">
        <f>HYPERLINK("http://www.autodoc.ru/Web/price/art/BME6502460R?analog=on","BME6502460R")</f>
        <v>BME6502460R</v>
      </c>
      <c r="B2190" s="1" t="s">
        <v>3293</v>
      </c>
      <c r="C2190" s="1" t="s">
        <v>3291</v>
      </c>
      <c r="D2190" t="s">
        <v>3294</v>
      </c>
    </row>
    <row r="2191" spans="1:4" x14ac:dyDescent="0.25">
      <c r="A2191" s="4" t="str">
        <f>HYPERLINK("http://www.autodoc.ru/Web/price/art/BM46K03740RWL?analog=on","BM46K03740RWL")</f>
        <v>BM46K03740RWL</v>
      </c>
      <c r="B2191" s="1" t="s">
        <v>3295</v>
      </c>
      <c r="C2191" s="1" t="s">
        <v>782</v>
      </c>
      <c r="D2191" t="s">
        <v>3296</v>
      </c>
    </row>
    <row r="2192" spans="1:4" x14ac:dyDescent="0.25">
      <c r="A2192" s="4" t="str">
        <f>HYPERLINK("http://www.autodoc.ru/Web/price/art/BM46K03740RWR?analog=on","BM46K03740RWR")</f>
        <v>BM46K03740RWR</v>
      </c>
      <c r="B2192" s="1" t="s">
        <v>3297</v>
      </c>
      <c r="C2192" s="1" t="s">
        <v>782</v>
      </c>
      <c r="D2192" t="s">
        <v>3298</v>
      </c>
    </row>
    <row r="2193" spans="1:4" x14ac:dyDescent="0.25">
      <c r="A2193" s="4" t="str">
        <f>HYPERLINK("http://www.autodoc.ru/Web/price/art/BM46K98741RWL?analog=on","BM46K98741RWL")</f>
        <v>BM46K98741RWL</v>
      </c>
      <c r="B2193" s="1" t="s">
        <v>3299</v>
      </c>
      <c r="C2193" s="1" t="s">
        <v>3250</v>
      </c>
      <c r="D2193" t="s">
        <v>3300</v>
      </c>
    </row>
    <row r="2194" spans="1:4" x14ac:dyDescent="0.25">
      <c r="A2194" s="4" t="str">
        <f>HYPERLINK("http://www.autodoc.ru/Web/price/art/BM46K98741RWR?analog=on","BM46K98741RWR")</f>
        <v>BM46K98741RWR</v>
      </c>
      <c r="B2194" s="1" t="s">
        <v>3301</v>
      </c>
      <c r="C2194" s="1" t="s">
        <v>3250</v>
      </c>
      <c r="D2194" t="s">
        <v>3302</v>
      </c>
    </row>
    <row r="2195" spans="1:4" x14ac:dyDescent="0.25">
      <c r="A2195" s="4" t="str">
        <f>HYPERLINK("http://www.autodoc.ru/Web/price/art/BM46K98750RWL?analog=on","BM46K98750RWL")</f>
        <v>BM46K98750RWL</v>
      </c>
      <c r="B2195" s="1" t="s">
        <v>3303</v>
      </c>
      <c r="C2195" s="1" t="s">
        <v>3250</v>
      </c>
      <c r="D2195" t="s">
        <v>3304</v>
      </c>
    </row>
    <row r="2196" spans="1:4" x14ac:dyDescent="0.25">
      <c r="A2196" s="4" t="str">
        <f>HYPERLINK("http://www.autodoc.ru/Web/price/art/BM46K03750RWL?analog=on","BM46K03750RWL")</f>
        <v>BM46K03750RWL</v>
      </c>
      <c r="B2196" s="1" t="s">
        <v>3305</v>
      </c>
      <c r="C2196" s="1" t="s">
        <v>782</v>
      </c>
      <c r="D2196" t="s">
        <v>3304</v>
      </c>
    </row>
    <row r="2197" spans="1:4" x14ac:dyDescent="0.25">
      <c r="A2197" s="4" t="str">
        <f>HYPERLINK("http://www.autodoc.ru/Web/price/art/BM46K03750RWR?analog=on","BM46K03750RWR")</f>
        <v>BM46K03750RWR</v>
      </c>
      <c r="B2197" s="1" t="s">
        <v>3306</v>
      </c>
      <c r="C2197" s="1" t="s">
        <v>782</v>
      </c>
      <c r="D2197" t="s">
        <v>3307</v>
      </c>
    </row>
    <row r="2198" spans="1:4" x14ac:dyDescent="0.25">
      <c r="A2198" s="4" t="str">
        <f>HYPERLINK("http://www.autodoc.ru/Web/price/art/BM46K98750RWR?analog=on","BM46K98750RWR")</f>
        <v>BM46K98750RWR</v>
      </c>
      <c r="B2198" s="1" t="s">
        <v>3308</v>
      </c>
      <c r="C2198" s="1" t="s">
        <v>3250</v>
      </c>
      <c r="D2198" t="s">
        <v>3307</v>
      </c>
    </row>
    <row r="2199" spans="1:4" x14ac:dyDescent="0.25">
      <c r="A2199" s="4" t="str">
        <f>HYPERLINK("http://www.autodoc.ru/Web/price/art/BM46K98760N?analog=on","BM46K98760N")</f>
        <v>BM46K98760N</v>
      </c>
      <c r="B2199" s="1" t="s">
        <v>3309</v>
      </c>
      <c r="C2199" s="1" t="s">
        <v>3243</v>
      </c>
      <c r="D2199" t="s">
        <v>3310</v>
      </c>
    </row>
    <row r="2200" spans="1:4" x14ac:dyDescent="0.25">
      <c r="A2200" s="4" t="str">
        <f>HYPERLINK("http://www.autodoc.ru/Web/price/art/BM46K98761HN?analog=on","BM46K98761HN")</f>
        <v>BM46K98761HN</v>
      </c>
      <c r="B2200" s="1" t="s">
        <v>3309</v>
      </c>
      <c r="C2200" s="1" t="s">
        <v>3226</v>
      </c>
      <c r="D2200" t="s">
        <v>3311</v>
      </c>
    </row>
    <row r="2201" spans="1:4" x14ac:dyDescent="0.25">
      <c r="A2201" s="4" t="str">
        <f>HYPERLINK("http://www.autodoc.ru/Web/price/art/BME46989A0L?analog=on","BME46989A0L")</f>
        <v>BME46989A0L</v>
      </c>
      <c r="B2201" s="1" t="s">
        <v>3312</v>
      </c>
      <c r="C2201" s="1" t="s">
        <v>3313</v>
      </c>
      <c r="D2201" t="s">
        <v>3314</v>
      </c>
    </row>
    <row r="2202" spans="1:4" x14ac:dyDescent="0.25">
      <c r="A2202" s="4" t="str">
        <f>HYPERLINK("http://www.autodoc.ru/Web/price/art/BME46989A0R?analog=on","BME46989A0R")</f>
        <v>BME46989A0R</v>
      </c>
      <c r="B2202" s="1" t="s">
        <v>3315</v>
      </c>
      <c r="C2202" s="1" t="s">
        <v>3313</v>
      </c>
      <c r="D2202" t="s">
        <v>3316</v>
      </c>
    </row>
    <row r="2203" spans="1:4" x14ac:dyDescent="0.25">
      <c r="A2203" s="3" t="s">
        <v>3317</v>
      </c>
      <c r="B2203" s="3"/>
      <c r="C2203" s="3"/>
      <c r="D2203" s="3"/>
    </row>
    <row r="2204" spans="1:4" x14ac:dyDescent="0.25">
      <c r="A2204" s="4" t="str">
        <f>HYPERLINK("http://www.autodoc.ru/Web/price/art/BME4601001HL?analog=on","BME4601001HL")</f>
        <v>BME4601001HL</v>
      </c>
      <c r="B2204" s="1" t="s">
        <v>3318</v>
      </c>
      <c r="C2204" s="1" t="s">
        <v>618</v>
      </c>
      <c r="D2204" t="s">
        <v>3319</v>
      </c>
    </row>
    <row r="2205" spans="1:4" x14ac:dyDescent="0.25">
      <c r="A2205" s="4" t="str">
        <f>HYPERLINK("http://www.autodoc.ru/Web/price/art/BME4698001L?analog=on","BME4698001L")</f>
        <v>BME4698001L</v>
      </c>
      <c r="B2205" s="1" t="s">
        <v>3320</v>
      </c>
      <c r="C2205" s="1" t="s">
        <v>3313</v>
      </c>
      <c r="D2205" t="s">
        <v>3321</v>
      </c>
    </row>
    <row r="2206" spans="1:4" x14ac:dyDescent="0.25">
      <c r="A2206" s="4" t="str">
        <f>HYPERLINK("http://www.autodoc.ru/Web/price/art/BME4601001HR?analog=on","BME4601001HR")</f>
        <v>BME4601001HR</v>
      </c>
      <c r="B2206" s="1" t="s">
        <v>3322</v>
      </c>
      <c r="C2206" s="1" t="s">
        <v>618</v>
      </c>
      <c r="D2206" t="s">
        <v>3323</v>
      </c>
    </row>
    <row r="2207" spans="1:4" x14ac:dyDescent="0.25">
      <c r="A2207" s="4" t="str">
        <f>HYPERLINK("http://www.autodoc.ru/Web/price/art/BME4698001R?analog=on","BME4698001R")</f>
        <v>BME4698001R</v>
      </c>
      <c r="B2207" s="1" t="s">
        <v>3324</v>
      </c>
      <c r="C2207" s="1" t="s">
        <v>3313</v>
      </c>
      <c r="D2207" t="s">
        <v>3325</v>
      </c>
    </row>
    <row r="2208" spans="1:4" x14ac:dyDescent="0.25">
      <c r="A2208" s="4" t="str">
        <f>HYPERLINK("http://www.autodoc.ru/Web/price/art/BME4601002BL?analog=on","BME4601002BL")</f>
        <v>BME4601002BL</v>
      </c>
      <c r="B2208" s="1" t="s">
        <v>3326</v>
      </c>
      <c r="C2208" s="1" t="s">
        <v>618</v>
      </c>
      <c r="D2208" t="s">
        <v>3327</v>
      </c>
    </row>
    <row r="2209" spans="1:4" x14ac:dyDescent="0.25">
      <c r="A2209" s="4" t="str">
        <f>HYPERLINK("http://www.autodoc.ru/Web/price/art/BME4698002HL?analog=on","BME4698002HL")</f>
        <v>BME4698002HL</v>
      </c>
      <c r="B2209" s="1" t="s">
        <v>3328</v>
      </c>
      <c r="C2209" s="1" t="s">
        <v>3313</v>
      </c>
      <c r="D2209" t="s">
        <v>3329</v>
      </c>
    </row>
    <row r="2210" spans="1:4" x14ac:dyDescent="0.25">
      <c r="A2210" s="4" t="str">
        <f>HYPERLINK("http://www.autodoc.ru/Web/price/art/BME4601002BR?analog=on","BME4601002BR")</f>
        <v>BME4601002BR</v>
      </c>
      <c r="B2210" s="1" t="s">
        <v>3330</v>
      </c>
      <c r="C2210" s="1" t="s">
        <v>618</v>
      </c>
      <c r="D2210" t="s">
        <v>3331</v>
      </c>
    </row>
    <row r="2211" spans="1:4" x14ac:dyDescent="0.25">
      <c r="A2211" s="4" t="str">
        <f>HYPERLINK("http://www.autodoc.ru/Web/price/art/BME4698002HR?analog=on","BME4698002HR")</f>
        <v>BME4698002HR</v>
      </c>
      <c r="B2211" s="1" t="s">
        <v>3332</v>
      </c>
      <c r="C2211" s="1" t="s">
        <v>3313</v>
      </c>
      <c r="D2211" t="s">
        <v>3333</v>
      </c>
    </row>
    <row r="2212" spans="1:4" x14ac:dyDescent="0.25">
      <c r="A2212" s="4" t="str">
        <f>HYPERLINK("http://www.autodoc.ru/Web/price/art/BME4698003BN?analog=on","BME4698003BN")</f>
        <v>BME4698003BN</v>
      </c>
      <c r="B2212" s="1" t="s">
        <v>3334</v>
      </c>
      <c r="C2212" s="1" t="s">
        <v>3313</v>
      </c>
      <c r="D2212" t="s">
        <v>3335</v>
      </c>
    </row>
    <row r="2213" spans="1:4" x14ac:dyDescent="0.25">
      <c r="A2213" s="4" t="str">
        <f>HYPERLINK("http://www.autodoc.ru/Web/price/art/BME4601003HN?analog=on","BME4601003HN")</f>
        <v>BME4601003HN</v>
      </c>
      <c r="B2213" s="1" t="s">
        <v>3336</v>
      </c>
      <c r="C2213" s="1" t="s">
        <v>1301</v>
      </c>
      <c r="D2213" t="s">
        <v>3337</v>
      </c>
    </row>
    <row r="2214" spans="1:4" x14ac:dyDescent="0.25">
      <c r="A2214" s="4" t="str">
        <f>HYPERLINK("http://www.autodoc.ru/Web/price/art/BME4601003BL?analog=on","BME4601003BL")</f>
        <v>BME4601003BL</v>
      </c>
      <c r="B2214" s="1" t="s">
        <v>3326</v>
      </c>
      <c r="C2214" s="1" t="s">
        <v>618</v>
      </c>
      <c r="D2214" t="s">
        <v>3338</v>
      </c>
    </row>
    <row r="2215" spans="1:4" x14ac:dyDescent="0.25">
      <c r="A2215" s="4" t="str">
        <f>HYPERLINK("http://www.autodoc.ru/Web/price/art/BME4601003BR?analog=on","BME4601003BR")</f>
        <v>BME4601003BR</v>
      </c>
      <c r="B2215" s="1" t="s">
        <v>3330</v>
      </c>
      <c r="C2215" s="1" t="s">
        <v>618</v>
      </c>
      <c r="D2215" t="s">
        <v>3339</v>
      </c>
    </row>
    <row r="2216" spans="1:4" x14ac:dyDescent="0.25">
      <c r="A2216" s="4" t="str">
        <f>HYPERLINK("http://www.autodoc.ru/Web/price/art/BME4698004HN?analog=on","BME4698004HN")</f>
        <v>BME4698004HN</v>
      </c>
      <c r="B2216" s="1" t="s">
        <v>3340</v>
      </c>
      <c r="C2216" s="1" t="s">
        <v>3313</v>
      </c>
      <c r="D2216" t="s">
        <v>3341</v>
      </c>
    </row>
    <row r="2217" spans="1:4" x14ac:dyDescent="0.25">
      <c r="A2217" s="4" t="str">
        <f>HYPERLINK("http://www.autodoc.ru/Web/price/art/BME4698004BN?analog=on","BME4698004BN")</f>
        <v>BME4698004BN</v>
      </c>
      <c r="B2217" s="1" t="s">
        <v>3340</v>
      </c>
      <c r="C2217" s="1" t="s">
        <v>3313</v>
      </c>
      <c r="D2217" t="s">
        <v>3342</v>
      </c>
    </row>
    <row r="2218" spans="1:4" x14ac:dyDescent="0.25">
      <c r="A2218" s="4" t="str">
        <f>HYPERLINK("http://www.autodoc.ru/Web/price/art/BME4601004BN?analog=on","BME4601004BN")</f>
        <v>BME4601004BN</v>
      </c>
      <c r="B2218" s="1" t="s">
        <v>3343</v>
      </c>
      <c r="C2218" s="1" t="s">
        <v>1301</v>
      </c>
      <c r="D2218" t="s">
        <v>3344</v>
      </c>
    </row>
    <row r="2219" spans="1:4" x14ac:dyDescent="0.25">
      <c r="A2219" s="4" t="str">
        <f>HYPERLINK("http://www.autodoc.ru/Web/price/art/BME4601005BN?analog=on","BME4601005BN")</f>
        <v>BME4601005BN</v>
      </c>
      <c r="B2219" s="1" t="s">
        <v>3336</v>
      </c>
      <c r="C2219" s="1" t="s">
        <v>618</v>
      </c>
      <c r="D2219" t="s">
        <v>3345</v>
      </c>
    </row>
    <row r="2220" spans="1:4" x14ac:dyDescent="0.25">
      <c r="A2220" s="4" t="str">
        <f>HYPERLINK("http://www.autodoc.ru/Web/price/art/BME4698005BN?analog=on","BME4698005BN")</f>
        <v>BME4698005BN</v>
      </c>
      <c r="B2220" s="1" t="s">
        <v>3346</v>
      </c>
      <c r="C2220" s="1" t="s">
        <v>3313</v>
      </c>
      <c r="D2220" t="s">
        <v>3347</v>
      </c>
    </row>
    <row r="2221" spans="1:4" x14ac:dyDescent="0.25">
      <c r="A2221" s="4" t="str">
        <f>HYPERLINK("http://www.autodoc.ru/Web/price/art/BME4698006HN?analog=on","BME4698006HN")</f>
        <v>BME4698006HN</v>
      </c>
      <c r="B2221" s="1" t="s">
        <v>3348</v>
      </c>
      <c r="C2221" s="1" t="s">
        <v>3313</v>
      </c>
      <c r="D2221" t="s">
        <v>3349</v>
      </c>
    </row>
    <row r="2222" spans="1:4" x14ac:dyDescent="0.25">
      <c r="A2222" s="4" t="str">
        <f>HYPERLINK("http://www.autodoc.ru/Web/price/art/BME4601006HN?analog=on","BME4601006HN")</f>
        <v>BME4601006HN</v>
      </c>
      <c r="B2222" s="1" t="s">
        <v>3350</v>
      </c>
      <c r="C2222" s="1" t="s">
        <v>618</v>
      </c>
      <c r="D2222" t="s">
        <v>3351</v>
      </c>
    </row>
    <row r="2223" spans="1:4" x14ac:dyDescent="0.25">
      <c r="A2223" s="4" t="str">
        <f>HYPERLINK("http://www.autodoc.ru/Web/price/art/BME4698007BN?analog=on","BME4698007BN")</f>
        <v>BME4698007BN</v>
      </c>
      <c r="B2223" s="1" t="s">
        <v>3346</v>
      </c>
      <c r="C2223" s="1" t="s">
        <v>3313</v>
      </c>
      <c r="D2223" t="s">
        <v>3352</v>
      </c>
    </row>
    <row r="2224" spans="1:4" x14ac:dyDescent="0.25">
      <c r="A2224" s="4" t="str">
        <f>HYPERLINK("http://www.autodoc.ru/Web/price/art/BME4698008BN?analog=on","BME4698008BN")</f>
        <v>BME4698008BN</v>
      </c>
      <c r="B2224" s="1" t="s">
        <v>3346</v>
      </c>
      <c r="C2224" s="1" t="s">
        <v>3313</v>
      </c>
      <c r="D2224" t="s">
        <v>3353</v>
      </c>
    </row>
    <row r="2225" spans="1:4" x14ac:dyDescent="0.25">
      <c r="A2225" s="4" t="str">
        <f>HYPERLINK("http://www.autodoc.ru/Web/price/art/BME4602030LL?analog=on","BME4602030LL")</f>
        <v>BME4602030LL</v>
      </c>
      <c r="B2225" s="1" t="s">
        <v>3354</v>
      </c>
      <c r="C2225" s="1" t="s">
        <v>1734</v>
      </c>
      <c r="D2225" t="s">
        <v>3355</v>
      </c>
    </row>
    <row r="2226" spans="1:4" x14ac:dyDescent="0.25">
      <c r="A2226" s="4" t="str">
        <f>HYPERLINK("http://www.autodoc.ru/Web/price/art/BME4602030LR?analog=on","BME4602030LR")</f>
        <v>BME4602030LR</v>
      </c>
      <c r="B2226" s="1" t="s">
        <v>3356</v>
      </c>
      <c r="C2226" s="1" t="s">
        <v>1734</v>
      </c>
      <c r="D2226" t="s">
        <v>3357</v>
      </c>
    </row>
    <row r="2227" spans="1:4" x14ac:dyDescent="0.25">
      <c r="A2227" s="4" t="str">
        <f>HYPERLINK("http://www.autodoc.ru/Web/price/art/BME4698030TTN?analog=on","BME4698030TTN")</f>
        <v>BME4698030TTN</v>
      </c>
      <c r="B2227" s="1" t="s">
        <v>3358</v>
      </c>
      <c r="C2227" s="1" t="s">
        <v>3313</v>
      </c>
      <c r="D2227" t="s">
        <v>3359</v>
      </c>
    </row>
    <row r="2228" spans="1:4" x14ac:dyDescent="0.25">
      <c r="A2228" s="4" t="str">
        <f>HYPERLINK("http://www.autodoc.ru/Web/price/art/BME4602030BN?analog=on","BME4602030BN")</f>
        <v>BME4602030BN</v>
      </c>
      <c r="B2228" s="1" t="s">
        <v>3360</v>
      </c>
      <c r="C2228" s="1" t="s">
        <v>1734</v>
      </c>
      <c r="D2228" t="s">
        <v>3361</v>
      </c>
    </row>
    <row r="2229" spans="1:4" x14ac:dyDescent="0.25">
      <c r="A2229" s="4" t="str">
        <f>HYPERLINK("http://www.autodoc.ru/Web/price/art/BME4698030WL?analog=on","BME4698030WL")</f>
        <v>BME4698030WL</v>
      </c>
      <c r="B2229" s="1" t="s">
        <v>3362</v>
      </c>
      <c r="C2229" s="1" t="s">
        <v>3313</v>
      </c>
      <c r="D2229" t="s">
        <v>3363</v>
      </c>
    </row>
    <row r="2230" spans="1:4" x14ac:dyDescent="0.25">
      <c r="A2230" s="4" t="str">
        <f>HYPERLINK("http://www.autodoc.ru/Web/price/art/BME4698030WR?analog=on","BME4698030WR")</f>
        <v>BME4698030WR</v>
      </c>
      <c r="B2230" s="1" t="s">
        <v>3364</v>
      </c>
      <c r="C2230" s="1" t="s">
        <v>3313</v>
      </c>
      <c r="D2230" t="s">
        <v>3365</v>
      </c>
    </row>
    <row r="2231" spans="1:4" x14ac:dyDescent="0.25">
      <c r="A2231" s="4" t="str">
        <f>HYPERLINK("http://www.autodoc.ru/Web/price/art/BME4698031N?analog=on","BME4698031N")</f>
        <v>BME4698031N</v>
      </c>
      <c r="B2231" s="1" t="s">
        <v>3358</v>
      </c>
      <c r="C2231" s="1" t="s">
        <v>3313</v>
      </c>
      <c r="D2231" t="s">
        <v>3366</v>
      </c>
    </row>
    <row r="2232" spans="1:4" x14ac:dyDescent="0.25">
      <c r="A2232" s="4" t="str">
        <f>HYPERLINK("http://www.autodoc.ru/Web/price/art/BME4698032BN?analog=on","BME4698032BN")</f>
        <v>BME4698032BN</v>
      </c>
      <c r="B2232" s="1" t="s">
        <v>3358</v>
      </c>
      <c r="C2232" s="1" t="s">
        <v>3313</v>
      </c>
      <c r="D2232" t="s">
        <v>3367</v>
      </c>
    </row>
    <row r="2233" spans="1:4" x14ac:dyDescent="0.25">
      <c r="A2233" s="4" t="str">
        <f>HYPERLINK("http://www.autodoc.ru/Web/price/art/BME4698033N?analog=on","BME4698033N")</f>
        <v>BME4698033N</v>
      </c>
      <c r="B2233" s="1" t="s">
        <v>3358</v>
      </c>
      <c r="C2233" s="1" t="s">
        <v>3313</v>
      </c>
      <c r="D2233" t="s">
        <v>3368</v>
      </c>
    </row>
    <row r="2234" spans="1:4" x14ac:dyDescent="0.25">
      <c r="A2234" s="4" t="str">
        <f>HYPERLINK("http://www.autodoc.ru/Web/price/art/BME4698034N?analog=on","BME4698034N")</f>
        <v>BME4698034N</v>
      </c>
      <c r="B2234" s="1" t="s">
        <v>3358</v>
      </c>
      <c r="C2234" s="1" t="s">
        <v>3313</v>
      </c>
      <c r="D2234" t="s">
        <v>3369</v>
      </c>
    </row>
    <row r="2235" spans="1:4" x14ac:dyDescent="0.25">
      <c r="A2235" s="4" t="str">
        <f>HYPERLINK("http://www.autodoc.ru/Web/price/art/BME4602070Z?analog=on","BME4602070Z")</f>
        <v>BME4602070Z</v>
      </c>
      <c r="B2235" s="1" t="s">
        <v>3370</v>
      </c>
      <c r="C2235" s="1" t="s">
        <v>1734</v>
      </c>
      <c r="D2235" t="s">
        <v>3371</v>
      </c>
    </row>
    <row r="2236" spans="1:4" x14ac:dyDescent="0.25">
      <c r="A2236" s="4" t="str">
        <f>HYPERLINK("http://www.autodoc.ru/Web/price/art/BME4698070L?analog=on","BME4698070L")</f>
        <v>BME4698070L</v>
      </c>
      <c r="B2236" s="1" t="s">
        <v>3372</v>
      </c>
      <c r="C2236" s="1" t="s">
        <v>3313</v>
      </c>
      <c r="D2236" t="s">
        <v>3373</v>
      </c>
    </row>
    <row r="2237" spans="1:4" x14ac:dyDescent="0.25">
      <c r="A2237" s="4" t="str">
        <f>HYPERLINK("http://www.autodoc.ru/Web/price/art/BME4698070R?analog=on","BME4698070R")</f>
        <v>BME4698070R</v>
      </c>
      <c r="B2237" s="1" t="s">
        <v>3374</v>
      </c>
      <c r="C2237" s="1" t="s">
        <v>3313</v>
      </c>
      <c r="D2237" t="s">
        <v>3375</v>
      </c>
    </row>
    <row r="2238" spans="1:4" x14ac:dyDescent="0.25">
      <c r="A2238" s="4" t="str">
        <f>HYPERLINK("http://www.autodoc.ru/Web/price/art/BME4602100HBL?analog=on","BME4602100HBL")</f>
        <v>BME4602100HBL</v>
      </c>
      <c r="B2238" s="1" t="s">
        <v>3376</v>
      </c>
      <c r="C2238" s="1" t="s">
        <v>1734</v>
      </c>
      <c r="D2238" t="s">
        <v>3377</v>
      </c>
    </row>
    <row r="2239" spans="1:4" x14ac:dyDescent="0.25">
      <c r="A2239" s="4" t="str">
        <f>HYPERLINK("http://www.autodoc.ru/Web/price/art/BME4698100HBL?analog=on","BME4698100HBL")</f>
        <v>BME4698100HBL</v>
      </c>
      <c r="B2239" s="1" t="s">
        <v>3378</v>
      </c>
      <c r="C2239" s="1" t="s">
        <v>3313</v>
      </c>
      <c r="D2239" t="s">
        <v>3377</v>
      </c>
    </row>
    <row r="2240" spans="1:4" x14ac:dyDescent="0.25">
      <c r="A2240" s="4" t="str">
        <f>HYPERLINK("http://www.autodoc.ru/Web/price/art/BME4602100HBR?analog=on","BME4602100HBR")</f>
        <v>BME4602100HBR</v>
      </c>
      <c r="B2240" s="1" t="s">
        <v>3379</v>
      </c>
      <c r="C2240" s="1" t="s">
        <v>1734</v>
      </c>
      <c r="D2240" t="s">
        <v>3380</v>
      </c>
    </row>
    <row r="2241" spans="1:4" x14ac:dyDescent="0.25">
      <c r="A2241" s="4" t="str">
        <f>HYPERLINK("http://www.autodoc.ru/Web/price/art/BME4698100HBR?analog=on","BME4698100HBR")</f>
        <v>BME4698100HBR</v>
      </c>
      <c r="B2241" s="1" t="s">
        <v>3381</v>
      </c>
      <c r="C2241" s="1" t="s">
        <v>3313</v>
      </c>
      <c r="D2241" t="s">
        <v>3380</v>
      </c>
    </row>
    <row r="2242" spans="1:4" x14ac:dyDescent="0.25">
      <c r="A2242" s="4" t="str">
        <f>HYPERLINK("http://www.autodoc.ru/Web/price/art/BME4698101HBL?analog=on","BME4698101HBL")</f>
        <v>BME4698101HBL</v>
      </c>
      <c r="B2242" s="1" t="s">
        <v>3378</v>
      </c>
      <c r="C2242" s="1" t="s">
        <v>3313</v>
      </c>
      <c r="D2242" t="s">
        <v>3382</v>
      </c>
    </row>
    <row r="2243" spans="1:4" x14ac:dyDescent="0.25">
      <c r="A2243" s="4" t="str">
        <f>HYPERLINK("http://www.autodoc.ru/Web/price/art/BME4698101HBR?analog=on","BME4698101HBR")</f>
        <v>BME4698101HBR</v>
      </c>
      <c r="B2243" s="1" t="s">
        <v>3381</v>
      </c>
      <c r="C2243" s="1" t="s">
        <v>3313</v>
      </c>
      <c r="D2243" t="s">
        <v>3383</v>
      </c>
    </row>
    <row r="2244" spans="1:4" x14ac:dyDescent="0.25">
      <c r="A2244" s="4" t="str">
        <f>HYPERLINK("http://www.autodoc.ru/Web/price/art/BME4698102BL?analog=on","BME4698102BL")</f>
        <v>BME4698102BL</v>
      </c>
      <c r="C2244" s="1" t="s">
        <v>3313</v>
      </c>
      <c r="D2244" t="s">
        <v>3384</v>
      </c>
    </row>
    <row r="2245" spans="1:4" x14ac:dyDescent="0.25">
      <c r="A2245" s="4" t="str">
        <f>HYPERLINK("http://www.autodoc.ru/Web/price/art/BME4698102BR?analog=on","BME4698102BR")</f>
        <v>BME4698102BR</v>
      </c>
      <c r="C2245" s="1" t="s">
        <v>3313</v>
      </c>
      <c r="D2245" t="s">
        <v>3385</v>
      </c>
    </row>
    <row r="2246" spans="1:4" x14ac:dyDescent="0.25">
      <c r="A2246" s="4" t="str">
        <f>HYPERLINK("http://www.autodoc.ru/Web/price/art/BME4698130L?analog=on","BME4698130L")</f>
        <v>BME4698130L</v>
      </c>
      <c r="B2246" s="1" t="s">
        <v>3386</v>
      </c>
      <c r="C2246" s="1" t="s">
        <v>3313</v>
      </c>
      <c r="D2246" t="s">
        <v>3387</v>
      </c>
    </row>
    <row r="2247" spans="1:4" x14ac:dyDescent="0.25">
      <c r="A2247" s="4" t="str">
        <f>HYPERLINK("http://www.autodoc.ru/Web/price/art/BME4602130L?analog=on","BME4602130L")</f>
        <v>BME4602130L</v>
      </c>
      <c r="B2247" s="1" t="s">
        <v>3388</v>
      </c>
      <c r="C2247" s="1" t="s">
        <v>1734</v>
      </c>
      <c r="D2247" t="s">
        <v>3387</v>
      </c>
    </row>
    <row r="2248" spans="1:4" x14ac:dyDescent="0.25">
      <c r="A2248" s="4" t="str">
        <f>HYPERLINK("http://www.autodoc.ru/Web/price/art/BME4602130R?analog=on","BME4602130R")</f>
        <v>BME4602130R</v>
      </c>
      <c r="B2248" s="1" t="s">
        <v>3389</v>
      </c>
      <c r="C2248" s="1" t="s">
        <v>1734</v>
      </c>
      <c r="D2248" t="s">
        <v>3390</v>
      </c>
    </row>
    <row r="2249" spans="1:4" x14ac:dyDescent="0.25">
      <c r="A2249" s="4" t="str">
        <f>HYPERLINK("http://www.autodoc.ru/Web/price/art/BME4698130R?analog=on","BME4698130R")</f>
        <v>BME4698130R</v>
      </c>
      <c r="B2249" s="1" t="s">
        <v>3391</v>
      </c>
      <c r="C2249" s="1" t="s">
        <v>3313</v>
      </c>
      <c r="D2249" t="s">
        <v>3390</v>
      </c>
    </row>
    <row r="2250" spans="1:4" x14ac:dyDescent="0.25">
      <c r="A2250" s="4" t="str">
        <f>HYPERLINK("http://www.autodoc.ru/Web/price/art/BME4698131L?analog=on","BME4698131L")</f>
        <v>BME4698131L</v>
      </c>
      <c r="B2250" s="1" t="s">
        <v>3392</v>
      </c>
      <c r="C2250" s="1" t="s">
        <v>3313</v>
      </c>
      <c r="D2250" t="s">
        <v>3393</v>
      </c>
    </row>
    <row r="2251" spans="1:4" x14ac:dyDescent="0.25">
      <c r="A2251" s="4" t="str">
        <f>HYPERLINK("http://www.autodoc.ru/Web/price/art/BME4698131R?analog=on","BME4698131R")</f>
        <v>BME4698131R</v>
      </c>
      <c r="B2251" s="1" t="s">
        <v>3394</v>
      </c>
      <c r="C2251" s="1" t="s">
        <v>3313</v>
      </c>
      <c r="D2251" t="s">
        <v>3395</v>
      </c>
    </row>
    <row r="2252" spans="1:4" x14ac:dyDescent="0.25">
      <c r="A2252" s="4" t="str">
        <f>HYPERLINK("http://www.autodoc.ru/Web/price/art/BME4698160X?analog=on","BME4698160X")</f>
        <v>BME4698160X</v>
      </c>
      <c r="B2252" s="1" t="s">
        <v>3396</v>
      </c>
      <c r="C2252" s="1" t="s">
        <v>3313</v>
      </c>
      <c r="D2252" t="s">
        <v>3397</v>
      </c>
    </row>
    <row r="2253" spans="1:4" x14ac:dyDescent="0.25">
      <c r="A2253" s="4" t="str">
        <f>HYPERLINK("http://www.autodoc.ru/Web/price/art/BME4602160X?analog=on","BME4602160X")</f>
        <v>BME4602160X</v>
      </c>
      <c r="B2253" s="1" t="s">
        <v>3398</v>
      </c>
      <c r="C2253" s="1" t="s">
        <v>1734</v>
      </c>
      <c r="D2253" t="s">
        <v>3399</v>
      </c>
    </row>
    <row r="2254" spans="1:4" x14ac:dyDescent="0.25">
      <c r="A2254" s="4" t="str">
        <f>HYPERLINK("http://www.autodoc.ru/Web/price/art/BME4602161X?analog=on","BME4602161X")</f>
        <v>BME4602161X</v>
      </c>
      <c r="B2254" s="1" t="s">
        <v>3398</v>
      </c>
      <c r="C2254" s="1" t="s">
        <v>1734</v>
      </c>
      <c r="D2254" t="s">
        <v>3400</v>
      </c>
    </row>
    <row r="2255" spans="1:4" x14ac:dyDescent="0.25">
      <c r="A2255" s="4" t="str">
        <f>HYPERLINK("http://www.autodoc.ru/Web/price/art/BME4602170L?analog=on","BME4602170L")</f>
        <v>BME4602170L</v>
      </c>
      <c r="B2255" s="1" t="s">
        <v>3401</v>
      </c>
      <c r="C2255" s="1" t="s">
        <v>2125</v>
      </c>
      <c r="D2255" t="s">
        <v>3402</v>
      </c>
    </row>
    <row r="2256" spans="1:4" x14ac:dyDescent="0.25">
      <c r="A2256" s="4" t="str">
        <f>HYPERLINK("http://www.autodoc.ru/Web/price/art/BME4698170BL?analog=on","BME4698170BL")</f>
        <v>BME4698170BL</v>
      </c>
      <c r="B2256" s="1" t="s">
        <v>3403</v>
      </c>
      <c r="C2256" s="1" t="s">
        <v>3313</v>
      </c>
      <c r="D2256" t="s">
        <v>3404</v>
      </c>
    </row>
    <row r="2257" spans="1:4" x14ac:dyDescent="0.25">
      <c r="A2257" s="4" t="str">
        <f>HYPERLINK("http://www.autodoc.ru/Web/price/art/BME4602170R?analog=on","BME4602170R")</f>
        <v>BME4602170R</v>
      </c>
      <c r="B2257" s="1" t="s">
        <v>3405</v>
      </c>
      <c r="C2257" s="1" t="s">
        <v>2125</v>
      </c>
      <c r="D2257" t="s">
        <v>3406</v>
      </c>
    </row>
    <row r="2258" spans="1:4" x14ac:dyDescent="0.25">
      <c r="A2258" s="4" t="str">
        <f>HYPERLINK("http://www.autodoc.ru/Web/price/art/BME4698170BR?analog=on","BME4698170BR")</f>
        <v>BME4698170BR</v>
      </c>
      <c r="B2258" s="1" t="s">
        <v>3407</v>
      </c>
      <c r="C2258" s="1" t="s">
        <v>3313</v>
      </c>
      <c r="D2258" t="s">
        <v>3408</v>
      </c>
    </row>
    <row r="2259" spans="1:4" x14ac:dyDescent="0.25">
      <c r="A2259" s="4" t="str">
        <f>HYPERLINK("http://www.autodoc.ru/Web/price/art/BME4698180B?analog=on","BME4698180B")</f>
        <v>BME4698180B</v>
      </c>
      <c r="B2259" s="1" t="s">
        <v>3409</v>
      </c>
      <c r="C2259" s="1" t="s">
        <v>3313</v>
      </c>
      <c r="D2259" t="s">
        <v>3410</v>
      </c>
    </row>
    <row r="2260" spans="1:4" x14ac:dyDescent="0.25">
      <c r="A2260" s="4" t="str">
        <f>HYPERLINK("http://www.autodoc.ru/Web/price/art/BME4698190?analog=on","BME4698190")</f>
        <v>BME4698190</v>
      </c>
      <c r="B2260" s="1" t="s">
        <v>3411</v>
      </c>
      <c r="C2260" s="1" t="s">
        <v>3313</v>
      </c>
      <c r="D2260" t="s">
        <v>3412</v>
      </c>
    </row>
    <row r="2261" spans="1:4" x14ac:dyDescent="0.25">
      <c r="A2261" s="4" t="str">
        <f>HYPERLINK("http://www.autodoc.ru/Web/price/art/BME4698190BL?analog=on","BME4698190BL")</f>
        <v>BME4698190BL</v>
      </c>
      <c r="B2261" s="1" t="s">
        <v>3413</v>
      </c>
      <c r="C2261" s="1" t="s">
        <v>3313</v>
      </c>
      <c r="D2261" t="s">
        <v>3414</v>
      </c>
    </row>
    <row r="2262" spans="1:4" x14ac:dyDescent="0.25">
      <c r="A2262" s="4" t="str">
        <f>HYPERLINK("http://www.autodoc.ru/Web/price/art/BME4698190BR?analog=on","BME4698190BR")</f>
        <v>BME4698190BR</v>
      </c>
      <c r="B2262" s="1" t="s">
        <v>3415</v>
      </c>
      <c r="C2262" s="1" t="s">
        <v>3313</v>
      </c>
      <c r="D2262" t="s">
        <v>3416</v>
      </c>
    </row>
    <row r="2263" spans="1:4" x14ac:dyDescent="0.25">
      <c r="A2263" s="4" t="str">
        <f>HYPERLINK("http://www.autodoc.ru/Web/price/art/BME4698240P?analog=on","BME4698240P")</f>
        <v>BME4698240P</v>
      </c>
      <c r="B2263" s="1" t="s">
        <v>3417</v>
      </c>
      <c r="C2263" s="1" t="s">
        <v>3313</v>
      </c>
      <c r="D2263" t="s">
        <v>3418</v>
      </c>
    </row>
    <row r="2264" spans="1:4" x14ac:dyDescent="0.25">
      <c r="A2264" s="4" t="str">
        <f>HYPERLINK("http://www.autodoc.ru/Web/price/art/BME4698270L?analog=on","BME4698270L")</f>
        <v>BME4698270L</v>
      </c>
      <c r="B2264" s="1" t="s">
        <v>3419</v>
      </c>
      <c r="C2264" s="1" t="s">
        <v>3313</v>
      </c>
      <c r="D2264" t="s">
        <v>3420</v>
      </c>
    </row>
    <row r="2265" spans="1:4" x14ac:dyDescent="0.25">
      <c r="A2265" s="4" t="str">
        <f>HYPERLINK("http://www.autodoc.ru/Web/price/art/BME4602270L?analog=on","BME4602270L")</f>
        <v>BME4602270L</v>
      </c>
      <c r="B2265" s="1" t="s">
        <v>3421</v>
      </c>
      <c r="C2265" s="1" t="s">
        <v>1734</v>
      </c>
      <c r="D2265" t="s">
        <v>3422</v>
      </c>
    </row>
    <row r="2266" spans="1:4" x14ac:dyDescent="0.25">
      <c r="A2266" s="4" t="str">
        <f>HYPERLINK("http://www.autodoc.ru/Web/price/art/BME4698270R?analog=on","BME4698270R")</f>
        <v>BME4698270R</v>
      </c>
      <c r="B2266" s="1" t="s">
        <v>3423</v>
      </c>
      <c r="C2266" s="1" t="s">
        <v>3313</v>
      </c>
      <c r="D2266" t="s">
        <v>3424</v>
      </c>
    </row>
    <row r="2267" spans="1:4" x14ac:dyDescent="0.25">
      <c r="A2267" s="4" t="str">
        <f>HYPERLINK("http://www.autodoc.ru/Web/price/art/BME4602270R?analog=on","BME4602270R")</f>
        <v>BME4602270R</v>
      </c>
      <c r="B2267" s="1" t="s">
        <v>3425</v>
      </c>
      <c r="C2267" s="1" t="s">
        <v>1734</v>
      </c>
      <c r="D2267" t="s">
        <v>3426</v>
      </c>
    </row>
    <row r="2268" spans="1:4" x14ac:dyDescent="0.25">
      <c r="A2268" s="4" t="str">
        <f>HYPERLINK("http://www.autodoc.ru/Web/price/art/BME4698271L?analog=on","BME4698271L")</f>
        <v>BME4698271L</v>
      </c>
      <c r="B2268" s="1" t="s">
        <v>3419</v>
      </c>
      <c r="C2268" s="1" t="s">
        <v>3313</v>
      </c>
      <c r="D2268" t="s">
        <v>3427</v>
      </c>
    </row>
    <row r="2269" spans="1:4" x14ac:dyDescent="0.25">
      <c r="A2269" s="4" t="str">
        <f>HYPERLINK("http://www.autodoc.ru/Web/price/art/BME4698271R?analog=on","BME4698271R")</f>
        <v>BME4698271R</v>
      </c>
      <c r="B2269" s="1" t="s">
        <v>3423</v>
      </c>
      <c r="C2269" s="1" t="s">
        <v>3313</v>
      </c>
      <c r="D2269" t="s">
        <v>3428</v>
      </c>
    </row>
    <row r="2270" spans="1:4" x14ac:dyDescent="0.25">
      <c r="A2270" s="4" t="str">
        <f>HYPERLINK("http://www.autodoc.ru/Web/price/art/BME4698280CCN?analog=on","BME4698280CCN")</f>
        <v>BME4698280CCN</v>
      </c>
      <c r="B2270" s="1" t="s">
        <v>3429</v>
      </c>
      <c r="C2270" s="1" t="s">
        <v>3313</v>
      </c>
      <c r="D2270" t="s">
        <v>3430</v>
      </c>
    </row>
    <row r="2271" spans="1:4" x14ac:dyDescent="0.25">
      <c r="A2271" s="4" t="str">
        <f>HYPERLINK("http://www.autodoc.ru/Web/price/art/BME4601280LL?analog=on","BME4601280LL")</f>
        <v>BME4601280LL</v>
      </c>
      <c r="B2271" s="1" t="s">
        <v>3280</v>
      </c>
      <c r="C2271" s="1" t="s">
        <v>1301</v>
      </c>
      <c r="D2271" t="s">
        <v>3281</v>
      </c>
    </row>
    <row r="2272" spans="1:4" x14ac:dyDescent="0.25">
      <c r="A2272" s="4" t="str">
        <f>HYPERLINK("http://www.autodoc.ru/Web/price/art/BME4601280LR?analog=on","BME4601280LR")</f>
        <v>BME4601280LR</v>
      </c>
      <c r="B2272" s="1" t="s">
        <v>3282</v>
      </c>
      <c r="C2272" s="1" t="s">
        <v>1301</v>
      </c>
      <c r="D2272" t="s">
        <v>3283</v>
      </c>
    </row>
    <row r="2273" spans="1:4" x14ac:dyDescent="0.25">
      <c r="A2273" s="4" t="str">
        <f>HYPERLINK("http://www.autodoc.ru/Web/price/art/BME4698300L?analog=on","BME4698300L")</f>
        <v>BME4698300L</v>
      </c>
      <c r="B2273" s="1" t="s">
        <v>3431</v>
      </c>
      <c r="C2273" s="1" t="s">
        <v>3432</v>
      </c>
      <c r="D2273" t="s">
        <v>3433</v>
      </c>
    </row>
    <row r="2274" spans="1:4" x14ac:dyDescent="0.25">
      <c r="A2274" s="4" t="str">
        <f>HYPERLINK("http://www.autodoc.ru/Web/price/art/BME4698300R?analog=on","BME4698300R")</f>
        <v>BME4698300R</v>
      </c>
      <c r="B2274" s="1" t="s">
        <v>3434</v>
      </c>
      <c r="C2274" s="1" t="s">
        <v>3313</v>
      </c>
      <c r="D2274" t="s">
        <v>3435</v>
      </c>
    </row>
    <row r="2275" spans="1:4" x14ac:dyDescent="0.25">
      <c r="A2275" s="4" t="str">
        <f>HYPERLINK("http://www.autodoc.ru/Web/price/art/BME4698301L?analog=on","BME4698301L")</f>
        <v>BME4698301L</v>
      </c>
      <c r="B2275" s="1" t="s">
        <v>3436</v>
      </c>
      <c r="C2275" s="1" t="s">
        <v>3313</v>
      </c>
      <c r="D2275" t="s">
        <v>3437</v>
      </c>
    </row>
    <row r="2276" spans="1:4" x14ac:dyDescent="0.25">
      <c r="A2276" s="4" t="str">
        <f>HYPERLINK("http://www.autodoc.ru/Web/price/art/BME4698301R?analog=on","BME4698301R")</f>
        <v>BME4698301R</v>
      </c>
      <c r="B2276" s="1" t="s">
        <v>3438</v>
      </c>
      <c r="C2276" s="1" t="s">
        <v>3313</v>
      </c>
      <c r="D2276" t="s">
        <v>3439</v>
      </c>
    </row>
    <row r="2277" spans="1:4" x14ac:dyDescent="0.25">
      <c r="A2277" s="4" t="str">
        <f>HYPERLINK("http://www.autodoc.ru/Web/price/art/BME4698330?analog=on","BME4698330")</f>
        <v>BME4698330</v>
      </c>
      <c r="B2277" s="1" t="s">
        <v>3440</v>
      </c>
      <c r="C2277" s="1" t="s">
        <v>3313</v>
      </c>
      <c r="D2277" t="s">
        <v>3441</v>
      </c>
    </row>
    <row r="2278" spans="1:4" x14ac:dyDescent="0.25">
      <c r="A2278" s="4" t="str">
        <f>HYPERLINK("http://www.autodoc.ru/Web/price/art/BME4602330?analog=on","BME4602330")</f>
        <v>BME4602330</v>
      </c>
      <c r="B2278" s="1" t="s">
        <v>3442</v>
      </c>
      <c r="C2278" s="1" t="s">
        <v>1734</v>
      </c>
      <c r="D2278" t="s">
        <v>3441</v>
      </c>
    </row>
    <row r="2279" spans="1:4" x14ac:dyDescent="0.25">
      <c r="A2279" s="4" t="str">
        <f>HYPERLINK("http://www.autodoc.ru/Web/price/art/BME4698380M?analog=on","BME4698380M")</f>
        <v>BME4698380M</v>
      </c>
      <c r="B2279" s="1" t="s">
        <v>3443</v>
      </c>
      <c r="C2279" s="1" t="s">
        <v>3432</v>
      </c>
      <c r="D2279" t="s">
        <v>3444</v>
      </c>
    </row>
    <row r="2280" spans="1:4" x14ac:dyDescent="0.25">
      <c r="A2280" s="4" t="str">
        <f>HYPERLINK("http://www.autodoc.ru/Web/price/art/BME4698380A?analog=on","BME4698380A")</f>
        <v>BME4698380A</v>
      </c>
      <c r="B2280" s="1" t="s">
        <v>3443</v>
      </c>
      <c r="C2280" s="1" t="s">
        <v>699</v>
      </c>
      <c r="D2280" t="s">
        <v>3445</v>
      </c>
    </row>
    <row r="2281" spans="1:4" x14ac:dyDescent="0.25">
      <c r="A2281" s="4" t="str">
        <f>HYPERLINK("http://www.autodoc.ru/Web/price/art/BME4698450XL?analog=on","BME4698450XL")</f>
        <v>BME4698450XL</v>
      </c>
      <c r="B2281" s="1" t="s">
        <v>3446</v>
      </c>
      <c r="C2281" s="1" t="s">
        <v>3226</v>
      </c>
      <c r="D2281" t="s">
        <v>3447</v>
      </c>
    </row>
    <row r="2282" spans="1:4" x14ac:dyDescent="0.25">
      <c r="A2282" s="4" t="str">
        <f>HYPERLINK("http://www.autodoc.ru/Web/price/art/BME4698450XR?analog=on","BME4698450XR")</f>
        <v>BME4698450XR</v>
      </c>
      <c r="B2282" s="1" t="s">
        <v>3448</v>
      </c>
      <c r="C2282" s="1" t="s">
        <v>3226</v>
      </c>
      <c r="D2282" t="s">
        <v>3449</v>
      </c>
    </row>
    <row r="2283" spans="1:4" x14ac:dyDescent="0.25">
      <c r="A2283" s="4" t="str">
        <f>HYPERLINK("http://www.autodoc.ru/Web/price/art/BME4698452XL?analog=on","BME4698452XL")</f>
        <v>BME4698452XL</v>
      </c>
      <c r="B2283" s="1" t="s">
        <v>3450</v>
      </c>
      <c r="C2283" s="1" t="s">
        <v>3226</v>
      </c>
      <c r="D2283" t="s">
        <v>3451</v>
      </c>
    </row>
    <row r="2284" spans="1:4" x14ac:dyDescent="0.25">
      <c r="A2284" s="4" t="str">
        <f>HYPERLINK("http://www.autodoc.ru/Web/price/art/BME4698452XR?analog=on","BME4698452XR")</f>
        <v>BME4698452XR</v>
      </c>
      <c r="B2284" s="1" t="s">
        <v>3452</v>
      </c>
      <c r="C2284" s="1" t="s">
        <v>3226</v>
      </c>
      <c r="D2284" t="s">
        <v>3453</v>
      </c>
    </row>
    <row r="2285" spans="1:4" x14ac:dyDescent="0.25">
      <c r="A2285" s="4" t="str">
        <f>HYPERLINK("http://www.autodoc.ru/Web/price/art/BME46984G0?analog=on","BME46984G0")</f>
        <v>BME46984G0</v>
      </c>
      <c r="B2285" s="1" t="s">
        <v>3454</v>
      </c>
      <c r="C2285" s="1" t="s">
        <v>3432</v>
      </c>
      <c r="D2285" t="s">
        <v>3455</v>
      </c>
    </row>
    <row r="2286" spans="1:4" x14ac:dyDescent="0.25">
      <c r="A2286" s="4" t="str">
        <f>HYPERLINK("http://www.autodoc.ru/Web/price/art/BME4698480L?analog=on","BME4698480L")</f>
        <v>BME4698480L</v>
      </c>
      <c r="B2286" s="1" t="s">
        <v>3456</v>
      </c>
      <c r="C2286" s="1" t="s">
        <v>3226</v>
      </c>
      <c r="D2286" t="s">
        <v>3457</v>
      </c>
    </row>
    <row r="2287" spans="1:4" x14ac:dyDescent="0.25">
      <c r="A2287" s="4" t="str">
        <f>HYPERLINK("http://www.autodoc.ru/Web/price/art/BME4698480R?analog=on","BME4698480R")</f>
        <v>BME4698480R</v>
      </c>
      <c r="B2287" s="1" t="s">
        <v>3458</v>
      </c>
      <c r="C2287" s="1" t="s">
        <v>3226</v>
      </c>
      <c r="D2287" t="s">
        <v>3459</v>
      </c>
    </row>
    <row r="2288" spans="1:4" x14ac:dyDescent="0.25">
      <c r="A2288" s="4" t="str">
        <f>HYPERLINK("http://www.autodoc.ru/Web/price/art/BME4698490L?analog=on","BME4698490L")</f>
        <v>BME4698490L</v>
      </c>
      <c r="C2288" s="1" t="s">
        <v>3226</v>
      </c>
      <c r="D2288" t="s">
        <v>3460</v>
      </c>
    </row>
    <row r="2289" spans="1:4" x14ac:dyDescent="0.25">
      <c r="A2289" s="4" t="str">
        <f>HYPERLINK("http://www.autodoc.ru/Web/price/art/BME4698490R?analog=on","BME4698490R")</f>
        <v>BME4698490R</v>
      </c>
      <c r="C2289" s="1" t="s">
        <v>3226</v>
      </c>
      <c r="D2289" t="s">
        <v>3461</v>
      </c>
    </row>
    <row r="2290" spans="1:4" x14ac:dyDescent="0.25">
      <c r="A2290" s="4" t="str">
        <f>HYPERLINK("http://www.autodoc.ru/Web/price/art/BME4698540XBN?analog=on","BME4698540XBN")</f>
        <v>BME4698540XBN</v>
      </c>
      <c r="C2290" s="1" t="s">
        <v>3313</v>
      </c>
      <c r="D2290" t="s">
        <v>3462</v>
      </c>
    </row>
    <row r="2291" spans="1:4" x14ac:dyDescent="0.25">
      <c r="A2291" s="4" t="str">
        <f>HYPERLINK("http://www.autodoc.ru/Web/price/art/BME4698640X?analog=on","BME4698640X")</f>
        <v>BME4698640X</v>
      </c>
      <c r="B2291" s="1" t="s">
        <v>3463</v>
      </c>
      <c r="C2291" s="1" t="s">
        <v>3313</v>
      </c>
      <c r="D2291" t="s">
        <v>3464</v>
      </c>
    </row>
    <row r="2292" spans="1:4" x14ac:dyDescent="0.25">
      <c r="A2292" s="4" t="str">
        <f>HYPERLINK("http://www.autodoc.ru/Web/price/art/BME4602640X?analog=on","BME4602640X")</f>
        <v>BME4602640X</v>
      </c>
      <c r="B2292" s="1" t="s">
        <v>3465</v>
      </c>
      <c r="C2292" s="1" t="s">
        <v>1734</v>
      </c>
      <c r="D2292" t="s">
        <v>3464</v>
      </c>
    </row>
    <row r="2293" spans="1:4" x14ac:dyDescent="0.25">
      <c r="A2293" s="4" t="str">
        <f>HYPERLINK("http://www.autodoc.ru/Web/price/art/BME4698641X?analog=on","BME4698641X")</f>
        <v>BME4698641X</v>
      </c>
      <c r="B2293" s="1" t="s">
        <v>3466</v>
      </c>
      <c r="C2293" s="1" t="s">
        <v>3313</v>
      </c>
      <c r="D2293" t="s">
        <v>3467</v>
      </c>
    </row>
    <row r="2294" spans="1:4" x14ac:dyDescent="0.25">
      <c r="A2294" s="4" t="str">
        <f>HYPERLINK("http://www.autodoc.ru/Web/price/art/BME4698660?analog=on","BME4698660")</f>
        <v>BME4698660</v>
      </c>
      <c r="B2294" s="1" t="s">
        <v>3468</v>
      </c>
      <c r="C2294" s="1" t="s">
        <v>3313</v>
      </c>
      <c r="D2294" t="s">
        <v>3469</v>
      </c>
    </row>
    <row r="2295" spans="1:4" x14ac:dyDescent="0.25">
      <c r="A2295" s="4" t="str">
        <f>HYPERLINK("http://www.autodoc.ru/Web/price/art/BME4698660BL?analog=on","BME4698660BL")</f>
        <v>BME4698660BL</v>
      </c>
      <c r="B2295" s="1" t="s">
        <v>3470</v>
      </c>
      <c r="C2295" s="1" t="s">
        <v>3313</v>
      </c>
      <c r="D2295" t="s">
        <v>3471</v>
      </c>
    </row>
    <row r="2296" spans="1:4" x14ac:dyDescent="0.25">
      <c r="A2296" s="4" t="str">
        <f>HYPERLINK("http://www.autodoc.ru/Web/price/art/BME4698660BR?analog=on","BME4698660BR")</f>
        <v>BME4698660BR</v>
      </c>
      <c r="B2296" s="1" t="s">
        <v>3472</v>
      </c>
      <c r="C2296" s="1" t="s">
        <v>3313</v>
      </c>
      <c r="D2296" t="s">
        <v>3473</v>
      </c>
    </row>
    <row r="2297" spans="1:4" x14ac:dyDescent="0.25">
      <c r="A2297" s="4" t="str">
        <f>HYPERLINK("http://www.autodoc.ru/Web/price/art/BME4698660BC?analog=on","BME4698660BC")</f>
        <v>BME4698660BC</v>
      </c>
      <c r="B2297" s="1" t="s">
        <v>3474</v>
      </c>
      <c r="C2297" s="1" t="s">
        <v>3313</v>
      </c>
      <c r="D2297" t="s">
        <v>3475</v>
      </c>
    </row>
    <row r="2298" spans="1:4" x14ac:dyDescent="0.25">
      <c r="A2298" s="4" t="str">
        <f>HYPERLINK("http://www.autodoc.ru/Web/price/art/BME4698740RYL?analog=on","BME4698740RYL")</f>
        <v>BME4698740RYL</v>
      </c>
      <c r="B2298" s="1" t="s">
        <v>3476</v>
      </c>
      <c r="C2298" s="1" t="s">
        <v>3313</v>
      </c>
      <c r="D2298" t="s">
        <v>3477</v>
      </c>
    </row>
    <row r="2299" spans="1:4" x14ac:dyDescent="0.25">
      <c r="A2299" s="4" t="str">
        <f>HYPERLINK("http://www.autodoc.ru/Web/price/art/BME4602740RWL?analog=on","BME4602740RWL")</f>
        <v>BME4602740RWL</v>
      </c>
      <c r="B2299" s="1" t="s">
        <v>3478</v>
      </c>
      <c r="C2299" s="1" t="s">
        <v>1734</v>
      </c>
      <c r="D2299" t="s">
        <v>3479</v>
      </c>
    </row>
    <row r="2300" spans="1:4" x14ac:dyDescent="0.25">
      <c r="A2300" s="4" t="str">
        <f>HYPERLINK("http://www.autodoc.ru/Web/price/art/BME4698740RYR?analog=on","BME4698740RYR")</f>
        <v>BME4698740RYR</v>
      </c>
      <c r="B2300" s="1" t="s">
        <v>3480</v>
      </c>
      <c r="C2300" s="1" t="s">
        <v>3313</v>
      </c>
      <c r="D2300" t="s">
        <v>3481</v>
      </c>
    </row>
    <row r="2301" spans="1:4" x14ac:dyDescent="0.25">
      <c r="A2301" s="4" t="str">
        <f>HYPERLINK("http://www.autodoc.ru/Web/price/art/BME4602740RWR?analog=on","BME4602740RWR")</f>
        <v>BME4602740RWR</v>
      </c>
      <c r="B2301" s="1" t="s">
        <v>3482</v>
      </c>
      <c r="C2301" s="1" t="s">
        <v>1734</v>
      </c>
      <c r="D2301" t="s">
        <v>3483</v>
      </c>
    </row>
    <row r="2302" spans="1:4" x14ac:dyDescent="0.25">
      <c r="A2302" s="4" t="str">
        <f>HYPERLINK("http://www.autodoc.ru/Web/price/art/BME4698741RWL?analog=on","BME4698741RWL")</f>
        <v>BME4698741RWL</v>
      </c>
      <c r="B2302" s="1" t="s">
        <v>3476</v>
      </c>
      <c r="C2302" s="1" t="s">
        <v>3313</v>
      </c>
      <c r="D2302" t="s">
        <v>3484</v>
      </c>
    </row>
    <row r="2303" spans="1:4" x14ac:dyDescent="0.25">
      <c r="A2303" s="4" t="str">
        <f>HYPERLINK("http://www.autodoc.ru/Web/price/art/BME4698741RWR?analog=on","BME4698741RWR")</f>
        <v>BME4698741RWR</v>
      </c>
      <c r="B2303" s="1" t="s">
        <v>3480</v>
      </c>
      <c r="C2303" s="1" t="s">
        <v>3313</v>
      </c>
      <c r="D2303" t="s">
        <v>3485</v>
      </c>
    </row>
    <row r="2304" spans="1:4" x14ac:dyDescent="0.25">
      <c r="A2304" s="4" t="str">
        <f>HYPERLINK("http://www.autodoc.ru/Web/price/art/BME4698742RWL?analog=on","BME4698742RWL")</f>
        <v>BME4698742RWL</v>
      </c>
      <c r="B2304" s="1" t="s">
        <v>3476</v>
      </c>
      <c r="C2304" s="1" t="s">
        <v>3313</v>
      </c>
      <c r="D2304" t="s">
        <v>3486</v>
      </c>
    </row>
    <row r="2305" spans="1:4" x14ac:dyDescent="0.25">
      <c r="A2305" s="4" t="str">
        <f>HYPERLINK("http://www.autodoc.ru/Web/price/art/BME4698742RWR?analog=on","BME4698742RWR")</f>
        <v>BME4698742RWR</v>
      </c>
      <c r="B2305" s="1" t="s">
        <v>3480</v>
      </c>
      <c r="C2305" s="1" t="s">
        <v>3313</v>
      </c>
      <c r="D2305" t="s">
        <v>3487</v>
      </c>
    </row>
    <row r="2306" spans="1:4" x14ac:dyDescent="0.25">
      <c r="A2306" s="4" t="str">
        <f>HYPERLINK("http://www.autodoc.ru/Web/price/art/BME4602750RWL?analog=on","BME4602750RWL")</f>
        <v>BME4602750RWL</v>
      </c>
      <c r="B2306" s="1" t="s">
        <v>3488</v>
      </c>
      <c r="C2306" s="1" t="s">
        <v>1734</v>
      </c>
      <c r="D2306" t="s">
        <v>3489</v>
      </c>
    </row>
    <row r="2307" spans="1:4" x14ac:dyDescent="0.25">
      <c r="A2307" s="4" t="str">
        <f>HYPERLINK("http://www.autodoc.ru/Web/price/art/BME4602750RWR?analog=on","BME4602750RWR")</f>
        <v>BME4602750RWR</v>
      </c>
      <c r="B2307" s="1" t="s">
        <v>3490</v>
      </c>
      <c r="C2307" s="1" t="s">
        <v>1734</v>
      </c>
      <c r="D2307" t="s">
        <v>3491</v>
      </c>
    </row>
    <row r="2308" spans="1:4" x14ac:dyDescent="0.25">
      <c r="A2308" s="4" t="str">
        <f>HYPERLINK("http://www.autodoc.ru/Web/price/art/BME4698760TTN?analog=on","BME4698760TTN")</f>
        <v>BME4698760TTN</v>
      </c>
      <c r="B2308" s="1" t="s">
        <v>3492</v>
      </c>
      <c r="C2308" s="1" t="s">
        <v>3313</v>
      </c>
      <c r="D2308" t="s">
        <v>3493</v>
      </c>
    </row>
    <row r="2309" spans="1:4" x14ac:dyDescent="0.25">
      <c r="A2309" s="4" t="str">
        <f>HYPERLINK("http://www.autodoc.ru/Web/price/art/BME4602760TTN?analog=on","BME4602760TTN")</f>
        <v>BME4602760TTN</v>
      </c>
      <c r="B2309" s="1" t="s">
        <v>3494</v>
      </c>
      <c r="C2309" s="1" t="s">
        <v>1734</v>
      </c>
      <c r="D2309" t="s">
        <v>3493</v>
      </c>
    </row>
    <row r="2310" spans="1:4" x14ac:dyDescent="0.25">
      <c r="A2310" s="4" t="str">
        <f>HYPERLINK("http://www.autodoc.ru/Web/price/art/BME4698760WN?analog=on","BME4698760WN")</f>
        <v>BME4698760WN</v>
      </c>
      <c r="B2310" s="1" t="s">
        <v>3492</v>
      </c>
      <c r="C2310" s="1" t="s">
        <v>3313</v>
      </c>
      <c r="D2310" t="s">
        <v>3495</v>
      </c>
    </row>
    <row r="2311" spans="1:4" x14ac:dyDescent="0.25">
      <c r="A2311" s="4" t="str">
        <f>HYPERLINK("http://www.autodoc.ru/Web/price/art/BME4602760RWN?analog=on","BME4602760RWN")</f>
        <v>BME4602760RWN</v>
      </c>
      <c r="B2311" s="1" t="s">
        <v>3494</v>
      </c>
      <c r="C2311" s="1" t="s">
        <v>1734</v>
      </c>
      <c r="D2311" t="s">
        <v>3496</v>
      </c>
    </row>
    <row r="2312" spans="1:4" x14ac:dyDescent="0.25">
      <c r="A2312" s="4" t="str">
        <f>HYPERLINK("http://www.autodoc.ru/Web/price/art/BME4698761HN?analog=on","BME4698761HN")</f>
        <v>BME4698761HN</v>
      </c>
      <c r="B2312" s="1" t="s">
        <v>3492</v>
      </c>
      <c r="C2312" s="1" t="s">
        <v>3313</v>
      </c>
      <c r="D2312" t="s">
        <v>3497</v>
      </c>
    </row>
    <row r="2313" spans="1:4" x14ac:dyDescent="0.25">
      <c r="A2313" s="4" t="str">
        <f>HYPERLINK("http://www.autodoc.ru/Web/price/art/BME4602761HN?analog=on","BME4602761HN")</f>
        <v>BME4602761HN</v>
      </c>
      <c r="B2313" s="1" t="s">
        <v>3494</v>
      </c>
      <c r="C2313" s="1" t="s">
        <v>1734</v>
      </c>
      <c r="D2313" t="s">
        <v>3498</v>
      </c>
    </row>
    <row r="2314" spans="1:4" x14ac:dyDescent="0.25">
      <c r="A2314" s="4" t="str">
        <f>HYPERLINK("http://www.autodoc.ru/Web/price/art/BME4602762HN?analog=on","BME4602762HN")</f>
        <v>BME4602762HN</v>
      </c>
      <c r="B2314" s="1" t="s">
        <v>3494</v>
      </c>
      <c r="C2314" s="1" t="s">
        <v>1734</v>
      </c>
      <c r="D2314" t="s">
        <v>3499</v>
      </c>
    </row>
    <row r="2315" spans="1:4" x14ac:dyDescent="0.25">
      <c r="A2315" s="4" t="str">
        <f>HYPERLINK("http://www.autodoc.ru/Web/price/art/BME4698762RWN?analog=on","BME4698762RWN")</f>
        <v>BME4698762RWN</v>
      </c>
      <c r="B2315" s="1" t="s">
        <v>3492</v>
      </c>
      <c r="C2315" s="1" t="s">
        <v>3313</v>
      </c>
      <c r="D2315" t="s">
        <v>3500</v>
      </c>
    </row>
    <row r="2316" spans="1:4" x14ac:dyDescent="0.25">
      <c r="A2316" s="4" t="str">
        <f>HYPERLINK("http://www.autodoc.ru/Web/price/art/BME4698763HN?analog=on","BME4698763HN")</f>
        <v>BME4698763HN</v>
      </c>
      <c r="B2316" s="1" t="s">
        <v>3492</v>
      </c>
      <c r="C2316" s="1" t="s">
        <v>3313</v>
      </c>
      <c r="D2316" t="s">
        <v>3498</v>
      </c>
    </row>
    <row r="2317" spans="1:4" x14ac:dyDescent="0.25">
      <c r="A2317" s="4" t="str">
        <f>HYPERLINK("http://www.autodoc.ru/Web/price/art/BME4698764BN?analog=on","BME4698764BN")</f>
        <v>BME4698764BN</v>
      </c>
      <c r="B2317" s="1" t="s">
        <v>3492</v>
      </c>
      <c r="C2317" s="1" t="s">
        <v>3313</v>
      </c>
      <c r="D2317" t="s">
        <v>3501</v>
      </c>
    </row>
    <row r="2318" spans="1:4" x14ac:dyDescent="0.25">
      <c r="A2318" s="4" t="str">
        <f>HYPERLINK("http://www.autodoc.ru/Web/price/art/BME4698765RTN?analog=on","BME4698765RTN")</f>
        <v>BME4698765RTN</v>
      </c>
      <c r="B2318" s="1" t="s">
        <v>3492</v>
      </c>
      <c r="C2318" s="1" t="s">
        <v>3226</v>
      </c>
      <c r="D2318" t="s">
        <v>3502</v>
      </c>
    </row>
    <row r="2319" spans="1:4" x14ac:dyDescent="0.25">
      <c r="A2319" s="4" t="str">
        <f>HYPERLINK("http://www.autodoc.ru/Web/price/art/BME4698766N?analog=on","BME4698766N")</f>
        <v>BME4698766N</v>
      </c>
      <c r="B2319" s="1" t="s">
        <v>3492</v>
      </c>
      <c r="C2319" s="1" t="s">
        <v>699</v>
      </c>
      <c r="D2319" t="s">
        <v>3503</v>
      </c>
    </row>
    <row r="2320" spans="1:4" x14ac:dyDescent="0.25">
      <c r="A2320" s="4" t="str">
        <f>HYPERLINK("http://www.autodoc.ru/Web/price/art/BME4698810L?analog=on","BME4698810L")</f>
        <v>BME4698810L</v>
      </c>
      <c r="B2320" s="1" t="s">
        <v>3504</v>
      </c>
      <c r="C2320" s="1" t="s">
        <v>3432</v>
      </c>
      <c r="D2320" t="s">
        <v>3505</v>
      </c>
    </row>
    <row r="2321" spans="1:4" x14ac:dyDescent="0.25">
      <c r="A2321" s="4" t="str">
        <f>HYPERLINK("http://www.autodoc.ru/Web/price/art/BME4698810R?analog=on","BME4698810R")</f>
        <v>BME4698810R</v>
      </c>
      <c r="B2321" s="1" t="s">
        <v>3506</v>
      </c>
      <c r="C2321" s="1" t="s">
        <v>3432</v>
      </c>
      <c r="D2321" t="s">
        <v>3507</v>
      </c>
    </row>
    <row r="2322" spans="1:4" x14ac:dyDescent="0.25">
      <c r="A2322" s="4" t="str">
        <f>HYPERLINK("http://www.autodoc.ru/Web/price/art/BME46989A0L?analog=on","BME46989A0L")</f>
        <v>BME46989A0L</v>
      </c>
      <c r="B2322" s="1" t="s">
        <v>3312</v>
      </c>
      <c r="C2322" s="1" t="s">
        <v>3313</v>
      </c>
      <c r="D2322" t="s">
        <v>3314</v>
      </c>
    </row>
    <row r="2323" spans="1:4" x14ac:dyDescent="0.25">
      <c r="A2323" s="4" t="str">
        <f>HYPERLINK("http://www.autodoc.ru/Web/price/art/BME46989A0R?analog=on","BME46989A0R")</f>
        <v>BME46989A0R</v>
      </c>
      <c r="B2323" s="1" t="s">
        <v>3315</v>
      </c>
      <c r="C2323" s="1" t="s">
        <v>3313</v>
      </c>
      <c r="D2323" t="s">
        <v>3316</v>
      </c>
    </row>
    <row r="2324" spans="1:4" x14ac:dyDescent="0.25">
      <c r="A2324" s="4" t="str">
        <f>HYPERLINK("http://www.autodoc.ru/Web/price/art/BME4698920?analog=on","BME4698920")</f>
        <v>BME4698920</v>
      </c>
      <c r="B2324" s="1" t="s">
        <v>3508</v>
      </c>
      <c r="C2324" s="1" t="s">
        <v>699</v>
      </c>
      <c r="D2324" t="s">
        <v>3509</v>
      </c>
    </row>
    <row r="2325" spans="1:4" x14ac:dyDescent="0.25">
      <c r="A2325" s="4" t="str">
        <f>HYPERLINK("http://www.autodoc.ru/Web/price/art/BME4698930?analog=on","BME4698930")</f>
        <v>BME4698930</v>
      </c>
      <c r="B2325" s="1" t="s">
        <v>3510</v>
      </c>
      <c r="C2325" s="1" t="s">
        <v>3432</v>
      </c>
      <c r="D2325" t="s">
        <v>3511</v>
      </c>
    </row>
    <row r="2326" spans="1:4" x14ac:dyDescent="0.25">
      <c r="A2326" s="4" t="str">
        <f>HYPERLINK("http://www.autodoc.ru/Web/price/art/BME4698940?analog=on","BME4698940")</f>
        <v>BME4698940</v>
      </c>
      <c r="B2326" s="1" t="s">
        <v>3512</v>
      </c>
      <c r="C2326" s="1" t="s">
        <v>699</v>
      </c>
      <c r="D2326" t="s">
        <v>3513</v>
      </c>
    </row>
    <row r="2327" spans="1:4" x14ac:dyDescent="0.25">
      <c r="A2327" s="4" t="str">
        <f>HYPERLINK("http://www.autodoc.ru/Web/price/art/BME4601970?analog=on","BME4601970")</f>
        <v>BME4601970</v>
      </c>
      <c r="B2327" s="1" t="s">
        <v>3514</v>
      </c>
      <c r="C2327" s="1" t="s">
        <v>1301</v>
      </c>
      <c r="D2327" t="s">
        <v>3515</v>
      </c>
    </row>
    <row r="2328" spans="1:4" x14ac:dyDescent="0.25">
      <c r="A2328" s="4" t="str">
        <f>HYPERLINK("http://www.autodoc.ru/Web/price/art/BME3996971?analog=on","BME3996971")</f>
        <v>BME3996971</v>
      </c>
      <c r="B2328" s="1" t="s">
        <v>2962</v>
      </c>
      <c r="C2328" s="1" t="s">
        <v>639</v>
      </c>
      <c r="D2328" t="s">
        <v>2963</v>
      </c>
    </row>
    <row r="2329" spans="1:4" x14ac:dyDescent="0.25">
      <c r="A2329" s="3" t="s">
        <v>3516</v>
      </c>
      <c r="B2329" s="3"/>
      <c r="C2329" s="3"/>
      <c r="D2329" s="3"/>
    </row>
    <row r="2330" spans="1:4" x14ac:dyDescent="0.25">
      <c r="A2330" s="4" t="str">
        <f>HYPERLINK("http://www.autodoc.ru/Web/price/art/BM0X59900AHN?analog=on","BM0X59900AHN")</f>
        <v>BM0X59900AHN</v>
      </c>
      <c r="B2330" s="1" t="s">
        <v>3517</v>
      </c>
      <c r="C2330" s="1" t="s">
        <v>1785</v>
      </c>
      <c r="D2330" t="s">
        <v>3518</v>
      </c>
    </row>
    <row r="2331" spans="1:4" x14ac:dyDescent="0.25">
      <c r="A2331" s="4" t="str">
        <f>HYPERLINK("http://www.autodoc.ru/Web/price/art/BM0X504001L?analog=on","BM0X504001L")</f>
        <v>BM0X504001L</v>
      </c>
      <c r="B2331" s="1" t="s">
        <v>3519</v>
      </c>
      <c r="C2331" s="1" t="s">
        <v>707</v>
      </c>
      <c r="D2331" t="s">
        <v>3520</v>
      </c>
    </row>
    <row r="2332" spans="1:4" x14ac:dyDescent="0.25">
      <c r="A2332" s="4" t="str">
        <f>HYPERLINK("http://www.autodoc.ru/Web/price/art/BM0X599001L?analog=on","BM0X599001L")</f>
        <v>BM0X599001L</v>
      </c>
      <c r="B2332" s="1" t="s">
        <v>3521</v>
      </c>
      <c r="C2332" s="1" t="s">
        <v>1785</v>
      </c>
      <c r="D2332" t="s">
        <v>3522</v>
      </c>
    </row>
    <row r="2333" spans="1:4" x14ac:dyDescent="0.25">
      <c r="A2333" s="4" t="str">
        <f>HYPERLINK("http://www.autodoc.ru/Web/price/art/BM0X504001R?analog=on","BM0X504001R")</f>
        <v>BM0X504001R</v>
      </c>
      <c r="B2333" s="1" t="s">
        <v>3523</v>
      </c>
      <c r="C2333" s="1" t="s">
        <v>707</v>
      </c>
      <c r="D2333" t="s">
        <v>3524</v>
      </c>
    </row>
    <row r="2334" spans="1:4" x14ac:dyDescent="0.25">
      <c r="A2334" s="4" t="str">
        <f>HYPERLINK("http://www.autodoc.ru/Web/price/art/BM0X599001R?analog=on","BM0X599001R")</f>
        <v>BM0X599001R</v>
      </c>
      <c r="B2334" s="1" t="s">
        <v>3525</v>
      </c>
      <c r="C2334" s="1" t="s">
        <v>1785</v>
      </c>
      <c r="D2334" t="s">
        <v>3526</v>
      </c>
    </row>
    <row r="2335" spans="1:4" x14ac:dyDescent="0.25">
      <c r="A2335" s="4" t="str">
        <f>HYPERLINK("http://www.autodoc.ru/Web/price/art/BM0X504002L?analog=on","BM0X504002L")</f>
        <v>BM0X504002L</v>
      </c>
      <c r="B2335" s="1" t="s">
        <v>3527</v>
      </c>
      <c r="C2335" s="1" t="s">
        <v>707</v>
      </c>
      <c r="D2335" t="s">
        <v>3520</v>
      </c>
    </row>
    <row r="2336" spans="1:4" x14ac:dyDescent="0.25">
      <c r="A2336" s="4" t="str">
        <f>HYPERLINK("http://www.autodoc.ru/Web/price/art/BM0X504002R?analog=on","BM0X504002R")</f>
        <v>BM0X504002R</v>
      </c>
      <c r="B2336" s="1" t="s">
        <v>3528</v>
      </c>
      <c r="C2336" s="1" t="s">
        <v>707</v>
      </c>
      <c r="D2336" t="s">
        <v>3524</v>
      </c>
    </row>
    <row r="2337" spans="1:4" x14ac:dyDescent="0.25">
      <c r="A2337" s="4" t="str">
        <f>HYPERLINK("http://www.autodoc.ru/Web/price/art/BM0X59900BBN?analog=on","BM0X59900BBN")</f>
        <v>BM0X59900BBN</v>
      </c>
      <c r="B2337" s="1" t="s">
        <v>3517</v>
      </c>
      <c r="C2337" s="1" t="s">
        <v>1785</v>
      </c>
      <c r="D2337" t="s">
        <v>3529</v>
      </c>
    </row>
    <row r="2338" spans="1:4" x14ac:dyDescent="0.25">
      <c r="A2338" s="4" t="str">
        <f>HYPERLINK("http://www.autodoc.ru/Web/price/art/BM0X599002L?analog=on","BM0X599002L")</f>
        <v>BM0X599002L</v>
      </c>
      <c r="B2338" s="1" t="s">
        <v>3530</v>
      </c>
      <c r="C2338" s="1" t="s">
        <v>1785</v>
      </c>
      <c r="D2338" t="s">
        <v>3520</v>
      </c>
    </row>
    <row r="2339" spans="1:4" x14ac:dyDescent="0.25">
      <c r="A2339" s="4" t="str">
        <f>HYPERLINK("http://www.autodoc.ru/Web/price/art/BM0X599002R?analog=on","BM0X599002R")</f>
        <v>BM0X599002R</v>
      </c>
      <c r="B2339" s="1" t="s">
        <v>3531</v>
      </c>
      <c r="C2339" s="1" t="s">
        <v>1785</v>
      </c>
      <c r="D2339" t="s">
        <v>3524</v>
      </c>
    </row>
    <row r="2340" spans="1:4" x14ac:dyDescent="0.25">
      <c r="A2340" s="4" t="str">
        <f>HYPERLINK("http://www.autodoc.ru/Web/price/art/BM0X599003N?analog=on","BM0X599003N")</f>
        <v>BM0X599003N</v>
      </c>
      <c r="B2340" s="1" t="s">
        <v>3532</v>
      </c>
      <c r="C2340" s="1" t="s">
        <v>1785</v>
      </c>
      <c r="D2340" t="s">
        <v>3533</v>
      </c>
    </row>
    <row r="2341" spans="1:4" x14ac:dyDescent="0.25">
      <c r="A2341" s="4" t="str">
        <f>HYPERLINK("http://www.autodoc.ru/Web/price/art/BM0X599004BN?analog=on","BM0X599004BN")</f>
        <v>BM0X599004BN</v>
      </c>
      <c r="B2341" s="1" t="s">
        <v>3517</v>
      </c>
      <c r="C2341" s="1" t="s">
        <v>1785</v>
      </c>
      <c r="D2341" t="s">
        <v>3534</v>
      </c>
    </row>
    <row r="2342" spans="1:4" x14ac:dyDescent="0.25">
      <c r="A2342" s="4" t="str">
        <f>HYPERLINK("http://www.autodoc.ru/Web/price/art/BM0X599005BN?analog=on","BM0X599005BN")</f>
        <v>BM0X599005BN</v>
      </c>
      <c r="B2342" s="1" t="s">
        <v>3532</v>
      </c>
      <c r="C2342" s="1" t="s">
        <v>1785</v>
      </c>
      <c r="D2342" t="s">
        <v>3535</v>
      </c>
    </row>
    <row r="2343" spans="1:4" x14ac:dyDescent="0.25">
      <c r="A2343" s="4" t="str">
        <f>HYPERLINK("http://www.autodoc.ru/Web/price/art/BM0X599006BN?analog=on","BM0X599006BN")</f>
        <v>BM0X599006BN</v>
      </c>
      <c r="B2343" s="1" t="s">
        <v>3532</v>
      </c>
      <c r="C2343" s="1" t="s">
        <v>1785</v>
      </c>
      <c r="D2343" t="s">
        <v>3536</v>
      </c>
    </row>
    <row r="2344" spans="1:4" x14ac:dyDescent="0.25">
      <c r="A2344" s="4" t="str">
        <f>HYPERLINK("http://www.autodoc.ru/Web/price/art/BM0X599006HN?analog=on","BM0X599006HN")</f>
        <v>BM0X599006HN</v>
      </c>
      <c r="B2344" s="1" t="s">
        <v>3517</v>
      </c>
      <c r="C2344" s="1" t="s">
        <v>1785</v>
      </c>
      <c r="D2344" t="s">
        <v>3537</v>
      </c>
    </row>
    <row r="2345" spans="1:4" x14ac:dyDescent="0.25">
      <c r="A2345" s="4" t="str">
        <f>HYPERLINK("http://www.autodoc.ru/Web/price/art/BM0X599006L?analog=on","BM0X599006L")</f>
        <v>BM0X599006L</v>
      </c>
      <c r="B2345" s="1" t="s">
        <v>3521</v>
      </c>
      <c r="C2345" s="1" t="s">
        <v>1785</v>
      </c>
      <c r="D2345" t="s">
        <v>3538</v>
      </c>
    </row>
    <row r="2346" spans="1:4" x14ac:dyDescent="0.25">
      <c r="A2346" s="4" t="str">
        <f>HYPERLINK("http://www.autodoc.ru/Web/price/art/BM0X599006R?analog=on","BM0X599006R")</f>
        <v>BM0X599006R</v>
      </c>
      <c r="B2346" s="1" t="s">
        <v>3525</v>
      </c>
      <c r="C2346" s="1" t="s">
        <v>1785</v>
      </c>
      <c r="D2346" t="s">
        <v>3539</v>
      </c>
    </row>
    <row r="2347" spans="1:4" x14ac:dyDescent="0.25">
      <c r="A2347" s="4" t="str">
        <f>HYPERLINK("http://www.autodoc.ru/Web/price/art/BM0X599007HN?analog=on","BM0X599007HN")</f>
        <v>BM0X599007HN</v>
      </c>
      <c r="B2347" s="1" t="s">
        <v>3532</v>
      </c>
      <c r="C2347" s="1" t="s">
        <v>1785</v>
      </c>
      <c r="D2347" t="s">
        <v>3540</v>
      </c>
    </row>
    <row r="2348" spans="1:4" x14ac:dyDescent="0.25">
      <c r="A2348" s="4" t="str">
        <f>HYPERLINK("http://www.autodoc.ru/Web/price/art/BM0X599007L?analog=on","BM0X599007L")</f>
        <v>BM0X599007L</v>
      </c>
      <c r="B2348" s="1" t="s">
        <v>3530</v>
      </c>
      <c r="C2348" s="1" t="s">
        <v>1785</v>
      </c>
      <c r="D2348" t="s">
        <v>3541</v>
      </c>
    </row>
    <row r="2349" spans="1:4" x14ac:dyDescent="0.25">
      <c r="A2349" s="4" t="str">
        <f>HYPERLINK("http://www.autodoc.ru/Web/price/art/BM0X599007R?analog=on","BM0X599007R")</f>
        <v>BM0X599007R</v>
      </c>
      <c r="B2349" s="1" t="s">
        <v>3531</v>
      </c>
      <c r="C2349" s="1" t="s">
        <v>1785</v>
      </c>
      <c r="D2349" t="s">
        <v>3542</v>
      </c>
    </row>
    <row r="2350" spans="1:4" x14ac:dyDescent="0.25">
      <c r="A2350" s="4" t="str">
        <f>HYPERLINK("http://www.autodoc.ru/Web/price/art/BM0X599008BN?analog=on","BM0X599008BN")</f>
        <v>BM0X599008BN</v>
      </c>
      <c r="B2350" s="1" t="s">
        <v>3517</v>
      </c>
      <c r="C2350" s="1" t="s">
        <v>1785</v>
      </c>
      <c r="D2350" t="s">
        <v>3543</v>
      </c>
    </row>
    <row r="2351" spans="1:4" x14ac:dyDescent="0.25">
      <c r="A2351" s="4" t="str">
        <f>HYPERLINK("http://www.autodoc.ru/Web/price/art/BM0X599009BN?analog=on","BM0X599009BN")</f>
        <v>BM0X599009BN</v>
      </c>
      <c r="B2351" s="1" t="s">
        <v>3532</v>
      </c>
      <c r="C2351" s="1" t="s">
        <v>1785</v>
      </c>
      <c r="D2351" t="s">
        <v>3544</v>
      </c>
    </row>
    <row r="2352" spans="1:4" x14ac:dyDescent="0.25">
      <c r="A2352" s="4" t="str">
        <f>HYPERLINK("http://www.autodoc.ru/Web/price/art/BM0X599070L?analog=on","BM0X599070L")</f>
        <v>BM0X599070L</v>
      </c>
      <c r="B2352" s="1" t="s">
        <v>3545</v>
      </c>
      <c r="C2352" s="1" t="s">
        <v>3546</v>
      </c>
      <c r="D2352" t="s">
        <v>3547</v>
      </c>
    </row>
    <row r="2353" spans="1:4" x14ac:dyDescent="0.25">
      <c r="A2353" s="4" t="str">
        <f>HYPERLINK("http://www.autodoc.ru/Web/price/art/BM0X599070R?analog=on","BM0X599070R")</f>
        <v>BM0X599070R</v>
      </c>
      <c r="B2353" s="1" t="s">
        <v>3548</v>
      </c>
      <c r="C2353" s="1" t="s">
        <v>3546</v>
      </c>
      <c r="D2353" t="s">
        <v>3549</v>
      </c>
    </row>
    <row r="2354" spans="1:4" x14ac:dyDescent="0.25">
      <c r="A2354" s="4" t="str">
        <f>HYPERLINK("http://www.autodoc.ru/Web/price/art/BM0X504070L?analog=on","BM0X504070L")</f>
        <v>BM0X504070L</v>
      </c>
      <c r="B2354" s="1" t="s">
        <v>3550</v>
      </c>
      <c r="C2354" s="1" t="s">
        <v>707</v>
      </c>
      <c r="D2354" t="s">
        <v>3551</v>
      </c>
    </row>
    <row r="2355" spans="1:4" x14ac:dyDescent="0.25">
      <c r="A2355" s="4" t="str">
        <f>HYPERLINK("http://www.autodoc.ru/Web/price/art/BM0X504070R?analog=on","BM0X504070R")</f>
        <v>BM0X504070R</v>
      </c>
      <c r="B2355" s="1" t="s">
        <v>3552</v>
      </c>
      <c r="C2355" s="1" t="s">
        <v>707</v>
      </c>
      <c r="D2355" t="s">
        <v>3553</v>
      </c>
    </row>
    <row r="2356" spans="1:4" x14ac:dyDescent="0.25">
      <c r="A2356" s="4" t="str">
        <f>HYPERLINK("http://www.autodoc.ru/Web/price/art/BM0X504071L?analog=on","BM0X504071L")</f>
        <v>BM0X504071L</v>
      </c>
      <c r="B2356" s="1" t="s">
        <v>3550</v>
      </c>
      <c r="C2356" s="1" t="s">
        <v>707</v>
      </c>
      <c r="D2356" t="s">
        <v>3554</v>
      </c>
    </row>
    <row r="2357" spans="1:4" x14ac:dyDescent="0.25">
      <c r="A2357" s="4" t="str">
        <f>HYPERLINK("http://www.autodoc.ru/Web/price/art/BM0X599071L?analog=on","BM0X599071L")</f>
        <v>BM0X599071L</v>
      </c>
      <c r="B2357" s="1" t="s">
        <v>3545</v>
      </c>
      <c r="C2357" s="1" t="s">
        <v>1785</v>
      </c>
      <c r="D2357" t="s">
        <v>3551</v>
      </c>
    </row>
    <row r="2358" spans="1:4" x14ac:dyDescent="0.25">
      <c r="A2358" s="4" t="str">
        <f>HYPERLINK("http://www.autodoc.ru/Web/price/art/BM0X504071R?analog=on","BM0X504071R")</f>
        <v>BM0X504071R</v>
      </c>
      <c r="B2358" s="1" t="s">
        <v>3552</v>
      </c>
      <c r="C2358" s="1" t="s">
        <v>707</v>
      </c>
      <c r="D2358" t="s">
        <v>3555</v>
      </c>
    </row>
    <row r="2359" spans="1:4" x14ac:dyDescent="0.25">
      <c r="A2359" s="4" t="str">
        <f>HYPERLINK("http://www.autodoc.ru/Web/price/art/BM0X599071R?analog=on","BM0X599071R")</f>
        <v>BM0X599071R</v>
      </c>
      <c r="B2359" s="1" t="s">
        <v>3548</v>
      </c>
      <c r="C2359" s="1" t="s">
        <v>1785</v>
      </c>
      <c r="D2359" t="s">
        <v>3553</v>
      </c>
    </row>
    <row r="2360" spans="1:4" x14ac:dyDescent="0.25">
      <c r="A2360" s="4" t="str">
        <f>HYPERLINK("http://www.autodoc.ru/Web/price/art/BM0X504100L?analog=on","BM0X504100L")</f>
        <v>BM0X504100L</v>
      </c>
      <c r="B2360" s="1" t="s">
        <v>3556</v>
      </c>
      <c r="C2360" s="1" t="s">
        <v>3557</v>
      </c>
      <c r="D2360" t="s">
        <v>3558</v>
      </c>
    </row>
    <row r="2361" spans="1:4" x14ac:dyDescent="0.25">
      <c r="A2361" s="4" t="str">
        <f>HYPERLINK("http://www.autodoc.ru/Web/price/art/BM0X599100HBL?analog=on","BM0X599100HBL")</f>
        <v>BM0X599100HBL</v>
      </c>
      <c r="B2361" s="1" t="s">
        <v>3559</v>
      </c>
      <c r="C2361" s="1" t="s">
        <v>1785</v>
      </c>
      <c r="D2361" t="s">
        <v>3560</v>
      </c>
    </row>
    <row r="2362" spans="1:4" x14ac:dyDescent="0.25">
      <c r="A2362" s="4" t="str">
        <f>HYPERLINK("http://www.autodoc.ru/Web/price/art/BM0X504100R?analog=on","BM0X504100R")</f>
        <v>BM0X504100R</v>
      </c>
      <c r="B2362" s="1" t="s">
        <v>3561</v>
      </c>
      <c r="C2362" s="1" t="s">
        <v>3557</v>
      </c>
      <c r="D2362" t="s">
        <v>3562</v>
      </c>
    </row>
    <row r="2363" spans="1:4" x14ac:dyDescent="0.25">
      <c r="A2363" s="4" t="str">
        <f>HYPERLINK("http://www.autodoc.ru/Web/price/art/BM0X599100HBR?analog=on","BM0X599100HBR")</f>
        <v>BM0X599100HBR</v>
      </c>
      <c r="B2363" s="1" t="s">
        <v>3563</v>
      </c>
      <c r="C2363" s="1" t="s">
        <v>1785</v>
      </c>
      <c r="D2363" t="s">
        <v>3564</v>
      </c>
    </row>
    <row r="2364" spans="1:4" x14ac:dyDescent="0.25">
      <c r="A2364" s="4" t="str">
        <f>HYPERLINK("http://www.autodoc.ru/Web/price/art/BM0X599101BN?analog=on","BM0X599101BN")</f>
        <v>BM0X599101BN</v>
      </c>
      <c r="B2364" s="1" t="s">
        <v>3565</v>
      </c>
      <c r="C2364" s="1" t="s">
        <v>1785</v>
      </c>
      <c r="D2364" t="s">
        <v>3566</v>
      </c>
    </row>
    <row r="2365" spans="1:4" x14ac:dyDescent="0.25">
      <c r="A2365" s="4" t="str">
        <f>HYPERLINK("http://www.autodoc.ru/Web/price/art/BM0X504101L?analog=on","BM0X504101L")</f>
        <v>BM0X504101L</v>
      </c>
      <c r="B2365" s="1" t="s">
        <v>3556</v>
      </c>
      <c r="C2365" s="1" t="s">
        <v>707</v>
      </c>
      <c r="D2365" t="s">
        <v>3567</v>
      </c>
    </row>
    <row r="2366" spans="1:4" x14ac:dyDescent="0.25">
      <c r="A2366" s="4" t="str">
        <f>HYPERLINK("http://www.autodoc.ru/Web/price/art/BM0X504101R?analog=on","BM0X504101R")</f>
        <v>BM0X504101R</v>
      </c>
      <c r="B2366" s="1" t="s">
        <v>3561</v>
      </c>
      <c r="C2366" s="1" t="s">
        <v>707</v>
      </c>
      <c r="D2366" t="s">
        <v>3568</v>
      </c>
    </row>
    <row r="2367" spans="1:4" x14ac:dyDescent="0.25">
      <c r="A2367" s="4" t="str">
        <f>HYPERLINK("http://www.autodoc.ru/Web/price/art/BM0X599102TNL?analog=on","BM0X599102TNL")</f>
        <v>BM0X599102TNL</v>
      </c>
      <c r="B2367" s="1" t="s">
        <v>3569</v>
      </c>
      <c r="C2367" s="1" t="s">
        <v>1785</v>
      </c>
      <c r="D2367" t="s">
        <v>3570</v>
      </c>
    </row>
    <row r="2368" spans="1:4" x14ac:dyDescent="0.25">
      <c r="A2368" s="4" t="str">
        <f>HYPERLINK("http://www.autodoc.ru/Web/price/art/BM0X599102TNR?analog=on","BM0X599102TNR")</f>
        <v>BM0X599102TNR</v>
      </c>
      <c r="B2368" s="1" t="s">
        <v>3565</v>
      </c>
      <c r="C2368" s="1" t="s">
        <v>1785</v>
      </c>
      <c r="D2368" t="s">
        <v>3571</v>
      </c>
    </row>
    <row r="2369" spans="1:4" x14ac:dyDescent="0.25">
      <c r="A2369" s="4" t="str">
        <f>HYPERLINK("http://www.autodoc.ru/Web/price/art/BM0X599160X?analog=on","BM0X599160X")</f>
        <v>BM0X599160X</v>
      </c>
      <c r="B2369" s="1" t="s">
        <v>3572</v>
      </c>
      <c r="C2369" s="1" t="s">
        <v>1785</v>
      </c>
      <c r="D2369" t="s">
        <v>3573</v>
      </c>
    </row>
    <row r="2370" spans="1:4" x14ac:dyDescent="0.25">
      <c r="A2370" s="4" t="str">
        <f>HYPERLINK("http://www.autodoc.ru/Web/price/art/BM0X504160?analog=on","BM0X504160")</f>
        <v>BM0X504160</v>
      </c>
      <c r="B2370" s="1" t="s">
        <v>3574</v>
      </c>
      <c r="C2370" s="1" t="s">
        <v>707</v>
      </c>
      <c r="D2370" t="s">
        <v>3575</v>
      </c>
    </row>
    <row r="2371" spans="1:4" x14ac:dyDescent="0.25">
      <c r="A2371" s="4" t="str">
        <f>HYPERLINK("http://www.autodoc.ru/Web/price/art/BM0X504161?analog=on","BM0X504161")</f>
        <v>BM0X504161</v>
      </c>
      <c r="B2371" s="1" t="s">
        <v>3576</v>
      </c>
      <c r="C2371" s="1" t="s">
        <v>707</v>
      </c>
      <c r="D2371" t="s">
        <v>3577</v>
      </c>
    </row>
    <row r="2372" spans="1:4" x14ac:dyDescent="0.25">
      <c r="A2372" s="4" t="str">
        <f>HYPERLINK("http://www.autodoc.ru/Web/price/art/BM0X599161X?analog=on","BM0X599161X")</f>
        <v>BM0X599161X</v>
      </c>
      <c r="B2372" s="1" t="s">
        <v>3578</v>
      </c>
      <c r="C2372" s="1" t="s">
        <v>1785</v>
      </c>
      <c r="D2372" t="s">
        <v>3579</v>
      </c>
    </row>
    <row r="2373" spans="1:4" x14ac:dyDescent="0.25">
      <c r="A2373" s="4" t="str">
        <f>HYPERLINK("http://www.autodoc.ru/Web/price/art/BM0X599162X?analog=on","BM0X599162X")</f>
        <v>BM0X599162X</v>
      </c>
      <c r="B2373" s="1" t="s">
        <v>3580</v>
      </c>
      <c r="C2373" s="1" t="s">
        <v>1785</v>
      </c>
      <c r="D2373" t="s">
        <v>3581</v>
      </c>
    </row>
    <row r="2374" spans="1:4" x14ac:dyDescent="0.25">
      <c r="A2374" s="4" t="str">
        <f>HYPERLINK("http://www.autodoc.ru/Web/price/art/BM0X599163X?analog=on","BM0X599163X")</f>
        <v>BM0X599163X</v>
      </c>
      <c r="B2374" s="1" t="s">
        <v>3578</v>
      </c>
      <c r="C2374" s="1" t="s">
        <v>1785</v>
      </c>
      <c r="D2374" t="s">
        <v>3582</v>
      </c>
    </row>
    <row r="2375" spans="1:4" x14ac:dyDescent="0.25">
      <c r="A2375" s="4" t="str">
        <f>HYPERLINK("http://www.autodoc.ru/Web/price/art/BM0X599164X?analog=on","BM0X599164X")</f>
        <v>BM0X599164X</v>
      </c>
      <c r="B2375" s="1" t="s">
        <v>3572</v>
      </c>
      <c r="C2375" s="1" t="s">
        <v>1785</v>
      </c>
      <c r="D2375" t="s">
        <v>3583</v>
      </c>
    </row>
    <row r="2376" spans="1:4" x14ac:dyDescent="0.25">
      <c r="A2376" s="4" t="str">
        <f>HYPERLINK("http://www.autodoc.ru/Web/price/art/BM0X599170L?analog=on","BM0X599170L")</f>
        <v>BM0X599170L</v>
      </c>
      <c r="B2376" s="1" t="s">
        <v>3584</v>
      </c>
      <c r="C2376" s="1" t="s">
        <v>1785</v>
      </c>
      <c r="D2376" t="s">
        <v>3585</v>
      </c>
    </row>
    <row r="2377" spans="1:4" x14ac:dyDescent="0.25">
      <c r="A2377" s="4" t="str">
        <f>HYPERLINK("http://www.autodoc.ru/Web/price/art/BM0X599170R?analog=on","BM0X599170R")</f>
        <v>BM0X599170R</v>
      </c>
      <c r="B2377" s="1" t="s">
        <v>3586</v>
      </c>
      <c r="C2377" s="1" t="s">
        <v>1785</v>
      </c>
      <c r="D2377" t="s">
        <v>3587</v>
      </c>
    </row>
    <row r="2378" spans="1:4" x14ac:dyDescent="0.25">
      <c r="A2378" s="4" t="str">
        <f>HYPERLINK("http://www.autodoc.ru/Web/price/art/BM0X599190L?analog=on","BM0X599190L")</f>
        <v>BM0X599190L</v>
      </c>
      <c r="B2378" s="1" t="s">
        <v>3588</v>
      </c>
      <c r="C2378" s="1" t="s">
        <v>3589</v>
      </c>
      <c r="D2378" t="s">
        <v>3590</v>
      </c>
    </row>
    <row r="2379" spans="1:4" x14ac:dyDescent="0.25">
      <c r="A2379" s="4" t="str">
        <f>HYPERLINK("http://www.autodoc.ru/Web/price/art/BM0X504190L?analog=on","BM0X504190L")</f>
        <v>BM0X504190L</v>
      </c>
      <c r="B2379" s="1" t="s">
        <v>3591</v>
      </c>
      <c r="C2379" s="1" t="s">
        <v>3557</v>
      </c>
      <c r="D2379" t="s">
        <v>3590</v>
      </c>
    </row>
    <row r="2380" spans="1:4" x14ac:dyDescent="0.25">
      <c r="A2380" s="4" t="str">
        <f>HYPERLINK("http://www.autodoc.ru/Web/price/art/BM0X504190R?analog=on","BM0X504190R")</f>
        <v>BM0X504190R</v>
      </c>
      <c r="B2380" s="1" t="s">
        <v>3592</v>
      </c>
      <c r="C2380" s="1" t="s">
        <v>3557</v>
      </c>
      <c r="D2380" t="s">
        <v>3593</v>
      </c>
    </row>
    <row r="2381" spans="1:4" x14ac:dyDescent="0.25">
      <c r="A2381" s="4" t="str">
        <f>HYPERLINK("http://www.autodoc.ru/Web/price/art/BM0X599190R?analog=on","BM0X599190R")</f>
        <v>BM0X599190R</v>
      </c>
      <c r="B2381" s="1" t="s">
        <v>3594</v>
      </c>
      <c r="C2381" s="1" t="s">
        <v>3589</v>
      </c>
      <c r="D2381" t="s">
        <v>3593</v>
      </c>
    </row>
    <row r="2382" spans="1:4" x14ac:dyDescent="0.25">
      <c r="A2382" s="4" t="str">
        <f>HYPERLINK("http://www.autodoc.ru/Web/price/art/BM0X599190C?analog=on","BM0X599190C")</f>
        <v>BM0X599190C</v>
      </c>
      <c r="B2382" s="1" t="s">
        <v>3595</v>
      </c>
      <c r="C2382" s="1" t="s">
        <v>3589</v>
      </c>
      <c r="D2382" t="s">
        <v>3596</v>
      </c>
    </row>
    <row r="2383" spans="1:4" x14ac:dyDescent="0.25">
      <c r="A2383" s="4" t="str">
        <f>HYPERLINK("http://www.autodoc.ru/Web/price/art/BM0X599240?analog=on","BM0X599240")</f>
        <v>BM0X599240</v>
      </c>
      <c r="B2383" s="1" t="s">
        <v>3597</v>
      </c>
      <c r="C2383" s="1" t="s">
        <v>3598</v>
      </c>
      <c r="D2383" t="s">
        <v>3599</v>
      </c>
    </row>
    <row r="2384" spans="1:4" x14ac:dyDescent="0.25">
      <c r="A2384" s="4" t="str">
        <f>HYPERLINK("http://www.autodoc.ru/Web/price/art/BM0X599241?analog=on","BM0X599241")</f>
        <v>BM0X599241</v>
      </c>
      <c r="B2384" s="1" t="s">
        <v>3597</v>
      </c>
      <c r="C2384" s="1" t="s">
        <v>3598</v>
      </c>
      <c r="D2384" t="s">
        <v>3600</v>
      </c>
    </row>
    <row r="2385" spans="1:4" x14ac:dyDescent="0.25">
      <c r="A2385" s="4" t="str">
        <f>HYPERLINK("http://www.autodoc.ru/Web/price/art/BM0X599270L?analog=on","BM0X599270L")</f>
        <v>BM0X599270L</v>
      </c>
      <c r="B2385" s="1" t="s">
        <v>3601</v>
      </c>
      <c r="C2385" s="1" t="s">
        <v>1785</v>
      </c>
      <c r="D2385" t="s">
        <v>3602</v>
      </c>
    </row>
    <row r="2386" spans="1:4" x14ac:dyDescent="0.25">
      <c r="A2386" s="4" t="str">
        <f>HYPERLINK("http://www.autodoc.ru/Web/price/art/BM0X599270R?analog=on","BM0X599270R")</f>
        <v>BM0X599270R</v>
      </c>
      <c r="B2386" s="1" t="s">
        <v>3603</v>
      </c>
      <c r="C2386" s="1" t="s">
        <v>1785</v>
      </c>
      <c r="D2386" t="s">
        <v>3604</v>
      </c>
    </row>
    <row r="2387" spans="1:4" x14ac:dyDescent="0.25">
      <c r="A2387" s="4" t="str">
        <f>HYPERLINK("http://www.autodoc.ru/Web/price/art/BM0X599271L?analog=on","BM0X599271L")</f>
        <v>BM0X599271L</v>
      </c>
      <c r="B2387" s="1" t="s">
        <v>3601</v>
      </c>
      <c r="C2387" s="1" t="s">
        <v>1785</v>
      </c>
      <c r="D2387" t="s">
        <v>3605</v>
      </c>
    </row>
    <row r="2388" spans="1:4" x14ac:dyDescent="0.25">
      <c r="A2388" s="4" t="str">
        <f>HYPERLINK("http://www.autodoc.ru/Web/price/art/BM0X504271L?analog=on","BM0X504271L")</f>
        <v>BM0X504271L</v>
      </c>
      <c r="B2388" s="1" t="s">
        <v>3606</v>
      </c>
      <c r="C2388" s="1" t="s">
        <v>3557</v>
      </c>
      <c r="D2388" t="s">
        <v>3602</v>
      </c>
    </row>
    <row r="2389" spans="1:4" x14ac:dyDescent="0.25">
      <c r="A2389" s="4" t="str">
        <f>HYPERLINK("http://www.autodoc.ru/Web/price/art/BM0X599271R?analog=on","BM0X599271R")</f>
        <v>BM0X599271R</v>
      </c>
      <c r="B2389" s="1" t="s">
        <v>3603</v>
      </c>
      <c r="C2389" s="1" t="s">
        <v>1785</v>
      </c>
      <c r="D2389" t="s">
        <v>3607</v>
      </c>
    </row>
    <row r="2390" spans="1:4" x14ac:dyDescent="0.25">
      <c r="A2390" s="4" t="str">
        <f>HYPERLINK("http://www.autodoc.ru/Web/price/art/BM0X504271R?analog=on","BM0X504271R")</f>
        <v>BM0X504271R</v>
      </c>
      <c r="B2390" s="1" t="s">
        <v>3608</v>
      </c>
      <c r="C2390" s="1" t="s">
        <v>3557</v>
      </c>
      <c r="D2390" t="s">
        <v>3604</v>
      </c>
    </row>
    <row r="2391" spans="1:4" x14ac:dyDescent="0.25">
      <c r="A2391" s="4" t="str">
        <f>HYPERLINK("http://www.autodoc.ru/Web/price/art/BM0X599300L?analog=on","BM0X599300L")</f>
        <v>BM0X599300L</v>
      </c>
      <c r="B2391" s="1" t="s">
        <v>3609</v>
      </c>
      <c r="C2391" s="1" t="s">
        <v>3598</v>
      </c>
      <c r="D2391" t="s">
        <v>3610</v>
      </c>
    </row>
    <row r="2392" spans="1:4" x14ac:dyDescent="0.25">
      <c r="A2392" s="4" t="str">
        <f>HYPERLINK("http://www.autodoc.ru/Web/price/art/BM0X599300R?analog=on","BM0X599300R")</f>
        <v>BM0X599300R</v>
      </c>
      <c r="B2392" s="1" t="s">
        <v>3611</v>
      </c>
      <c r="C2392" s="1" t="s">
        <v>3598</v>
      </c>
      <c r="D2392" t="s">
        <v>3612</v>
      </c>
    </row>
    <row r="2393" spans="1:4" x14ac:dyDescent="0.25">
      <c r="A2393" s="4" t="str">
        <f>HYPERLINK("http://www.autodoc.ru/Web/price/art/BM0X599330?analog=on","BM0X599330")</f>
        <v>BM0X599330</v>
      </c>
      <c r="B2393" s="1" t="s">
        <v>3613</v>
      </c>
      <c r="C2393" s="1" t="s">
        <v>1785</v>
      </c>
      <c r="D2393" t="s">
        <v>3614</v>
      </c>
    </row>
    <row r="2394" spans="1:4" x14ac:dyDescent="0.25">
      <c r="A2394" s="4" t="str">
        <f>HYPERLINK("http://www.autodoc.ru/Web/price/art/BM0X504330?analog=on","BM0X504330")</f>
        <v>BM0X504330</v>
      </c>
      <c r="B2394" s="1" t="s">
        <v>3615</v>
      </c>
      <c r="C2394" s="1" t="s">
        <v>707</v>
      </c>
      <c r="D2394" t="s">
        <v>3616</v>
      </c>
    </row>
    <row r="2395" spans="1:4" x14ac:dyDescent="0.25">
      <c r="A2395" s="4" t="str">
        <f>HYPERLINK("http://www.autodoc.ru/Web/price/art/BM0X599380?analog=on","BM0X599380")</f>
        <v>BM0X599380</v>
      </c>
      <c r="B2395" s="1" t="s">
        <v>3617</v>
      </c>
      <c r="C2395" s="1" t="s">
        <v>1785</v>
      </c>
      <c r="D2395" t="s">
        <v>3618</v>
      </c>
    </row>
    <row r="2396" spans="1:4" x14ac:dyDescent="0.25">
      <c r="A2396" s="4" t="str">
        <f>HYPERLINK("http://www.autodoc.ru/Web/price/art/BM0X599450L?analog=on","BM0X599450L")</f>
        <v>BM0X599450L</v>
      </c>
      <c r="B2396" s="1" t="s">
        <v>3619</v>
      </c>
      <c r="C2396" s="1" t="s">
        <v>1785</v>
      </c>
      <c r="D2396" t="s">
        <v>3620</v>
      </c>
    </row>
    <row r="2397" spans="1:4" x14ac:dyDescent="0.25">
      <c r="A2397" s="4" t="str">
        <f>HYPERLINK("http://www.autodoc.ru/Web/price/art/BM0X599450R?analog=on","BM0X599450R")</f>
        <v>BM0X599450R</v>
      </c>
      <c r="B2397" s="1" t="s">
        <v>3621</v>
      </c>
      <c r="C2397" s="1" t="s">
        <v>1785</v>
      </c>
      <c r="D2397" t="s">
        <v>3622</v>
      </c>
    </row>
    <row r="2398" spans="1:4" x14ac:dyDescent="0.25">
      <c r="A2398" s="4" t="str">
        <f>HYPERLINK("http://www.autodoc.ru/Web/price/art/BM0X599460L?analog=on","BM0X599460L")</f>
        <v>BM0X599460L</v>
      </c>
      <c r="B2398" s="1" t="s">
        <v>3623</v>
      </c>
      <c r="C2398" s="1" t="s">
        <v>1785</v>
      </c>
      <c r="D2398" t="s">
        <v>3624</v>
      </c>
    </row>
    <row r="2399" spans="1:4" x14ac:dyDescent="0.25">
      <c r="A2399" s="4" t="str">
        <f>HYPERLINK("http://www.autodoc.ru/Web/price/art/BM0X599460R?analog=on","BM0X599460R")</f>
        <v>BM0X599460R</v>
      </c>
      <c r="B2399" s="1" t="s">
        <v>3625</v>
      </c>
      <c r="C2399" s="1" t="s">
        <v>1785</v>
      </c>
      <c r="D2399" t="s">
        <v>3626</v>
      </c>
    </row>
    <row r="2400" spans="1:4" x14ac:dyDescent="0.25">
      <c r="A2400" s="4" t="str">
        <f>HYPERLINK("http://www.autodoc.ru/Web/price/art/BM0X599640?analog=on","BM0X599640")</f>
        <v>BM0X599640</v>
      </c>
      <c r="B2400" s="1" t="s">
        <v>3627</v>
      </c>
      <c r="C2400" s="1" t="s">
        <v>3598</v>
      </c>
      <c r="D2400" t="s">
        <v>3628</v>
      </c>
    </row>
    <row r="2401" spans="1:4" x14ac:dyDescent="0.25">
      <c r="A2401" s="4" t="str">
        <f>HYPERLINK("http://www.autodoc.ru/Web/price/art/BM0X599641?analog=on","BM0X599641")</f>
        <v>BM0X599641</v>
      </c>
      <c r="B2401" s="1" t="s">
        <v>3629</v>
      </c>
      <c r="C2401" s="1" t="s">
        <v>3598</v>
      </c>
      <c r="D2401" t="s">
        <v>3630</v>
      </c>
    </row>
    <row r="2402" spans="1:4" x14ac:dyDescent="0.25">
      <c r="A2402" s="4" t="str">
        <f>HYPERLINK("http://www.autodoc.ru/Web/price/art/BM0X504740CCN?analog=on","BM0X504740CCN")</f>
        <v>BM0X504740CCN</v>
      </c>
      <c r="B2402" s="1" t="s">
        <v>3631</v>
      </c>
      <c r="C2402" s="1" t="s">
        <v>3557</v>
      </c>
      <c r="D2402" t="s">
        <v>3632</v>
      </c>
    </row>
    <row r="2403" spans="1:4" x14ac:dyDescent="0.25">
      <c r="A2403" s="4" t="str">
        <f>HYPERLINK("http://www.autodoc.ru/Web/price/art/BM0X504740RWL?analog=on","BM0X504740RWL")</f>
        <v>BM0X504740RWL</v>
      </c>
      <c r="B2403" s="1" t="s">
        <v>3633</v>
      </c>
      <c r="C2403" s="1" t="s">
        <v>707</v>
      </c>
      <c r="D2403" t="s">
        <v>3634</v>
      </c>
    </row>
    <row r="2404" spans="1:4" x14ac:dyDescent="0.25">
      <c r="A2404" s="4" t="str">
        <f>HYPERLINK("http://www.autodoc.ru/Web/price/art/BM0X504740RWR?analog=on","BM0X504740RWR")</f>
        <v>BM0X504740RWR</v>
      </c>
      <c r="B2404" s="1" t="s">
        <v>3635</v>
      </c>
      <c r="C2404" s="1" t="s">
        <v>707</v>
      </c>
      <c r="D2404" t="s">
        <v>3636</v>
      </c>
    </row>
    <row r="2405" spans="1:4" x14ac:dyDescent="0.25">
      <c r="A2405" s="4" t="str">
        <f>HYPERLINK("http://www.autodoc.ru/Web/price/art/BM0X504750L?analog=on","BM0X504750L")</f>
        <v>BM0X504750L</v>
      </c>
      <c r="B2405" s="1" t="s">
        <v>3637</v>
      </c>
      <c r="C2405" s="1" t="s">
        <v>707</v>
      </c>
      <c r="D2405" t="s">
        <v>3638</v>
      </c>
    </row>
    <row r="2406" spans="1:4" x14ac:dyDescent="0.25">
      <c r="A2406" s="4" t="str">
        <f>HYPERLINK("http://www.autodoc.ru/Web/price/art/BM0X504750R?analog=on","BM0X504750R")</f>
        <v>BM0X504750R</v>
      </c>
      <c r="B2406" s="1" t="s">
        <v>3639</v>
      </c>
      <c r="C2406" s="1" t="s">
        <v>707</v>
      </c>
      <c r="D2406" t="s">
        <v>3640</v>
      </c>
    </row>
    <row r="2407" spans="1:4" x14ac:dyDescent="0.25">
      <c r="A2407" s="4" t="str">
        <f>HYPERLINK("http://www.autodoc.ru/Web/price/art/BM0X599760RWN?analog=on","BM0X599760RWN")</f>
        <v>BM0X599760RWN</v>
      </c>
      <c r="B2407" s="1" t="s">
        <v>3641</v>
      </c>
      <c r="C2407" s="1" t="s">
        <v>1785</v>
      </c>
      <c r="D2407" t="s">
        <v>3642</v>
      </c>
    </row>
    <row r="2408" spans="1:4" x14ac:dyDescent="0.25">
      <c r="A2408" s="4" t="str">
        <f>HYPERLINK("http://www.autodoc.ru/Web/price/art/BM0X599760CCN?analog=on","BM0X599760CCN")</f>
        <v>BM0X599760CCN</v>
      </c>
      <c r="B2408" s="1" t="s">
        <v>3641</v>
      </c>
      <c r="C2408" s="1" t="s">
        <v>1785</v>
      </c>
      <c r="D2408" t="s">
        <v>3643</v>
      </c>
    </row>
    <row r="2409" spans="1:4" x14ac:dyDescent="0.25">
      <c r="A2409" s="4" t="str">
        <f>HYPERLINK("http://www.autodoc.ru/Web/price/art/BM0X599761RWN?analog=on","BM0X599761RWN")</f>
        <v>BM0X599761RWN</v>
      </c>
      <c r="B2409" s="1" t="s">
        <v>3641</v>
      </c>
      <c r="C2409" s="1" t="s">
        <v>1785</v>
      </c>
      <c r="D2409" t="s">
        <v>3644</v>
      </c>
    </row>
    <row r="2410" spans="1:4" x14ac:dyDescent="0.25">
      <c r="A2410" s="4" t="str">
        <f>HYPERLINK("http://www.autodoc.ru/Web/price/art/BM0X599762BHN?analog=on","BM0X599762BHN")</f>
        <v>BM0X599762BHN</v>
      </c>
      <c r="B2410" s="1" t="s">
        <v>3641</v>
      </c>
      <c r="C2410" s="1" t="s">
        <v>1785</v>
      </c>
      <c r="D2410" t="s">
        <v>3645</v>
      </c>
    </row>
    <row r="2411" spans="1:4" x14ac:dyDescent="0.25">
      <c r="A2411" s="4" t="str">
        <f>HYPERLINK("http://www.autodoc.ru/Web/price/art/BM0X599762HN?analog=on","BM0X599762HN")</f>
        <v>BM0X599762HN</v>
      </c>
      <c r="B2411" s="1" t="s">
        <v>3641</v>
      </c>
      <c r="C2411" s="1" t="s">
        <v>1785</v>
      </c>
      <c r="D2411" t="s">
        <v>3646</v>
      </c>
    </row>
    <row r="2412" spans="1:4" x14ac:dyDescent="0.25">
      <c r="A2412" s="4" t="str">
        <f>HYPERLINK("http://www.autodoc.ru/Web/price/art/BM0X599763RTN?analog=on","BM0X599763RTN")</f>
        <v>BM0X599763RTN</v>
      </c>
      <c r="B2412" s="1" t="s">
        <v>3641</v>
      </c>
      <c r="C2412" s="1" t="s">
        <v>1027</v>
      </c>
      <c r="D2412" t="s">
        <v>3647</v>
      </c>
    </row>
    <row r="2413" spans="1:4" x14ac:dyDescent="0.25">
      <c r="A2413" s="4" t="str">
        <f>HYPERLINK("http://www.autodoc.ru/Web/price/art/BM0X599810L?analog=on","BM0X599810L")</f>
        <v>BM0X599810L</v>
      </c>
      <c r="B2413" s="1" t="s">
        <v>3648</v>
      </c>
      <c r="C2413" s="1" t="s">
        <v>1785</v>
      </c>
      <c r="D2413" t="s">
        <v>3649</v>
      </c>
    </row>
    <row r="2414" spans="1:4" x14ac:dyDescent="0.25">
      <c r="A2414" s="4" t="str">
        <f>HYPERLINK("http://www.autodoc.ru/Web/price/art/BM0X599810R?analog=on","BM0X599810R")</f>
        <v>BM0X599810R</v>
      </c>
      <c r="B2414" s="1" t="s">
        <v>3650</v>
      </c>
      <c r="C2414" s="1" t="s">
        <v>1785</v>
      </c>
      <c r="D2414" t="s">
        <v>3651</v>
      </c>
    </row>
    <row r="2415" spans="1:4" x14ac:dyDescent="0.25">
      <c r="A2415" s="4" t="str">
        <f>HYPERLINK("http://www.autodoc.ru/Web/price/art/BM0X599811L?analog=on","BM0X599811L")</f>
        <v>BM0X599811L</v>
      </c>
      <c r="B2415" s="1" t="s">
        <v>3652</v>
      </c>
      <c r="C2415" s="1" t="s">
        <v>1785</v>
      </c>
      <c r="D2415" t="s">
        <v>3653</v>
      </c>
    </row>
    <row r="2416" spans="1:4" x14ac:dyDescent="0.25">
      <c r="A2416" s="4" t="str">
        <f>HYPERLINK("http://www.autodoc.ru/Web/price/art/BM0X599811R?analog=on","BM0X599811R")</f>
        <v>BM0X599811R</v>
      </c>
      <c r="B2416" s="1" t="s">
        <v>3654</v>
      </c>
      <c r="C2416" s="1" t="s">
        <v>1785</v>
      </c>
      <c r="D2416" t="s">
        <v>3655</v>
      </c>
    </row>
    <row r="2417" spans="1:4" x14ac:dyDescent="0.25">
      <c r="A2417" s="4" t="str">
        <f>HYPERLINK("http://www.autodoc.ru/Web/price/art/BM0X5049A0L?analog=on","BM0X5049A0L")</f>
        <v>BM0X5049A0L</v>
      </c>
      <c r="B2417" s="1" t="s">
        <v>3656</v>
      </c>
      <c r="C2417" s="1" t="s">
        <v>707</v>
      </c>
      <c r="D2417" t="s">
        <v>3657</v>
      </c>
    </row>
    <row r="2418" spans="1:4" x14ac:dyDescent="0.25">
      <c r="A2418" s="4" t="str">
        <f>HYPERLINK("http://www.autodoc.ru/Web/price/art/BM0X5049A0R?analog=on","BM0X5049A0R")</f>
        <v>BM0X5049A0R</v>
      </c>
      <c r="B2418" s="1" t="s">
        <v>3658</v>
      </c>
      <c r="C2418" s="1" t="s">
        <v>707</v>
      </c>
      <c r="D2418" t="s">
        <v>3659</v>
      </c>
    </row>
    <row r="2419" spans="1:4" x14ac:dyDescent="0.25">
      <c r="A2419" s="4" t="str">
        <f>HYPERLINK("http://www.autodoc.ru/Web/price/art/BM0X500912?analog=on","BM0X500912")</f>
        <v>BM0X500912</v>
      </c>
      <c r="B2419" s="1" t="s">
        <v>3660</v>
      </c>
      <c r="C2419" s="1" t="s">
        <v>3014</v>
      </c>
      <c r="D2419" t="s">
        <v>3661</v>
      </c>
    </row>
    <row r="2420" spans="1:4" x14ac:dyDescent="0.25">
      <c r="A2420" s="4" t="str">
        <f>HYPERLINK("http://www.autodoc.ru/Web/price/art/BM0X500913?analog=on","BM0X500913")</f>
        <v>BM0X500913</v>
      </c>
      <c r="B2420" s="1" t="s">
        <v>3662</v>
      </c>
      <c r="C2420" s="1" t="s">
        <v>3014</v>
      </c>
      <c r="D2420" t="s">
        <v>3663</v>
      </c>
    </row>
    <row r="2421" spans="1:4" x14ac:dyDescent="0.25">
      <c r="A2421" s="4" t="str">
        <f>HYPERLINK("http://www.autodoc.ru/Web/price/art/BM0X500930?analog=on","BM0X500930")</f>
        <v>BM0X500930</v>
      </c>
      <c r="B2421" s="1" t="s">
        <v>3664</v>
      </c>
      <c r="C2421" s="1" t="s">
        <v>3014</v>
      </c>
      <c r="D2421" t="s">
        <v>3665</v>
      </c>
    </row>
    <row r="2422" spans="1:4" x14ac:dyDescent="0.25">
      <c r="A2422" s="4" t="str">
        <f>HYPERLINK("http://www.autodoc.ru/Web/price/art/BM0X500931?analog=on","BM0X500931")</f>
        <v>BM0X500931</v>
      </c>
      <c r="B2422" s="1" t="s">
        <v>3664</v>
      </c>
      <c r="C2422" s="1" t="s">
        <v>3014</v>
      </c>
      <c r="D2422" t="s">
        <v>3666</v>
      </c>
    </row>
    <row r="2423" spans="1:4" x14ac:dyDescent="0.25">
      <c r="A2423" s="4" t="str">
        <f>HYPERLINK("http://www.autodoc.ru/Web/price/art/BM0X500970?analog=on","BM0X500970")</f>
        <v>BM0X500970</v>
      </c>
      <c r="B2423" s="1" t="s">
        <v>3667</v>
      </c>
      <c r="C2423" s="1" t="s">
        <v>3014</v>
      </c>
      <c r="D2423" t="s">
        <v>3668</v>
      </c>
    </row>
    <row r="2424" spans="1:4" x14ac:dyDescent="0.25">
      <c r="A2424" s="3" t="s">
        <v>3669</v>
      </c>
      <c r="B2424" s="3"/>
      <c r="C2424" s="3"/>
      <c r="D2424" s="3"/>
    </row>
    <row r="2425" spans="1:4" x14ac:dyDescent="0.25">
      <c r="A2425" s="4" t="str">
        <f>HYPERLINK("http://www.autodoc.ru/Web/price/art/BME6005000BN?analog=on","BME6005000BN")</f>
        <v>BME6005000BN</v>
      </c>
      <c r="B2425" s="1" t="s">
        <v>3670</v>
      </c>
      <c r="C2425" s="1" t="s">
        <v>862</v>
      </c>
      <c r="D2425" t="s">
        <v>3671</v>
      </c>
    </row>
    <row r="2426" spans="1:4" x14ac:dyDescent="0.25">
      <c r="A2426" s="4" t="str">
        <f>HYPERLINK("http://www.autodoc.ru/Web/price/art/BME6004000L?analog=on","BME6004000L")</f>
        <v>BME6004000L</v>
      </c>
      <c r="B2426" s="1" t="s">
        <v>3672</v>
      </c>
      <c r="C2426" s="1" t="s">
        <v>707</v>
      </c>
      <c r="D2426" t="s">
        <v>3673</v>
      </c>
    </row>
    <row r="2427" spans="1:4" x14ac:dyDescent="0.25">
      <c r="A2427" s="4" t="str">
        <f>HYPERLINK("http://www.autodoc.ru/Web/price/art/BME6007000L?analog=on","BME6007000L")</f>
        <v>BME6007000L</v>
      </c>
      <c r="B2427" s="1" t="s">
        <v>3674</v>
      </c>
      <c r="C2427" s="1" t="s">
        <v>764</v>
      </c>
      <c r="D2427" t="s">
        <v>3675</v>
      </c>
    </row>
    <row r="2428" spans="1:4" x14ac:dyDescent="0.25">
      <c r="A2428" s="4" t="str">
        <f>HYPERLINK("http://www.autodoc.ru/Web/price/art/BME6004000R?analog=on","BME6004000R")</f>
        <v>BME6004000R</v>
      </c>
      <c r="B2428" s="1" t="s">
        <v>3676</v>
      </c>
      <c r="C2428" s="1" t="s">
        <v>707</v>
      </c>
      <c r="D2428" t="s">
        <v>3677</v>
      </c>
    </row>
    <row r="2429" spans="1:4" x14ac:dyDescent="0.25">
      <c r="A2429" s="4" t="str">
        <f>HYPERLINK("http://www.autodoc.ru/Web/price/art/BME6007000R?analog=on","BME6007000R")</f>
        <v>BME6007000R</v>
      </c>
      <c r="B2429" s="1" t="s">
        <v>3678</v>
      </c>
      <c r="C2429" s="1" t="s">
        <v>764</v>
      </c>
      <c r="D2429" t="s">
        <v>3679</v>
      </c>
    </row>
    <row r="2430" spans="1:4" x14ac:dyDescent="0.25">
      <c r="A2430" s="4" t="str">
        <f>HYPERLINK("http://www.autodoc.ru/Web/price/art/BME6002002L?analog=on","BME6002002L")</f>
        <v>BME6002002L</v>
      </c>
      <c r="B2430" s="1" t="s">
        <v>3680</v>
      </c>
      <c r="C2430" s="1" t="s">
        <v>2125</v>
      </c>
      <c r="D2430" t="s">
        <v>3673</v>
      </c>
    </row>
    <row r="2431" spans="1:4" x14ac:dyDescent="0.25">
      <c r="A2431" s="4" t="str">
        <f>HYPERLINK("http://www.autodoc.ru/Web/price/art/BME6002002R?analog=on","BME6002002R")</f>
        <v>BME6002002R</v>
      </c>
      <c r="B2431" s="1" t="s">
        <v>3681</v>
      </c>
      <c r="C2431" s="1" t="s">
        <v>2125</v>
      </c>
      <c r="D2431" t="s">
        <v>3677</v>
      </c>
    </row>
    <row r="2432" spans="1:4" x14ac:dyDescent="0.25">
      <c r="A2432" s="4" t="str">
        <f>HYPERLINK("http://www.autodoc.ru/Web/price/art/BME6004002BN?analog=on","BME6004002BN")</f>
        <v>BME6004002BN</v>
      </c>
      <c r="B2432" s="1" t="s">
        <v>3670</v>
      </c>
      <c r="C2432" s="1" t="s">
        <v>3557</v>
      </c>
      <c r="D2432" t="s">
        <v>3682</v>
      </c>
    </row>
    <row r="2433" spans="1:4" x14ac:dyDescent="0.25">
      <c r="A2433" s="4" t="str">
        <f>HYPERLINK("http://www.autodoc.ru/Web/price/art/BME6002003BN?analog=on","BME6002003BN")</f>
        <v>BME6002003BN</v>
      </c>
      <c r="B2433" s="1" t="s">
        <v>3683</v>
      </c>
      <c r="C2433" s="1" t="s">
        <v>1734</v>
      </c>
      <c r="D2433" t="s">
        <v>3684</v>
      </c>
    </row>
    <row r="2434" spans="1:4" x14ac:dyDescent="0.25">
      <c r="A2434" s="4" t="str">
        <f>HYPERLINK("http://www.autodoc.ru/Web/price/art/BME6004003L?analog=on","BME6004003L")</f>
        <v>BME6004003L</v>
      </c>
      <c r="B2434" s="1" t="s">
        <v>3672</v>
      </c>
      <c r="C2434" s="1" t="s">
        <v>707</v>
      </c>
      <c r="D2434" t="s">
        <v>3685</v>
      </c>
    </row>
    <row r="2435" spans="1:4" x14ac:dyDescent="0.25">
      <c r="A2435" s="4" t="str">
        <f>HYPERLINK("http://www.autodoc.ru/Web/price/art/BME6004003R?analog=on","BME6004003R")</f>
        <v>BME6004003R</v>
      </c>
      <c r="B2435" s="1" t="s">
        <v>3676</v>
      </c>
      <c r="C2435" s="1" t="s">
        <v>707</v>
      </c>
      <c r="D2435" t="s">
        <v>3686</v>
      </c>
    </row>
    <row r="2436" spans="1:4" x14ac:dyDescent="0.25">
      <c r="A2436" s="4" t="str">
        <f>HYPERLINK("http://www.autodoc.ru/Web/price/art/BME6002004BN?analog=on","BME6002004BN")</f>
        <v>BME6002004BN</v>
      </c>
      <c r="B2436" s="1" t="s">
        <v>3687</v>
      </c>
      <c r="C2436" s="1" t="s">
        <v>2125</v>
      </c>
      <c r="D2436" t="s">
        <v>3688</v>
      </c>
    </row>
    <row r="2437" spans="1:4" x14ac:dyDescent="0.25">
      <c r="A2437" s="4" t="str">
        <f>HYPERLINK("http://www.autodoc.ru/Web/price/art/BME6002005HN?analog=on","BME6002005HN")</f>
        <v>BME6002005HN</v>
      </c>
      <c r="B2437" s="1" t="s">
        <v>3687</v>
      </c>
      <c r="C2437" s="1" t="s">
        <v>2125</v>
      </c>
      <c r="D2437" t="s">
        <v>3689</v>
      </c>
    </row>
    <row r="2438" spans="1:4" x14ac:dyDescent="0.25">
      <c r="A2438" s="4" t="str">
        <f>HYPERLINK("http://www.autodoc.ru/Web/price/art/BME6002006L?analog=on","BME6002006L")</f>
        <v>BME6002006L</v>
      </c>
      <c r="B2438" s="1" t="s">
        <v>3690</v>
      </c>
      <c r="C2438" s="1" t="s">
        <v>2125</v>
      </c>
      <c r="D2438" t="s">
        <v>3675</v>
      </c>
    </row>
    <row r="2439" spans="1:4" x14ac:dyDescent="0.25">
      <c r="A2439" s="4" t="str">
        <f>HYPERLINK("http://www.autodoc.ru/Web/price/art/BME6002006R?analog=on","BME6002006R")</f>
        <v>BME6002006R</v>
      </c>
      <c r="B2439" s="1" t="s">
        <v>3691</v>
      </c>
      <c r="C2439" s="1" t="s">
        <v>2125</v>
      </c>
      <c r="D2439" t="s">
        <v>3679</v>
      </c>
    </row>
    <row r="2440" spans="1:4" x14ac:dyDescent="0.25">
      <c r="A2440" s="4" t="str">
        <f>HYPERLINK("http://www.autodoc.ru/Web/price/art/BME6002070L?analog=on","BME6002070L")</f>
        <v>BME6002070L</v>
      </c>
      <c r="B2440" s="1" t="s">
        <v>3262</v>
      </c>
      <c r="C2440" s="1" t="s">
        <v>2125</v>
      </c>
      <c r="D2440" t="s">
        <v>3263</v>
      </c>
    </row>
    <row r="2441" spans="1:4" x14ac:dyDescent="0.25">
      <c r="A2441" s="4" t="str">
        <f>HYPERLINK("http://www.autodoc.ru/Web/price/art/BME6002070R?analog=on","BME6002070R")</f>
        <v>BME6002070R</v>
      </c>
      <c r="B2441" s="1" t="s">
        <v>3264</v>
      </c>
      <c r="C2441" s="1" t="s">
        <v>2125</v>
      </c>
      <c r="D2441" t="s">
        <v>3265</v>
      </c>
    </row>
    <row r="2442" spans="1:4" x14ac:dyDescent="0.25">
      <c r="A2442" s="4" t="str">
        <f>HYPERLINK("http://www.autodoc.ru/Web/price/art/BME6008070L?analog=on","BME6008070L")</f>
        <v>BME6008070L</v>
      </c>
      <c r="B2442" s="1" t="s">
        <v>3692</v>
      </c>
      <c r="C2442" s="1" t="s">
        <v>483</v>
      </c>
      <c r="D2442" t="s">
        <v>3693</v>
      </c>
    </row>
    <row r="2443" spans="1:4" x14ac:dyDescent="0.25">
      <c r="A2443" s="4" t="str">
        <f>HYPERLINK("http://www.autodoc.ru/Web/price/art/BME6008070R?analog=on","BME6008070R")</f>
        <v>BME6008070R</v>
      </c>
      <c r="B2443" s="1" t="s">
        <v>3694</v>
      </c>
      <c r="C2443" s="1" t="s">
        <v>483</v>
      </c>
      <c r="D2443" t="s">
        <v>3695</v>
      </c>
    </row>
    <row r="2444" spans="1:4" x14ac:dyDescent="0.25">
      <c r="A2444" s="4" t="str">
        <f>HYPERLINK("http://www.autodoc.ru/Web/price/art/BME6007070L?analog=on","BME6007070L")</f>
        <v>BME6007070L</v>
      </c>
      <c r="B2444" s="1" t="s">
        <v>3696</v>
      </c>
      <c r="C2444" s="1" t="s">
        <v>764</v>
      </c>
      <c r="D2444" t="s">
        <v>3697</v>
      </c>
    </row>
    <row r="2445" spans="1:4" x14ac:dyDescent="0.25">
      <c r="A2445" s="4" t="str">
        <f>HYPERLINK("http://www.autodoc.ru/Web/price/art/BME6007070R?analog=on","BME6007070R")</f>
        <v>BME6007070R</v>
      </c>
      <c r="B2445" s="1" t="s">
        <v>3698</v>
      </c>
      <c r="C2445" s="1" t="s">
        <v>764</v>
      </c>
      <c r="D2445" t="s">
        <v>3699</v>
      </c>
    </row>
    <row r="2446" spans="1:4" x14ac:dyDescent="0.25">
      <c r="A2446" s="4" t="str">
        <f>HYPERLINK("http://www.autodoc.ru/Web/price/art/BME6002071L?analog=on","BME6002071L")</f>
        <v>BME6002071L</v>
      </c>
      <c r="B2446" s="1" t="s">
        <v>3262</v>
      </c>
      <c r="C2446" s="1" t="s">
        <v>2125</v>
      </c>
      <c r="D2446" t="s">
        <v>3266</v>
      </c>
    </row>
    <row r="2447" spans="1:4" x14ac:dyDescent="0.25">
      <c r="A2447" s="4" t="str">
        <f>HYPERLINK("http://www.autodoc.ru/Web/price/art/BME6002071R?analog=on","BME6002071R")</f>
        <v>BME6002071R</v>
      </c>
      <c r="B2447" s="1" t="s">
        <v>3264</v>
      </c>
      <c r="C2447" s="1" t="s">
        <v>2125</v>
      </c>
      <c r="D2447" t="s">
        <v>3267</v>
      </c>
    </row>
    <row r="2448" spans="1:4" x14ac:dyDescent="0.25">
      <c r="A2448" s="4" t="str">
        <f>HYPERLINK("http://www.autodoc.ru/Web/price/art/BME6002100HBL?analog=on","BME6002100HBL")</f>
        <v>BME6002100HBL</v>
      </c>
      <c r="B2448" s="1" t="s">
        <v>3700</v>
      </c>
      <c r="C2448" s="1" t="s">
        <v>2125</v>
      </c>
      <c r="D2448" t="s">
        <v>3701</v>
      </c>
    </row>
    <row r="2449" spans="1:4" x14ac:dyDescent="0.25">
      <c r="A2449" s="4" t="str">
        <f>HYPERLINK("http://www.autodoc.ru/Web/price/art/BME6002100HBR?analog=on","BME6002100HBR")</f>
        <v>BME6002100HBR</v>
      </c>
      <c r="B2449" s="1" t="s">
        <v>3702</v>
      </c>
      <c r="C2449" s="1" t="s">
        <v>2125</v>
      </c>
      <c r="D2449" t="s">
        <v>3703</v>
      </c>
    </row>
    <row r="2450" spans="1:4" x14ac:dyDescent="0.25">
      <c r="A2450" s="4" t="str">
        <f>HYPERLINK("http://www.autodoc.ru/Web/price/art/BME6002101HBN?analog=on","BME6002101HBN")</f>
        <v>BME6002101HBN</v>
      </c>
      <c r="B2450" s="1" t="s">
        <v>3704</v>
      </c>
      <c r="C2450" s="1" t="s">
        <v>2125</v>
      </c>
      <c r="D2450" t="s">
        <v>3705</v>
      </c>
    </row>
    <row r="2451" spans="1:4" x14ac:dyDescent="0.25">
      <c r="A2451" s="4" t="str">
        <f>HYPERLINK("http://www.autodoc.ru/Web/price/art/BME6002102BN?analog=on","BME6002102BN")</f>
        <v>BME6002102BN</v>
      </c>
      <c r="B2451" s="1" t="s">
        <v>3706</v>
      </c>
      <c r="C2451" s="1" t="s">
        <v>2125</v>
      </c>
      <c r="D2451" t="s">
        <v>3707</v>
      </c>
    </row>
    <row r="2452" spans="1:4" x14ac:dyDescent="0.25">
      <c r="A2452" s="4" t="str">
        <f>HYPERLINK("http://www.autodoc.ru/Web/price/art/BME6002160X?analog=on","BME6002160X")</f>
        <v>BME6002160X</v>
      </c>
      <c r="B2452" s="1" t="s">
        <v>3708</v>
      </c>
      <c r="C2452" s="1" t="s">
        <v>2125</v>
      </c>
      <c r="D2452" t="s">
        <v>3709</v>
      </c>
    </row>
    <row r="2453" spans="1:4" x14ac:dyDescent="0.25">
      <c r="A2453" s="4" t="str">
        <f>HYPERLINK("http://www.autodoc.ru/Web/price/art/BME6007160X?analog=on","BME6007160X")</f>
        <v>BME6007160X</v>
      </c>
      <c r="B2453" s="1" t="s">
        <v>3710</v>
      </c>
      <c r="C2453" s="1" t="s">
        <v>764</v>
      </c>
      <c r="D2453" t="s">
        <v>3709</v>
      </c>
    </row>
    <row r="2454" spans="1:4" x14ac:dyDescent="0.25">
      <c r="A2454" s="4" t="str">
        <f>HYPERLINK("http://www.autodoc.ru/Web/price/art/BME6002163X?analog=on","BME6002163X")</f>
        <v>BME6002163X</v>
      </c>
      <c r="B2454" s="1" t="s">
        <v>3711</v>
      </c>
      <c r="C2454" s="1" t="s">
        <v>2125</v>
      </c>
      <c r="D2454" t="s">
        <v>3712</v>
      </c>
    </row>
    <row r="2455" spans="1:4" x14ac:dyDescent="0.25">
      <c r="A2455" s="4" t="str">
        <f>HYPERLINK("http://www.autodoc.ru/Web/price/art/BME6007190L?analog=on","BME6007190L")</f>
        <v>BME6007190L</v>
      </c>
      <c r="B2455" s="1" t="s">
        <v>3713</v>
      </c>
      <c r="C2455" s="1" t="s">
        <v>3714</v>
      </c>
      <c r="D2455" t="s">
        <v>3715</v>
      </c>
    </row>
    <row r="2456" spans="1:4" x14ac:dyDescent="0.25">
      <c r="A2456" s="4" t="str">
        <f>HYPERLINK("http://www.autodoc.ru/Web/price/art/BME6007190R?analog=on","BME6007190R")</f>
        <v>BME6007190R</v>
      </c>
      <c r="B2456" s="1" t="s">
        <v>3716</v>
      </c>
      <c r="C2456" s="1" t="s">
        <v>3714</v>
      </c>
      <c r="D2456" t="s">
        <v>3717</v>
      </c>
    </row>
    <row r="2457" spans="1:4" x14ac:dyDescent="0.25">
      <c r="A2457" s="4" t="str">
        <f>HYPERLINK("http://www.autodoc.ru/Web/price/art/BME6007190C?analog=on","BME6007190C")</f>
        <v>BME6007190C</v>
      </c>
      <c r="B2457" s="1" t="s">
        <v>3718</v>
      </c>
      <c r="C2457" s="1" t="s">
        <v>764</v>
      </c>
      <c r="D2457" t="s">
        <v>3719</v>
      </c>
    </row>
    <row r="2458" spans="1:4" x14ac:dyDescent="0.25">
      <c r="A2458" s="4" t="str">
        <f>HYPERLINK("http://www.autodoc.ru/Web/price/art/BME6002190BC?analog=on","BME6002190BC")</f>
        <v>BME6002190BC</v>
      </c>
      <c r="B2458" s="1" t="s">
        <v>3720</v>
      </c>
      <c r="C2458" s="1" t="s">
        <v>2125</v>
      </c>
      <c r="D2458" t="s">
        <v>3721</v>
      </c>
    </row>
    <row r="2459" spans="1:4" x14ac:dyDescent="0.25">
      <c r="A2459" s="4" t="str">
        <f>HYPERLINK("http://www.autodoc.ru/Web/price/art/BME6002191BL?analog=on","BME6002191BL")</f>
        <v>BME6002191BL</v>
      </c>
      <c r="B2459" s="1" t="s">
        <v>3722</v>
      </c>
      <c r="C2459" s="1" t="s">
        <v>2125</v>
      </c>
      <c r="D2459" t="s">
        <v>3723</v>
      </c>
    </row>
    <row r="2460" spans="1:4" x14ac:dyDescent="0.25">
      <c r="A2460" s="4" t="str">
        <f>HYPERLINK("http://www.autodoc.ru/Web/price/art/BME6002191BR?analog=on","BME6002191BR")</f>
        <v>BME6002191BR</v>
      </c>
      <c r="B2460" s="1" t="s">
        <v>3724</v>
      </c>
      <c r="C2460" s="1" t="s">
        <v>2125</v>
      </c>
      <c r="D2460" t="s">
        <v>3725</v>
      </c>
    </row>
    <row r="2461" spans="1:4" x14ac:dyDescent="0.25">
      <c r="A2461" s="4" t="str">
        <f>HYPERLINK("http://www.autodoc.ru/Web/price/art/BME6007240?analog=on","BME6007240")</f>
        <v>BME6007240</v>
      </c>
      <c r="B2461" s="1" t="s">
        <v>3726</v>
      </c>
      <c r="C2461" s="1" t="s">
        <v>764</v>
      </c>
      <c r="D2461" t="s">
        <v>3727</v>
      </c>
    </row>
    <row r="2462" spans="1:4" x14ac:dyDescent="0.25">
      <c r="A2462" s="4" t="str">
        <f>HYPERLINK("http://www.autodoc.ru/Web/price/art/BME6002240?analog=on","BME6002240")</f>
        <v>BME6002240</v>
      </c>
      <c r="B2462" s="1" t="s">
        <v>3728</v>
      </c>
      <c r="C2462" s="1" t="s">
        <v>3729</v>
      </c>
      <c r="D2462" t="s">
        <v>3727</v>
      </c>
    </row>
    <row r="2463" spans="1:4" x14ac:dyDescent="0.25">
      <c r="A2463" s="4" t="str">
        <f>HYPERLINK("http://www.autodoc.ru/Web/price/art/BME6002270AL?analog=on","BME6002270AL")</f>
        <v>BME6002270AL</v>
      </c>
      <c r="B2463" s="1" t="s">
        <v>3730</v>
      </c>
      <c r="C2463" s="1" t="s">
        <v>2125</v>
      </c>
      <c r="D2463" t="s">
        <v>3731</v>
      </c>
    </row>
    <row r="2464" spans="1:4" x14ac:dyDescent="0.25">
      <c r="A2464" s="4" t="str">
        <f>HYPERLINK("http://www.autodoc.ru/Web/price/art/BME6002270AR?analog=on","BME6002270AR")</f>
        <v>BME6002270AR</v>
      </c>
      <c r="B2464" s="1" t="s">
        <v>3732</v>
      </c>
      <c r="C2464" s="1" t="s">
        <v>2125</v>
      </c>
      <c r="D2464" t="s">
        <v>3733</v>
      </c>
    </row>
    <row r="2465" spans="1:4" x14ac:dyDescent="0.25">
      <c r="A2465" s="4" t="str">
        <f>HYPERLINK("http://www.autodoc.ru/Web/price/art/BME6002271AL?analog=on","BME6002271AL")</f>
        <v>BME6002271AL</v>
      </c>
      <c r="B2465" s="1" t="s">
        <v>3730</v>
      </c>
      <c r="C2465" s="1" t="s">
        <v>2125</v>
      </c>
      <c r="D2465" t="s">
        <v>3734</v>
      </c>
    </row>
    <row r="2466" spans="1:4" x14ac:dyDescent="0.25">
      <c r="A2466" s="4" t="str">
        <f>HYPERLINK("http://www.autodoc.ru/Web/price/art/BME6002271AR?analog=on","BME6002271AR")</f>
        <v>BME6002271AR</v>
      </c>
      <c r="B2466" s="1" t="s">
        <v>3732</v>
      </c>
      <c r="C2466" s="1" t="s">
        <v>2125</v>
      </c>
      <c r="D2466" t="s">
        <v>3735</v>
      </c>
    </row>
    <row r="2467" spans="1:4" x14ac:dyDescent="0.25">
      <c r="A2467" s="4" t="str">
        <f>HYPERLINK("http://www.autodoc.ru/Web/price/art/BME6002272ML?analog=on","BME6002272ML")</f>
        <v>BME6002272ML</v>
      </c>
      <c r="B2467" s="1" t="s">
        <v>3730</v>
      </c>
      <c r="C2467" s="1" t="s">
        <v>2125</v>
      </c>
      <c r="D2467" t="s">
        <v>3736</v>
      </c>
    </row>
    <row r="2468" spans="1:4" x14ac:dyDescent="0.25">
      <c r="A2468" s="4" t="str">
        <f>HYPERLINK("http://www.autodoc.ru/Web/price/art/BME6002272MR?analog=on","BME6002272MR")</f>
        <v>BME6002272MR</v>
      </c>
      <c r="B2468" s="1" t="s">
        <v>3732</v>
      </c>
      <c r="C2468" s="1" t="s">
        <v>2125</v>
      </c>
      <c r="D2468" t="s">
        <v>3737</v>
      </c>
    </row>
    <row r="2469" spans="1:4" x14ac:dyDescent="0.25">
      <c r="A2469" s="4" t="str">
        <f>HYPERLINK("http://www.autodoc.ru/Web/price/art/BME6002280L?analog=on","BME6002280L")</f>
        <v>BME6002280L</v>
      </c>
      <c r="B2469" s="1" t="s">
        <v>3738</v>
      </c>
      <c r="C2469" s="1" t="s">
        <v>3739</v>
      </c>
      <c r="D2469" t="s">
        <v>3740</v>
      </c>
    </row>
    <row r="2470" spans="1:4" x14ac:dyDescent="0.25">
      <c r="A2470" s="4" t="str">
        <f>HYPERLINK("http://www.autodoc.ru/Web/price/art/BME6002280R?analog=on","BME6002280R")</f>
        <v>BME6002280R</v>
      </c>
      <c r="B2470" s="1" t="s">
        <v>3741</v>
      </c>
      <c r="C2470" s="1" t="s">
        <v>3739</v>
      </c>
      <c r="D2470" t="s">
        <v>3742</v>
      </c>
    </row>
    <row r="2471" spans="1:4" x14ac:dyDescent="0.25">
      <c r="A2471" s="4" t="str">
        <f>HYPERLINK("http://www.autodoc.ru/Web/price/art/BME8703281N?analog=on","BME8703281N")</f>
        <v>BME8703281N</v>
      </c>
      <c r="B2471" s="1" t="s">
        <v>3743</v>
      </c>
      <c r="C2471" s="1" t="s">
        <v>782</v>
      </c>
      <c r="D2471" t="s">
        <v>3744</v>
      </c>
    </row>
    <row r="2472" spans="1:4" x14ac:dyDescent="0.25">
      <c r="A2472" s="4" t="str">
        <f>HYPERLINK("http://www.autodoc.ru/Web/price/art/BME6002300L?analog=on","BME6002300L")</f>
        <v>BME6002300L</v>
      </c>
      <c r="B2472" s="1" t="s">
        <v>3745</v>
      </c>
      <c r="C2472" s="1" t="s">
        <v>2125</v>
      </c>
      <c r="D2472" t="s">
        <v>3746</v>
      </c>
    </row>
    <row r="2473" spans="1:4" x14ac:dyDescent="0.25">
      <c r="A2473" s="4" t="str">
        <f>HYPERLINK("http://www.autodoc.ru/Web/price/art/BME6002300R?analog=on","BME6002300R")</f>
        <v>BME6002300R</v>
      </c>
      <c r="B2473" s="1" t="s">
        <v>3747</v>
      </c>
      <c r="C2473" s="1" t="s">
        <v>2125</v>
      </c>
      <c r="D2473" t="s">
        <v>3748</v>
      </c>
    </row>
    <row r="2474" spans="1:4" x14ac:dyDescent="0.25">
      <c r="A2474" s="4" t="str">
        <f>HYPERLINK("http://www.autodoc.ru/Web/price/art/BME6002330M?analog=on","BME6002330M")</f>
        <v>BME6002330M</v>
      </c>
      <c r="B2474" s="1" t="s">
        <v>3749</v>
      </c>
      <c r="C2474" s="1" t="s">
        <v>2125</v>
      </c>
      <c r="D2474" t="s">
        <v>3750</v>
      </c>
    </row>
    <row r="2475" spans="1:4" x14ac:dyDescent="0.25">
      <c r="A2475" s="4" t="str">
        <f>HYPERLINK("http://www.autodoc.ru/Web/price/art/BME6002331A?analog=on","BME6002331A")</f>
        <v>BME6002331A</v>
      </c>
      <c r="B2475" s="1" t="s">
        <v>3749</v>
      </c>
      <c r="C2475" s="1" t="s">
        <v>2125</v>
      </c>
      <c r="D2475" t="s">
        <v>3751</v>
      </c>
    </row>
    <row r="2476" spans="1:4" x14ac:dyDescent="0.25">
      <c r="A2476" s="4" t="str">
        <f>HYPERLINK("http://www.autodoc.ru/Web/price/art/BME6002390?analog=on","BME6002390")</f>
        <v>BME6002390</v>
      </c>
      <c r="B2476" s="1" t="s">
        <v>3752</v>
      </c>
      <c r="C2476" s="1" t="s">
        <v>2125</v>
      </c>
      <c r="D2476" t="s">
        <v>3753</v>
      </c>
    </row>
    <row r="2477" spans="1:4" x14ac:dyDescent="0.25">
      <c r="A2477" s="4" t="str">
        <f>HYPERLINK("http://www.autodoc.ru/Web/price/art/BME6002390L?analog=on","BME6002390L")</f>
        <v>BME6002390L</v>
      </c>
      <c r="B2477" s="1" t="s">
        <v>3754</v>
      </c>
      <c r="C2477" s="1" t="s">
        <v>2125</v>
      </c>
      <c r="D2477" t="s">
        <v>3755</v>
      </c>
    </row>
    <row r="2478" spans="1:4" x14ac:dyDescent="0.25">
      <c r="A2478" s="4" t="str">
        <f>HYPERLINK("http://www.autodoc.ru/Web/price/art/BME6002390R?analog=on","BME6002390R")</f>
        <v>BME6002390R</v>
      </c>
      <c r="B2478" s="1" t="s">
        <v>3756</v>
      </c>
      <c r="C2478" s="1" t="s">
        <v>2125</v>
      </c>
      <c r="D2478" t="s">
        <v>3757</v>
      </c>
    </row>
    <row r="2479" spans="1:4" x14ac:dyDescent="0.25">
      <c r="A2479" s="4" t="str">
        <f>HYPERLINK("http://www.autodoc.ru/Web/price/art/BME60024D0L?analog=on","BME60024D0L")</f>
        <v>BME60024D0L</v>
      </c>
      <c r="B2479" s="1" t="s">
        <v>3758</v>
      </c>
      <c r="C2479" s="1" t="s">
        <v>2125</v>
      </c>
      <c r="D2479" t="s">
        <v>3759</v>
      </c>
    </row>
    <row r="2480" spans="1:4" x14ac:dyDescent="0.25">
      <c r="A2480" s="4" t="str">
        <f>HYPERLINK("http://www.autodoc.ru/Web/price/art/BME60024D0R?analog=on","BME60024D0R")</f>
        <v>BME60024D0R</v>
      </c>
      <c r="B2480" s="1" t="s">
        <v>3760</v>
      </c>
      <c r="C2480" s="1" t="s">
        <v>2125</v>
      </c>
      <c r="D2480" t="s">
        <v>3761</v>
      </c>
    </row>
    <row r="2481" spans="1:4" x14ac:dyDescent="0.25">
      <c r="A2481" s="4" t="str">
        <f>HYPERLINK("http://www.autodoc.ru/Web/price/art/BME6004450XL?analog=on","BME6004450XL")</f>
        <v>BME6004450XL</v>
      </c>
      <c r="B2481" s="1" t="s">
        <v>3762</v>
      </c>
      <c r="C2481" s="1" t="s">
        <v>707</v>
      </c>
      <c r="D2481" t="s">
        <v>3763</v>
      </c>
    </row>
    <row r="2482" spans="1:4" x14ac:dyDescent="0.25">
      <c r="A2482" s="4" t="str">
        <f>HYPERLINK("http://www.autodoc.ru/Web/price/art/BME6004450XR?analog=on","BME6004450XR")</f>
        <v>BME6004450XR</v>
      </c>
      <c r="B2482" s="1" t="s">
        <v>3764</v>
      </c>
      <c r="C2482" s="1" t="s">
        <v>707</v>
      </c>
      <c r="D2482" t="s">
        <v>3765</v>
      </c>
    </row>
    <row r="2483" spans="1:4" x14ac:dyDescent="0.25">
      <c r="A2483" s="4" t="str">
        <f>HYPERLINK("http://www.autodoc.ru/Web/price/art/BME60074G0?analog=on","BME60074G0")</f>
        <v>BME60074G0</v>
      </c>
      <c r="B2483" s="1" t="s">
        <v>3766</v>
      </c>
      <c r="C2483" s="1" t="s">
        <v>764</v>
      </c>
      <c r="D2483" t="s">
        <v>3767</v>
      </c>
    </row>
    <row r="2484" spans="1:4" x14ac:dyDescent="0.25">
      <c r="A2484" s="4" t="str">
        <f>HYPERLINK("http://www.autodoc.ru/Web/price/art/BME6002640X?analog=on","BME6002640X")</f>
        <v>BME6002640X</v>
      </c>
      <c r="B2484" s="1" t="s">
        <v>3768</v>
      </c>
      <c r="C2484" s="1" t="s">
        <v>2125</v>
      </c>
      <c r="D2484" t="s">
        <v>3769</v>
      </c>
    </row>
    <row r="2485" spans="1:4" x14ac:dyDescent="0.25">
      <c r="A2485" s="4" t="str">
        <f>HYPERLINK("http://www.autodoc.ru/Web/price/art/BME6007640X?analog=on","BME6007640X")</f>
        <v>BME6007640X</v>
      </c>
      <c r="B2485" s="1" t="s">
        <v>3770</v>
      </c>
      <c r="C2485" s="1" t="s">
        <v>3771</v>
      </c>
      <c r="D2485" t="s">
        <v>3772</v>
      </c>
    </row>
    <row r="2486" spans="1:4" x14ac:dyDescent="0.25">
      <c r="A2486" s="4" t="str">
        <f>HYPERLINK("http://www.autodoc.ru/Web/price/art/BME6002641X?analog=on","BME6002641X")</f>
        <v>BME6002641X</v>
      </c>
      <c r="B2486" s="1" t="s">
        <v>3773</v>
      </c>
      <c r="C2486" s="1" t="s">
        <v>2125</v>
      </c>
      <c r="D2486" t="s">
        <v>3774</v>
      </c>
    </row>
    <row r="2487" spans="1:4" x14ac:dyDescent="0.25">
      <c r="A2487" s="4" t="str">
        <f>HYPERLINK("http://www.autodoc.ru/Web/price/art/BME6002700?analog=on","BME6002700")</f>
        <v>BME6002700</v>
      </c>
      <c r="B2487" s="1" t="s">
        <v>3775</v>
      </c>
      <c r="C2487" s="1" t="s">
        <v>2125</v>
      </c>
      <c r="D2487" t="s">
        <v>3776</v>
      </c>
    </row>
    <row r="2488" spans="1:4" x14ac:dyDescent="0.25">
      <c r="A2488" s="4" t="str">
        <f>HYPERLINK("http://www.autodoc.ru/Web/price/art/BME6007740L?analog=on","BME6007740L")</f>
        <v>BME6007740L</v>
      </c>
      <c r="B2488" s="1" t="s">
        <v>3777</v>
      </c>
      <c r="C2488" s="1" t="s">
        <v>764</v>
      </c>
      <c r="D2488" t="s">
        <v>3778</v>
      </c>
    </row>
    <row r="2489" spans="1:4" x14ac:dyDescent="0.25">
      <c r="A2489" s="4" t="str">
        <f>HYPERLINK("http://www.autodoc.ru/Web/price/art/BME6007740R?analog=on","BME6007740R")</f>
        <v>BME6007740R</v>
      </c>
      <c r="B2489" s="1" t="s">
        <v>3779</v>
      </c>
      <c r="C2489" s="1" t="s">
        <v>764</v>
      </c>
      <c r="D2489" t="s">
        <v>3780</v>
      </c>
    </row>
    <row r="2490" spans="1:4" x14ac:dyDescent="0.25">
      <c r="A2490" s="4" t="str">
        <f>HYPERLINK("http://www.autodoc.ru/Web/price/art/BME6002741L?analog=on","BME6002741L")</f>
        <v>BME6002741L</v>
      </c>
      <c r="B2490" s="1" t="s">
        <v>3781</v>
      </c>
      <c r="C2490" s="1" t="s">
        <v>2125</v>
      </c>
      <c r="D2490" t="s">
        <v>3778</v>
      </c>
    </row>
    <row r="2491" spans="1:4" x14ac:dyDescent="0.25">
      <c r="A2491" s="4" t="str">
        <f>HYPERLINK("http://www.autodoc.ru/Web/price/art/BME6002741R?analog=on","BME6002741R")</f>
        <v>BME6002741R</v>
      </c>
      <c r="B2491" s="1" t="s">
        <v>3782</v>
      </c>
      <c r="C2491" s="1" t="s">
        <v>2125</v>
      </c>
      <c r="D2491" t="s">
        <v>3780</v>
      </c>
    </row>
    <row r="2492" spans="1:4" x14ac:dyDescent="0.25">
      <c r="A2492" s="4" t="str">
        <f>HYPERLINK("http://www.autodoc.ru/Web/price/art/BME6002742HN?analog=on","BME6002742HN")</f>
        <v>BME6002742HN</v>
      </c>
      <c r="B2492" s="1" t="s">
        <v>3783</v>
      </c>
      <c r="C2492" s="1" t="s">
        <v>2125</v>
      </c>
      <c r="D2492" t="s">
        <v>3784</v>
      </c>
    </row>
    <row r="2493" spans="1:4" x14ac:dyDescent="0.25">
      <c r="A2493" s="4" t="str">
        <f>HYPERLINK("http://www.autodoc.ru/Web/price/art/BME6002743RTN?analog=on","BME6002743RTN")</f>
        <v>BME6002743RTN</v>
      </c>
      <c r="B2493" s="1" t="s">
        <v>3783</v>
      </c>
      <c r="C2493" s="1" t="s">
        <v>2125</v>
      </c>
      <c r="D2493" t="s">
        <v>3785</v>
      </c>
    </row>
    <row r="2494" spans="1:4" x14ac:dyDescent="0.25">
      <c r="A2494" s="4" t="str">
        <f>HYPERLINK("http://www.autodoc.ru/Web/price/art/BME6002744TTN?analog=on","BME6002744TTN")</f>
        <v>BME6002744TTN</v>
      </c>
      <c r="B2494" s="1" t="s">
        <v>3783</v>
      </c>
      <c r="C2494" s="1" t="s">
        <v>2125</v>
      </c>
      <c r="D2494" t="s">
        <v>3786</v>
      </c>
    </row>
    <row r="2495" spans="1:4" x14ac:dyDescent="0.25">
      <c r="A2495" s="4" t="str">
        <f>HYPERLINK("http://www.autodoc.ru/Web/price/art/BME6002745HN?analog=on","BME6002745HN")</f>
        <v>BME6002745HN</v>
      </c>
      <c r="B2495" s="1" t="s">
        <v>3783</v>
      </c>
      <c r="C2495" s="1" t="s">
        <v>2125</v>
      </c>
      <c r="D2495" t="s">
        <v>3787</v>
      </c>
    </row>
    <row r="2496" spans="1:4" x14ac:dyDescent="0.25">
      <c r="A2496" s="4" t="str">
        <f>HYPERLINK("http://www.autodoc.ru/Web/price/art/BME6002810L?analog=on","BME6002810L")</f>
        <v>BME6002810L</v>
      </c>
      <c r="B2496" s="1" t="s">
        <v>3788</v>
      </c>
      <c r="C2496" s="1" t="s">
        <v>2125</v>
      </c>
      <c r="D2496" t="s">
        <v>3789</v>
      </c>
    </row>
    <row r="2497" spans="1:4" x14ac:dyDescent="0.25">
      <c r="A2497" s="4" t="str">
        <f>HYPERLINK("http://www.autodoc.ru/Web/price/art/BME6002810R?analog=on","BME6002810R")</f>
        <v>BME6002810R</v>
      </c>
      <c r="B2497" s="1" t="s">
        <v>3790</v>
      </c>
      <c r="C2497" s="1" t="s">
        <v>2125</v>
      </c>
      <c r="D2497" t="s">
        <v>3791</v>
      </c>
    </row>
    <row r="2498" spans="1:4" x14ac:dyDescent="0.25">
      <c r="A2498" s="4" t="str">
        <f>HYPERLINK("http://www.autodoc.ru/Web/price/art/BME6002811L?analog=on","BME6002811L")</f>
        <v>BME6002811L</v>
      </c>
      <c r="B2498" s="1" t="s">
        <v>3792</v>
      </c>
      <c r="C2498" s="1" t="s">
        <v>2125</v>
      </c>
      <c r="D2498" t="s">
        <v>3793</v>
      </c>
    </row>
    <row r="2499" spans="1:4" x14ac:dyDescent="0.25">
      <c r="A2499" s="4" t="str">
        <f>HYPERLINK("http://www.autodoc.ru/Web/price/art/BME6002811R?analog=on","BME6002811R")</f>
        <v>BME6002811R</v>
      </c>
      <c r="B2499" s="1" t="s">
        <v>3794</v>
      </c>
      <c r="C2499" s="1" t="s">
        <v>2125</v>
      </c>
      <c r="D2499" t="s">
        <v>3795</v>
      </c>
    </row>
    <row r="2500" spans="1:4" x14ac:dyDescent="0.25">
      <c r="A2500" s="4" t="str">
        <f>HYPERLINK("http://www.autodoc.ru/Web/price/art/BME60029C0L?analog=on","BME60029C0L")</f>
        <v>BME60029C0L</v>
      </c>
      <c r="B2500" s="1" t="s">
        <v>3796</v>
      </c>
      <c r="C2500" s="1" t="s">
        <v>2125</v>
      </c>
      <c r="D2500" t="s">
        <v>3797</v>
      </c>
    </row>
    <row r="2501" spans="1:4" x14ac:dyDescent="0.25">
      <c r="A2501" s="4" t="str">
        <f>HYPERLINK("http://www.autodoc.ru/Web/price/art/BME60029C0R?analog=on","BME60029C0R")</f>
        <v>BME60029C0R</v>
      </c>
      <c r="B2501" s="1" t="s">
        <v>3798</v>
      </c>
      <c r="C2501" s="1" t="s">
        <v>2125</v>
      </c>
      <c r="D2501" t="s">
        <v>3799</v>
      </c>
    </row>
    <row r="2502" spans="1:4" x14ac:dyDescent="0.25">
      <c r="A2502" s="4" t="str">
        <f>HYPERLINK("http://www.autodoc.ru/Web/price/art/BME6002931?analog=on","BME6002931")</f>
        <v>BME6002931</v>
      </c>
      <c r="B2502" s="1" t="s">
        <v>3800</v>
      </c>
      <c r="C2502" s="1" t="s">
        <v>2125</v>
      </c>
      <c r="D2502" t="s">
        <v>3801</v>
      </c>
    </row>
    <row r="2503" spans="1:4" x14ac:dyDescent="0.25">
      <c r="A2503" s="4" t="str">
        <f>HYPERLINK("http://www.autodoc.ru/Web/price/art/BME6004970?analog=on","BME6004970")</f>
        <v>BME6004970</v>
      </c>
      <c r="B2503" s="1" t="s">
        <v>3802</v>
      </c>
      <c r="C2503" s="1" t="s">
        <v>707</v>
      </c>
      <c r="D2503" t="s">
        <v>3803</v>
      </c>
    </row>
    <row r="2504" spans="1:4" x14ac:dyDescent="0.25">
      <c r="A2504" s="4" t="str">
        <f>HYPERLINK("http://www.autodoc.ru/Web/price/art/BME6008970?analog=on","BME6008970")</f>
        <v>BME6008970</v>
      </c>
      <c r="B2504" s="1" t="s">
        <v>3804</v>
      </c>
      <c r="C2504" s="1" t="s">
        <v>483</v>
      </c>
      <c r="D2504" t="s">
        <v>3805</v>
      </c>
    </row>
    <row r="2505" spans="1:4" x14ac:dyDescent="0.25">
      <c r="A2505" s="4" t="str">
        <f>HYPERLINK("http://www.autodoc.ru/Web/price/art/BME6004971?analog=on","BME6004971")</f>
        <v>BME6004971</v>
      </c>
      <c r="B2505" s="1" t="s">
        <v>3806</v>
      </c>
      <c r="C2505" s="1" t="s">
        <v>707</v>
      </c>
      <c r="D2505" t="s">
        <v>3807</v>
      </c>
    </row>
    <row r="2506" spans="1:4" x14ac:dyDescent="0.25">
      <c r="A2506" s="3" t="s">
        <v>3808</v>
      </c>
      <c r="B2506" s="3"/>
      <c r="C2506" s="3"/>
      <c r="D2506" s="3"/>
    </row>
    <row r="2507" spans="1:4" x14ac:dyDescent="0.25">
      <c r="A2507" s="4" t="str">
        <f>HYPERLINK("http://www.autodoc.ru/Web/price/art/BME6304450L?analog=on","BME6304450L")</f>
        <v>BME6304450L</v>
      </c>
      <c r="B2507" s="1" t="s">
        <v>3809</v>
      </c>
      <c r="C2507" s="1" t="s">
        <v>707</v>
      </c>
      <c r="D2507" t="s">
        <v>3810</v>
      </c>
    </row>
    <row r="2508" spans="1:4" x14ac:dyDescent="0.25">
      <c r="A2508" s="4" t="str">
        <f>HYPERLINK("http://www.autodoc.ru/Web/price/art/BME6304450R?analog=on","BME6304450R")</f>
        <v>BME6304450R</v>
      </c>
      <c r="B2508" s="1" t="s">
        <v>3811</v>
      </c>
      <c r="C2508" s="1" t="s">
        <v>707</v>
      </c>
      <c r="D2508" t="s">
        <v>3812</v>
      </c>
    </row>
    <row r="2509" spans="1:4" x14ac:dyDescent="0.25">
      <c r="A2509" s="4" t="str">
        <f>HYPERLINK("http://www.autodoc.ru/Web/price/art/BME6004971?analog=on","BME6004971")</f>
        <v>BME6004971</v>
      </c>
      <c r="B2509" s="1" t="s">
        <v>3806</v>
      </c>
      <c r="C2509" s="1" t="s">
        <v>707</v>
      </c>
      <c r="D2509" t="s">
        <v>3807</v>
      </c>
    </row>
    <row r="2510" spans="1:4" x14ac:dyDescent="0.25">
      <c r="A2510" s="3" t="s">
        <v>3813</v>
      </c>
      <c r="B2510" s="3"/>
      <c r="C2510" s="3"/>
      <c r="D2510" s="3"/>
    </row>
    <row r="2511" spans="1:4" x14ac:dyDescent="0.25">
      <c r="A2511" s="4" t="str">
        <f>HYPERLINK("http://www.autodoc.ru/Web/price/art/BME6505000L?analog=on","BME6505000L")</f>
        <v>BME6505000L</v>
      </c>
      <c r="B2511" s="1" t="s">
        <v>3814</v>
      </c>
      <c r="C2511" s="1" t="s">
        <v>725</v>
      </c>
      <c r="D2511" t="s">
        <v>3815</v>
      </c>
    </row>
    <row r="2512" spans="1:4" x14ac:dyDescent="0.25">
      <c r="A2512" s="4" t="str">
        <f>HYPERLINK("http://www.autodoc.ru/Web/price/art/BME6505000R?analog=on","BME6505000R")</f>
        <v>BME6505000R</v>
      </c>
      <c r="B2512" s="1" t="s">
        <v>3816</v>
      </c>
      <c r="C2512" s="1" t="s">
        <v>725</v>
      </c>
      <c r="D2512" t="s">
        <v>3817</v>
      </c>
    </row>
    <row r="2513" spans="1:4" x14ac:dyDescent="0.25">
      <c r="A2513" s="4" t="str">
        <f>HYPERLINK("http://www.autodoc.ru/Web/price/art/BME6505001L?analog=on","BME6505001L")</f>
        <v>BME6505001L</v>
      </c>
      <c r="B2513" s="1" t="s">
        <v>3818</v>
      </c>
      <c r="C2513" s="1" t="s">
        <v>725</v>
      </c>
      <c r="D2513" t="s">
        <v>3815</v>
      </c>
    </row>
    <row r="2514" spans="1:4" x14ac:dyDescent="0.25">
      <c r="A2514" s="4" t="str">
        <f>HYPERLINK("http://www.autodoc.ru/Web/price/art/BME6505001R?analog=on","BME6505001R")</f>
        <v>BME6505001R</v>
      </c>
      <c r="B2514" s="1" t="s">
        <v>3819</v>
      </c>
      <c r="C2514" s="1" t="s">
        <v>725</v>
      </c>
      <c r="D2514" t="s">
        <v>3817</v>
      </c>
    </row>
    <row r="2515" spans="1:4" x14ac:dyDescent="0.25">
      <c r="A2515" s="4" t="str">
        <f>HYPERLINK("http://www.autodoc.ru/Web/price/art/BME6502001L?analog=on","BME6502001L")</f>
        <v>BME6502001L</v>
      </c>
      <c r="B2515" s="1" t="s">
        <v>3820</v>
      </c>
      <c r="C2515" s="1" t="s">
        <v>1730</v>
      </c>
      <c r="D2515" t="s">
        <v>3821</v>
      </c>
    </row>
    <row r="2516" spans="1:4" x14ac:dyDescent="0.25">
      <c r="A2516" s="4" t="str">
        <f>HYPERLINK("http://www.autodoc.ru/Web/price/art/BME6502001R?analog=on","BME6502001R")</f>
        <v>BME6502001R</v>
      </c>
      <c r="B2516" s="1" t="s">
        <v>3822</v>
      </c>
      <c r="C2516" s="1" t="s">
        <v>1730</v>
      </c>
      <c r="D2516" t="s">
        <v>3823</v>
      </c>
    </row>
    <row r="2517" spans="1:4" x14ac:dyDescent="0.25">
      <c r="A2517" s="4" t="str">
        <f>HYPERLINK("http://www.autodoc.ru/Web/price/art/BME6502002L?analog=on","BME6502002L")</f>
        <v>BME6502002L</v>
      </c>
      <c r="B2517" s="1" t="s">
        <v>3824</v>
      </c>
      <c r="C2517" s="1" t="s">
        <v>1730</v>
      </c>
      <c r="D2517" t="s">
        <v>3821</v>
      </c>
    </row>
    <row r="2518" spans="1:4" x14ac:dyDescent="0.25">
      <c r="A2518" s="4" t="str">
        <f>HYPERLINK("http://www.autodoc.ru/Web/price/art/BME6502002R?analog=on","BME6502002R")</f>
        <v>BME6502002R</v>
      </c>
      <c r="B2518" s="1" t="s">
        <v>3825</v>
      </c>
      <c r="C2518" s="1" t="s">
        <v>1730</v>
      </c>
      <c r="D2518" t="s">
        <v>3823</v>
      </c>
    </row>
    <row r="2519" spans="1:4" x14ac:dyDescent="0.25">
      <c r="A2519" s="4" t="str">
        <f>HYPERLINK("http://www.autodoc.ru/Web/price/art/BME6505070L?analog=on","BME6505070L")</f>
        <v>BME6505070L</v>
      </c>
      <c r="B2519" s="1" t="s">
        <v>3826</v>
      </c>
      <c r="C2519" s="1" t="s">
        <v>725</v>
      </c>
      <c r="D2519" t="s">
        <v>3827</v>
      </c>
    </row>
    <row r="2520" spans="1:4" x14ac:dyDescent="0.25">
      <c r="A2520" s="4" t="str">
        <f>HYPERLINK("http://www.autodoc.ru/Web/price/art/BME6502070L?analog=on","BME6502070L")</f>
        <v>BME6502070L</v>
      </c>
      <c r="B2520" s="1" t="s">
        <v>3828</v>
      </c>
      <c r="C2520" s="1" t="s">
        <v>1734</v>
      </c>
      <c r="D2520" t="s">
        <v>3829</v>
      </c>
    </row>
    <row r="2521" spans="1:4" x14ac:dyDescent="0.25">
      <c r="A2521" s="4" t="str">
        <f>HYPERLINK("http://www.autodoc.ru/Web/price/art/BME6505070R?analog=on","BME6505070R")</f>
        <v>BME6505070R</v>
      </c>
      <c r="B2521" s="1" t="s">
        <v>3830</v>
      </c>
      <c r="C2521" s="1" t="s">
        <v>725</v>
      </c>
      <c r="D2521" t="s">
        <v>3831</v>
      </c>
    </row>
    <row r="2522" spans="1:4" x14ac:dyDescent="0.25">
      <c r="A2522" s="4" t="str">
        <f>HYPERLINK("http://www.autodoc.ru/Web/price/art/BME6502070R?analog=on","BME6502070R")</f>
        <v>BME6502070R</v>
      </c>
      <c r="B2522" s="1" t="s">
        <v>3832</v>
      </c>
      <c r="C2522" s="1" t="s">
        <v>1734</v>
      </c>
      <c r="D2522" t="s">
        <v>3833</v>
      </c>
    </row>
    <row r="2523" spans="1:4" x14ac:dyDescent="0.25">
      <c r="A2523" s="4" t="str">
        <f>HYPERLINK("http://www.autodoc.ru/Web/price/art/BME6505071L?analog=on","BME6505071L")</f>
        <v>BME6505071L</v>
      </c>
      <c r="B2523" s="1" t="s">
        <v>3826</v>
      </c>
      <c r="C2523" s="1" t="s">
        <v>725</v>
      </c>
      <c r="D2523" t="s">
        <v>3834</v>
      </c>
    </row>
    <row r="2524" spans="1:4" x14ac:dyDescent="0.25">
      <c r="A2524" s="4" t="str">
        <f>HYPERLINK("http://www.autodoc.ru/Web/price/art/BME6505071R?analog=on","BME6505071R")</f>
        <v>BME6505071R</v>
      </c>
      <c r="B2524" s="1" t="s">
        <v>3830</v>
      </c>
      <c r="C2524" s="1" t="s">
        <v>725</v>
      </c>
      <c r="D2524" t="s">
        <v>3835</v>
      </c>
    </row>
    <row r="2525" spans="1:4" x14ac:dyDescent="0.25">
      <c r="A2525" s="4" t="str">
        <f>HYPERLINK("http://www.autodoc.ru/Web/price/art/BME6502100B?analog=on","BME6502100B")</f>
        <v>BME6502100B</v>
      </c>
      <c r="B2525" s="1" t="s">
        <v>3836</v>
      </c>
      <c r="C2525" s="1" t="s">
        <v>1730</v>
      </c>
      <c r="D2525" t="s">
        <v>3837</v>
      </c>
    </row>
    <row r="2526" spans="1:4" x14ac:dyDescent="0.25">
      <c r="A2526" s="4" t="str">
        <f>HYPERLINK("http://www.autodoc.ru/Web/price/art/BME6502120HL?analog=on","BME6502120HL")</f>
        <v>BME6502120HL</v>
      </c>
      <c r="B2526" s="1" t="s">
        <v>3838</v>
      </c>
      <c r="C2526" s="1" t="s">
        <v>1730</v>
      </c>
      <c r="D2526" t="s">
        <v>3839</v>
      </c>
    </row>
    <row r="2527" spans="1:4" x14ac:dyDescent="0.25">
      <c r="A2527" s="4" t="str">
        <f>HYPERLINK("http://www.autodoc.ru/Web/price/art/BME6502120HR?analog=on","BME6502120HR")</f>
        <v>BME6502120HR</v>
      </c>
      <c r="B2527" s="1" t="s">
        <v>3840</v>
      </c>
      <c r="C2527" s="1" t="s">
        <v>1730</v>
      </c>
      <c r="D2527" t="s">
        <v>3841</v>
      </c>
    </row>
    <row r="2528" spans="1:4" x14ac:dyDescent="0.25">
      <c r="A2528" s="4" t="str">
        <f>HYPERLINK("http://www.autodoc.ru/Web/price/art/BME6502120XC?analog=on","BME6502120XC")</f>
        <v>BME6502120XC</v>
      </c>
      <c r="B2528" s="1" t="s">
        <v>3842</v>
      </c>
      <c r="C2528" s="1" t="s">
        <v>1730</v>
      </c>
      <c r="D2528" t="s">
        <v>3843</v>
      </c>
    </row>
    <row r="2529" spans="1:4" x14ac:dyDescent="0.25">
      <c r="A2529" s="4" t="str">
        <f>HYPERLINK("http://www.autodoc.ru/Web/price/art/BME6502160X?analog=on","BME6502160X")</f>
        <v>BME6502160X</v>
      </c>
      <c r="B2529" s="1" t="s">
        <v>3844</v>
      </c>
      <c r="C2529" s="1" t="s">
        <v>1730</v>
      </c>
      <c r="D2529" t="s">
        <v>3845</v>
      </c>
    </row>
    <row r="2530" spans="1:4" x14ac:dyDescent="0.25">
      <c r="A2530" s="4" t="str">
        <f>HYPERLINK("http://www.autodoc.ru/Web/price/art/BME6505160?analog=on","BME6505160")</f>
        <v>BME6505160</v>
      </c>
      <c r="B2530" s="1" t="s">
        <v>3846</v>
      </c>
      <c r="C2530" s="1" t="s">
        <v>725</v>
      </c>
      <c r="D2530" t="s">
        <v>3847</v>
      </c>
    </row>
    <row r="2531" spans="1:4" x14ac:dyDescent="0.25">
      <c r="A2531" s="4" t="str">
        <f>HYPERLINK("http://www.autodoc.ru/Web/price/art/BME6502161X?analog=on","BME6502161X")</f>
        <v>BME6502161X</v>
      </c>
      <c r="B2531" s="1" t="s">
        <v>3844</v>
      </c>
      <c r="C2531" s="1" t="s">
        <v>1730</v>
      </c>
      <c r="D2531" t="s">
        <v>3848</v>
      </c>
    </row>
    <row r="2532" spans="1:4" x14ac:dyDescent="0.25">
      <c r="A2532" s="4" t="str">
        <f>HYPERLINK("http://www.autodoc.ru/Web/price/art/BME6502170XL?analog=on","BME6502170XL")</f>
        <v>BME6502170XL</v>
      </c>
      <c r="B2532" s="1" t="s">
        <v>3849</v>
      </c>
      <c r="C2532" s="1" t="s">
        <v>2125</v>
      </c>
      <c r="D2532" t="s">
        <v>3850</v>
      </c>
    </row>
    <row r="2533" spans="1:4" x14ac:dyDescent="0.25">
      <c r="A2533" s="4" t="str">
        <f>HYPERLINK("http://www.autodoc.ru/Web/price/art/BME6502170XR?analog=on","BME6502170XR")</f>
        <v>BME6502170XR</v>
      </c>
      <c r="B2533" s="1" t="s">
        <v>3851</v>
      </c>
      <c r="C2533" s="1" t="s">
        <v>2125</v>
      </c>
      <c r="D2533" t="s">
        <v>3852</v>
      </c>
    </row>
    <row r="2534" spans="1:4" x14ac:dyDescent="0.25">
      <c r="A2534" s="4" t="str">
        <f>HYPERLINK("http://www.autodoc.ru/Web/price/art/BME6502240?analog=on","BME6502240")</f>
        <v>BME6502240</v>
      </c>
      <c r="B2534" s="1" t="s">
        <v>3853</v>
      </c>
      <c r="C2534" s="1" t="s">
        <v>3291</v>
      </c>
      <c r="D2534" t="s">
        <v>3854</v>
      </c>
    </row>
    <row r="2535" spans="1:4" x14ac:dyDescent="0.25">
      <c r="A2535" s="4" t="str">
        <f>HYPERLINK("http://www.autodoc.ru/Web/price/art/BME6502270L?analog=on","BME6502270L")</f>
        <v>BME6502270L</v>
      </c>
      <c r="B2535" s="1" t="s">
        <v>3855</v>
      </c>
      <c r="C2535" s="1" t="s">
        <v>1730</v>
      </c>
      <c r="D2535" t="s">
        <v>3856</v>
      </c>
    </row>
    <row r="2536" spans="1:4" x14ac:dyDescent="0.25">
      <c r="A2536" s="4" t="str">
        <f>HYPERLINK("http://www.autodoc.ru/Web/price/art/BME6505270L?analog=on","BME6505270L")</f>
        <v>BME6505270L</v>
      </c>
      <c r="B2536" s="1" t="s">
        <v>3857</v>
      </c>
      <c r="C2536" s="1" t="s">
        <v>725</v>
      </c>
      <c r="D2536" t="s">
        <v>3856</v>
      </c>
    </row>
    <row r="2537" spans="1:4" x14ac:dyDescent="0.25">
      <c r="A2537" s="4" t="str">
        <f>HYPERLINK("http://www.autodoc.ru/Web/price/art/BME6505270R?analog=on","BME6505270R")</f>
        <v>BME6505270R</v>
      </c>
      <c r="B2537" s="1" t="s">
        <v>3858</v>
      </c>
      <c r="C2537" s="1" t="s">
        <v>725</v>
      </c>
      <c r="D2537" t="s">
        <v>3859</v>
      </c>
    </row>
    <row r="2538" spans="1:4" x14ac:dyDescent="0.25">
      <c r="A2538" s="4" t="str">
        <f>HYPERLINK("http://www.autodoc.ru/Web/price/art/BME6502270R?analog=on","BME6502270R")</f>
        <v>BME6502270R</v>
      </c>
      <c r="B2538" s="1" t="s">
        <v>3860</v>
      </c>
      <c r="C2538" s="1" t="s">
        <v>1730</v>
      </c>
      <c r="D2538" t="s">
        <v>3859</v>
      </c>
    </row>
    <row r="2539" spans="1:4" x14ac:dyDescent="0.25">
      <c r="A2539" s="4" t="str">
        <f>HYPERLINK("http://www.autodoc.ru/Web/price/art/BME6502271L?analog=on","BME6502271L")</f>
        <v>BME6502271L</v>
      </c>
      <c r="B2539" s="1" t="s">
        <v>3855</v>
      </c>
      <c r="C2539" s="1" t="s">
        <v>1730</v>
      </c>
      <c r="D2539" t="s">
        <v>3861</v>
      </c>
    </row>
    <row r="2540" spans="1:4" x14ac:dyDescent="0.25">
      <c r="A2540" s="4" t="str">
        <f>HYPERLINK("http://www.autodoc.ru/Web/price/art/BME6502271R?analog=on","BME6502271R")</f>
        <v>BME6502271R</v>
      </c>
      <c r="B2540" s="1" t="s">
        <v>3860</v>
      </c>
      <c r="C2540" s="1" t="s">
        <v>1730</v>
      </c>
      <c r="D2540" t="s">
        <v>3862</v>
      </c>
    </row>
    <row r="2541" spans="1:4" x14ac:dyDescent="0.25">
      <c r="A2541" s="4" t="str">
        <f>HYPERLINK("http://www.autodoc.ru/Web/price/art/BME6506330M?analog=on","BME6506330M")</f>
        <v>BME6506330M</v>
      </c>
      <c r="B2541" s="1" t="s">
        <v>3863</v>
      </c>
      <c r="C2541" s="1" t="s">
        <v>1995</v>
      </c>
      <c r="D2541" t="s">
        <v>3864</v>
      </c>
    </row>
    <row r="2542" spans="1:4" x14ac:dyDescent="0.25">
      <c r="A2542" s="4" t="str">
        <f>HYPERLINK("http://www.autodoc.ru/Web/price/art/BME6502330M?analog=on","BME6502330M")</f>
        <v>BME6502330M</v>
      </c>
      <c r="B2542" s="1" t="s">
        <v>3865</v>
      </c>
      <c r="C2542" s="1" t="s">
        <v>1730</v>
      </c>
      <c r="D2542" t="s">
        <v>3866</v>
      </c>
    </row>
    <row r="2543" spans="1:4" x14ac:dyDescent="0.25">
      <c r="A2543" s="4" t="str">
        <f>HYPERLINK("http://www.autodoc.ru/Web/price/art/BME6502331A?analog=on","BME6502331A")</f>
        <v>BME6502331A</v>
      </c>
      <c r="B2543" s="1" t="s">
        <v>3865</v>
      </c>
      <c r="C2543" s="1" t="s">
        <v>1730</v>
      </c>
      <c r="D2543" t="s">
        <v>3867</v>
      </c>
    </row>
    <row r="2544" spans="1:4" x14ac:dyDescent="0.25">
      <c r="A2544" s="4" t="str">
        <f>HYPERLINK("http://www.autodoc.ru/Web/price/art/BME6502450XL?analog=on","BME6502450XL")</f>
        <v>BME6502450XL</v>
      </c>
      <c r="B2544" s="1" t="s">
        <v>3868</v>
      </c>
      <c r="C2544" s="1" t="s">
        <v>3291</v>
      </c>
      <c r="D2544" t="s">
        <v>3869</v>
      </c>
    </row>
    <row r="2545" spans="1:4" x14ac:dyDescent="0.25">
      <c r="A2545" s="4" t="str">
        <f>HYPERLINK("http://www.autodoc.ru/Web/price/art/BME6502450XR?analog=on","BME6502450XR")</f>
        <v>BME6502450XR</v>
      </c>
      <c r="B2545" s="1" t="s">
        <v>3870</v>
      </c>
      <c r="C2545" s="1" t="s">
        <v>3291</v>
      </c>
      <c r="D2545" t="s">
        <v>3871</v>
      </c>
    </row>
    <row r="2546" spans="1:4" x14ac:dyDescent="0.25">
      <c r="A2546" s="4" t="str">
        <f>HYPERLINK("http://www.autodoc.ru/Web/price/art/BME6502460L?analog=on","BME6502460L")</f>
        <v>BME6502460L</v>
      </c>
      <c r="B2546" s="1" t="s">
        <v>3290</v>
      </c>
      <c r="C2546" s="1" t="s">
        <v>3291</v>
      </c>
      <c r="D2546" t="s">
        <v>3292</v>
      </c>
    </row>
    <row r="2547" spans="1:4" x14ac:dyDescent="0.25">
      <c r="A2547" s="4" t="str">
        <f>HYPERLINK("http://www.autodoc.ru/Web/price/art/BME6502460R?analog=on","BME6502460R")</f>
        <v>BME6502460R</v>
      </c>
      <c r="B2547" s="1" t="s">
        <v>3293</v>
      </c>
      <c r="C2547" s="1" t="s">
        <v>3291</v>
      </c>
      <c r="D2547" t="s">
        <v>3294</v>
      </c>
    </row>
    <row r="2548" spans="1:4" x14ac:dyDescent="0.25">
      <c r="A2548" s="4" t="str">
        <f>HYPERLINK("http://www.autodoc.ru/Web/price/art/BME6505641X?analog=on","BME6505641X")</f>
        <v>BME6505641X</v>
      </c>
      <c r="B2548" s="1" t="s">
        <v>3872</v>
      </c>
      <c r="C2548" s="1" t="s">
        <v>725</v>
      </c>
      <c r="D2548" t="s">
        <v>3873</v>
      </c>
    </row>
    <row r="2549" spans="1:4" x14ac:dyDescent="0.25">
      <c r="A2549" s="4" t="str">
        <f>HYPERLINK("http://www.autodoc.ru/Web/price/art/BME6502810L?analog=on","BME6502810L")</f>
        <v>BME6502810L</v>
      </c>
      <c r="B2549" s="1" t="s">
        <v>3874</v>
      </c>
      <c r="C2549" s="1" t="s">
        <v>2125</v>
      </c>
      <c r="D2549" t="s">
        <v>3875</v>
      </c>
    </row>
    <row r="2550" spans="1:4" x14ac:dyDescent="0.25">
      <c r="A2550" s="4" t="str">
        <f>HYPERLINK("http://www.autodoc.ru/Web/price/art/BME6502810R?analog=on","BME6502810R")</f>
        <v>BME6502810R</v>
      </c>
      <c r="B2550" s="1" t="s">
        <v>3876</v>
      </c>
      <c r="C2550" s="1" t="s">
        <v>2125</v>
      </c>
      <c r="D2550" t="s">
        <v>3877</v>
      </c>
    </row>
    <row r="2551" spans="1:4" x14ac:dyDescent="0.25">
      <c r="A2551" s="4" t="str">
        <f>HYPERLINK("http://www.autodoc.ru/Web/price/art/BME6502811L?analog=on","BME6502811L")</f>
        <v>BME6502811L</v>
      </c>
      <c r="B2551" s="1" t="s">
        <v>3878</v>
      </c>
      <c r="C2551" s="1" t="s">
        <v>2125</v>
      </c>
      <c r="D2551" t="s">
        <v>3879</v>
      </c>
    </row>
    <row r="2552" spans="1:4" x14ac:dyDescent="0.25">
      <c r="A2552" s="4" t="str">
        <f>HYPERLINK("http://www.autodoc.ru/Web/price/art/BME6502811R?analog=on","BME6502811R")</f>
        <v>BME6502811R</v>
      </c>
      <c r="B2552" s="1" t="s">
        <v>3880</v>
      </c>
      <c r="C2552" s="1" t="s">
        <v>2125</v>
      </c>
      <c r="D2552" t="s">
        <v>3881</v>
      </c>
    </row>
    <row r="2553" spans="1:4" x14ac:dyDescent="0.25">
      <c r="A2553" s="4" t="str">
        <f>HYPERLINK("http://www.autodoc.ru/Web/price/art/BME6002931?analog=on","BME6002931")</f>
        <v>BME6002931</v>
      </c>
      <c r="B2553" s="1" t="s">
        <v>3800</v>
      </c>
      <c r="C2553" s="1" t="s">
        <v>2125</v>
      </c>
      <c r="D2553" t="s">
        <v>3801</v>
      </c>
    </row>
    <row r="2554" spans="1:4" x14ac:dyDescent="0.25">
      <c r="A2554" s="4" t="str">
        <f>HYPERLINK("http://www.autodoc.ru/Web/price/art/BME6004970?analog=on","BME6004970")</f>
        <v>BME6004970</v>
      </c>
      <c r="B2554" s="1" t="s">
        <v>3802</v>
      </c>
      <c r="C2554" s="1" t="s">
        <v>707</v>
      </c>
      <c r="D2554" t="s">
        <v>3803</v>
      </c>
    </row>
    <row r="2555" spans="1:4" x14ac:dyDescent="0.25">
      <c r="A2555" s="4" t="str">
        <f>HYPERLINK("http://www.autodoc.ru/Web/price/art/BME6502970?analog=on","BME6502970")</f>
        <v>BME6502970</v>
      </c>
      <c r="B2555" s="1" t="s">
        <v>3882</v>
      </c>
      <c r="C2555" s="1" t="s">
        <v>2125</v>
      </c>
      <c r="D2555" t="s">
        <v>3883</v>
      </c>
    </row>
    <row r="2556" spans="1:4" x14ac:dyDescent="0.25">
      <c r="A2556" s="3" t="s">
        <v>3884</v>
      </c>
      <c r="B2556" s="3"/>
      <c r="C2556" s="3"/>
      <c r="D2556" s="3"/>
    </row>
    <row r="2557" spans="1:4" x14ac:dyDescent="0.25">
      <c r="A2557" s="4" t="str">
        <f>HYPERLINK("http://www.autodoc.ru/Web/price/art/BM0X507000L?analog=on","BM0X507000L")</f>
        <v>BM0X507000L</v>
      </c>
      <c r="B2557" s="1" t="s">
        <v>3885</v>
      </c>
      <c r="C2557" s="1" t="s">
        <v>3771</v>
      </c>
      <c r="D2557" t="s">
        <v>3886</v>
      </c>
    </row>
    <row r="2558" spans="1:4" x14ac:dyDescent="0.25">
      <c r="A2558" s="4" t="str">
        <f>HYPERLINK("http://www.autodoc.ru/Web/price/art/BMF1513000L?analog=on","BMF1513000L")</f>
        <v>BMF1513000L</v>
      </c>
      <c r="B2558" s="1" t="s">
        <v>3887</v>
      </c>
      <c r="C2558" s="1" t="s">
        <v>1924</v>
      </c>
      <c r="D2558" t="s">
        <v>3888</v>
      </c>
    </row>
    <row r="2559" spans="1:4" x14ac:dyDescent="0.25">
      <c r="A2559" s="4" t="str">
        <f>HYPERLINK("http://www.autodoc.ru/Web/price/art/BM0X511000L?analog=on","BM0X511000L")</f>
        <v>BM0X511000L</v>
      </c>
      <c r="B2559" s="1" t="s">
        <v>3889</v>
      </c>
      <c r="C2559" s="1" t="s">
        <v>1470</v>
      </c>
      <c r="D2559" t="s">
        <v>3890</v>
      </c>
    </row>
    <row r="2560" spans="1:4" x14ac:dyDescent="0.25">
      <c r="A2560" s="4" t="str">
        <f>HYPERLINK("http://www.autodoc.ru/Web/price/art/BM0X507000R?analog=on","BM0X507000R")</f>
        <v>BM0X507000R</v>
      </c>
      <c r="B2560" s="1" t="s">
        <v>3891</v>
      </c>
      <c r="C2560" s="1" t="s">
        <v>3771</v>
      </c>
      <c r="D2560" t="s">
        <v>3892</v>
      </c>
    </row>
    <row r="2561" spans="1:4" x14ac:dyDescent="0.25">
      <c r="A2561" s="4" t="str">
        <f>HYPERLINK("http://www.autodoc.ru/Web/price/art/BMF1513000R?analog=on","BMF1513000R")</f>
        <v>BMF1513000R</v>
      </c>
      <c r="B2561" s="1" t="s">
        <v>3893</v>
      </c>
      <c r="C2561" s="1" t="s">
        <v>1924</v>
      </c>
      <c r="D2561" t="s">
        <v>3894</v>
      </c>
    </row>
    <row r="2562" spans="1:4" x14ac:dyDescent="0.25">
      <c r="A2562" s="4" t="str">
        <f>HYPERLINK("http://www.autodoc.ru/Web/price/art/BM0X511000R?analog=on","BM0X511000R")</f>
        <v>BM0X511000R</v>
      </c>
      <c r="B2562" s="1" t="s">
        <v>3895</v>
      </c>
      <c r="C2562" s="1" t="s">
        <v>1470</v>
      </c>
      <c r="D2562" t="s">
        <v>3896</v>
      </c>
    </row>
    <row r="2563" spans="1:4" x14ac:dyDescent="0.25">
      <c r="A2563" s="4" t="str">
        <f>HYPERLINK("http://www.autodoc.ru/Web/price/art/BM0X507050L?analog=on","BM0X507050L")</f>
        <v>BM0X507050L</v>
      </c>
      <c r="B2563" s="1" t="s">
        <v>3897</v>
      </c>
      <c r="C2563" s="1" t="s">
        <v>764</v>
      </c>
      <c r="D2563" t="s">
        <v>3898</v>
      </c>
    </row>
    <row r="2564" spans="1:4" x14ac:dyDescent="0.25">
      <c r="A2564" s="4" t="str">
        <f>HYPERLINK("http://www.autodoc.ru/Web/price/art/BM0X507050R?analog=on","BM0X507050R")</f>
        <v>BM0X507050R</v>
      </c>
      <c r="B2564" s="1" t="s">
        <v>3899</v>
      </c>
      <c r="C2564" s="1" t="s">
        <v>764</v>
      </c>
      <c r="D2564" t="s">
        <v>3900</v>
      </c>
    </row>
    <row r="2565" spans="1:4" x14ac:dyDescent="0.25">
      <c r="A2565" s="4" t="str">
        <f>HYPERLINK("http://www.autodoc.ru/Web/price/art/BME8703070L?analog=on","BME8703070L")</f>
        <v>BME8703070L</v>
      </c>
      <c r="B2565" s="1" t="s">
        <v>3901</v>
      </c>
      <c r="C2565" s="1" t="s">
        <v>782</v>
      </c>
      <c r="D2565" t="s">
        <v>3902</v>
      </c>
    </row>
    <row r="2566" spans="1:4" x14ac:dyDescent="0.25">
      <c r="A2566" s="4" t="str">
        <f>HYPERLINK("http://www.autodoc.ru/Web/price/art/BME8703070R?analog=on","BME8703070R")</f>
        <v>BME8703070R</v>
      </c>
      <c r="B2566" s="1" t="s">
        <v>3903</v>
      </c>
      <c r="C2566" s="1" t="s">
        <v>782</v>
      </c>
      <c r="D2566" t="s">
        <v>3904</v>
      </c>
    </row>
    <row r="2567" spans="1:4" x14ac:dyDescent="0.25">
      <c r="A2567" s="4" t="str">
        <f>HYPERLINK("http://www.autodoc.ru/Web/price/art/BM0X511070L?analog=on","BM0X511070L")</f>
        <v>BM0X511070L</v>
      </c>
      <c r="B2567" s="1" t="s">
        <v>3905</v>
      </c>
      <c r="C2567" s="1" t="s">
        <v>1470</v>
      </c>
      <c r="D2567" t="s">
        <v>3554</v>
      </c>
    </row>
    <row r="2568" spans="1:4" x14ac:dyDescent="0.25">
      <c r="A2568" s="4" t="str">
        <f>HYPERLINK("http://www.autodoc.ru/Web/price/art/BM0X511070R?analog=on","BM0X511070R")</f>
        <v>BM0X511070R</v>
      </c>
      <c r="B2568" s="1" t="s">
        <v>3906</v>
      </c>
      <c r="C2568" s="1" t="s">
        <v>1470</v>
      </c>
      <c r="D2568" t="s">
        <v>3555</v>
      </c>
    </row>
    <row r="2569" spans="1:4" x14ac:dyDescent="0.25">
      <c r="A2569" s="4" t="str">
        <f>HYPERLINK("http://www.autodoc.ru/Web/price/art/BM0X507071R?analog=on","BM0X507071R")</f>
        <v>BM0X507071R</v>
      </c>
      <c r="B2569" s="1" t="s">
        <v>3907</v>
      </c>
      <c r="C2569" s="1" t="s">
        <v>764</v>
      </c>
      <c r="D2569" t="s">
        <v>3553</v>
      </c>
    </row>
    <row r="2570" spans="1:4" x14ac:dyDescent="0.25">
      <c r="A2570" s="4" t="str">
        <f>HYPERLINK("http://www.autodoc.ru/Web/price/art/BM0X507071L?analog=on","BM0X507071L")</f>
        <v>BM0X507071L</v>
      </c>
      <c r="B2570" s="1" t="s">
        <v>3908</v>
      </c>
      <c r="C2570" s="1" t="s">
        <v>764</v>
      </c>
      <c r="D2570" t="s">
        <v>3551</v>
      </c>
    </row>
    <row r="2571" spans="1:4" x14ac:dyDescent="0.25">
      <c r="A2571" s="4" t="str">
        <f>HYPERLINK("http://www.autodoc.ru/Web/price/art/BM0X507100HBL?analog=on","BM0X507100HBL")</f>
        <v>BM0X507100HBL</v>
      </c>
      <c r="B2571" s="1" t="s">
        <v>3909</v>
      </c>
      <c r="C2571" s="1" t="s">
        <v>764</v>
      </c>
      <c r="D2571" t="s">
        <v>3910</v>
      </c>
    </row>
    <row r="2572" spans="1:4" x14ac:dyDescent="0.25">
      <c r="A2572" s="4" t="str">
        <f>HYPERLINK("http://www.autodoc.ru/Web/price/art/BM0X507100HGL?analog=on","BM0X507100HGL")</f>
        <v>BM0X507100HGL</v>
      </c>
      <c r="B2572" s="1" t="s">
        <v>3911</v>
      </c>
      <c r="C2572" s="1" t="s">
        <v>764</v>
      </c>
      <c r="D2572" t="s">
        <v>3912</v>
      </c>
    </row>
    <row r="2573" spans="1:4" x14ac:dyDescent="0.25">
      <c r="A2573" s="4" t="str">
        <f>HYPERLINK("http://www.autodoc.ru/Web/price/art/BM0X507100HGR?analog=on","BM0X507100HGR")</f>
        <v>BM0X507100HGR</v>
      </c>
      <c r="B2573" s="1" t="s">
        <v>3913</v>
      </c>
      <c r="C2573" s="1" t="s">
        <v>764</v>
      </c>
      <c r="D2573" t="s">
        <v>3914</v>
      </c>
    </row>
    <row r="2574" spans="1:4" x14ac:dyDescent="0.25">
      <c r="A2574" s="4" t="str">
        <f>HYPERLINK("http://www.autodoc.ru/Web/price/art/BM0X507100HBR?analog=on","BM0X507100HBR")</f>
        <v>BM0X507100HBR</v>
      </c>
      <c r="B2574" s="1" t="s">
        <v>3915</v>
      </c>
      <c r="C2574" s="1" t="s">
        <v>764</v>
      </c>
      <c r="D2574" t="s">
        <v>3916</v>
      </c>
    </row>
    <row r="2575" spans="1:4" x14ac:dyDescent="0.25">
      <c r="A2575" s="4" t="str">
        <f>HYPERLINK("http://www.autodoc.ru/Web/price/art/BM0X5071D0HGL?analog=on","BM0X5071D0HGL")</f>
        <v>BM0X5071D0HGL</v>
      </c>
      <c r="B2575" s="1" t="s">
        <v>3917</v>
      </c>
      <c r="C2575" s="1" t="s">
        <v>764</v>
      </c>
      <c r="D2575" t="s">
        <v>3918</v>
      </c>
    </row>
    <row r="2576" spans="1:4" x14ac:dyDescent="0.25">
      <c r="A2576" s="4" t="str">
        <f>HYPERLINK("http://www.autodoc.ru/Web/price/art/BM0X5071D0HGR?analog=on","BM0X5071D0HGR")</f>
        <v>BM0X5071D0HGR</v>
      </c>
      <c r="B2576" s="1" t="s">
        <v>3919</v>
      </c>
      <c r="C2576" s="1" t="s">
        <v>764</v>
      </c>
      <c r="D2576" t="s">
        <v>3920</v>
      </c>
    </row>
    <row r="2577" spans="1:4" x14ac:dyDescent="0.25">
      <c r="A2577" s="4" t="str">
        <f>HYPERLINK("http://www.autodoc.ru/Web/price/art/BM0X5111D0L?analog=on","BM0X5111D0L")</f>
        <v>BM0X5111D0L</v>
      </c>
      <c r="B2577" s="1" t="s">
        <v>3921</v>
      </c>
      <c r="C2577" s="1" t="s">
        <v>3922</v>
      </c>
      <c r="D2577" t="s">
        <v>3923</v>
      </c>
    </row>
    <row r="2578" spans="1:4" x14ac:dyDescent="0.25">
      <c r="A2578" s="4" t="str">
        <f>HYPERLINK("http://www.autodoc.ru/Web/price/art/BM0X5111D0R?analog=on","BM0X5111D0R")</f>
        <v>BM0X5111D0R</v>
      </c>
      <c r="B2578" s="1" t="s">
        <v>3924</v>
      </c>
      <c r="C2578" s="1" t="s">
        <v>3922</v>
      </c>
      <c r="D2578" t="s">
        <v>3925</v>
      </c>
    </row>
    <row r="2579" spans="1:4" x14ac:dyDescent="0.25">
      <c r="A2579" s="4" t="str">
        <f>HYPERLINK("http://www.autodoc.ru/Web/price/art/BM0X511160?analog=on","BM0X511160")</f>
        <v>BM0X511160</v>
      </c>
      <c r="B2579" s="1" t="s">
        <v>3926</v>
      </c>
      <c r="C2579" s="1" t="s">
        <v>1470</v>
      </c>
      <c r="D2579" t="s">
        <v>3927</v>
      </c>
    </row>
    <row r="2580" spans="1:4" x14ac:dyDescent="0.25">
      <c r="A2580" s="4" t="str">
        <f>HYPERLINK("http://www.autodoc.ru/Web/price/art/BM0X511161?analog=on","BM0X511161")</f>
        <v>BM0X511161</v>
      </c>
      <c r="B2580" s="1" t="s">
        <v>3928</v>
      </c>
      <c r="C2580" s="1" t="s">
        <v>1470</v>
      </c>
      <c r="D2580" t="s">
        <v>3929</v>
      </c>
    </row>
    <row r="2581" spans="1:4" x14ac:dyDescent="0.25">
      <c r="A2581" s="4" t="str">
        <f>HYPERLINK("http://www.autodoc.ru/Web/price/art/BM0X507161?analog=on","BM0X507161")</f>
        <v>BM0X507161</v>
      </c>
      <c r="B2581" s="1" t="s">
        <v>3930</v>
      </c>
      <c r="C2581" s="1" t="s">
        <v>764</v>
      </c>
      <c r="D2581" t="s">
        <v>3931</v>
      </c>
    </row>
    <row r="2582" spans="1:4" x14ac:dyDescent="0.25">
      <c r="A2582" s="4" t="str">
        <f>HYPERLINK("http://www.autodoc.ru/Web/price/art/BM0X507162?analog=on","BM0X507162")</f>
        <v>BM0X507162</v>
      </c>
      <c r="B2582" s="1" t="s">
        <v>3932</v>
      </c>
      <c r="C2582" s="1" t="s">
        <v>764</v>
      </c>
      <c r="D2582" t="s">
        <v>3933</v>
      </c>
    </row>
    <row r="2583" spans="1:4" x14ac:dyDescent="0.25">
      <c r="A2583" s="4" t="str">
        <f>HYPERLINK("http://www.autodoc.ru/Web/price/art/BM0X511170SG?analog=on","BM0X511170SG")</f>
        <v>BM0X511170SG</v>
      </c>
      <c r="B2583" s="1" t="s">
        <v>3934</v>
      </c>
      <c r="C2583" s="1" t="s">
        <v>1470</v>
      </c>
      <c r="D2583" t="s">
        <v>3935</v>
      </c>
    </row>
    <row r="2584" spans="1:4" x14ac:dyDescent="0.25">
      <c r="A2584" s="4" t="str">
        <f>HYPERLINK("http://www.autodoc.ru/Web/price/art/BM0X507180?analog=on","BM0X507180")</f>
        <v>BM0X507180</v>
      </c>
      <c r="B2584" s="1" t="s">
        <v>3936</v>
      </c>
      <c r="C2584" s="1" t="s">
        <v>3771</v>
      </c>
      <c r="D2584" t="s">
        <v>3937</v>
      </c>
    </row>
    <row r="2585" spans="1:4" x14ac:dyDescent="0.25">
      <c r="A2585" s="4" t="str">
        <f>HYPERLINK("http://www.autodoc.ru/Web/price/art/BM0X511190L?analog=on","BM0X511190L")</f>
        <v>BM0X511190L</v>
      </c>
      <c r="B2585" s="1" t="s">
        <v>3938</v>
      </c>
      <c r="C2585" s="1" t="s">
        <v>1470</v>
      </c>
      <c r="D2585" t="s">
        <v>3939</v>
      </c>
    </row>
    <row r="2586" spans="1:4" x14ac:dyDescent="0.25">
      <c r="A2586" s="4" t="str">
        <f>HYPERLINK("http://www.autodoc.ru/Web/price/art/BM0X511190R?analog=on","BM0X511190R")</f>
        <v>BM0X511190R</v>
      </c>
      <c r="B2586" s="1" t="s">
        <v>3940</v>
      </c>
      <c r="C2586" s="1" t="s">
        <v>1470</v>
      </c>
      <c r="D2586" t="s">
        <v>3941</v>
      </c>
    </row>
    <row r="2587" spans="1:4" x14ac:dyDescent="0.25">
      <c r="A2587" s="4" t="str">
        <f>HYPERLINK("http://www.autodoc.ru/Web/price/art/BM0X511190?analog=on","BM0X511190")</f>
        <v>BM0X511190</v>
      </c>
      <c r="B2587" s="1" t="s">
        <v>3942</v>
      </c>
      <c r="C2587" s="1" t="s">
        <v>3922</v>
      </c>
      <c r="D2587" t="s">
        <v>3943</v>
      </c>
    </row>
    <row r="2588" spans="1:4" x14ac:dyDescent="0.25">
      <c r="A2588" s="4" t="str">
        <f>HYPERLINK("http://www.autodoc.ru/Web/price/art/BM0X507190?analog=on","BM0X507190")</f>
        <v>BM0X507190</v>
      </c>
      <c r="B2588" s="1" t="s">
        <v>3944</v>
      </c>
      <c r="C2588" s="1" t="s">
        <v>764</v>
      </c>
      <c r="D2588" t="s">
        <v>3945</v>
      </c>
    </row>
    <row r="2589" spans="1:4" x14ac:dyDescent="0.25">
      <c r="A2589" s="4" t="str">
        <f>HYPERLINK("http://www.autodoc.ru/Web/price/art/BM0X507190L?analog=on","BM0X507190L")</f>
        <v>BM0X507190L</v>
      </c>
      <c r="B2589" s="1" t="s">
        <v>3946</v>
      </c>
      <c r="C2589" s="1" t="s">
        <v>764</v>
      </c>
      <c r="D2589" t="s">
        <v>3947</v>
      </c>
    </row>
    <row r="2590" spans="1:4" x14ac:dyDescent="0.25">
      <c r="A2590" s="4" t="str">
        <f>HYPERLINK("http://www.autodoc.ru/Web/price/art/BM0X507190B?analog=on","BM0X507190B")</f>
        <v>BM0X507190B</v>
      </c>
      <c r="B2590" s="1" t="s">
        <v>3948</v>
      </c>
      <c r="C2590" s="1" t="s">
        <v>764</v>
      </c>
      <c r="D2590" t="s">
        <v>3949</v>
      </c>
    </row>
    <row r="2591" spans="1:4" x14ac:dyDescent="0.25">
      <c r="A2591" s="4" t="str">
        <f>HYPERLINK("http://www.autodoc.ru/Web/price/art/BM0X507190R?analog=on","BM0X507190R")</f>
        <v>BM0X507190R</v>
      </c>
      <c r="B2591" s="1" t="s">
        <v>3950</v>
      </c>
      <c r="C2591" s="1" t="s">
        <v>764</v>
      </c>
      <c r="D2591" t="s">
        <v>3951</v>
      </c>
    </row>
    <row r="2592" spans="1:4" x14ac:dyDescent="0.25">
      <c r="A2592" s="4" t="str">
        <f>HYPERLINK("http://www.autodoc.ru/Web/price/art/BM0X507191L?analog=on","BM0X507191L")</f>
        <v>BM0X507191L</v>
      </c>
      <c r="B2592" s="1" t="s">
        <v>3952</v>
      </c>
      <c r="C2592" s="1" t="s">
        <v>764</v>
      </c>
      <c r="D2592" t="s">
        <v>3953</v>
      </c>
    </row>
    <row r="2593" spans="1:4" x14ac:dyDescent="0.25">
      <c r="A2593" s="4" t="str">
        <f>HYPERLINK("http://www.autodoc.ru/Web/price/art/BM0X507191R?analog=on","BM0X507191R")</f>
        <v>BM0X507191R</v>
      </c>
      <c r="B2593" s="1" t="s">
        <v>3952</v>
      </c>
      <c r="C2593" s="1" t="s">
        <v>764</v>
      </c>
      <c r="D2593" t="s">
        <v>3954</v>
      </c>
    </row>
    <row r="2594" spans="1:4" x14ac:dyDescent="0.25">
      <c r="A2594" s="4" t="str">
        <f>HYPERLINK("http://www.autodoc.ru/Web/price/art/BM0X5072B0L?analog=on","BM0X5072B0L")</f>
        <v>BM0X5072B0L</v>
      </c>
      <c r="B2594" s="1" t="s">
        <v>3955</v>
      </c>
      <c r="C2594" s="1" t="s">
        <v>764</v>
      </c>
      <c r="D2594" t="s">
        <v>3956</v>
      </c>
    </row>
    <row r="2595" spans="1:4" x14ac:dyDescent="0.25">
      <c r="A2595" s="4" t="str">
        <f>HYPERLINK("http://www.autodoc.ru/Web/price/art/BM0X5072B0R?analog=on","BM0X5072B0R")</f>
        <v>BM0X5072B0R</v>
      </c>
      <c r="B2595" s="1" t="s">
        <v>3957</v>
      </c>
      <c r="C2595" s="1" t="s">
        <v>764</v>
      </c>
      <c r="D2595" t="s">
        <v>3958</v>
      </c>
    </row>
    <row r="2596" spans="1:4" x14ac:dyDescent="0.25">
      <c r="A2596" s="4" t="str">
        <f>HYPERLINK("http://www.autodoc.ru/Web/price/art/BM0X507240?analog=on","BM0X507240")</f>
        <v>BM0X507240</v>
      </c>
      <c r="B2596" s="1" t="s">
        <v>3959</v>
      </c>
      <c r="C2596" s="1" t="s">
        <v>764</v>
      </c>
      <c r="D2596" t="s">
        <v>3599</v>
      </c>
    </row>
    <row r="2597" spans="1:4" x14ac:dyDescent="0.25">
      <c r="A2597" s="4" t="str">
        <f>HYPERLINK("http://www.autodoc.ru/Web/price/art/BM0X511240?analog=on","BM0X511240")</f>
        <v>BM0X511240</v>
      </c>
      <c r="B2597" s="1" t="s">
        <v>3960</v>
      </c>
      <c r="C2597" s="1" t="s">
        <v>1470</v>
      </c>
      <c r="D2597" t="s">
        <v>3961</v>
      </c>
    </row>
    <row r="2598" spans="1:4" x14ac:dyDescent="0.25">
      <c r="A2598" s="4" t="str">
        <f>HYPERLINK("http://www.autodoc.ru/Web/price/art/BM0X511270L?analog=on","BM0X511270L")</f>
        <v>BM0X511270L</v>
      </c>
      <c r="B2598" s="1" t="s">
        <v>3962</v>
      </c>
      <c r="C2598" s="1" t="s">
        <v>1470</v>
      </c>
      <c r="D2598" t="s">
        <v>3602</v>
      </c>
    </row>
    <row r="2599" spans="1:4" x14ac:dyDescent="0.25">
      <c r="A2599" s="4" t="str">
        <f>HYPERLINK("http://www.autodoc.ru/Web/price/art/BM0X507270L?analog=on","BM0X507270L")</f>
        <v>BM0X507270L</v>
      </c>
      <c r="B2599" s="1" t="s">
        <v>3963</v>
      </c>
      <c r="C2599" s="1" t="s">
        <v>764</v>
      </c>
      <c r="D2599" t="s">
        <v>3964</v>
      </c>
    </row>
    <row r="2600" spans="1:4" x14ac:dyDescent="0.25">
      <c r="A2600" s="4" t="str">
        <f>HYPERLINK("http://www.autodoc.ru/Web/price/art/BM0X511270R?analog=on","BM0X511270R")</f>
        <v>BM0X511270R</v>
      </c>
      <c r="B2600" s="1" t="s">
        <v>3965</v>
      </c>
      <c r="C2600" s="1" t="s">
        <v>1470</v>
      </c>
      <c r="D2600" t="s">
        <v>3604</v>
      </c>
    </row>
    <row r="2601" spans="1:4" x14ac:dyDescent="0.25">
      <c r="A2601" s="4" t="str">
        <f>HYPERLINK("http://www.autodoc.ru/Web/price/art/BM0X507270R?analog=on","BM0X507270R")</f>
        <v>BM0X507270R</v>
      </c>
      <c r="B2601" s="1" t="s">
        <v>3966</v>
      </c>
      <c r="C2601" s="1" t="s">
        <v>764</v>
      </c>
      <c r="D2601" t="s">
        <v>3967</v>
      </c>
    </row>
    <row r="2602" spans="1:4" x14ac:dyDescent="0.25">
      <c r="A2602" s="4" t="str">
        <f>HYPERLINK("http://www.autodoc.ru/Web/price/art/BM0X507271L?analog=on","BM0X507271L")</f>
        <v>BM0X507271L</v>
      </c>
      <c r="B2602" s="1" t="s">
        <v>3968</v>
      </c>
      <c r="C2602" s="1" t="s">
        <v>3771</v>
      </c>
      <c r="D2602" t="s">
        <v>3969</v>
      </c>
    </row>
    <row r="2603" spans="1:4" x14ac:dyDescent="0.25">
      <c r="A2603" s="4" t="str">
        <f>HYPERLINK("http://www.autodoc.ru/Web/price/art/BM0X507271R?analog=on","BM0X507271R")</f>
        <v>BM0X507271R</v>
      </c>
      <c r="B2603" s="1" t="s">
        <v>3970</v>
      </c>
      <c r="C2603" s="1" t="s">
        <v>3771</v>
      </c>
      <c r="D2603" t="s">
        <v>3971</v>
      </c>
    </row>
    <row r="2604" spans="1:4" x14ac:dyDescent="0.25">
      <c r="A2604" s="4" t="str">
        <f>HYPERLINK("http://www.autodoc.ru/Web/price/art/BM0X507272L?analog=on","BM0X507272L")</f>
        <v>BM0X507272L</v>
      </c>
      <c r="B2604" s="1" t="s">
        <v>3972</v>
      </c>
      <c r="C2604" s="1" t="s">
        <v>3771</v>
      </c>
      <c r="D2604" t="s">
        <v>3973</v>
      </c>
    </row>
    <row r="2605" spans="1:4" x14ac:dyDescent="0.25">
      <c r="A2605" s="4" t="str">
        <f>HYPERLINK("http://www.autodoc.ru/Web/price/art/BM0X507272R?analog=on","BM0X507272R")</f>
        <v>BM0X507272R</v>
      </c>
      <c r="B2605" s="1" t="s">
        <v>3974</v>
      </c>
      <c r="C2605" s="1" t="s">
        <v>3771</v>
      </c>
      <c r="D2605" t="s">
        <v>3975</v>
      </c>
    </row>
    <row r="2606" spans="1:4" x14ac:dyDescent="0.25">
      <c r="A2606" s="4" t="str">
        <f>HYPERLINK("http://www.autodoc.ru/Web/price/art/BM0X507280L?analog=on","BM0X507280L")</f>
        <v>BM0X507280L</v>
      </c>
      <c r="B2606" s="1" t="s">
        <v>3976</v>
      </c>
      <c r="C2606" s="1" t="s">
        <v>3771</v>
      </c>
      <c r="D2606" t="s">
        <v>3977</v>
      </c>
    </row>
    <row r="2607" spans="1:4" x14ac:dyDescent="0.25">
      <c r="A2607" s="4" t="str">
        <f>HYPERLINK("http://www.autodoc.ru/Web/price/art/BM0X507280R?analog=on","BM0X507280R")</f>
        <v>BM0X507280R</v>
      </c>
      <c r="B2607" s="1" t="s">
        <v>3978</v>
      </c>
      <c r="C2607" s="1" t="s">
        <v>3771</v>
      </c>
      <c r="D2607" t="s">
        <v>3979</v>
      </c>
    </row>
    <row r="2608" spans="1:4" x14ac:dyDescent="0.25">
      <c r="A2608" s="4" t="str">
        <f>HYPERLINK("http://www.autodoc.ru/Web/price/art/BM0X507290L?analog=on","BM0X507290L")</f>
        <v>BM0X507290L</v>
      </c>
      <c r="B2608" s="1" t="s">
        <v>3980</v>
      </c>
      <c r="C2608" s="1" t="s">
        <v>764</v>
      </c>
      <c r="D2608" t="s">
        <v>3981</v>
      </c>
    </row>
    <row r="2609" spans="1:4" x14ac:dyDescent="0.25">
      <c r="A2609" s="4" t="str">
        <f>HYPERLINK("http://www.autodoc.ru/Web/price/art/BM0X507290R?analog=on","BM0X507290R")</f>
        <v>BM0X507290R</v>
      </c>
      <c r="B2609" s="1" t="s">
        <v>3982</v>
      </c>
      <c r="C2609" s="1" t="s">
        <v>764</v>
      </c>
      <c r="D2609" t="s">
        <v>3983</v>
      </c>
    </row>
    <row r="2610" spans="1:4" x14ac:dyDescent="0.25">
      <c r="A2610" s="4" t="str">
        <f>HYPERLINK("http://www.autodoc.ru/Web/price/art/BM0X507300L?analog=on","BM0X507300L")</f>
        <v>BM0X507300L</v>
      </c>
      <c r="B2610" s="1" t="s">
        <v>3984</v>
      </c>
      <c r="C2610" s="1" t="s">
        <v>764</v>
      </c>
      <c r="D2610" t="s">
        <v>3985</v>
      </c>
    </row>
    <row r="2611" spans="1:4" x14ac:dyDescent="0.25">
      <c r="A2611" s="4" t="str">
        <f>HYPERLINK("http://www.autodoc.ru/Web/price/art/BM0X511300L?analog=on","BM0X511300L")</f>
        <v>BM0X511300L</v>
      </c>
      <c r="B2611" s="1" t="s">
        <v>3986</v>
      </c>
      <c r="C2611" s="1" t="s">
        <v>1470</v>
      </c>
      <c r="D2611" t="s">
        <v>3985</v>
      </c>
    </row>
    <row r="2612" spans="1:4" x14ac:dyDescent="0.25">
      <c r="A2612" s="4" t="str">
        <f>HYPERLINK("http://www.autodoc.ru/Web/price/art/BM0X511300R?analog=on","BM0X511300R")</f>
        <v>BM0X511300R</v>
      </c>
      <c r="B2612" s="1" t="s">
        <v>3987</v>
      </c>
      <c r="C2612" s="1" t="s">
        <v>1470</v>
      </c>
      <c r="D2612" t="s">
        <v>3988</v>
      </c>
    </row>
    <row r="2613" spans="1:4" x14ac:dyDescent="0.25">
      <c r="A2613" s="4" t="str">
        <f>HYPERLINK("http://www.autodoc.ru/Web/price/art/BM0X507300R?analog=on","BM0X507300R")</f>
        <v>BM0X507300R</v>
      </c>
      <c r="B2613" s="1" t="s">
        <v>3989</v>
      </c>
      <c r="C2613" s="1" t="s">
        <v>764</v>
      </c>
      <c r="D2613" t="s">
        <v>3988</v>
      </c>
    </row>
    <row r="2614" spans="1:4" x14ac:dyDescent="0.25">
      <c r="A2614" s="4" t="str">
        <f>HYPERLINK("http://www.autodoc.ru/Web/price/art/BM0X507301L?analog=on","BM0X507301L")</f>
        <v>BM0X507301L</v>
      </c>
      <c r="B2614" s="1" t="s">
        <v>3990</v>
      </c>
      <c r="C2614" s="1" t="s">
        <v>764</v>
      </c>
      <c r="D2614" t="s">
        <v>3991</v>
      </c>
    </row>
    <row r="2615" spans="1:4" x14ac:dyDescent="0.25">
      <c r="A2615" s="4" t="str">
        <f>HYPERLINK("http://www.autodoc.ru/Web/price/art/BM0X507301R?analog=on","BM0X507301R")</f>
        <v>BM0X507301R</v>
      </c>
      <c r="B2615" s="1" t="s">
        <v>3992</v>
      </c>
      <c r="C2615" s="1" t="s">
        <v>764</v>
      </c>
      <c r="D2615" t="s">
        <v>3993</v>
      </c>
    </row>
    <row r="2616" spans="1:4" x14ac:dyDescent="0.25">
      <c r="A2616" s="4" t="str">
        <f>HYPERLINK("http://www.autodoc.ru/Web/price/art/BM0X507302L?analog=on","BM0X507302L")</f>
        <v>BM0X507302L</v>
      </c>
      <c r="B2616" s="1" t="s">
        <v>3984</v>
      </c>
      <c r="C2616" s="1" t="s">
        <v>764</v>
      </c>
      <c r="D2616" t="s">
        <v>3994</v>
      </c>
    </row>
    <row r="2617" spans="1:4" x14ac:dyDescent="0.25">
      <c r="A2617" s="4" t="str">
        <f>HYPERLINK("http://www.autodoc.ru/Web/price/art/BM0X507302R?analog=on","BM0X507302R")</f>
        <v>BM0X507302R</v>
      </c>
      <c r="B2617" s="1" t="s">
        <v>3989</v>
      </c>
      <c r="C2617" s="1" t="s">
        <v>764</v>
      </c>
      <c r="D2617" t="s">
        <v>3995</v>
      </c>
    </row>
    <row r="2618" spans="1:4" x14ac:dyDescent="0.25">
      <c r="A2618" s="4" t="str">
        <f>HYPERLINK("http://www.autodoc.ru/Web/price/art/BM0X507310N?analog=on","BM0X507310N")</f>
        <v>BM0X507310N</v>
      </c>
      <c r="C2618" s="1" t="s">
        <v>764</v>
      </c>
      <c r="D2618" t="s">
        <v>3996</v>
      </c>
    </row>
    <row r="2619" spans="1:4" x14ac:dyDescent="0.25">
      <c r="A2619" s="4" t="str">
        <f>HYPERLINK("http://www.autodoc.ru/Web/price/art/BM0X507330T?analog=on","BM0X507330T")</f>
        <v>BM0X507330T</v>
      </c>
      <c r="B2619" s="1" t="s">
        <v>3997</v>
      </c>
      <c r="C2619" s="1" t="s">
        <v>764</v>
      </c>
      <c r="D2619" t="s">
        <v>3998</v>
      </c>
    </row>
    <row r="2620" spans="1:4" x14ac:dyDescent="0.25">
      <c r="A2620" s="4" t="str">
        <f>HYPERLINK("http://www.autodoc.ru/Web/price/art/BM0X5074A0AN?analog=on","BM0X5074A0AN")</f>
        <v>BM0X5074A0AN</v>
      </c>
      <c r="C2620" s="1" t="s">
        <v>764</v>
      </c>
      <c r="D2620" t="s">
        <v>3999</v>
      </c>
    </row>
    <row r="2621" spans="1:4" x14ac:dyDescent="0.25">
      <c r="A2621" s="4" t="str">
        <f>HYPERLINK("http://www.autodoc.ru/Web/price/art/BM0X5074D0L?analog=on","BM0X5074D0L")</f>
        <v>BM0X5074D0L</v>
      </c>
      <c r="B2621" s="1" t="s">
        <v>4000</v>
      </c>
      <c r="C2621" s="1" t="s">
        <v>764</v>
      </c>
      <c r="D2621" t="s">
        <v>4001</v>
      </c>
    </row>
    <row r="2622" spans="1:4" x14ac:dyDescent="0.25">
      <c r="A2622" s="4" t="str">
        <f>HYPERLINK("http://www.autodoc.ru/Web/price/art/BM0X5074D0R?analog=on","BM0X5074D0R")</f>
        <v>BM0X5074D0R</v>
      </c>
      <c r="B2622" s="1" t="s">
        <v>4002</v>
      </c>
      <c r="C2622" s="1" t="s">
        <v>764</v>
      </c>
      <c r="D2622" t="s">
        <v>4003</v>
      </c>
    </row>
    <row r="2623" spans="1:4" x14ac:dyDescent="0.25">
      <c r="A2623" s="4" t="str">
        <f>HYPERLINK("http://www.autodoc.ru/Web/price/art/BM0X5074D1L?analog=on","BM0X5074D1L")</f>
        <v>BM0X5074D1L</v>
      </c>
      <c r="B2623" s="1" t="s">
        <v>4000</v>
      </c>
      <c r="C2623" s="1" t="s">
        <v>764</v>
      </c>
      <c r="D2623" t="s">
        <v>4004</v>
      </c>
    </row>
    <row r="2624" spans="1:4" x14ac:dyDescent="0.25">
      <c r="A2624" s="4" t="str">
        <f>HYPERLINK("http://www.autodoc.ru/Web/price/art/BM0X5074D1R?analog=on","BM0X5074D1R")</f>
        <v>BM0X5074D1R</v>
      </c>
      <c r="B2624" s="1" t="s">
        <v>4002</v>
      </c>
      <c r="C2624" s="1" t="s">
        <v>764</v>
      </c>
      <c r="D2624" t="s">
        <v>4005</v>
      </c>
    </row>
    <row r="2625" spans="1:4" x14ac:dyDescent="0.25">
      <c r="A2625" s="4" t="str">
        <f>HYPERLINK("http://www.autodoc.ru/Web/price/art/BM0X507460L?analog=on","BM0X507460L")</f>
        <v>BM0X507460L</v>
      </c>
      <c r="B2625" s="1" t="s">
        <v>4006</v>
      </c>
      <c r="C2625" s="1" t="s">
        <v>764</v>
      </c>
      <c r="D2625" t="s">
        <v>4007</v>
      </c>
    </row>
    <row r="2626" spans="1:4" x14ac:dyDescent="0.25">
      <c r="A2626" s="4" t="str">
        <f>HYPERLINK("http://www.autodoc.ru/Web/price/art/BM0X507460R?analog=on","BM0X507460R")</f>
        <v>BM0X507460R</v>
      </c>
      <c r="B2626" s="1" t="s">
        <v>4008</v>
      </c>
      <c r="C2626" s="1" t="s">
        <v>764</v>
      </c>
      <c r="D2626" t="s">
        <v>4009</v>
      </c>
    </row>
    <row r="2627" spans="1:4" x14ac:dyDescent="0.25">
      <c r="A2627" s="4" t="str">
        <f>HYPERLINK("http://www.autodoc.ru/Web/price/art/BM0X507461L?analog=on","BM0X507461L")</f>
        <v>BM0X507461L</v>
      </c>
      <c r="B2627" s="1" t="s">
        <v>4010</v>
      </c>
      <c r="C2627" s="1" t="s">
        <v>764</v>
      </c>
      <c r="D2627" t="s">
        <v>4011</v>
      </c>
    </row>
    <row r="2628" spans="1:4" x14ac:dyDescent="0.25">
      <c r="A2628" s="4" t="str">
        <f>HYPERLINK("http://www.autodoc.ru/Web/price/art/BM0X507461R?analog=on","BM0X507461R")</f>
        <v>BM0X507461R</v>
      </c>
      <c r="B2628" s="1" t="s">
        <v>4012</v>
      </c>
      <c r="C2628" s="1" t="s">
        <v>764</v>
      </c>
      <c r="D2628" t="s">
        <v>4013</v>
      </c>
    </row>
    <row r="2629" spans="1:4" x14ac:dyDescent="0.25">
      <c r="A2629" s="4" t="str">
        <f>HYPERLINK("http://www.autodoc.ru/Web/price/art/BM0X5074G0L?analog=on","BM0X5074G0L")</f>
        <v>BM0X5074G0L</v>
      </c>
      <c r="B2629" s="1" t="s">
        <v>4014</v>
      </c>
      <c r="C2629" s="1" t="s">
        <v>1373</v>
      </c>
      <c r="D2629" t="s">
        <v>4015</v>
      </c>
    </row>
    <row r="2630" spans="1:4" x14ac:dyDescent="0.25">
      <c r="A2630" s="4" t="str">
        <f>HYPERLINK("http://www.autodoc.ru/Web/price/art/BM0X5074G0R?analog=on","BM0X5074G0R")</f>
        <v>BM0X5074G0R</v>
      </c>
      <c r="B2630" s="1" t="s">
        <v>4016</v>
      </c>
      <c r="C2630" s="1" t="s">
        <v>1373</v>
      </c>
      <c r="D2630" t="s">
        <v>4017</v>
      </c>
    </row>
    <row r="2631" spans="1:4" x14ac:dyDescent="0.25">
      <c r="A2631" s="4" t="str">
        <f>HYPERLINK("http://www.autodoc.ru/Web/price/art/BM0X5114H0?analog=on","BM0X5114H0")</f>
        <v>BM0X5114H0</v>
      </c>
      <c r="B2631" s="1" t="s">
        <v>4018</v>
      </c>
      <c r="C2631" s="1" t="s">
        <v>1470</v>
      </c>
      <c r="D2631" t="s">
        <v>4019</v>
      </c>
    </row>
    <row r="2632" spans="1:4" x14ac:dyDescent="0.25">
      <c r="A2632" s="4" t="str">
        <f>HYPERLINK("http://www.autodoc.ru/Web/price/art/BM0X5114H0L?analog=on","BM0X5114H0L")</f>
        <v>BM0X5114H0L</v>
      </c>
      <c r="B2632" s="1" t="s">
        <v>4020</v>
      </c>
      <c r="C2632" s="1" t="s">
        <v>1470</v>
      </c>
      <c r="D2632" t="s">
        <v>4021</v>
      </c>
    </row>
    <row r="2633" spans="1:4" x14ac:dyDescent="0.25">
      <c r="A2633" s="4" t="str">
        <f>HYPERLINK("http://www.autodoc.ru/Web/price/art/BM0X5114H0R?analog=on","BM0X5114H0R")</f>
        <v>BM0X5114H0R</v>
      </c>
      <c r="B2633" s="1" t="s">
        <v>4022</v>
      </c>
      <c r="C2633" s="1" t="s">
        <v>1470</v>
      </c>
      <c r="D2633" t="s">
        <v>4023</v>
      </c>
    </row>
    <row r="2634" spans="1:4" x14ac:dyDescent="0.25">
      <c r="A2634" s="4" t="str">
        <f>HYPERLINK("http://www.autodoc.ru/Web/price/art/BM0X507640?analog=on","BM0X507640")</f>
        <v>BM0X507640</v>
      </c>
      <c r="B2634" s="1" t="s">
        <v>4024</v>
      </c>
      <c r="C2634" s="1" t="s">
        <v>1373</v>
      </c>
      <c r="D2634" t="s">
        <v>4025</v>
      </c>
    </row>
    <row r="2635" spans="1:4" x14ac:dyDescent="0.25">
      <c r="A2635" s="4" t="str">
        <f>HYPERLINK("http://www.autodoc.ru/Web/price/art/BM0X511640?analog=on","BM0X511640")</f>
        <v>BM0X511640</v>
      </c>
      <c r="B2635" s="1" t="s">
        <v>4026</v>
      </c>
      <c r="C2635" s="1" t="s">
        <v>3922</v>
      </c>
      <c r="D2635" t="s">
        <v>4025</v>
      </c>
    </row>
    <row r="2636" spans="1:4" x14ac:dyDescent="0.25">
      <c r="A2636" s="4" t="str">
        <f>HYPERLINK("http://www.autodoc.ru/Web/price/art/BM0X507641?analog=on","BM0X507641")</f>
        <v>BM0X507641</v>
      </c>
      <c r="B2636" s="1" t="s">
        <v>4027</v>
      </c>
      <c r="C2636" s="1" t="s">
        <v>1373</v>
      </c>
      <c r="D2636" t="s">
        <v>4028</v>
      </c>
    </row>
    <row r="2637" spans="1:4" x14ac:dyDescent="0.25">
      <c r="A2637" s="4" t="str">
        <f>HYPERLINK("http://www.autodoc.ru/Web/price/art/BM0X507740RWN?analog=on","BM0X507740RWN")</f>
        <v>BM0X507740RWN</v>
      </c>
      <c r="B2637" s="1" t="s">
        <v>4029</v>
      </c>
      <c r="C2637" s="1" t="s">
        <v>764</v>
      </c>
      <c r="D2637" t="s">
        <v>4030</v>
      </c>
    </row>
    <row r="2638" spans="1:4" x14ac:dyDescent="0.25">
      <c r="A2638" s="4" t="str">
        <f>HYPERLINK("http://www.autodoc.ru/Web/price/art/BM0X511740L?analog=on","BM0X511740L")</f>
        <v>BM0X511740L</v>
      </c>
      <c r="B2638" s="1" t="s">
        <v>4031</v>
      </c>
      <c r="C2638" s="1" t="s">
        <v>1470</v>
      </c>
      <c r="D2638" t="s">
        <v>4032</v>
      </c>
    </row>
    <row r="2639" spans="1:4" x14ac:dyDescent="0.25">
      <c r="A2639" s="4" t="str">
        <f>HYPERLINK("http://www.autodoc.ru/Web/price/art/BM0X511740R?analog=on","BM0X511740R")</f>
        <v>BM0X511740R</v>
      </c>
      <c r="B2639" s="1" t="s">
        <v>4033</v>
      </c>
      <c r="C2639" s="1" t="s">
        <v>1470</v>
      </c>
      <c r="D2639" t="s">
        <v>4034</v>
      </c>
    </row>
    <row r="2640" spans="1:4" x14ac:dyDescent="0.25">
      <c r="A2640" s="4" t="str">
        <f>HYPERLINK("http://www.autodoc.ru/Web/price/art/BM0X507741L?analog=on","BM0X507741L")</f>
        <v>BM0X507741L</v>
      </c>
      <c r="B2640" s="1" t="s">
        <v>4035</v>
      </c>
      <c r="C2640" s="1" t="s">
        <v>3771</v>
      </c>
      <c r="D2640" t="s">
        <v>4036</v>
      </c>
    </row>
    <row r="2641" spans="1:4" x14ac:dyDescent="0.25">
      <c r="A2641" s="4" t="str">
        <f>HYPERLINK("http://www.autodoc.ru/Web/price/art/BM0X507741R?analog=on","BM0X507741R")</f>
        <v>BM0X507741R</v>
      </c>
      <c r="B2641" s="1" t="s">
        <v>4037</v>
      </c>
      <c r="C2641" s="1" t="s">
        <v>3771</v>
      </c>
      <c r="D2641" t="s">
        <v>4038</v>
      </c>
    </row>
    <row r="2642" spans="1:4" x14ac:dyDescent="0.25">
      <c r="A2642" s="4" t="str">
        <f>HYPERLINK("http://www.autodoc.ru/Web/price/art/BM0X507750L?analog=on","BM0X507750L")</f>
        <v>BM0X507750L</v>
      </c>
      <c r="B2642" s="1" t="s">
        <v>4039</v>
      </c>
      <c r="C2642" s="1" t="s">
        <v>3771</v>
      </c>
      <c r="D2642" t="s">
        <v>4040</v>
      </c>
    </row>
    <row r="2643" spans="1:4" x14ac:dyDescent="0.25">
      <c r="A2643" s="4" t="str">
        <f>HYPERLINK("http://www.autodoc.ru/Web/price/art/BM0X511750L?analog=on","BM0X511750L")</f>
        <v>BM0X511750L</v>
      </c>
      <c r="B2643" s="1" t="s">
        <v>4041</v>
      </c>
      <c r="C2643" s="1" t="s">
        <v>1470</v>
      </c>
      <c r="D2643" t="s">
        <v>4040</v>
      </c>
    </row>
    <row r="2644" spans="1:4" x14ac:dyDescent="0.25">
      <c r="A2644" s="4" t="str">
        <f>HYPERLINK("http://www.autodoc.ru/Web/price/art/BM0X511750R?analog=on","BM0X511750R")</f>
        <v>BM0X511750R</v>
      </c>
      <c r="B2644" s="1" t="s">
        <v>4042</v>
      </c>
      <c r="C2644" s="1" t="s">
        <v>1470</v>
      </c>
      <c r="D2644" t="s">
        <v>4043</v>
      </c>
    </row>
    <row r="2645" spans="1:4" x14ac:dyDescent="0.25">
      <c r="A2645" s="4" t="str">
        <f>HYPERLINK("http://www.autodoc.ru/Web/price/art/BM0X507750R?analog=on","BM0X507750R")</f>
        <v>BM0X507750R</v>
      </c>
      <c r="B2645" s="1" t="s">
        <v>4044</v>
      </c>
      <c r="C2645" s="1" t="s">
        <v>3771</v>
      </c>
      <c r="D2645" t="s">
        <v>4043</v>
      </c>
    </row>
    <row r="2646" spans="1:4" x14ac:dyDescent="0.25">
      <c r="A2646" s="4" t="str">
        <f>HYPERLINK("http://www.autodoc.ru/Web/price/art/BM0X507760RTN?analog=on","BM0X507760RTN")</f>
        <v>BM0X507760RTN</v>
      </c>
      <c r="B2646" s="1" t="s">
        <v>4045</v>
      </c>
      <c r="C2646" s="1" t="s">
        <v>764</v>
      </c>
      <c r="D2646" t="s">
        <v>4046</v>
      </c>
    </row>
    <row r="2647" spans="1:4" x14ac:dyDescent="0.25">
      <c r="A2647" s="4" t="str">
        <f>HYPERLINK("http://www.autodoc.ru/Web/price/art/BM0X511760TTN?analog=on","BM0X511760TTN")</f>
        <v>BM0X511760TTN</v>
      </c>
      <c r="B2647" s="1" t="s">
        <v>4047</v>
      </c>
      <c r="C2647" s="1" t="s">
        <v>1470</v>
      </c>
      <c r="D2647" t="s">
        <v>4048</v>
      </c>
    </row>
    <row r="2648" spans="1:4" x14ac:dyDescent="0.25">
      <c r="A2648" s="4" t="str">
        <f>HYPERLINK("http://www.autodoc.ru/Web/price/art/BM0X511761N?analog=on","BM0X511761N")</f>
        <v>BM0X511761N</v>
      </c>
      <c r="B2648" s="1" t="s">
        <v>4047</v>
      </c>
      <c r="C2648" s="1" t="s">
        <v>1470</v>
      </c>
      <c r="D2648" t="s">
        <v>4049</v>
      </c>
    </row>
    <row r="2649" spans="1:4" x14ac:dyDescent="0.25">
      <c r="A2649" s="4" t="str">
        <f>HYPERLINK("http://www.autodoc.ru/Web/price/art/BM0X507761RTN?analog=on","BM0X507761RTN")</f>
        <v>BM0X507761RTN</v>
      </c>
      <c r="B2649" s="1" t="s">
        <v>4045</v>
      </c>
      <c r="C2649" s="1" t="s">
        <v>764</v>
      </c>
      <c r="D2649" t="s">
        <v>4050</v>
      </c>
    </row>
    <row r="2650" spans="1:4" x14ac:dyDescent="0.25">
      <c r="A2650" s="4" t="str">
        <f>HYPERLINK("http://www.autodoc.ru/Web/price/art/BM0X507810L?analog=on","BM0X507810L")</f>
        <v>BM0X507810L</v>
      </c>
      <c r="B2650" s="1" t="s">
        <v>4051</v>
      </c>
      <c r="C2650" s="1" t="s">
        <v>764</v>
      </c>
      <c r="D2650" t="s">
        <v>4052</v>
      </c>
    </row>
    <row r="2651" spans="1:4" x14ac:dyDescent="0.25">
      <c r="A2651" s="4" t="str">
        <f>HYPERLINK("http://www.autodoc.ru/Web/price/art/BM0X507810R?analog=on","BM0X507810R")</f>
        <v>BM0X507810R</v>
      </c>
      <c r="B2651" s="1" t="s">
        <v>4053</v>
      </c>
      <c r="C2651" s="1" t="s">
        <v>764</v>
      </c>
      <c r="D2651" t="s">
        <v>4054</v>
      </c>
    </row>
    <row r="2652" spans="1:4" x14ac:dyDescent="0.25">
      <c r="A2652" s="4" t="str">
        <f>HYPERLINK("http://www.autodoc.ru/Web/price/art/BM0X507811L?analog=on","BM0X507811L")</f>
        <v>BM0X507811L</v>
      </c>
      <c r="B2652" s="1" t="s">
        <v>4055</v>
      </c>
      <c r="C2652" s="1" t="s">
        <v>764</v>
      </c>
      <c r="D2652" t="s">
        <v>4056</v>
      </c>
    </row>
    <row r="2653" spans="1:4" x14ac:dyDescent="0.25">
      <c r="A2653" s="4" t="str">
        <f>HYPERLINK("http://www.autodoc.ru/Web/price/art/BM0X507811R?analog=on","BM0X507811R")</f>
        <v>BM0X507811R</v>
      </c>
      <c r="B2653" s="1" t="s">
        <v>4057</v>
      </c>
      <c r="C2653" s="1" t="s">
        <v>764</v>
      </c>
      <c r="D2653" t="s">
        <v>4058</v>
      </c>
    </row>
    <row r="2654" spans="1:4" x14ac:dyDescent="0.25">
      <c r="A2654" s="4" t="str">
        <f>HYPERLINK("http://www.autodoc.ru/Web/price/art/BM0X507812L?analog=on","BM0X507812L")</f>
        <v>BM0X507812L</v>
      </c>
      <c r="B2654" s="1" t="s">
        <v>4059</v>
      </c>
      <c r="C2654" s="1" t="s">
        <v>764</v>
      </c>
      <c r="D2654" t="s">
        <v>3649</v>
      </c>
    </row>
    <row r="2655" spans="1:4" x14ac:dyDescent="0.25">
      <c r="A2655" s="4" t="str">
        <f>HYPERLINK("http://www.autodoc.ru/Web/price/art/BM0X507812R?analog=on","BM0X507812R")</f>
        <v>BM0X507812R</v>
      </c>
      <c r="B2655" s="1" t="s">
        <v>4060</v>
      </c>
      <c r="C2655" s="1" t="s">
        <v>764</v>
      </c>
      <c r="D2655" t="s">
        <v>3651</v>
      </c>
    </row>
    <row r="2656" spans="1:4" x14ac:dyDescent="0.25">
      <c r="A2656" s="4" t="str">
        <f>HYPERLINK("http://www.autodoc.ru/Web/price/art/BM0X5079C0L?analog=on","BM0X5079C0L")</f>
        <v>BM0X5079C0L</v>
      </c>
      <c r="B2656" s="1" t="s">
        <v>4061</v>
      </c>
      <c r="C2656" s="1" t="s">
        <v>3771</v>
      </c>
      <c r="D2656" t="s">
        <v>4062</v>
      </c>
    </row>
    <row r="2657" spans="1:4" x14ac:dyDescent="0.25">
      <c r="A2657" s="4" t="str">
        <f>HYPERLINK("http://www.autodoc.ru/Web/price/art/BM0X5079C0R?analog=on","BM0X5079C0R")</f>
        <v>BM0X5079C0R</v>
      </c>
      <c r="B2657" s="1" t="s">
        <v>4063</v>
      </c>
      <c r="C2657" s="1" t="s">
        <v>3771</v>
      </c>
      <c r="D2657" t="s">
        <v>4064</v>
      </c>
    </row>
    <row r="2658" spans="1:4" x14ac:dyDescent="0.25">
      <c r="A2658" s="4" t="str">
        <f>HYPERLINK("http://www.autodoc.ru/Web/price/art/BM0X507931?analog=on","BM0X507931")</f>
        <v>BM0X507931</v>
      </c>
      <c r="B2658" s="1" t="s">
        <v>4065</v>
      </c>
      <c r="C2658" s="1" t="s">
        <v>764</v>
      </c>
      <c r="D2658" t="s">
        <v>3666</v>
      </c>
    </row>
    <row r="2659" spans="1:4" x14ac:dyDescent="0.25">
      <c r="A2659" s="4" t="str">
        <f>HYPERLINK("http://www.autodoc.ru/Web/price/art/BM0X5079F0?analog=on","BM0X5079F0")</f>
        <v>BM0X5079F0</v>
      </c>
      <c r="B2659" s="1" t="s">
        <v>4066</v>
      </c>
      <c r="C2659" s="1" t="s">
        <v>764</v>
      </c>
      <c r="D2659" t="s">
        <v>4067</v>
      </c>
    </row>
    <row r="2660" spans="1:4" x14ac:dyDescent="0.25">
      <c r="A2660" s="4" t="str">
        <f>HYPERLINK("http://www.autodoc.ru/Web/price/art/BM0X5119F2?analog=on","BM0X5119F2")</f>
        <v>BM0X5119F2</v>
      </c>
      <c r="B2660" s="1" t="s">
        <v>4068</v>
      </c>
      <c r="C2660" s="1" t="s">
        <v>1470</v>
      </c>
      <c r="D2660" t="s">
        <v>4067</v>
      </c>
    </row>
    <row r="2661" spans="1:4" x14ac:dyDescent="0.25">
      <c r="A2661" s="3" t="s">
        <v>4069</v>
      </c>
      <c r="B2661" s="3"/>
      <c r="C2661" s="3"/>
      <c r="D2661" s="3"/>
    </row>
    <row r="2662" spans="1:4" x14ac:dyDescent="0.25">
      <c r="A2662" s="4" t="str">
        <f>HYPERLINK("http://www.autodoc.ru/Web/price/art/BM0X507100HGL?analog=on","BM0X507100HGL")</f>
        <v>BM0X507100HGL</v>
      </c>
      <c r="B2662" s="1" t="s">
        <v>3911</v>
      </c>
      <c r="C2662" s="1" t="s">
        <v>764</v>
      </c>
      <c r="D2662" t="s">
        <v>3912</v>
      </c>
    </row>
    <row r="2663" spans="1:4" x14ac:dyDescent="0.25">
      <c r="A2663" s="4" t="str">
        <f>HYPERLINK("http://www.autodoc.ru/Web/price/art/BM0X507100HGR?analog=on","BM0X507100HGR")</f>
        <v>BM0X507100HGR</v>
      </c>
      <c r="B2663" s="1" t="s">
        <v>3913</v>
      </c>
      <c r="C2663" s="1" t="s">
        <v>764</v>
      </c>
      <c r="D2663" t="s">
        <v>3914</v>
      </c>
    </row>
    <row r="2664" spans="1:4" x14ac:dyDescent="0.25">
      <c r="A2664" s="4" t="str">
        <f>HYPERLINK("http://www.autodoc.ru/Web/price/art/BM0X608100HGN?analog=on","BM0X608100HGN")</f>
        <v>BM0X608100HGN</v>
      </c>
      <c r="B2664" s="1" t="s">
        <v>4070</v>
      </c>
      <c r="C2664" s="1" t="s">
        <v>483</v>
      </c>
      <c r="D2664" t="s">
        <v>4071</v>
      </c>
    </row>
    <row r="2665" spans="1:4" x14ac:dyDescent="0.25">
      <c r="A2665" s="4" t="str">
        <f>HYPERLINK("http://www.autodoc.ru/Web/price/art/BM0X612100L?analog=on","BM0X612100L")</f>
        <v>BM0X612100L</v>
      </c>
      <c r="B2665" s="1" t="s">
        <v>4072</v>
      </c>
      <c r="C2665" s="1" t="s">
        <v>546</v>
      </c>
      <c r="D2665" t="s">
        <v>4073</v>
      </c>
    </row>
    <row r="2666" spans="1:4" x14ac:dyDescent="0.25">
      <c r="A2666" s="4" t="str">
        <f>HYPERLINK("http://www.autodoc.ru/Web/price/art/BM0X612100R?analog=on","BM0X612100R")</f>
        <v>BM0X612100R</v>
      </c>
      <c r="B2666" s="1" t="s">
        <v>4074</v>
      </c>
      <c r="C2666" s="1" t="s">
        <v>546</v>
      </c>
      <c r="D2666" t="s">
        <v>4075</v>
      </c>
    </row>
    <row r="2667" spans="1:4" x14ac:dyDescent="0.25">
      <c r="A2667" s="4" t="str">
        <f>HYPERLINK("http://www.autodoc.ru/Web/price/art/BM0X612101TNL?analog=on","BM0X612101TNL")</f>
        <v>BM0X612101TNL</v>
      </c>
      <c r="B2667" s="1" t="s">
        <v>4076</v>
      </c>
      <c r="C2667" s="1" t="s">
        <v>546</v>
      </c>
      <c r="D2667" t="s">
        <v>4077</v>
      </c>
    </row>
    <row r="2668" spans="1:4" x14ac:dyDescent="0.25">
      <c r="A2668" s="4" t="str">
        <f>HYPERLINK("http://www.autodoc.ru/Web/price/art/BM0X612101TNR?analog=on","BM0X612101TNR")</f>
        <v>BM0X612101TNR</v>
      </c>
      <c r="B2668" s="1" t="s">
        <v>4078</v>
      </c>
      <c r="C2668" s="1" t="s">
        <v>546</v>
      </c>
      <c r="D2668" t="s">
        <v>4079</v>
      </c>
    </row>
    <row r="2669" spans="1:4" x14ac:dyDescent="0.25">
      <c r="A2669" s="4" t="str">
        <f>HYPERLINK("http://www.autodoc.ru/Web/price/art/BM0X608160?analog=on","BM0X608160")</f>
        <v>BM0X608160</v>
      </c>
      <c r="B2669" s="1" t="s">
        <v>4080</v>
      </c>
      <c r="C2669" s="1" t="s">
        <v>483</v>
      </c>
      <c r="D2669" t="s">
        <v>4081</v>
      </c>
    </row>
    <row r="2670" spans="1:4" x14ac:dyDescent="0.25">
      <c r="A2670" s="4" t="str">
        <f>HYPERLINK("http://www.autodoc.ru/Web/price/art/BM0X608240?analog=on","BM0X608240")</f>
        <v>BM0X608240</v>
      </c>
      <c r="B2670" s="1" t="s">
        <v>4082</v>
      </c>
      <c r="C2670" s="1" t="s">
        <v>483</v>
      </c>
      <c r="D2670" t="s">
        <v>4083</v>
      </c>
    </row>
    <row r="2671" spans="1:4" x14ac:dyDescent="0.25">
      <c r="A2671" s="4" t="str">
        <f>HYPERLINK("http://www.autodoc.ru/Web/price/art/BM0X608270L?analog=on","BM0X608270L")</f>
        <v>BM0X608270L</v>
      </c>
      <c r="B2671" s="1" t="s">
        <v>4084</v>
      </c>
      <c r="C2671" s="1" t="s">
        <v>483</v>
      </c>
      <c r="D2671" t="s">
        <v>4085</v>
      </c>
    </row>
    <row r="2672" spans="1:4" x14ac:dyDescent="0.25">
      <c r="A2672" s="4" t="str">
        <f>HYPERLINK("http://www.autodoc.ru/Web/price/art/BM0X608270R?analog=on","BM0X608270R")</f>
        <v>BM0X608270R</v>
      </c>
      <c r="B2672" s="1" t="s">
        <v>4086</v>
      </c>
      <c r="C2672" s="1" t="s">
        <v>483</v>
      </c>
      <c r="D2672" t="s">
        <v>4087</v>
      </c>
    </row>
    <row r="2673" spans="1:4" x14ac:dyDescent="0.25">
      <c r="A2673" s="4" t="str">
        <f>HYPERLINK("http://www.autodoc.ru/Web/price/art/BM0X608300L?analog=on","BM0X608300L")</f>
        <v>BM0X608300L</v>
      </c>
      <c r="B2673" s="1" t="s">
        <v>4088</v>
      </c>
      <c r="C2673" s="1" t="s">
        <v>483</v>
      </c>
      <c r="D2673" t="s">
        <v>4089</v>
      </c>
    </row>
    <row r="2674" spans="1:4" x14ac:dyDescent="0.25">
      <c r="A2674" s="4" t="str">
        <f>HYPERLINK("http://www.autodoc.ru/Web/price/art/BM0X608300R?analog=on","BM0X608300R")</f>
        <v>BM0X608300R</v>
      </c>
      <c r="B2674" s="1" t="s">
        <v>4090</v>
      </c>
      <c r="C2674" s="1" t="s">
        <v>483</v>
      </c>
      <c r="D2674" t="s">
        <v>4091</v>
      </c>
    </row>
    <row r="2675" spans="1:4" x14ac:dyDescent="0.25">
      <c r="A2675" s="4" t="str">
        <f>HYPERLINK("http://www.autodoc.ru/Web/price/art/BM0X608301L?analog=on","BM0X608301L")</f>
        <v>BM0X608301L</v>
      </c>
      <c r="B2675" s="1" t="s">
        <v>4092</v>
      </c>
      <c r="C2675" s="1" t="s">
        <v>483</v>
      </c>
      <c r="D2675" t="s">
        <v>4093</v>
      </c>
    </row>
    <row r="2676" spans="1:4" x14ac:dyDescent="0.25">
      <c r="A2676" s="4" t="str">
        <f>HYPERLINK("http://www.autodoc.ru/Web/price/art/BM0X608301R?analog=on","BM0X608301R")</f>
        <v>BM0X608301R</v>
      </c>
      <c r="B2676" s="1" t="s">
        <v>4094</v>
      </c>
      <c r="C2676" s="1" t="s">
        <v>483</v>
      </c>
      <c r="D2676" t="s">
        <v>4095</v>
      </c>
    </row>
    <row r="2677" spans="1:4" x14ac:dyDescent="0.25">
      <c r="A2677" s="4" t="str">
        <f>HYPERLINK("http://www.autodoc.ru/Web/price/art/BM0X608310N?analog=on","BM0X608310N")</f>
        <v>BM0X608310N</v>
      </c>
      <c r="C2677" s="1" t="s">
        <v>483</v>
      </c>
      <c r="D2677" t="s">
        <v>4096</v>
      </c>
    </row>
    <row r="2678" spans="1:4" x14ac:dyDescent="0.25">
      <c r="A2678" s="4" t="str">
        <f>HYPERLINK("http://www.autodoc.ru/Web/price/art/BM0X6084A0N?analog=on","BM0X6084A0N")</f>
        <v>BM0X6084A0N</v>
      </c>
      <c r="C2678" s="1" t="s">
        <v>483</v>
      </c>
      <c r="D2678" t="s">
        <v>4097</v>
      </c>
    </row>
    <row r="2679" spans="1:4" x14ac:dyDescent="0.25">
      <c r="A2679" s="4" t="str">
        <f>HYPERLINK("http://www.autodoc.ru/Web/price/art/BM0X6084A1N?analog=on","BM0X6084A1N")</f>
        <v>BM0X6084A1N</v>
      </c>
      <c r="C2679" s="1" t="s">
        <v>483</v>
      </c>
      <c r="D2679" t="s">
        <v>4097</v>
      </c>
    </row>
    <row r="2680" spans="1:4" x14ac:dyDescent="0.25">
      <c r="A2680" s="4" t="str">
        <f>HYPERLINK("http://www.autodoc.ru/Web/price/art/BM0X6084D0L?analog=on","BM0X6084D0L")</f>
        <v>BM0X6084D0L</v>
      </c>
      <c r="B2680" s="1" t="s">
        <v>4098</v>
      </c>
      <c r="C2680" s="1" t="s">
        <v>483</v>
      </c>
      <c r="D2680" t="s">
        <v>4099</v>
      </c>
    </row>
    <row r="2681" spans="1:4" x14ac:dyDescent="0.25">
      <c r="A2681" s="4" t="str">
        <f>HYPERLINK("http://www.autodoc.ru/Web/price/art/BM0X6084D0R?analog=on","BM0X6084D0R")</f>
        <v>BM0X6084D0R</v>
      </c>
      <c r="B2681" s="1" t="s">
        <v>4100</v>
      </c>
      <c r="C2681" s="1" t="s">
        <v>483</v>
      </c>
      <c r="D2681" t="s">
        <v>4101</v>
      </c>
    </row>
    <row r="2682" spans="1:4" x14ac:dyDescent="0.25">
      <c r="A2682" s="4" t="str">
        <f>HYPERLINK("http://www.autodoc.ru/Web/price/art/BM0X507460L?analog=on","BM0X507460L")</f>
        <v>BM0X507460L</v>
      </c>
      <c r="B2682" s="1" t="s">
        <v>4006</v>
      </c>
      <c r="C2682" s="1" t="s">
        <v>764</v>
      </c>
      <c r="D2682" t="s">
        <v>4007</v>
      </c>
    </row>
    <row r="2683" spans="1:4" x14ac:dyDescent="0.25">
      <c r="A2683" s="4" t="str">
        <f>HYPERLINK("http://www.autodoc.ru/Web/price/art/BM0X507460R?analog=on","BM0X507460R")</f>
        <v>BM0X507460R</v>
      </c>
      <c r="B2683" s="1" t="s">
        <v>4008</v>
      </c>
      <c r="C2683" s="1" t="s">
        <v>764</v>
      </c>
      <c r="D2683" t="s">
        <v>4009</v>
      </c>
    </row>
    <row r="2684" spans="1:4" x14ac:dyDescent="0.25">
      <c r="A2684" s="4" t="str">
        <f>HYPERLINK("http://www.autodoc.ru/Web/price/art/BM0X507461L?analog=on","BM0X507461L")</f>
        <v>BM0X507461L</v>
      </c>
      <c r="B2684" s="1" t="s">
        <v>4010</v>
      </c>
      <c r="C2684" s="1" t="s">
        <v>764</v>
      </c>
      <c r="D2684" t="s">
        <v>4011</v>
      </c>
    </row>
    <row r="2685" spans="1:4" x14ac:dyDescent="0.25">
      <c r="A2685" s="4" t="str">
        <f>HYPERLINK("http://www.autodoc.ru/Web/price/art/BM0X507461R?analog=on","BM0X507461R")</f>
        <v>BM0X507461R</v>
      </c>
      <c r="B2685" s="1" t="s">
        <v>4012</v>
      </c>
      <c r="C2685" s="1" t="s">
        <v>764</v>
      </c>
      <c r="D2685" t="s">
        <v>4013</v>
      </c>
    </row>
    <row r="2686" spans="1:4" x14ac:dyDescent="0.25">
      <c r="A2686" s="4" t="str">
        <f>HYPERLINK("http://www.autodoc.ru/Web/price/art/BM0X6084H0?analog=on","BM0X6084H0")</f>
        <v>BM0X6084H0</v>
      </c>
      <c r="B2686" s="1" t="s">
        <v>4102</v>
      </c>
      <c r="C2686" s="1" t="s">
        <v>483</v>
      </c>
      <c r="D2686" t="s">
        <v>4103</v>
      </c>
    </row>
    <row r="2687" spans="1:4" x14ac:dyDescent="0.25">
      <c r="A2687" s="4" t="str">
        <f>HYPERLINK("http://www.autodoc.ru/Web/price/art/BM0X6084H1L?analog=on","BM0X6084H1L")</f>
        <v>BM0X6084H1L</v>
      </c>
      <c r="B2687" s="1" t="s">
        <v>4104</v>
      </c>
      <c r="C2687" s="1" t="s">
        <v>483</v>
      </c>
      <c r="D2687" t="s">
        <v>4105</v>
      </c>
    </row>
    <row r="2688" spans="1:4" x14ac:dyDescent="0.25">
      <c r="A2688" s="4" t="str">
        <f>HYPERLINK("http://www.autodoc.ru/Web/price/art/BM0X6084H1R?analog=on","BM0X6084H1R")</f>
        <v>BM0X6084H1R</v>
      </c>
      <c r="B2688" s="1" t="s">
        <v>4106</v>
      </c>
      <c r="C2688" s="1" t="s">
        <v>483</v>
      </c>
      <c r="D2688" t="s">
        <v>4107</v>
      </c>
    </row>
    <row r="2689" spans="1:4" x14ac:dyDescent="0.25">
      <c r="A2689" s="4" t="str">
        <f>HYPERLINK("http://www.autodoc.ru/Web/price/art/BM0X507810L?analog=on","BM0X507810L")</f>
        <v>BM0X507810L</v>
      </c>
      <c r="B2689" s="1" t="s">
        <v>4051</v>
      </c>
      <c r="C2689" s="1" t="s">
        <v>764</v>
      </c>
      <c r="D2689" t="s">
        <v>4052</v>
      </c>
    </row>
    <row r="2690" spans="1:4" x14ac:dyDescent="0.25">
      <c r="A2690" s="4" t="str">
        <f>HYPERLINK("http://www.autodoc.ru/Web/price/art/BM0X507810R?analog=on","BM0X507810R")</f>
        <v>BM0X507810R</v>
      </c>
      <c r="B2690" s="1" t="s">
        <v>4053</v>
      </c>
      <c r="C2690" s="1" t="s">
        <v>764</v>
      </c>
      <c r="D2690" t="s">
        <v>4054</v>
      </c>
    </row>
    <row r="2691" spans="1:4" x14ac:dyDescent="0.25">
      <c r="A2691" s="4" t="str">
        <f>HYPERLINK("http://www.autodoc.ru/Web/price/art/BM0X507811L?analog=on","BM0X507811L")</f>
        <v>BM0X507811L</v>
      </c>
      <c r="B2691" s="1" t="s">
        <v>4055</v>
      </c>
      <c r="C2691" s="1" t="s">
        <v>764</v>
      </c>
      <c r="D2691" t="s">
        <v>4056</v>
      </c>
    </row>
    <row r="2692" spans="1:4" x14ac:dyDescent="0.25">
      <c r="A2692" s="4" t="str">
        <f>HYPERLINK("http://www.autodoc.ru/Web/price/art/BM0X507811R?analog=on","BM0X507811R")</f>
        <v>BM0X507811R</v>
      </c>
      <c r="B2692" s="1" t="s">
        <v>4057</v>
      </c>
      <c r="C2692" s="1" t="s">
        <v>764</v>
      </c>
      <c r="D2692" t="s">
        <v>4058</v>
      </c>
    </row>
    <row r="2693" spans="1:4" x14ac:dyDescent="0.25">
      <c r="A2693" s="4" t="str">
        <f>HYPERLINK("http://www.autodoc.ru/Web/price/art/BM0X507812L?analog=on","BM0X507812L")</f>
        <v>BM0X507812L</v>
      </c>
      <c r="B2693" s="1" t="s">
        <v>4059</v>
      </c>
      <c r="C2693" s="1" t="s">
        <v>764</v>
      </c>
      <c r="D2693" t="s">
        <v>3649</v>
      </c>
    </row>
    <row r="2694" spans="1:4" x14ac:dyDescent="0.25">
      <c r="A2694" s="4" t="str">
        <f>HYPERLINK("http://www.autodoc.ru/Web/price/art/BM0X507812R?analog=on","BM0X507812R")</f>
        <v>BM0X507812R</v>
      </c>
      <c r="B2694" s="1" t="s">
        <v>4060</v>
      </c>
      <c r="C2694" s="1" t="s">
        <v>764</v>
      </c>
      <c r="D2694" t="s">
        <v>3651</v>
      </c>
    </row>
    <row r="2695" spans="1:4" x14ac:dyDescent="0.25">
      <c r="A2695" s="4" t="str">
        <f>HYPERLINK("http://www.autodoc.ru/Web/price/art/BM0X6089C0L?analog=on","BM0X6089C0L")</f>
        <v>BM0X6089C0L</v>
      </c>
      <c r="B2695" s="1" t="s">
        <v>4108</v>
      </c>
      <c r="C2695" s="1" t="s">
        <v>483</v>
      </c>
      <c r="D2695" t="s">
        <v>4109</v>
      </c>
    </row>
    <row r="2696" spans="1:4" x14ac:dyDescent="0.25">
      <c r="A2696" s="4" t="str">
        <f>HYPERLINK("http://www.autodoc.ru/Web/price/art/BM0X6089C0R?analog=on","BM0X6089C0R")</f>
        <v>BM0X6089C0R</v>
      </c>
      <c r="B2696" s="1" t="s">
        <v>4110</v>
      </c>
      <c r="C2696" s="1" t="s">
        <v>483</v>
      </c>
      <c r="D2696" t="s">
        <v>4111</v>
      </c>
    </row>
    <row r="2697" spans="1:4" x14ac:dyDescent="0.25">
      <c r="A2697" s="3" t="s">
        <v>4112</v>
      </c>
      <c r="B2697" s="3"/>
      <c r="C2697" s="3"/>
      <c r="D2697" s="3"/>
    </row>
    <row r="2698" spans="1:4" x14ac:dyDescent="0.25">
      <c r="A2698" s="4" t="str">
        <f>HYPERLINK("http://www.autodoc.ru/Web/price/art/BM0X304000L?analog=on","BM0X304000L")</f>
        <v>BM0X304000L</v>
      </c>
      <c r="B2698" s="1" t="s">
        <v>4113</v>
      </c>
      <c r="C2698" s="1" t="s">
        <v>707</v>
      </c>
      <c r="D2698" t="s">
        <v>4114</v>
      </c>
    </row>
    <row r="2699" spans="1:4" x14ac:dyDescent="0.25">
      <c r="A2699" s="4" t="str">
        <f>HYPERLINK("http://www.autodoc.ru/Web/price/art/BM0X304000R?analog=on","BM0X304000R")</f>
        <v>BM0X304000R</v>
      </c>
      <c r="B2699" s="1" t="s">
        <v>4115</v>
      </c>
      <c r="C2699" s="1" t="s">
        <v>707</v>
      </c>
      <c r="D2699" t="s">
        <v>4116</v>
      </c>
    </row>
    <row r="2700" spans="1:4" x14ac:dyDescent="0.25">
      <c r="A2700" s="4" t="str">
        <f>HYPERLINK("http://www.autodoc.ru/Web/price/art/BM0X304001L?analog=on","BM0X304001L")</f>
        <v>BM0X304001L</v>
      </c>
      <c r="B2700" s="1" t="s">
        <v>4117</v>
      </c>
      <c r="C2700" s="1" t="s">
        <v>707</v>
      </c>
      <c r="D2700" t="s">
        <v>4114</v>
      </c>
    </row>
    <row r="2701" spans="1:4" x14ac:dyDescent="0.25">
      <c r="A2701" s="4" t="str">
        <f>HYPERLINK("http://www.autodoc.ru/Web/price/art/BM0X304001R?analog=on","BM0X304001R")</f>
        <v>BM0X304001R</v>
      </c>
      <c r="B2701" s="1" t="s">
        <v>4118</v>
      </c>
      <c r="C2701" s="1" t="s">
        <v>707</v>
      </c>
      <c r="D2701" t="s">
        <v>4116</v>
      </c>
    </row>
    <row r="2702" spans="1:4" x14ac:dyDescent="0.25">
      <c r="A2702" s="4" t="str">
        <f>HYPERLINK("http://www.autodoc.ru/Web/price/art/BM0X304002L?analog=on","BM0X304002L")</f>
        <v>BM0X304002L</v>
      </c>
      <c r="B2702" s="1" t="s">
        <v>4119</v>
      </c>
      <c r="C2702" s="1" t="s">
        <v>1643</v>
      </c>
      <c r="D2702" t="s">
        <v>4120</v>
      </c>
    </row>
    <row r="2703" spans="1:4" x14ac:dyDescent="0.25">
      <c r="A2703" s="4" t="str">
        <f>HYPERLINK("http://www.autodoc.ru/Web/price/art/BM0X304002R?analog=on","BM0X304002R")</f>
        <v>BM0X304002R</v>
      </c>
      <c r="B2703" s="1" t="s">
        <v>4121</v>
      </c>
      <c r="C2703" s="1" t="s">
        <v>1643</v>
      </c>
      <c r="D2703" t="s">
        <v>4122</v>
      </c>
    </row>
    <row r="2704" spans="1:4" x14ac:dyDescent="0.25">
      <c r="A2704" s="4" t="str">
        <f>HYPERLINK("http://www.autodoc.ru/Web/price/art/BME8703070L?analog=on","BME8703070L")</f>
        <v>BME8703070L</v>
      </c>
      <c r="B2704" s="1" t="s">
        <v>3901</v>
      </c>
      <c r="C2704" s="1" t="s">
        <v>782</v>
      </c>
      <c r="D2704" t="s">
        <v>3902</v>
      </c>
    </row>
    <row r="2705" spans="1:4" x14ac:dyDescent="0.25">
      <c r="A2705" s="4" t="str">
        <f>HYPERLINK("http://www.autodoc.ru/Web/price/art/BME8703070R?analog=on","BME8703070R")</f>
        <v>BME8703070R</v>
      </c>
      <c r="B2705" s="1" t="s">
        <v>3903</v>
      </c>
      <c r="C2705" s="1" t="s">
        <v>782</v>
      </c>
      <c r="D2705" t="s">
        <v>3904</v>
      </c>
    </row>
    <row r="2706" spans="1:4" x14ac:dyDescent="0.25">
      <c r="A2706" s="4" t="str">
        <f>HYPERLINK("http://www.autodoc.ru/Web/price/art/BME6002071L?analog=on","BME6002071L")</f>
        <v>BME6002071L</v>
      </c>
      <c r="B2706" s="1" t="s">
        <v>3262</v>
      </c>
      <c r="C2706" s="1" t="s">
        <v>2125</v>
      </c>
      <c r="D2706" t="s">
        <v>3266</v>
      </c>
    </row>
    <row r="2707" spans="1:4" x14ac:dyDescent="0.25">
      <c r="A2707" s="4" t="str">
        <f>HYPERLINK("http://www.autodoc.ru/Web/price/art/BME6002071R?analog=on","BME6002071R")</f>
        <v>BME6002071R</v>
      </c>
      <c r="B2707" s="1" t="s">
        <v>3264</v>
      </c>
      <c r="C2707" s="1" t="s">
        <v>2125</v>
      </c>
      <c r="D2707" t="s">
        <v>3267</v>
      </c>
    </row>
    <row r="2708" spans="1:4" x14ac:dyDescent="0.25">
      <c r="A2708" s="4" t="str">
        <f>HYPERLINK("http://www.autodoc.ru/Web/price/art/BM0X307100HBL?analog=on","BM0X307100HBL")</f>
        <v>BM0X307100HBL</v>
      </c>
      <c r="B2708" s="1" t="s">
        <v>4123</v>
      </c>
      <c r="C2708" s="1" t="s">
        <v>3771</v>
      </c>
      <c r="D2708" t="s">
        <v>4124</v>
      </c>
    </row>
    <row r="2709" spans="1:4" x14ac:dyDescent="0.25">
      <c r="A2709" s="4" t="str">
        <f>HYPERLINK("http://www.autodoc.ru/Web/price/art/BM0X304100HBL?analog=on","BM0X304100HBL")</f>
        <v>BM0X304100HBL</v>
      </c>
      <c r="B2709" s="1" t="s">
        <v>4125</v>
      </c>
      <c r="C2709" s="1" t="s">
        <v>3557</v>
      </c>
      <c r="D2709" t="s">
        <v>4124</v>
      </c>
    </row>
    <row r="2710" spans="1:4" x14ac:dyDescent="0.25">
      <c r="A2710" s="4" t="str">
        <f>HYPERLINK("http://www.autodoc.ru/Web/price/art/BM0X304100HBR?analog=on","BM0X304100HBR")</f>
        <v>BM0X304100HBR</v>
      </c>
      <c r="B2710" s="1" t="s">
        <v>4126</v>
      </c>
      <c r="C2710" s="1" t="s">
        <v>3557</v>
      </c>
      <c r="D2710" t="s">
        <v>4127</v>
      </c>
    </row>
    <row r="2711" spans="1:4" x14ac:dyDescent="0.25">
      <c r="A2711" s="4" t="str">
        <f>HYPERLINK("http://www.autodoc.ru/Web/price/art/BM0X307100HBR?analog=on","BM0X307100HBR")</f>
        <v>BM0X307100HBR</v>
      </c>
      <c r="B2711" s="1" t="s">
        <v>4128</v>
      </c>
      <c r="C2711" s="1" t="s">
        <v>3771</v>
      </c>
      <c r="D2711" t="s">
        <v>4127</v>
      </c>
    </row>
    <row r="2712" spans="1:4" x14ac:dyDescent="0.25">
      <c r="A2712" s="4" t="str">
        <f>HYPERLINK("http://www.autodoc.ru/Web/price/art/BM0X307101TNL?analog=on","BM0X307101TNL")</f>
        <v>BM0X307101TNL</v>
      </c>
      <c r="B2712" s="1" t="s">
        <v>4129</v>
      </c>
      <c r="C2712" s="1" t="s">
        <v>3771</v>
      </c>
      <c r="D2712" t="s">
        <v>4130</v>
      </c>
    </row>
    <row r="2713" spans="1:4" x14ac:dyDescent="0.25">
      <c r="A2713" s="4" t="str">
        <f>HYPERLINK("http://www.autodoc.ru/Web/price/art/BM0X307101TNR?analog=on","BM0X307101TNR")</f>
        <v>BM0X307101TNR</v>
      </c>
      <c r="B2713" s="1" t="s">
        <v>4131</v>
      </c>
      <c r="C2713" s="1" t="s">
        <v>3771</v>
      </c>
      <c r="D2713" t="s">
        <v>4132</v>
      </c>
    </row>
    <row r="2714" spans="1:4" x14ac:dyDescent="0.25">
      <c r="A2714" s="4" t="str">
        <f>HYPERLINK("http://www.autodoc.ru/Web/price/art/BM0X307160?analog=on","BM0X307160")</f>
        <v>BM0X307160</v>
      </c>
      <c r="B2714" s="1" t="s">
        <v>4133</v>
      </c>
      <c r="C2714" s="1" t="s">
        <v>3714</v>
      </c>
      <c r="D2714" t="s">
        <v>4134</v>
      </c>
    </row>
    <row r="2715" spans="1:4" x14ac:dyDescent="0.25">
      <c r="A2715" s="4" t="str">
        <f>HYPERLINK("http://www.autodoc.ru/Web/price/art/BM0X304240A?analog=on","BM0X304240A")</f>
        <v>BM0X304240A</v>
      </c>
      <c r="B2715" s="1" t="s">
        <v>4135</v>
      </c>
      <c r="C2715" s="1" t="s">
        <v>3557</v>
      </c>
      <c r="D2715" t="s">
        <v>4136</v>
      </c>
    </row>
    <row r="2716" spans="1:4" x14ac:dyDescent="0.25">
      <c r="A2716" s="4" t="str">
        <f>HYPERLINK("http://www.autodoc.ru/Web/price/art/BM0X304271L?analog=on","BM0X304271L")</f>
        <v>BM0X304271L</v>
      </c>
      <c r="B2716" s="1" t="s">
        <v>4137</v>
      </c>
      <c r="C2716" s="1" t="s">
        <v>707</v>
      </c>
      <c r="D2716" t="s">
        <v>4138</v>
      </c>
    </row>
    <row r="2717" spans="1:4" x14ac:dyDescent="0.25">
      <c r="A2717" s="4" t="str">
        <f>HYPERLINK("http://www.autodoc.ru/Web/price/art/BM0X304271R?analog=on","BM0X304271R")</f>
        <v>BM0X304271R</v>
      </c>
      <c r="B2717" s="1" t="s">
        <v>4139</v>
      </c>
      <c r="C2717" s="1" t="s">
        <v>707</v>
      </c>
      <c r="D2717" t="s">
        <v>4140</v>
      </c>
    </row>
    <row r="2718" spans="1:4" x14ac:dyDescent="0.25">
      <c r="A2718" s="4" t="str">
        <f>HYPERLINK("http://www.autodoc.ru/Web/price/art/BM0X304300L?analog=on","BM0X304300L")</f>
        <v>BM0X304300L</v>
      </c>
      <c r="B2718" s="1" t="s">
        <v>4141</v>
      </c>
      <c r="C2718" s="1" t="s">
        <v>746</v>
      </c>
      <c r="D2718" t="s">
        <v>4142</v>
      </c>
    </row>
    <row r="2719" spans="1:4" x14ac:dyDescent="0.25">
      <c r="A2719" s="4" t="str">
        <f>HYPERLINK("http://www.autodoc.ru/Web/price/art/BM0X304300R?analog=on","BM0X304300R")</f>
        <v>BM0X304300R</v>
      </c>
      <c r="B2719" s="1" t="s">
        <v>4143</v>
      </c>
      <c r="C2719" s="1" t="s">
        <v>746</v>
      </c>
      <c r="D2719" t="s">
        <v>4144</v>
      </c>
    </row>
    <row r="2720" spans="1:4" x14ac:dyDescent="0.25">
      <c r="A2720" s="4" t="str">
        <f>HYPERLINK("http://www.autodoc.ru/Web/price/art/BM0X307310N?analog=on","BM0X307310N")</f>
        <v>BM0X307310N</v>
      </c>
      <c r="C2720" s="1" t="s">
        <v>3771</v>
      </c>
      <c r="D2720" t="s">
        <v>4145</v>
      </c>
    </row>
    <row r="2721" spans="1:4" x14ac:dyDescent="0.25">
      <c r="A2721" s="4" t="str">
        <f>HYPERLINK("http://www.autodoc.ru/Web/price/art/BM0X304331?analog=on","BM0X304331")</f>
        <v>BM0X304331</v>
      </c>
      <c r="B2721" s="1" t="s">
        <v>4146</v>
      </c>
      <c r="C2721" s="1" t="s">
        <v>707</v>
      </c>
      <c r="D2721" t="s">
        <v>4147</v>
      </c>
    </row>
    <row r="2722" spans="1:4" x14ac:dyDescent="0.25">
      <c r="A2722" s="4" t="str">
        <f>HYPERLINK("http://www.autodoc.ru/Web/price/art/BM0X304360?analog=on","BM0X304360")</f>
        <v>BM0X304360</v>
      </c>
      <c r="B2722" s="1" t="s">
        <v>4148</v>
      </c>
      <c r="C2722" s="1" t="s">
        <v>746</v>
      </c>
      <c r="D2722" t="s">
        <v>4149</v>
      </c>
    </row>
    <row r="2723" spans="1:4" x14ac:dyDescent="0.25">
      <c r="A2723" s="4" t="str">
        <f>HYPERLINK("http://www.autodoc.ru/Web/price/art/BM0X3034A0AN?analog=on","BM0X3034A0AN")</f>
        <v>BM0X3034A0AN</v>
      </c>
      <c r="C2723" s="1" t="s">
        <v>4150</v>
      </c>
      <c r="D2723" t="s">
        <v>4151</v>
      </c>
    </row>
    <row r="2724" spans="1:4" x14ac:dyDescent="0.25">
      <c r="A2724" s="4" t="str">
        <f>HYPERLINK("http://www.autodoc.ru/Web/price/art/BM0X304460L?analog=on","BM0X304460L")</f>
        <v>BM0X304460L</v>
      </c>
      <c r="B2724" s="1" t="s">
        <v>4152</v>
      </c>
      <c r="C2724" s="1" t="s">
        <v>707</v>
      </c>
      <c r="D2724" t="s">
        <v>4153</v>
      </c>
    </row>
    <row r="2725" spans="1:4" x14ac:dyDescent="0.25">
      <c r="A2725" s="4" t="str">
        <f>HYPERLINK("http://www.autodoc.ru/Web/price/art/BM0X304460R?analog=on","BM0X304460R")</f>
        <v>BM0X304460R</v>
      </c>
      <c r="B2725" s="1" t="s">
        <v>4154</v>
      </c>
      <c r="C2725" s="1" t="s">
        <v>707</v>
      </c>
      <c r="D2725" t="s">
        <v>4155</v>
      </c>
    </row>
    <row r="2726" spans="1:4" x14ac:dyDescent="0.25">
      <c r="A2726" s="4" t="str">
        <f>HYPERLINK("http://www.autodoc.ru/Web/price/art/BM0X3074H0L?analog=on","BM0X3074H0L")</f>
        <v>BM0X3074H0L</v>
      </c>
      <c r="B2726" s="1" t="s">
        <v>4156</v>
      </c>
      <c r="C2726" s="1" t="s">
        <v>3771</v>
      </c>
      <c r="D2726" t="s">
        <v>4157</v>
      </c>
    </row>
    <row r="2727" spans="1:4" x14ac:dyDescent="0.25">
      <c r="A2727" s="4" t="str">
        <f>HYPERLINK("http://www.autodoc.ru/Web/price/art/BM0X3074H0R?analog=on","BM0X3074H0R")</f>
        <v>BM0X3074H0R</v>
      </c>
      <c r="B2727" s="1" t="s">
        <v>4158</v>
      </c>
      <c r="C2727" s="1" t="s">
        <v>3771</v>
      </c>
      <c r="D2727" t="s">
        <v>4159</v>
      </c>
    </row>
    <row r="2728" spans="1:4" x14ac:dyDescent="0.25">
      <c r="A2728" s="4" t="str">
        <f>HYPERLINK("http://www.autodoc.ru/Web/price/art/BM0X304760HN?analog=on","BM0X304760HN")</f>
        <v>BM0X304760HN</v>
      </c>
      <c r="B2728" s="1" t="s">
        <v>4160</v>
      </c>
      <c r="C2728" s="1" t="s">
        <v>707</v>
      </c>
      <c r="D2728" t="s">
        <v>4161</v>
      </c>
    </row>
    <row r="2729" spans="1:4" x14ac:dyDescent="0.25">
      <c r="A2729" s="4" t="str">
        <f>HYPERLINK("http://www.autodoc.ru/Web/price/art/BM0X304761RTN?analog=on","BM0X304761RTN")</f>
        <v>BM0X304761RTN</v>
      </c>
      <c r="B2729" s="1" t="s">
        <v>4160</v>
      </c>
      <c r="C2729" s="1" t="s">
        <v>707</v>
      </c>
      <c r="D2729" t="s">
        <v>4162</v>
      </c>
    </row>
    <row r="2730" spans="1:4" x14ac:dyDescent="0.25">
      <c r="A2730" s="4" t="str">
        <f>HYPERLINK("http://www.autodoc.ru/Web/price/art/BM0X304810L?analog=on","BM0X304810L")</f>
        <v>BM0X304810L</v>
      </c>
      <c r="B2730" s="1" t="s">
        <v>4163</v>
      </c>
      <c r="C2730" s="1" t="s">
        <v>707</v>
      </c>
      <c r="D2730" t="s">
        <v>4164</v>
      </c>
    </row>
    <row r="2731" spans="1:4" x14ac:dyDescent="0.25">
      <c r="A2731" s="4" t="str">
        <f>HYPERLINK("http://www.autodoc.ru/Web/price/art/BM0X304810R?analog=on","BM0X304810R")</f>
        <v>BM0X304810R</v>
      </c>
      <c r="B2731" s="1" t="s">
        <v>4165</v>
      </c>
      <c r="C2731" s="1" t="s">
        <v>707</v>
      </c>
      <c r="D2731" t="s">
        <v>4166</v>
      </c>
    </row>
    <row r="2732" spans="1:4" x14ac:dyDescent="0.25">
      <c r="A2732" s="4" t="str">
        <f>HYPERLINK("http://www.autodoc.ru/Web/price/art/BM0X304930?analog=on","BM0X304930")</f>
        <v>BM0X304930</v>
      </c>
      <c r="B2732" s="1" t="s">
        <v>4167</v>
      </c>
      <c r="C2732" s="1" t="s">
        <v>707</v>
      </c>
      <c r="D2732" t="s">
        <v>4168</v>
      </c>
    </row>
    <row r="2733" spans="1:4" x14ac:dyDescent="0.25">
      <c r="A2733" s="4" t="str">
        <f>HYPERLINK("http://www.autodoc.ru/Web/price/art/BM0X304931?analog=on","BM0X304931")</f>
        <v>BM0X304931</v>
      </c>
      <c r="B2733" s="1" t="s">
        <v>4167</v>
      </c>
      <c r="C2733" s="1" t="s">
        <v>707</v>
      </c>
      <c r="D2733" t="s">
        <v>4169</v>
      </c>
    </row>
    <row r="2734" spans="1:4" x14ac:dyDescent="0.25">
      <c r="A2734" s="4" t="str">
        <f>HYPERLINK("http://www.autodoc.ru/Web/price/art/BME4601970?analog=on","BME4601970")</f>
        <v>BME4601970</v>
      </c>
      <c r="B2734" s="1" t="s">
        <v>3514</v>
      </c>
      <c r="C2734" s="1" t="s">
        <v>1301</v>
      </c>
      <c r="D2734" t="s">
        <v>3515</v>
      </c>
    </row>
    <row r="2735" spans="1:4" x14ac:dyDescent="0.25">
      <c r="A2735" s="3" t="s">
        <v>4170</v>
      </c>
      <c r="B2735" s="3"/>
      <c r="C2735" s="3"/>
      <c r="D2735" s="3"/>
    </row>
    <row r="2736" spans="1:4" x14ac:dyDescent="0.25">
      <c r="A2736" s="4" t="str">
        <f>HYPERLINK("http://www.autodoc.ru/Web/price/art/BM0X113000L?analog=on","BM0X113000L")</f>
        <v>BM0X113000L</v>
      </c>
      <c r="B2736" s="1" t="s">
        <v>4171</v>
      </c>
      <c r="C2736" s="1" t="s">
        <v>1924</v>
      </c>
      <c r="D2736" t="s">
        <v>4172</v>
      </c>
    </row>
    <row r="2737" spans="1:4" x14ac:dyDescent="0.25">
      <c r="A2737" s="4" t="str">
        <f>HYPERLINK("http://www.autodoc.ru/Web/price/art/BM0X109000L?analog=on","BM0X109000L")</f>
        <v>BM0X109000L</v>
      </c>
      <c r="B2737" s="1" t="s">
        <v>4173</v>
      </c>
      <c r="C2737" s="1" t="s">
        <v>2050</v>
      </c>
      <c r="D2737" t="s">
        <v>4174</v>
      </c>
    </row>
    <row r="2738" spans="1:4" x14ac:dyDescent="0.25">
      <c r="A2738" s="4" t="str">
        <f>HYPERLINK("http://www.autodoc.ru/Web/price/art/BM0X113000R?analog=on","BM0X113000R")</f>
        <v>BM0X113000R</v>
      </c>
      <c r="B2738" s="1" t="s">
        <v>4175</v>
      </c>
      <c r="C2738" s="1" t="s">
        <v>1924</v>
      </c>
      <c r="D2738" t="s">
        <v>4176</v>
      </c>
    </row>
    <row r="2739" spans="1:4" x14ac:dyDescent="0.25">
      <c r="A2739" s="4" t="str">
        <f>HYPERLINK("http://www.autodoc.ru/Web/price/art/BM0X109000R?analog=on","BM0X109000R")</f>
        <v>BM0X109000R</v>
      </c>
      <c r="B2739" s="1" t="s">
        <v>4177</v>
      </c>
      <c r="C2739" s="1" t="s">
        <v>2050</v>
      </c>
      <c r="D2739" t="s">
        <v>4178</v>
      </c>
    </row>
    <row r="2740" spans="1:4" x14ac:dyDescent="0.25">
      <c r="A2740" s="4" t="str">
        <f>HYPERLINK("http://www.autodoc.ru/Web/price/art/BM0X109001BN?analog=on","BM0X109001BN")</f>
        <v>BM0X109001BN</v>
      </c>
      <c r="B2740" s="1" t="s">
        <v>4179</v>
      </c>
      <c r="C2740" s="1" t="s">
        <v>4180</v>
      </c>
      <c r="D2740" t="s">
        <v>4181</v>
      </c>
    </row>
    <row r="2741" spans="1:4" x14ac:dyDescent="0.25">
      <c r="A2741" s="4" t="str">
        <f>HYPERLINK("http://www.autodoc.ru/Web/price/art/BM0X109100HGL?analog=on","BM0X109100HGL")</f>
        <v>BM0X109100HGL</v>
      </c>
      <c r="B2741" s="1" t="s">
        <v>4182</v>
      </c>
      <c r="C2741" s="1" t="s">
        <v>2050</v>
      </c>
      <c r="D2741" t="s">
        <v>4183</v>
      </c>
    </row>
    <row r="2742" spans="1:4" x14ac:dyDescent="0.25">
      <c r="A2742" s="4" t="str">
        <f>HYPERLINK("http://www.autodoc.ru/Web/price/art/BM0X109100HGR?analog=on","BM0X109100HGR")</f>
        <v>BM0X109100HGR</v>
      </c>
      <c r="B2742" s="1" t="s">
        <v>4184</v>
      </c>
      <c r="C2742" s="1" t="s">
        <v>2050</v>
      </c>
      <c r="D2742" t="s">
        <v>4185</v>
      </c>
    </row>
    <row r="2743" spans="1:4" x14ac:dyDescent="0.25">
      <c r="A2743" s="4" t="str">
        <f>HYPERLINK("http://www.autodoc.ru/Web/price/art/BM0X109101HBL?analog=on","BM0X109101HBL")</f>
        <v>BM0X109101HBL</v>
      </c>
      <c r="B2743" s="1" t="s">
        <v>4186</v>
      </c>
      <c r="C2743" s="1" t="s">
        <v>2050</v>
      </c>
      <c r="D2743" t="s">
        <v>4187</v>
      </c>
    </row>
    <row r="2744" spans="1:4" x14ac:dyDescent="0.25">
      <c r="A2744" s="4" t="str">
        <f>HYPERLINK("http://www.autodoc.ru/Web/price/art/BM0X109101HBR?analog=on","BM0X109101HBR")</f>
        <v>BM0X109101HBR</v>
      </c>
      <c r="B2744" s="1" t="s">
        <v>4188</v>
      </c>
      <c r="C2744" s="1" t="s">
        <v>2050</v>
      </c>
      <c r="D2744" t="s">
        <v>4189</v>
      </c>
    </row>
    <row r="2745" spans="1:4" x14ac:dyDescent="0.25">
      <c r="A2745" s="4" t="str">
        <f>HYPERLINK("http://www.autodoc.ru/Web/price/art/BM0X113160?analog=on","BM0X113160")</f>
        <v>BM0X113160</v>
      </c>
      <c r="B2745" s="1" t="s">
        <v>4190</v>
      </c>
      <c r="C2745" s="1" t="s">
        <v>1924</v>
      </c>
      <c r="D2745" t="s">
        <v>4191</v>
      </c>
    </row>
    <row r="2746" spans="1:4" x14ac:dyDescent="0.25">
      <c r="A2746" s="4" t="str">
        <f>HYPERLINK("http://www.autodoc.ru/Web/price/art/BM0X109160?analog=on","BM0X109160")</f>
        <v>BM0X109160</v>
      </c>
      <c r="B2746" s="1" t="s">
        <v>4192</v>
      </c>
      <c r="C2746" s="1" t="s">
        <v>2050</v>
      </c>
      <c r="D2746" t="s">
        <v>4193</v>
      </c>
    </row>
    <row r="2747" spans="1:4" x14ac:dyDescent="0.25">
      <c r="A2747" s="4" t="str">
        <f>HYPERLINK("http://www.autodoc.ru/Web/price/art/BM0X109180?analog=on","BM0X109180")</f>
        <v>BM0X109180</v>
      </c>
      <c r="B2747" s="1" t="s">
        <v>4194</v>
      </c>
      <c r="C2747" s="1" t="s">
        <v>2050</v>
      </c>
      <c r="D2747" t="s">
        <v>4195</v>
      </c>
    </row>
    <row r="2748" spans="1:4" x14ac:dyDescent="0.25">
      <c r="A2748" s="4" t="str">
        <f>HYPERLINK("http://www.autodoc.ru/Web/price/art/BM0X109190?analog=on","BM0X109190")</f>
        <v>BM0X109190</v>
      </c>
      <c r="B2748" s="1" t="s">
        <v>4196</v>
      </c>
      <c r="C2748" s="1" t="s">
        <v>2050</v>
      </c>
      <c r="D2748" t="s">
        <v>4197</v>
      </c>
    </row>
    <row r="2749" spans="1:4" x14ac:dyDescent="0.25">
      <c r="A2749" s="4" t="str">
        <f>HYPERLINK("http://www.autodoc.ru/Web/price/art/BM0X109240?analog=on","BM0X109240")</f>
        <v>BM0X109240</v>
      </c>
      <c r="B2749" s="1" t="s">
        <v>4198</v>
      </c>
      <c r="C2749" s="1" t="s">
        <v>2050</v>
      </c>
      <c r="D2749" t="s">
        <v>4199</v>
      </c>
    </row>
    <row r="2750" spans="1:4" x14ac:dyDescent="0.25">
      <c r="A2750" s="4" t="str">
        <f>HYPERLINK("http://www.autodoc.ru/Web/price/art/BM0X113270L?analog=on","BM0X113270L")</f>
        <v>BM0X113270L</v>
      </c>
      <c r="B2750" s="1" t="s">
        <v>4200</v>
      </c>
      <c r="C2750" s="1" t="s">
        <v>1924</v>
      </c>
      <c r="D2750" t="s">
        <v>4201</v>
      </c>
    </row>
    <row r="2751" spans="1:4" x14ac:dyDescent="0.25">
      <c r="A2751" s="4" t="str">
        <f>HYPERLINK("http://www.autodoc.ru/Web/price/art/BM0X109270L?analog=on","BM0X109270L")</f>
        <v>BM0X109270L</v>
      </c>
      <c r="B2751" s="1" t="s">
        <v>4202</v>
      </c>
      <c r="C2751" s="1" t="s">
        <v>4180</v>
      </c>
      <c r="D2751" t="s">
        <v>4203</v>
      </c>
    </row>
    <row r="2752" spans="1:4" x14ac:dyDescent="0.25">
      <c r="A2752" s="4" t="str">
        <f>HYPERLINK("http://www.autodoc.ru/Web/price/art/BM0X113270R?analog=on","BM0X113270R")</f>
        <v>BM0X113270R</v>
      </c>
      <c r="B2752" s="1" t="s">
        <v>4204</v>
      </c>
      <c r="C2752" s="1" t="s">
        <v>1924</v>
      </c>
      <c r="D2752" t="s">
        <v>4205</v>
      </c>
    </row>
    <row r="2753" spans="1:4" x14ac:dyDescent="0.25">
      <c r="A2753" s="4" t="str">
        <f>HYPERLINK("http://www.autodoc.ru/Web/price/art/BM0X109270R?analog=on","BM0X109270R")</f>
        <v>BM0X109270R</v>
      </c>
      <c r="B2753" s="1" t="s">
        <v>4206</v>
      </c>
      <c r="C2753" s="1" t="s">
        <v>4180</v>
      </c>
      <c r="D2753" t="s">
        <v>4207</v>
      </c>
    </row>
    <row r="2754" spans="1:4" x14ac:dyDescent="0.25">
      <c r="A2754" s="4" t="str">
        <f>HYPERLINK("http://www.autodoc.ru/Web/price/art/BM0X109330?analog=on","BM0X109330")</f>
        <v>BM0X109330</v>
      </c>
      <c r="B2754" s="1" t="s">
        <v>4208</v>
      </c>
      <c r="C2754" s="1" t="s">
        <v>2050</v>
      </c>
      <c r="D2754" t="s">
        <v>4209</v>
      </c>
    </row>
    <row r="2755" spans="1:4" x14ac:dyDescent="0.25">
      <c r="A2755" s="4" t="str">
        <f>HYPERLINK("http://www.autodoc.ru/Web/price/art/BMF3012460L?analog=on","BMF3012460L")</f>
        <v>BMF3012460L</v>
      </c>
      <c r="B2755" s="1" t="s">
        <v>4210</v>
      </c>
      <c r="C2755" s="1" t="s">
        <v>546</v>
      </c>
      <c r="D2755" t="s">
        <v>4211</v>
      </c>
    </row>
    <row r="2756" spans="1:4" x14ac:dyDescent="0.25">
      <c r="A2756" s="4" t="str">
        <f>HYPERLINK("http://www.autodoc.ru/Web/price/art/BMF3012460R?analog=on","BMF3012460R")</f>
        <v>BMF3012460R</v>
      </c>
      <c r="B2756" s="1" t="s">
        <v>4212</v>
      </c>
      <c r="C2756" s="1" t="s">
        <v>546</v>
      </c>
      <c r="D2756" t="s">
        <v>4213</v>
      </c>
    </row>
    <row r="2757" spans="1:4" x14ac:dyDescent="0.25">
      <c r="A2757" s="4" t="str">
        <f>HYPERLINK("http://www.autodoc.ru/Web/price/art/BM0X109460L?analog=on","BM0X109460L")</f>
        <v>BM0X109460L</v>
      </c>
      <c r="B2757" s="1" t="s">
        <v>4214</v>
      </c>
      <c r="C2757" s="1" t="s">
        <v>2050</v>
      </c>
      <c r="D2757" t="s">
        <v>4215</v>
      </c>
    </row>
    <row r="2758" spans="1:4" x14ac:dyDescent="0.25">
      <c r="A2758" s="4" t="str">
        <f>HYPERLINK("http://www.autodoc.ru/Web/price/art/BM0X109460R?analog=on","BM0X109460R")</f>
        <v>BM0X109460R</v>
      </c>
      <c r="B2758" s="1" t="s">
        <v>4216</v>
      </c>
      <c r="C2758" s="1" t="s">
        <v>2050</v>
      </c>
      <c r="D2758" t="s">
        <v>4217</v>
      </c>
    </row>
    <row r="2759" spans="1:4" x14ac:dyDescent="0.25">
      <c r="A2759" s="4" t="str">
        <f>HYPERLINK("http://www.autodoc.ru/Web/price/art/BM0X113640?analog=on","BM0X113640")</f>
        <v>BM0X113640</v>
      </c>
      <c r="B2759" s="1" t="s">
        <v>4218</v>
      </c>
      <c r="C2759" s="1" t="s">
        <v>1924</v>
      </c>
      <c r="D2759" t="s">
        <v>4219</v>
      </c>
    </row>
    <row r="2760" spans="1:4" x14ac:dyDescent="0.25">
      <c r="A2760" s="4" t="str">
        <f>HYPERLINK("http://www.autodoc.ru/Web/price/art/BM0X109740L?analog=on","BM0X109740L")</f>
        <v>BM0X109740L</v>
      </c>
      <c r="B2760" s="1" t="s">
        <v>4220</v>
      </c>
      <c r="C2760" s="1" t="s">
        <v>2040</v>
      </c>
      <c r="D2760" t="s">
        <v>4221</v>
      </c>
    </row>
    <row r="2761" spans="1:4" x14ac:dyDescent="0.25">
      <c r="A2761" s="4" t="str">
        <f>HYPERLINK("http://www.autodoc.ru/Web/price/art/BM0X109740R?analog=on","BM0X109740R")</f>
        <v>BM0X109740R</v>
      </c>
      <c r="B2761" s="1" t="s">
        <v>4222</v>
      </c>
      <c r="C2761" s="1" t="s">
        <v>2040</v>
      </c>
      <c r="D2761" t="s">
        <v>4223</v>
      </c>
    </row>
    <row r="2762" spans="1:4" x14ac:dyDescent="0.25">
      <c r="A2762" s="4" t="str">
        <f>HYPERLINK("http://www.autodoc.ru/Web/price/art/BM0X109741L?analog=on","BM0X109741L")</f>
        <v>BM0X109741L</v>
      </c>
      <c r="B2762" s="1" t="s">
        <v>4224</v>
      </c>
      <c r="C2762" s="1" t="s">
        <v>2040</v>
      </c>
      <c r="D2762" t="s">
        <v>4225</v>
      </c>
    </row>
    <row r="2763" spans="1:4" x14ac:dyDescent="0.25">
      <c r="A2763" s="4" t="str">
        <f>HYPERLINK("http://www.autodoc.ru/Web/price/art/BM0X109741R?analog=on","BM0X109741R")</f>
        <v>BM0X109741R</v>
      </c>
      <c r="B2763" s="1" t="s">
        <v>4226</v>
      </c>
      <c r="C2763" s="1" t="s">
        <v>2040</v>
      </c>
      <c r="D2763" t="s">
        <v>4227</v>
      </c>
    </row>
    <row r="2764" spans="1:4" x14ac:dyDescent="0.25">
      <c r="A2764" s="4" t="str">
        <f>HYPERLINK("http://www.autodoc.ru/Web/price/art/BM0X109750L?analog=on","BM0X109750L")</f>
        <v>BM0X109750L</v>
      </c>
      <c r="B2764" s="1" t="s">
        <v>4228</v>
      </c>
      <c r="C2764" s="1" t="s">
        <v>2040</v>
      </c>
      <c r="D2764" t="s">
        <v>4229</v>
      </c>
    </row>
    <row r="2765" spans="1:4" x14ac:dyDescent="0.25">
      <c r="A2765" s="4" t="str">
        <f>HYPERLINK("http://www.autodoc.ru/Web/price/art/BM0X109750R?analog=on","BM0X109750R")</f>
        <v>BM0X109750R</v>
      </c>
      <c r="B2765" s="1" t="s">
        <v>4230</v>
      </c>
      <c r="C2765" s="1" t="s">
        <v>2040</v>
      </c>
      <c r="D2765" t="s">
        <v>4231</v>
      </c>
    </row>
    <row r="2766" spans="1:4" x14ac:dyDescent="0.25">
      <c r="A2766" s="4" t="str">
        <f>HYPERLINK("http://www.autodoc.ru/Web/price/art/BM0X1099C0Z?analog=on","BM0X1099C0Z")</f>
        <v>BM0X1099C0Z</v>
      </c>
      <c r="B2766" s="1" t="s">
        <v>4232</v>
      </c>
      <c r="C2766" s="1" t="s">
        <v>4180</v>
      </c>
      <c r="D2766" t="s">
        <v>4233</v>
      </c>
    </row>
    <row r="2767" spans="1:4" x14ac:dyDescent="0.25">
      <c r="A2767" s="4" t="str">
        <f>HYPERLINK("http://www.autodoc.ru/Web/price/art/BM0X1139C0L?analog=on","BM0X1139C0L")</f>
        <v>BM0X1139C0L</v>
      </c>
      <c r="B2767" s="1" t="s">
        <v>4234</v>
      </c>
      <c r="C2767" s="1" t="s">
        <v>1924</v>
      </c>
      <c r="D2767" t="s">
        <v>4235</v>
      </c>
    </row>
    <row r="2768" spans="1:4" x14ac:dyDescent="0.25">
      <c r="A2768" s="4" t="str">
        <f>HYPERLINK("http://www.autodoc.ru/Web/price/art/BM0X1139C0R?analog=on","BM0X1139C0R")</f>
        <v>BM0X1139C0R</v>
      </c>
      <c r="B2768" s="1" t="s">
        <v>4236</v>
      </c>
      <c r="C2768" s="1" t="s">
        <v>1924</v>
      </c>
      <c r="D2768" t="s">
        <v>4237</v>
      </c>
    </row>
    <row r="2769" spans="1:4" x14ac:dyDescent="0.25">
      <c r="A2769" s="4" t="str">
        <f>HYPERLINK("http://www.autodoc.ru/Web/price/art/BME6008970?analog=on","BME6008970")</f>
        <v>BME6008970</v>
      </c>
      <c r="B2769" s="1" t="s">
        <v>3804</v>
      </c>
      <c r="C2769" s="1" t="s">
        <v>483</v>
      </c>
      <c r="D2769" t="s">
        <v>3805</v>
      </c>
    </row>
    <row r="2770" spans="1:4" x14ac:dyDescent="0.25">
      <c r="A2770" s="3" t="s">
        <v>4238</v>
      </c>
      <c r="B2770" s="3"/>
      <c r="C2770" s="3"/>
      <c r="D2770" s="3"/>
    </row>
    <row r="2771" spans="1:4" x14ac:dyDescent="0.25">
      <c r="A2771" s="4" t="str">
        <f>HYPERLINK("http://www.autodoc.ru/Web/price/art/BME8706000HN?analog=on","BME8706000HN")</f>
        <v>BME8706000HN</v>
      </c>
      <c r="B2771" s="1" t="s">
        <v>4239</v>
      </c>
      <c r="C2771" s="1" t="s">
        <v>1995</v>
      </c>
      <c r="D2771" t="s">
        <v>4240</v>
      </c>
    </row>
    <row r="2772" spans="1:4" x14ac:dyDescent="0.25">
      <c r="A2772" s="4" t="str">
        <f>HYPERLINK("http://www.autodoc.ru/Web/price/art/BME8703000L?analog=on","BME8703000L")</f>
        <v>BME8703000L</v>
      </c>
      <c r="B2772" s="1" t="s">
        <v>4241</v>
      </c>
      <c r="C2772" s="1" t="s">
        <v>782</v>
      </c>
      <c r="D2772" t="s">
        <v>4242</v>
      </c>
    </row>
    <row r="2773" spans="1:4" x14ac:dyDescent="0.25">
      <c r="A2773" s="4" t="str">
        <f>HYPERLINK("http://www.autodoc.ru/Web/price/art/BME8703000R?analog=on","BME8703000R")</f>
        <v>BME8703000R</v>
      </c>
      <c r="B2773" s="1" t="s">
        <v>4243</v>
      </c>
      <c r="C2773" s="1" t="s">
        <v>782</v>
      </c>
      <c r="D2773" t="s">
        <v>4244</v>
      </c>
    </row>
    <row r="2774" spans="1:4" x14ac:dyDescent="0.25">
      <c r="A2774" s="4" t="str">
        <f>HYPERLINK("http://www.autodoc.ru/Web/price/art/BME8706001BN?analog=on","BME8706001BN")</f>
        <v>BME8706001BN</v>
      </c>
      <c r="B2774" s="1" t="s">
        <v>4239</v>
      </c>
      <c r="C2774" s="1" t="s">
        <v>1995</v>
      </c>
      <c r="D2774" t="s">
        <v>4245</v>
      </c>
    </row>
    <row r="2775" spans="1:4" x14ac:dyDescent="0.25">
      <c r="A2775" s="4" t="str">
        <f>HYPERLINK("http://www.autodoc.ru/Web/price/art/BME8703002BN?analog=on","BME8703002BN")</f>
        <v>BME8703002BN</v>
      </c>
      <c r="B2775" s="1" t="s">
        <v>4246</v>
      </c>
      <c r="C2775" s="1" t="s">
        <v>782</v>
      </c>
      <c r="D2775" t="s">
        <v>4247</v>
      </c>
    </row>
    <row r="2776" spans="1:4" x14ac:dyDescent="0.25">
      <c r="A2776" s="4" t="str">
        <f>HYPERLINK("http://www.autodoc.ru/Web/price/art/BME8703070L?analog=on","BME8703070L")</f>
        <v>BME8703070L</v>
      </c>
      <c r="B2776" s="1" t="s">
        <v>3901</v>
      </c>
      <c r="C2776" s="1" t="s">
        <v>782</v>
      </c>
      <c r="D2776" t="s">
        <v>3902</v>
      </c>
    </row>
    <row r="2777" spans="1:4" x14ac:dyDescent="0.25">
      <c r="A2777" s="4" t="str">
        <f>HYPERLINK("http://www.autodoc.ru/Web/price/art/BME8703070R?analog=on","BME8703070R")</f>
        <v>BME8703070R</v>
      </c>
      <c r="B2777" s="1" t="s">
        <v>3903</v>
      </c>
      <c r="C2777" s="1" t="s">
        <v>782</v>
      </c>
      <c r="D2777" t="s">
        <v>3904</v>
      </c>
    </row>
    <row r="2778" spans="1:4" x14ac:dyDescent="0.25">
      <c r="A2778" s="4" t="str">
        <f>HYPERLINK("http://www.autodoc.ru/Web/price/art/BME8706070L?analog=on","BME8706070L")</f>
        <v>BME8706070L</v>
      </c>
      <c r="B2778" s="1" t="s">
        <v>4248</v>
      </c>
      <c r="C2778" s="1" t="s">
        <v>1995</v>
      </c>
      <c r="D2778" t="s">
        <v>4249</v>
      </c>
    </row>
    <row r="2779" spans="1:4" x14ac:dyDescent="0.25">
      <c r="A2779" s="4" t="str">
        <f>HYPERLINK("http://www.autodoc.ru/Web/price/art/BME8706070R?analog=on","BME8706070R")</f>
        <v>BME8706070R</v>
      </c>
      <c r="B2779" s="1" t="s">
        <v>4250</v>
      </c>
      <c r="C2779" s="1" t="s">
        <v>1995</v>
      </c>
      <c r="D2779" t="s">
        <v>4251</v>
      </c>
    </row>
    <row r="2780" spans="1:4" x14ac:dyDescent="0.25">
      <c r="A2780" s="4" t="str">
        <f>HYPERLINK("http://www.autodoc.ru/Web/price/art/BME8706100TGL?analog=on","BME8706100TGL")</f>
        <v>BME8706100TGL</v>
      </c>
      <c r="B2780" s="1" t="s">
        <v>4252</v>
      </c>
      <c r="C2780" s="1" t="s">
        <v>1995</v>
      </c>
      <c r="D2780" t="s">
        <v>4253</v>
      </c>
    </row>
    <row r="2781" spans="1:4" x14ac:dyDescent="0.25">
      <c r="A2781" s="4" t="str">
        <f>HYPERLINK("http://www.autodoc.ru/Web/price/art/BME8703100BHL?analog=on","BME8703100BHL")</f>
        <v>BME8703100BHL</v>
      </c>
      <c r="B2781" s="1" t="s">
        <v>4254</v>
      </c>
      <c r="C2781" s="1" t="s">
        <v>782</v>
      </c>
      <c r="D2781" t="s">
        <v>4255</v>
      </c>
    </row>
    <row r="2782" spans="1:4" x14ac:dyDescent="0.25">
      <c r="A2782" s="4" t="str">
        <f>HYPERLINK("http://www.autodoc.ru/Web/price/art/BME8706100TGR?analog=on","BME8706100TGR")</f>
        <v>BME8706100TGR</v>
      </c>
      <c r="B2782" s="1" t="s">
        <v>4256</v>
      </c>
      <c r="C2782" s="1" t="s">
        <v>1995</v>
      </c>
      <c r="D2782" t="s">
        <v>4257</v>
      </c>
    </row>
    <row r="2783" spans="1:4" x14ac:dyDescent="0.25">
      <c r="A2783" s="4" t="str">
        <f>HYPERLINK("http://www.autodoc.ru/Web/price/art/BME8703100BHR?analog=on","BME8703100BHR")</f>
        <v>BME8703100BHR</v>
      </c>
      <c r="B2783" s="1" t="s">
        <v>4258</v>
      </c>
      <c r="C2783" s="1" t="s">
        <v>782</v>
      </c>
      <c r="D2783" t="s">
        <v>4259</v>
      </c>
    </row>
    <row r="2784" spans="1:4" x14ac:dyDescent="0.25">
      <c r="A2784" s="4" t="str">
        <f>HYPERLINK("http://www.autodoc.ru/Web/price/art/BME8703160X?analog=on","BME8703160X")</f>
        <v>BME8703160X</v>
      </c>
      <c r="B2784" s="1" t="s">
        <v>4260</v>
      </c>
      <c r="C2784" s="1" t="s">
        <v>4261</v>
      </c>
      <c r="D2784" t="s">
        <v>4262</v>
      </c>
    </row>
    <row r="2785" spans="1:4" x14ac:dyDescent="0.25">
      <c r="A2785" s="4" t="str">
        <f>HYPERLINK("http://www.autodoc.ru/Web/price/art/BME8706161X?analog=on","BME8706161X")</f>
        <v>BME8706161X</v>
      </c>
      <c r="B2785" s="1" t="s">
        <v>4263</v>
      </c>
      <c r="C2785" s="1" t="s">
        <v>1995</v>
      </c>
      <c r="D2785" t="s">
        <v>4264</v>
      </c>
    </row>
    <row r="2786" spans="1:4" x14ac:dyDescent="0.25">
      <c r="A2786" s="4" t="str">
        <f>HYPERLINK("http://www.autodoc.ru/Web/price/art/BME8703161X?analog=on","BME8703161X")</f>
        <v>BME8703161X</v>
      </c>
      <c r="B2786" s="1" t="s">
        <v>4265</v>
      </c>
      <c r="C2786" s="1" t="s">
        <v>4261</v>
      </c>
      <c r="D2786" t="s">
        <v>4266</v>
      </c>
    </row>
    <row r="2787" spans="1:4" x14ac:dyDescent="0.25">
      <c r="A2787" s="4" t="str">
        <f>HYPERLINK("http://www.autodoc.ru/Web/price/art/BME8706162X?analog=on","BME8706162X")</f>
        <v>BME8706162X</v>
      </c>
      <c r="B2787" s="1" t="s">
        <v>4267</v>
      </c>
      <c r="C2787" s="1" t="s">
        <v>1995</v>
      </c>
      <c r="D2787" t="s">
        <v>4268</v>
      </c>
    </row>
    <row r="2788" spans="1:4" x14ac:dyDescent="0.25">
      <c r="A2788" s="4" t="str">
        <f>HYPERLINK("http://www.autodoc.ru/Web/price/art/BME8703170XL?analog=on","BME8703170XL")</f>
        <v>BME8703170XL</v>
      </c>
      <c r="B2788" s="1" t="s">
        <v>4269</v>
      </c>
      <c r="C2788" s="1" t="s">
        <v>782</v>
      </c>
      <c r="D2788" t="s">
        <v>4270</v>
      </c>
    </row>
    <row r="2789" spans="1:4" x14ac:dyDescent="0.25">
      <c r="A2789" s="4" t="str">
        <f>HYPERLINK("http://www.autodoc.ru/Web/price/art/BME8706170TGL?analog=on","BME8706170TGL")</f>
        <v>BME8706170TGL</v>
      </c>
      <c r="B2789" s="1" t="s">
        <v>4271</v>
      </c>
      <c r="C2789" s="1" t="s">
        <v>1995</v>
      </c>
      <c r="D2789" t="s">
        <v>4272</v>
      </c>
    </row>
    <row r="2790" spans="1:4" x14ac:dyDescent="0.25">
      <c r="A2790" s="4" t="str">
        <f>HYPERLINK("http://www.autodoc.ru/Web/price/art/BME8703170XR?analog=on","BME8703170XR")</f>
        <v>BME8703170XR</v>
      </c>
      <c r="B2790" s="1" t="s">
        <v>4273</v>
      </c>
      <c r="C2790" s="1" t="s">
        <v>782</v>
      </c>
      <c r="D2790" t="s">
        <v>4274</v>
      </c>
    </row>
    <row r="2791" spans="1:4" x14ac:dyDescent="0.25">
      <c r="A2791" s="4" t="str">
        <f>HYPERLINK("http://www.autodoc.ru/Web/price/art/BME8706170TGR?analog=on","BME8706170TGR")</f>
        <v>BME8706170TGR</v>
      </c>
      <c r="B2791" s="1" t="s">
        <v>4275</v>
      </c>
      <c r="C2791" s="1" t="s">
        <v>1995</v>
      </c>
      <c r="D2791" t="s">
        <v>4276</v>
      </c>
    </row>
    <row r="2792" spans="1:4" x14ac:dyDescent="0.25">
      <c r="A2792" s="4" t="str">
        <f>HYPERLINK("http://www.autodoc.ru/Web/price/art/BME8706190?analog=on","BME8706190")</f>
        <v>BME8706190</v>
      </c>
      <c r="B2792" s="1" t="s">
        <v>4277</v>
      </c>
      <c r="C2792" s="1" t="s">
        <v>1995</v>
      </c>
      <c r="D2792" t="s">
        <v>4278</v>
      </c>
    </row>
    <row r="2793" spans="1:4" x14ac:dyDescent="0.25">
      <c r="A2793" s="4" t="str">
        <f>HYPERLINK("http://www.autodoc.ru/Web/price/art/BME8703190B?analog=on","BME8703190B")</f>
        <v>BME8703190B</v>
      </c>
      <c r="B2793" s="1" t="s">
        <v>4279</v>
      </c>
      <c r="C2793" s="1" t="s">
        <v>782</v>
      </c>
      <c r="D2793" t="s">
        <v>4280</v>
      </c>
    </row>
    <row r="2794" spans="1:4" x14ac:dyDescent="0.25">
      <c r="A2794" s="4" t="str">
        <f>HYPERLINK("http://www.autodoc.ru/Web/price/art/BME8703220B?analog=on","BME8703220B")</f>
        <v>BME8703220B</v>
      </c>
      <c r="B2794" s="1" t="s">
        <v>4281</v>
      </c>
      <c r="C2794" s="1" t="s">
        <v>782</v>
      </c>
      <c r="D2794" t="s">
        <v>4282</v>
      </c>
    </row>
    <row r="2795" spans="1:4" x14ac:dyDescent="0.25">
      <c r="A2795" s="4" t="str">
        <f>HYPERLINK("http://www.autodoc.ru/Web/price/art/BME8703240?analog=on","BME8703240")</f>
        <v>BME8703240</v>
      </c>
      <c r="B2795" s="1" t="s">
        <v>4283</v>
      </c>
      <c r="C2795" s="1" t="s">
        <v>4261</v>
      </c>
      <c r="D2795" t="s">
        <v>4284</v>
      </c>
    </row>
    <row r="2796" spans="1:4" x14ac:dyDescent="0.25">
      <c r="A2796" s="4" t="str">
        <f>HYPERLINK("http://www.autodoc.ru/Web/price/art/BME8703270L?analog=on","BME8703270L")</f>
        <v>BME8703270L</v>
      </c>
      <c r="B2796" s="1" t="s">
        <v>4285</v>
      </c>
      <c r="C2796" s="1" t="s">
        <v>782</v>
      </c>
      <c r="D2796" t="s">
        <v>4286</v>
      </c>
    </row>
    <row r="2797" spans="1:4" x14ac:dyDescent="0.25">
      <c r="A2797" s="4" t="str">
        <f>HYPERLINK("http://www.autodoc.ru/Web/price/art/BME8703270R?analog=on","BME8703270R")</f>
        <v>BME8703270R</v>
      </c>
      <c r="B2797" s="1" t="s">
        <v>4287</v>
      </c>
      <c r="C2797" s="1" t="s">
        <v>782</v>
      </c>
      <c r="D2797" t="s">
        <v>4288</v>
      </c>
    </row>
    <row r="2798" spans="1:4" x14ac:dyDescent="0.25">
      <c r="A2798" s="4" t="str">
        <f>HYPERLINK("http://www.autodoc.ru/Web/price/art/BME8703280R?analog=on","BME8703280R")</f>
        <v>BME8703280R</v>
      </c>
      <c r="B2798" s="1" t="s">
        <v>4289</v>
      </c>
      <c r="C2798" s="1" t="s">
        <v>782</v>
      </c>
      <c r="D2798" t="s">
        <v>4290</v>
      </c>
    </row>
    <row r="2799" spans="1:4" x14ac:dyDescent="0.25">
      <c r="A2799" s="4" t="str">
        <f>HYPERLINK("http://www.autodoc.ru/Web/price/art/BME8703280L?analog=on","BME8703280L")</f>
        <v>BME8703280L</v>
      </c>
      <c r="B2799" s="1" t="s">
        <v>4291</v>
      </c>
      <c r="C2799" s="1" t="s">
        <v>782</v>
      </c>
      <c r="D2799" t="s">
        <v>4292</v>
      </c>
    </row>
    <row r="2800" spans="1:4" x14ac:dyDescent="0.25">
      <c r="A2800" s="4" t="str">
        <f>HYPERLINK("http://www.autodoc.ru/Web/price/art/BME8703281N?analog=on","BME8703281N")</f>
        <v>BME8703281N</v>
      </c>
      <c r="B2800" s="1" t="s">
        <v>3743</v>
      </c>
      <c r="C2800" s="1" t="s">
        <v>782</v>
      </c>
      <c r="D2800" t="s">
        <v>3744</v>
      </c>
    </row>
    <row r="2801" spans="1:4" x14ac:dyDescent="0.25">
      <c r="A2801" s="4" t="str">
        <f>HYPERLINK("http://www.autodoc.ru/Web/price/art/BME8703300L?analog=on","BME8703300L")</f>
        <v>BME8703300L</v>
      </c>
      <c r="B2801" s="1" t="s">
        <v>4293</v>
      </c>
      <c r="C2801" s="1" t="s">
        <v>4294</v>
      </c>
      <c r="D2801" t="s">
        <v>4295</v>
      </c>
    </row>
    <row r="2802" spans="1:4" x14ac:dyDescent="0.25">
      <c r="A2802" s="4" t="str">
        <f>HYPERLINK("http://www.autodoc.ru/Web/price/art/BME8703300R?analog=on","BME8703300R")</f>
        <v>BME8703300R</v>
      </c>
      <c r="B2802" s="1" t="s">
        <v>4296</v>
      </c>
      <c r="C2802" s="1" t="s">
        <v>4294</v>
      </c>
      <c r="D2802" t="s">
        <v>4297</v>
      </c>
    </row>
    <row r="2803" spans="1:4" x14ac:dyDescent="0.25">
      <c r="A2803" s="4" t="str">
        <f>HYPERLINK("http://www.autodoc.ru/Web/price/art/BME8703301L?analog=on","BME8703301L")</f>
        <v>BME8703301L</v>
      </c>
      <c r="B2803" s="1" t="s">
        <v>4298</v>
      </c>
      <c r="C2803" s="1" t="s">
        <v>4294</v>
      </c>
      <c r="D2803" t="s">
        <v>4299</v>
      </c>
    </row>
    <row r="2804" spans="1:4" x14ac:dyDescent="0.25">
      <c r="A2804" s="4" t="str">
        <f>HYPERLINK("http://www.autodoc.ru/Web/price/art/BME8703301R?analog=on","BME8703301R")</f>
        <v>BME8703301R</v>
      </c>
      <c r="B2804" s="1" t="s">
        <v>4300</v>
      </c>
      <c r="C2804" s="1" t="s">
        <v>4294</v>
      </c>
      <c r="D2804" t="s">
        <v>4301</v>
      </c>
    </row>
    <row r="2805" spans="1:4" x14ac:dyDescent="0.25">
      <c r="A2805" s="4" t="str">
        <f>HYPERLINK("http://www.autodoc.ru/Web/price/art/BME8703330?analog=on","BME8703330")</f>
        <v>BME8703330</v>
      </c>
      <c r="B2805" s="1" t="s">
        <v>4302</v>
      </c>
      <c r="C2805" s="1" t="s">
        <v>782</v>
      </c>
      <c r="D2805" t="s">
        <v>4303</v>
      </c>
    </row>
    <row r="2806" spans="1:4" x14ac:dyDescent="0.25">
      <c r="A2806" s="4" t="str">
        <f>HYPERLINK("http://www.autodoc.ru/Web/price/art/BME8703360?analog=on","BME8703360")</f>
        <v>BME8703360</v>
      </c>
      <c r="B2806" s="1" t="s">
        <v>4304</v>
      </c>
      <c r="C2806" s="1" t="s">
        <v>782</v>
      </c>
      <c r="D2806" t="s">
        <v>4305</v>
      </c>
    </row>
    <row r="2807" spans="1:4" x14ac:dyDescent="0.25">
      <c r="A2807" s="4" t="str">
        <f>HYPERLINK("http://www.autodoc.ru/Web/price/art/BME8706640?analog=on","BME8706640")</f>
        <v>BME8706640</v>
      </c>
      <c r="B2807" s="1" t="s">
        <v>4306</v>
      </c>
      <c r="C2807" s="1" t="s">
        <v>2045</v>
      </c>
      <c r="D2807" t="s">
        <v>4307</v>
      </c>
    </row>
    <row r="2808" spans="1:4" x14ac:dyDescent="0.25">
      <c r="A2808" s="4" t="str">
        <f>HYPERLINK("http://www.autodoc.ru/Web/price/art/BME8703740RWN?analog=on","BME8703740RWN")</f>
        <v>BME8703740RWN</v>
      </c>
      <c r="B2808" s="1" t="s">
        <v>4308</v>
      </c>
      <c r="C2808" s="1" t="s">
        <v>782</v>
      </c>
      <c r="D2808" t="s">
        <v>4309</v>
      </c>
    </row>
    <row r="2809" spans="1:4" x14ac:dyDescent="0.25">
      <c r="A2809" s="4" t="str">
        <f>HYPERLINK("http://www.autodoc.ru/Web/price/art/BME8706740L?analog=on","BME8706740L")</f>
        <v>BME8706740L</v>
      </c>
      <c r="B2809" s="1" t="s">
        <v>4310</v>
      </c>
      <c r="C2809" s="1" t="s">
        <v>1995</v>
      </c>
      <c r="D2809" t="s">
        <v>4311</v>
      </c>
    </row>
    <row r="2810" spans="1:4" x14ac:dyDescent="0.25">
      <c r="A2810" s="4" t="str">
        <f>HYPERLINK("http://www.autodoc.ru/Web/price/art/BME8706740R?analog=on","BME8706740R")</f>
        <v>BME8706740R</v>
      </c>
      <c r="B2810" s="1" t="s">
        <v>4312</v>
      </c>
      <c r="C2810" s="1" t="s">
        <v>1995</v>
      </c>
      <c r="D2810" t="s">
        <v>4313</v>
      </c>
    </row>
    <row r="2811" spans="1:4" x14ac:dyDescent="0.25">
      <c r="A2811" s="4" t="str">
        <f>HYPERLINK("http://www.autodoc.ru/Web/price/art/BME8706741RTL?analog=on","BME8706741RTL")</f>
        <v>BME8706741RTL</v>
      </c>
      <c r="B2811" s="1" t="s">
        <v>4314</v>
      </c>
      <c r="C2811" s="1" t="s">
        <v>1995</v>
      </c>
      <c r="D2811" t="s">
        <v>4315</v>
      </c>
    </row>
    <row r="2812" spans="1:4" x14ac:dyDescent="0.25">
      <c r="A2812" s="4" t="str">
        <f>HYPERLINK("http://www.autodoc.ru/Web/price/art/BME8706741RTR?analog=on","BME8706741RTR")</f>
        <v>BME8706741RTR</v>
      </c>
      <c r="B2812" s="1" t="s">
        <v>4316</v>
      </c>
      <c r="C2812" s="1" t="s">
        <v>1995</v>
      </c>
      <c r="D2812" t="s">
        <v>4317</v>
      </c>
    </row>
    <row r="2813" spans="1:4" x14ac:dyDescent="0.25">
      <c r="A2813" s="4" t="str">
        <f>HYPERLINK("http://www.autodoc.ru/Web/price/art/BME8703741RWL?analog=on","BME8703741RWL")</f>
        <v>BME8703741RWL</v>
      </c>
      <c r="B2813" s="1" t="s">
        <v>4318</v>
      </c>
      <c r="C2813" s="1" t="s">
        <v>4261</v>
      </c>
      <c r="D2813" t="s">
        <v>4319</v>
      </c>
    </row>
    <row r="2814" spans="1:4" x14ac:dyDescent="0.25">
      <c r="A2814" s="4" t="str">
        <f>HYPERLINK("http://www.autodoc.ru/Web/price/art/BME8703741RWR?analog=on","BME8703741RWR")</f>
        <v>BME8703741RWR</v>
      </c>
      <c r="B2814" s="1" t="s">
        <v>4320</v>
      </c>
      <c r="C2814" s="1" t="s">
        <v>4261</v>
      </c>
      <c r="D2814" t="s">
        <v>4321</v>
      </c>
    </row>
    <row r="2815" spans="1:4" x14ac:dyDescent="0.25">
      <c r="A2815" s="4" t="str">
        <f>HYPERLINK("http://www.autodoc.ru/Web/price/art/BME8703742RWR?analog=on","BME8703742RWR")</f>
        <v>BME8703742RWR</v>
      </c>
      <c r="B2815" s="1" t="s">
        <v>4322</v>
      </c>
      <c r="C2815" s="1" t="s">
        <v>4261</v>
      </c>
      <c r="D2815" t="s">
        <v>4321</v>
      </c>
    </row>
    <row r="2816" spans="1:4" x14ac:dyDescent="0.25">
      <c r="A2816" s="4" t="str">
        <f>HYPERLINK("http://www.autodoc.ru/Web/price/art/BME9004810L?analog=on","BME9004810L")</f>
        <v>BME9004810L</v>
      </c>
      <c r="B2816" s="1" t="s">
        <v>4323</v>
      </c>
      <c r="C2816" s="1" t="s">
        <v>707</v>
      </c>
      <c r="D2816" t="s">
        <v>4324</v>
      </c>
    </row>
    <row r="2817" spans="1:4" x14ac:dyDescent="0.25">
      <c r="A2817" s="4" t="str">
        <f>HYPERLINK("http://www.autodoc.ru/Web/price/art/BME9004810R?analog=on","BME9004810R")</f>
        <v>BME9004810R</v>
      </c>
      <c r="B2817" s="1" t="s">
        <v>4325</v>
      </c>
      <c r="C2817" s="1" t="s">
        <v>707</v>
      </c>
      <c r="D2817" t="s">
        <v>4326</v>
      </c>
    </row>
    <row r="2818" spans="1:4" x14ac:dyDescent="0.25">
      <c r="A2818" s="4" t="str">
        <f>HYPERLINK("http://www.autodoc.ru/Web/price/art/BME9004811L?analog=on","BME9004811L")</f>
        <v>BME9004811L</v>
      </c>
      <c r="B2818" s="1" t="s">
        <v>4327</v>
      </c>
      <c r="C2818" s="1" t="s">
        <v>707</v>
      </c>
      <c r="D2818" t="s">
        <v>4328</v>
      </c>
    </row>
    <row r="2819" spans="1:4" x14ac:dyDescent="0.25">
      <c r="A2819" s="4" t="str">
        <f>HYPERLINK("http://www.autodoc.ru/Web/price/art/BME9004811R?analog=on","BME9004811R")</f>
        <v>BME9004811R</v>
      </c>
      <c r="B2819" s="1" t="s">
        <v>4329</v>
      </c>
      <c r="C2819" s="1" t="s">
        <v>707</v>
      </c>
      <c r="D2819" t="s">
        <v>4330</v>
      </c>
    </row>
    <row r="2820" spans="1:4" x14ac:dyDescent="0.25">
      <c r="A2820" s="4" t="str">
        <f>HYPERLINK("http://www.autodoc.ru/Web/price/art/BME8703912?analog=on","BME8703912")</f>
        <v>BME8703912</v>
      </c>
      <c r="B2820" s="1" t="s">
        <v>4331</v>
      </c>
      <c r="C2820" s="1" t="s">
        <v>782</v>
      </c>
      <c r="D2820" t="s">
        <v>4332</v>
      </c>
    </row>
    <row r="2821" spans="1:4" x14ac:dyDescent="0.25">
      <c r="A2821" s="4" t="str">
        <f>HYPERLINK("http://www.autodoc.ru/Web/price/art/BM0X3079C0L?analog=on","BM0X3079C0L")</f>
        <v>BM0X3079C0L</v>
      </c>
      <c r="B2821" s="1" t="s">
        <v>4333</v>
      </c>
      <c r="C2821" s="1" t="s">
        <v>3771</v>
      </c>
      <c r="D2821" t="s">
        <v>4334</v>
      </c>
    </row>
    <row r="2822" spans="1:4" x14ac:dyDescent="0.25">
      <c r="A2822" s="4" t="str">
        <f>HYPERLINK("http://www.autodoc.ru/Web/price/art/BM0X3079C0R?analog=on","BM0X3079C0R")</f>
        <v>BM0X3079C0R</v>
      </c>
      <c r="B2822" s="1" t="s">
        <v>4335</v>
      </c>
      <c r="C2822" s="1" t="s">
        <v>3771</v>
      </c>
      <c r="D2822" t="s">
        <v>4336</v>
      </c>
    </row>
    <row r="2823" spans="1:4" x14ac:dyDescent="0.25">
      <c r="A2823" s="4" t="str">
        <f>HYPERLINK("http://www.autodoc.ru/Web/price/art/BME9004931?analog=on","BME9004931")</f>
        <v>BME9004931</v>
      </c>
      <c r="B2823" s="1" t="s">
        <v>4337</v>
      </c>
      <c r="C2823" s="1" t="s">
        <v>707</v>
      </c>
      <c r="D2823" t="s">
        <v>4338</v>
      </c>
    </row>
    <row r="2824" spans="1:4" x14ac:dyDescent="0.25">
      <c r="A2824" s="4" t="str">
        <f>HYPERLINK("http://www.autodoc.ru/Web/price/art/BME6008970?analog=on","BME6008970")</f>
        <v>BME6008970</v>
      </c>
      <c r="B2824" s="1" t="s">
        <v>3804</v>
      </c>
      <c r="C2824" s="1" t="s">
        <v>483</v>
      </c>
      <c r="D2824" t="s">
        <v>3805</v>
      </c>
    </row>
    <row r="2825" spans="1:4" x14ac:dyDescent="0.25">
      <c r="A2825" s="4" t="str">
        <f>HYPERLINK("http://www.autodoc.ru/Web/price/art/BME9006970?analog=on","BME9006970")</f>
        <v>BME9006970</v>
      </c>
      <c r="B2825" s="1" t="s">
        <v>4339</v>
      </c>
      <c r="C2825" s="1" t="s">
        <v>1995</v>
      </c>
      <c r="D2825" t="s">
        <v>4340</v>
      </c>
    </row>
    <row r="2826" spans="1:4" x14ac:dyDescent="0.25">
      <c r="A2826" s="3" t="s">
        <v>4341</v>
      </c>
      <c r="B2826" s="3"/>
      <c r="C2826" s="3"/>
      <c r="D2826" s="3"/>
    </row>
    <row r="2827" spans="1:4" x14ac:dyDescent="0.25">
      <c r="A2827" s="4" t="str">
        <f>HYPERLINK("http://www.autodoc.ru/Web/price/art/BME9004000L?analog=on","BME9004000L")</f>
        <v>BME9004000L</v>
      </c>
      <c r="B2827" s="1" t="s">
        <v>4342</v>
      </c>
      <c r="C2827" s="1" t="s">
        <v>707</v>
      </c>
      <c r="D2827" t="s">
        <v>4343</v>
      </c>
    </row>
    <row r="2828" spans="1:4" x14ac:dyDescent="0.25">
      <c r="A2828" s="4" t="str">
        <f>HYPERLINK("http://www.autodoc.ru/Web/price/art/BME9008000BL?analog=on","BME9008000BL")</f>
        <v>BME9008000BL</v>
      </c>
      <c r="B2828" s="1" t="s">
        <v>4344</v>
      </c>
      <c r="C2828" s="1" t="s">
        <v>506</v>
      </c>
      <c r="D2828" t="s">
        <v>4345</v>
      </c>
    </row>
    <row r="2829" spans="1:4" x14ac:dyDescent="0.25">
      <c r="A2829" s="4" t="str">
        <f>HYPERLINK("http://www.autodoc.ru/Web/price/art/BME9004000R?analog=on","BME9004000R")</f>
        <v>BME9004000R</v>
      </c>
      <c r="B2829" s="1" t="s">
        <v>4346</v>
      </c>
      <c r="C2829" s="1" t="s">
        <v>707</v>
      </c>
      <c r="D2829" t="s">
        <v>4347</v>
      </c>
    </row>
    <row r="2830" spans="1:4" x14ac:dyDescent="0.25">
      <c r="A2830" s="4" t="str">
        <f>HYPERLINK("http://www.autodoc.ru/Web/price/art/BME9008000BR?analog=on","BME9008000BR")</f>
        <v>BME9008000BR</v>
      </c>
      <c r="B2830" s="1" t="s">
        <v>4348</v>
      </c>
      <c r="C2830" s="1" t="s">
        <v>506</v>
      </c>
      <c r="D2830" t="s">
        <v>4349</v>
      </c>
    </row>
    <row r="2831" spans="1:4" x14ac:dyDescent="0.25">
      <c r="A2831" s="4" t="str">
        <f>HYPERLINK("http://www.autodoc.ru/Web/price/art/BME9008001BL?analog=on","BME9008001BL")</f>
        <v>BME9008001BL</v>
      </c>
      <c r="B2831" s="1" t="s">
        <v>4350</v>
      </c>
      <c r="C2831" s="1" t="s">
        <v>506</v>
      </c>
      <c r="D2831" t="s">
        <v>4351</v>
      </c>
    </row>
    <row r="2832" spans="1:4" x14ac:dyDescent="0.25">
      <c r="A2832" s="4" t="str">
        <f>HYPERLINK("http://www.autodoc.ru/Web/price/art/BME9008001BR?analog=on","BME9008001BR")</f>
        <v>BME9008001BR</v>
      </c>
      <c r="B2832" s="1" t="s">
        <v>4352</v>
      </c>
      <c r="C2832" s="1" t="s">
        <v>506</v>
      </c>
      <c r="D2832" t="s">
        <v>4353</v>
      </c>
    </row>
    <row r="2833" spans="1:4" x14ac:dyDescent="0.25">
      <c r="A2833" s="4" t="str">
        <f>HYPERLINK("http://www.autodoc.ru/Web/price/art/BME9004002HN?analog=on","BME9004002HN")</f>
        <v>BME9004002HN</v>
      </c>
      <c r="B2833" s="1" t="s">
        <v>4354</v>
      </c>
      <c r="C2833" s="1" t="s">
        <v>707</v>
      </c>
      <c r="D2833" t="s">
        <v>4355</v>
      </c>
    </row>
    <row r="2834" spans="1:4" x14ac:dyDescent="0.25">
      <c r="A2834" s="4" t="str">
        <f>HYPERLINK("http://www.autodoc.ru/Web/price/art/BME9004003L?analog=on","BME9004003L")</f>
        <v>BME9004003L</v>
      </c>
      <c r="B2834" s="1" t="s">
        <v>4342</v>
      </c>
      <c r="C2834" s="1" t="s">
        <v>707</v>
      </c>
      <c r="D2834" t="s">
        <v>4356</v>
      </c>
    </row>
    <row r="2835" spans="1:4" x14ac:dyDescent="0.25">
      <c r="A2835" s="4" t="str">
        <f>HYPERLINK("http://www.autodoc.ru/Web/price/art/BME9004003R?analog=on","BME9004003R")</f>
        <v>BME9004003R</v>
      </c>
      <c r="B2835" s="1" t="s">
        <v>4346</v>
      </c>
      <c r="C2835" s="1" t="s">
        <v>707</v>
      </c>
      <c r="D2835" t="s">
        <v>4357</v>
      </c>
    </row>
    <row r="2836" spans="1:4" x14ac:dyDescent="0.25">
      <c r="A2836" s="4" t="str">
        <f>HYPERLINK("http://www.autodoc.ru/Web/price/art/BME9004004BN?analog=on","BME9004004BN")</f>
        <v>BME9004004BN</v>
      </c>
      <c r="B2836" s="1" t="s">
        <v>4354</v>
      </c>
      <c r="C2836" s="1" t="s">
        <v>707</v>
      </c>
      <c r="D2836" t="s">
        <v>4358</v>
      </c>
    </row>
    <row r="2837" spans="1:4" x14ac:dyDescent="0.25">
      <c r="A2837" s="4" t="str">
        <f>HYPERLINK("http://www.autodoc.ru/Web/price/art/BME9004005HN?analog=on","BME9004005HN")</f>
        <v>BME9004005HN</v>
      </c>
      <c r="B2837" s="1" t="s">
        <v>4354</v>
      </c>
      <c r="C2837" s="1" t="s">
        <v>707</v>
      </c>
      <c r="D2837" t="s">
        <v>4359</v>
      </c>
    </row>
    <row r="2838" spans="1:4" x14ac:dyDescent="0.25">
      <c r="A2838" s="4" t="str">
        <f>HYPERLINK("http://www.autodoc.ru/Web/price/art/BME9004006HN?analog=on","BME9004006HN")</f>
        <v>BME9004006HN</v>
      </c>
      <c r="B2838" s="1" t="s">
        <v>4354</v>
      </c>
      <c r="C2838" s="1" t="s">
        <v>707</v>
      </c>
      <c r="D2838" t="s">
        <v>4360</v>
      </c>
    </row>
    <row r="2839" spans="1:4" x14ac:dyDescent="0.25">
      <c r="A2839" s="4" t="str">
        <f>HYPERLINK("http://www.autodoc.ru/Web/price/art/BME9004006BN?analog=on","BME9004006BN")</f>
        <v>BME9004006BN</v>
      </c>
      <c r="B2839" s="1" t="s">
        <v>4354</v>
      </c>
      <c r="C2839" s="1" t="s">
        <v>707</v>
      </c>
      <c r="D2839" t="s">
        <v>4361</v>
      </c>
    </row>
    <row r="2840" spans="1:4" x14ac:dyDescent="0.25">
      <c r="A2840" s="4" t="str">
        <f>HYPERLINK("http://www.autodoc.ru/Web/price/art/BME9004007BN?analog=on","BME9004007BN")</f>
        <v>BME9004007BN</v>
      </c>
      <c r="B2840" s="1" t="s">
        <v>4354</v>
      </c>
      <c r="C2840" s="1" t="s">
        <v>707</v>
      </c>
      <c r="D2840" t="s">
        <v>4362</v>
      </c>
    </row>
    <row r="2841" spans="1:4" x14ac:dyDescent="0.25">
      <c r="A2841" s="4" t="str">
        <f>HYPERLINK("http://www.autodoc.ru/Web/price/art/BME6002070L?analog=on","BME6002070L")</f>
        <v>BME6002070L</v>
      </c>
      <c r="B2841" s="1" t="s">
        <v>3262</v>
      </c>
      <c r="C2841" s="1" t="s">
        <v>2125</v>
      </c>
      <c r="D2841" t="s">
        <v>3263</v>
      </c>
    </row>
    <row r="2842" spans="1:4" x14ac:dyDescent="0.25">
      <c r="A2842" s="4" t="str">
        <f>HYPERLINK("http://www.autodoc.ru/Web/price/art/BME6002070R?analog=on","BME6002070R")</f>
        <v>BME6002070R</v>
      </c>
      <c r="B2842" s="1" t="s">
        <v>3264</v>
      </c>
      <c r="C2842" s="1" t="s">
        <v>2125</v>
      </c>
      <c r="D2842" t="s">
        <v>3265</v>
      </c>
    </row>
    <row r="2843" spans="1:4" x14ac:dyDescent="0.25">
      <c r="A2843" s="4" t="str">
        <f>HYPERLINK("http://www.autodoc.ru/Web/price/art/BME9008070L?analog=on","BME9008070L")</f>
        <v>BME9008070L</v>
      </c>
      <c r="B2843" s="1" t="s">
        <v>4363</v>
      </c>
      <c r="C2843" s="1" t="s">
        <v>506</v>
      </c>
      <c r="D2843" t="s">
        <v>4364</v>
      </c>
    </row>
    <row r="2844" spans="1:4" x14ac:dyDescent="0.25">
      <c r="A2844" s="4" t="str">
        <f>HYPERLINK("http://www.autodoc.ru/Web/price/art/BME9004070L?analog=on","BME9004070L")</f>
        <v>BME9004070L</v>
      </c>
      <c r="B2844" s="1" t="s">
        <v>4365</v>
      </c>
      <c r="C2844" s="1" t="s">
        <v>707</v>
      </c>
      <c r="D2844" t="s">
        <v>4366</v>
      </c>
    </row>
    <row r="2845" spans="1:4" x14ac:dyDescent="0.25">
      <c r="A2845" s="4" t="str">
        <f>HYPERLINK("http://www.autodoc.ru/Web/price/art/BME9008070R?analog=on","BME9008070R")</f>
        <v>BME9008070R</v>
      </c>
      <c r="B2845" s="1" t="s">
        <v>4367</v>
      </c>
      <c r="C2845" s="1" t="s">
        <v>506</v>
      </c>
      <c r="D2845" t="s">
        <v>4368</v>
      </c>
    </row>
    <row r="2846" spans="1:4" x14ac:dyDescent="0.25">
      <c r="A2846" s="4" t="str">
        <f>HYPERLINK("http://www.autodoc.ru/Web/price/art/BME9004070R?analog=on","BME9004070R")</f>
        <v>BME9004070R</v>
      </c>
      <c r="B2846" s="1" t="s">
        <v>4369</v>
      </c>
      <c r="C2846" s="1" t="s">
        <v>707</v>
      </c>
      <c r="D2846" t="s">
        <v>4370</v>
      </c>
    </row>
    <row r="2847" spans="1:4" x14ac:dyDescent="0.25">
      <c r="A2847" s="4" t="str">
        <f>HYPERLINK("http://www.autodoc.ru/Web/price/art/BME6002071L?analog=on","BME6002071L")</f>
        <v>BME6002071L</v>
      </c>
      <c r="B2847" s="1" t="s">
        <v>3262</v>
      </c>
      <c r="C2847" s="1" t="s">
        <v>2125</v>
      </c>
      <c r="D2847" t="s">
        <v>3266</v>
      </c>
    </row>
    <row r="2848" spans="1:4" x14ac:dyDescent="0.25">
      <c r="A2848" s="4" t="str">
        <f>HYPERLINK("http://www.autodoc.ru/Web/price/art/BME6002071R?analog=on","BME6002071R")</f>
        <v>BME6002071R</v>
      </c>
      <c r="B2848" s="1" t="s">
        <v>3264</v>
      </c>
      <c r="C2848" s="1" t="s">
        <v>2125</v>
      </c>
      <c r="D2848" t="s">
        <v>3267</v>
      </c>
    </row>
    <row r="2849" spans="1:4" x14ac:dyDescent="0.25">
      <c r="A2849" s="4" t="str">
        <f>HYPERLINK("http://www.autodoc.ru/Web/price/art/BME9004071L?analog=on","BME9004071L")</f>
        <v>BME9004071L</v>
      </c>
      <c r="B2849" s="1" t="s">
        <v>4365</v>
      </c>
      <c r="C2849" s="1" t="s">
        <v>707</v>
      </c>
      <c r="D2849" t="s">
        <v>4364</v>
      </c>
    </row>
    <row r="2850" spans="1:4" x14ac:dyDescent="0.25">
      <c r="A2850" s="4" t="str">
        <f>HYPERLINK("http://www.autodoc.ru/Web/price/art/BME9004071R?analog=on","BME9004071R")</f>
        <v>BME9004071R</v>
      </c>
      <c r="B2850" s="1" t="s">
        <v>4369</v>
      </c>
      <c r="C2850" s="1" t="s">
        <v>707</v>
      </c>
      <c r="D2850" t="s">
        <v>4368</v>
      </c>
    </row>
    <row r="2851" spans="1:4" x14ac:dyDescent="0.25">
      <c r="A2851" s="4" t="str">
        <f>HYPERLINK("http://www.autodoc.ru/Web/price/art/BME9004100BHL?analog=on","BME9004100BHL")</f>
        <v>BME9004100BHL</v>
      </c>
      <c r="B2851" s="1" t="s">
        <v>4371</v>
      </c>
      <c r="C2851" s="1" t="s">
        <v>707</v>
      </c>
      <c r="D2851" t="s">
        <v>4372</v>
      </c>
    </row>
    <row r="2852" spans="1:4" x14ac:dyDescent="0.25">
      <c r="A2852" s="4" t="str">
        <f>HYPERLINK("http://www.autodoc.ru/Web/price/art/BME9008100TGL?analog=on","BME9008100TGL")</f>
        <v>BME9008100TGL</v>
      </c>
      <c r="B2852" s="1" t="s">
        <v>4373</v>
      </c>
      <c r="C2852" s="1" t="s">
        <v>483</v>
      </c>
      <c r="D2852" t="s">
        <v>4374</v>
      </c>
    </row>
    <row r="2853" spans="1:4" x14ac:dyDescent="0.25">
      <c r="A2853" s="4" t="str">
        <f>HYPERLINK("http://www.autodoc.ru/Web/price/art/BME9004100BHR?analog=on","BME9004100BHR")</f>
        <v>BME9004100BHR</v>
      </c>
      <c r="B2853" s="1" t="s">
        <v>4375</v>
      </c>
      <c r="C2853" s="1" t="s">
        <v>707</v>
      </c>
      <c r="D2853" t="s">
        <v>4376</v>
      </c>
    </row>
    <row r="2854" spans="1:4" x14ac:dyDescent="0.25">
      <c r="A2854" s="4" t="str">
        <f>HYPERLINK("http://www.autodoc.ru/Web/price/art/BME9008100TGR?analog=on","BME9008100TGR")</f>
        <v>BME9008100TGR</v>
      </c>
      <c r="B2854" s="1" t="s">
        <v>4377</v>
      </c>
      <c r="C2854" s="1" t="s">
        <v>483</v>
      </c>
      <c r="D2854" t="s">
        <v>4378</v>
      </c>
    </row>
    <row r="2855" spans="1:4" x14ac:dyDescent="0.25">
      <c r="A2855" s="4" t="str">
        <f>HYPERLINK("http://www.autodoc.ru/Web/price/art/BME9004160X?analog=on","BME9004160X")</f>
        <v>BME9004160X</v>
      </c>
      <c r="B2855" s="1" t="s">
        <v>4379</v>
      </c>
      <c r="C2855" s="1" t="s">
        <v>707</v>
      </c>
      <c r="D2855" t="s">
        <v>4380</v>
      </c>
    </row>
    <row r="2856" spans="1:4" x14ac:dyDescent="0.25">
      <c r="A2856" s="4" t="str">
        <f>HYPERLINK("http://www.autodoc.ru/Web/price/art/BME9004160?analog=on","BME9004160")</f>
        <v>BME9004160</v>
      </c>
      <c r="B2856" s="1" t="s">
        <v>4381</v>
      </c>
      <c r="C2856" s="1" t="s">
        <v>707</v>
      </c>
      <c r="D2856" t="s">
        <v>4382</v>
      </c>
    </row>
    <row r="2857" spans="1:4" x14ac:dyDescent="0.25">
      <c r="A2857" s="4" t="str">
        <f>HYPERLINK("http://www.autodoc.ru/Web/price/art/BME9008160?analog=on","BME9008160")</f>
        <v>BME9008160</v>
      </c>
      <c r="B2857" s="1" t="s">
        <v>4383</v>
      </c>
      <c r="C2857" s="1" t="s">
        <v>483</v>
      </c>
      <c r="D2857" t="s">
        <v>4384</v>
      </c>
    </row>
    <row r="2858" spans="1:4" x14ac:dyDescent="0.25">
      <c r="A2858" s="4" t="str">
        <f>HYPERLINK("http://www.autodoc.ru/Web/price/art/BME9004161X?analog=on","BME9004161X")</f>
        <v>BME9004161X</v>
      </c>
      <c r="B2858" s="1" t="s">
        <v>4385</v>
      </c>
      <c r="C2858" s="1" t="s">
        <v>707</v>
      </c>
      <c r="D2858" t="s">
        <v>4386</v>
      </c>
    </row>
    <row r="2859" spans="1:4" x14ac:dyDescent="0.25">
      <c r="A2859" s="4" t="str">
        <f>HYPERLINK("http://www.autodoc.ru/Web/price/art/BME9008161?analog=on","BME9008161")</f>
        <v>BME9008161</v>
      </c>
      <c r="B2859" s="1" t="s">
        <v>4387</v>
      </c>
      <c r="C2859" s="1" t="s">
        <v>483</v>
      </c>
      <c r="D2859" t="s">
        <v>4388</v>
      </c>
    </row>
    <row r="2860" spans="1:4" x14ac:dyDescent="0.25">
      <c r="A2860" s="4" t="str">
        <f>HYPERLINK("http://www.autodoc.ru/Web/price/art/BME9008162?analog=on","BME9008162")</f>
        <v>BME9008162</v>
      </c>
      <c r="B2860" s="1" t="s">
        <v>4389</v>
      </c>
      <c r="C2860" s="1" t="s">
        <v>483</v>
      </c>
      <c r="D2860" t="s">
        <v>4390</v>
      </c>
    </row>
    <row r="2861" spans="1:4" x14ac:dyDescent="0.25">
      <c r="A2861" s="4" t="str">
        <f>HYPERLINK("http://www.autodoc.ru/Web/price/art/BME9004190L?analog=on","BME9004190L")</f>
        <v>BME9004190L</v>
      </c>
      <c r="B2861" s="1" t="s">
        <v>4391</v>
      </c>
      <c r="C2861" s="1" t="s">
        <v>707</v>
      </c>
      <c r="D2861" t="s">
        <v>4392</v>
      </c>
    </row>
    <row r="2862" spans="1:4" x14ac:dyDescent="0.25">
      <c r="A2862" s="4" t="str">
        <f>HYPERLINK("http://www.autodoc.ru/Web/price/art/BME9004190R?analog=on","BME9004190R")</f>
        <v>BME9004190R</v>
      </c>
      <c r="B2862" s="1" t="s">
        <v>4393</v>
      </c>
      <c r="C2862" s="1" t="s">
        <v>707</v>
      </c>
      <c r="D2862" t="s">
        <v>4394</v>
      </c>
    </row>
    <row r="2863" spans="1:4" x14ac:dyDescent="0.25">
      <c r="A2863" s="4" t="str">
        <f>HYPERLINK("http://www.autodoc.ru/Web/price/art/BME9008190C?analog=on","BME9008190C")</f>
        <v>BME9008190C</v>
      </c>
      <c r="B2863" s="1" t="s">
        <v>4395</v>
      </c>
      <c r="C2863" s="1" t="s">
        <v>483</v>
      </c>
      <c r="D2863" t="s">
        <v>4396</v>
      </c>
    </row>
    <row r="2864" spans="1:4" x14ac:dyDescent="0.25">
      <c r="A2864" s="4" t="str">
        <f>HYPERLINK("http://www.autodoc.ru/Web/price/art/BME9004190C?analog=on","BME9004190C")</f>
        <v>BME9004190C</v>
      </c>
      <c r="B2864" s="1" t="s">
        <v>4397</v>
      </c>
      <c r="C2864" s="1" t="s">
        <v>707</v>
      </c>
      <c r="D2864" t="s">
        <v>4396</v>
      </c>
    </row>
    <row r="2865" spans="1:4" x14ac:dyDescent="0.25">
      <c r="A2865" s="4" t="str">
        <f>HYPERLINK("http://www.autodoc.ru/Web/price/art/BME9004191L?analog=on","BME9004191L")</f>
        <v>BME9004191L</v>
      </c>
      <c r="B2865" s="1" t="s">
        <v>4398</v>
      </c>
      <c r="C2865" s="1" t="s">
        <v>707</v>
      </c>
      <c r="D2865" t="s">
        <v>4399</v>
      </c>
    </row>
    <row r="2866" spans="1:4" x14ac:dyDescent="0.25">
      <c r="A2866" s="4" t="str">
        <f>HYPERLINK("http://www.autodoc.ru/Web/price/art/BME9004191R?analog=on","BME9004191R")</f>
        <v>BME9004191R</v>
      </c>
      <c r="B2866" s="1" t="s">
        <v>4400</v>
      </c>
      <c r="C2866" s="1" t="s">
        <v>707</v>
      </c>
      <c r="D2866" t="s">
        <v>4401</v>
      </c>
    </row>
    <row r="2867" spans="1:4" x14ac:dyDescent="0.25">
      <c r="A2867" s="4" t="str">
        <f>HYPERLINK("http://www.autodoc.ru/Web/price/art/BME9004240?analog=on","BME9004240")</f>
        <v>BME9004240</v>
      </c>
      <c r="B2867" s="1" t="s">
        <v>4402</v>
      </c>
      <c r="C2867" s="1" t="s">
        <v>707</v>
      </c>
      <c r="D2867" t="s">
        <v>4403</v>
      </c>
    </row>
    <row r="2868" spans="1:4" x14ac:dyDescent="0.25">
      <c r="A2868" s="4" t="str">
        <f>HYPERLINK("http://www.autodoc.ru/Web/price/art/BME9004270L?analog=on","BME9004270L")</f>
        <v>BME9004270L</v>
      </c>
      <c r="B2868" s="1" t="s">
        <v>4404</v>
      </c>
      <c r="C2868" s="1" t="s">
        <v>707</v>
      </c>
      <c r="D2868" t="s">
        <v>4405</v>
      </c>
    </row>
    <row r="2869" spans="1:4" x14ac:dyDescent="0.25">
      <c r="A2869" s="4" t="str">
        <f>HYPERLINK("http://www.autodoc.ru/Web/price/art/BME9004270R?analog=on","BME9004270R")</f>
        <v>BME9004270R</v>
      </c>
      <c r="B2869" s="1" t="s">
        <v>4406</v>
      </c>
      <c r="C2869" s="1" t="s">
        <v>707</v>
      </c>
      <c r="D2869" t="s">
        <v>4407</v>
      </c>
    </row>
    <row r="2870" spans="1:4" x14ac:dyDescent="0.25">
      <c r="A2870" s="4" t="str">
        <f>HYPERLINK("http://www.autodoc.ru/Web/price/art/BME9004271L?analog=on","BME9004271L")</f>
        <v>BME9004271L</v>
      </c>
      <c r="B2870" s="1" t="s">
        <v>4404</v>
      </c>
      <c r="C2870" s="1" t="s">
        <v>707</v>
      </c>
      <c r="D2870" t="s">
        <v>4408</v>
      </c>
    </row>
    <row r="2871" spans="1:4" x14ac:dyDescent="0.25">
      <c r="A2871" s="4" t="str">
        <f>HYPERLINK("http://www.autodoc.ru/Web/price/art/BME9004271R?analog=on","BME9004271R")</f>
        <v>BME9004271R</v>
      </c>
      <c r="B2871" s="1" t="s">
        <v>4406</v>
      </c>
      <c r="C2871" s="1" t="s">
        <v>707</v>
      </c>
      <c r="D2871" t="s">
        <v>4409</v>
      </c>
    </row>
    <row r="2872" spans="1:4" x14ac:dyDescent="0.25">
      <c r="A2872" s="4" t="str">
        <f>HYPERLINK("http://www.autodoc.ru/Web/price/art/BME8703280R?analog=on","BME8703280R")</f>
        <v>BME8703280R</v>
      </c>
      <c r="B2872" s="1" t="s">
        <v>4289</v>
      </c>
      <c r="C2872" s="1" t="s">
        <v>782</v>
      </c>
      <c r="D2872" t="s">
        <v>4290</v>
      </c>
    </row>
    <row r="2873" spans="1:4" x14ac:dyDescent="0.25">
      <c r="A2873" s="4" t="str">
        <f>HYPERLINK("http://www.autodoc.ru/Web/price/art/BME8703280L?analog=on","BME8703280L")</f>
        <v>BME8703280L</v>
      </c>
      <c r="B2873" s="1" t="s">
        <v>4291</v>
      </c>
      <c r="C2873" s="1" t="s">
        <v>782</v>
      </c>
      <c r="D2873" t="s">
        <v>4292</v>
      </c>
    </row>
    <row r="2874" spans="1:4" x14ac:dyDescent="0.25">
      <c r="A2874" s="4" t="str">
        <f>HYPERLINK("http://www.autodoc.ru/Web/price/art/BME8703281N?analog=on","BME8703281N")</f>
        <v>BME8703281N</v>
      </c>
      <c r="B2874" s="1" t="s">
        <v>3743</v>
      </c>
      <c r="C2874" s="1" t="s">
        <v>782</v>
      </c>
      <c r="D2874" t="s">
        <v>3744</v>
      </c>
    </row>
    <row r="2875" spans="1:4" x14ac:dyDescent="0.25">
      <c r="A2875" s="4" t="str">
        <f>HYPERLINK("http://www.autodoc.ru/Web/price/art/BME9004300L?analog=on","BME9004300L")</f>
        <v>BME9004300L</v>
      </c>
      <c r="B2875" s="1" t="s">
        <v>4410</v>
      </c>
      <c r="C2875" s="1" t="s">
        <v>707</v>
      </c>
      <c r="D2875" t="s">
        <v>4411</v>
      </c>
    </row>
    <row r="2876" spans="1:4" x14ac:dyDescent="0.25">
      <c r="A2876" s="4" t="str">
        <f>HYPERLINK("http://www.autodoc.ru/Web/price/art/BME9004300R?analog=on","BME9004300R")</f>
        <v>BME9004300R</v>
      </c>
      <c r="B2876" s="1" t="s">
        <v>4412</v>
      </c>
      <c r="C2876" s="1" t="s">
        <v>707</v>
      </c>
      <c r="D2876" t="s">
        <v>4413</v>
      </c>
    </row>
    <row r="2877" spans="1:4" x14ac:dyDescent="0.25">
      <c r="A2877" s="4" t="str">
        <f>HYPERLINK("http://www.autodoc.ru/Web/price/art/BME9004301L?analog=on","BME9004301L")</f>
        <v>BME9004301L</v>
      </c>
      <c r="B2877" s="1" t="s">
        <v>4414</v>
      </c>
      <c r="C2877" s="1" t="s">
        <v>707</v>
      </c>
      <c r="D2877" t="s">
        <v>4415</v>
      </c>
    </row>
    <row r="2878" spans="1:4" x14ac:dyDescent="0.25">
      <c r="A2878" s="4" t="str">
        <f>HYPERLINK("http://www.autodoc.ru/Web/price/art/BME9004301R?analog=on","BME9004301R")</f>
        <v>BME9004301R</v>
      </c>
      <c r="B2878" s="1" t="s">
        <v>4416</v>
      </c>
      <c r="C2878" s="1" t="s">
        <v>707</v>
      </c>
      <c r="D2878" t="s">
        <v>4417</v>
      </c>
    </row>
    <row r="2879" spans="1:4" x14ac:dyDescent="0.25">
      <c r="A2879" s="4" t="str">
        <f>HYPERLINK("http://www.autodoc.ru/Web/price/art/BME9008330?analog=on","BME9008330")</f>
        <v>BME9008330</v>
      </c>
      <c r="B2879" s="1" t="s">
        <v>4418</v>
      </c>
      <c r="C2879" s="1" t="s">
        <v>483</v>
      </c>
      <c r="D2879" t="s">
        <v>4419</v>
      </c>
    </row>
    <row r="2880" spans="1:4" x14ac:dyDescent="0.25">
      <c r="A2880" s="4" t="str">
        <f>HYPERLINK("http://www.autodoc.ru/Web/price/art/BME9004330?analog=on","BME9004330")</f>
        <v>BME9004330</v>
      </c>
      <c r="B2880" s="1" t="s">
        <v>4420</v>
      </c>
      <c r="C2880" s="1" t="s">
        <v>746</v>
      </c>
      <c r="D2880" t="s">
        <v>4419</v>
      </c>
    </row>
    <row r="2881" spans="1:4" x14ac:dyDescent="0.25">
      <c r="A2881" s="4" t="str">
        <f>HYPERLINK("http://www.autodoc.ru/Web/price/art/BME9004380P?analog=on","BME9004380P")</f>
        <v>BME9004380P</v>
      </c>
      <c r="B2881" s="1" t="s">
        <v>4421</v>
      </c>
      <c r="C2881" s="1" t="s">
        <v>707</v>
      </c>
      <c r="D2881" t="s">
        <v>4422</v>
      </c>
    </row>
    <row r="2882" spans="1:4" x14ac:dyDescent="0.25">
      <c r="A2882" s="4" t="str">
        <f>HYPERLINK("http://www.autodoc.ru/Web/price/art/BME9004400L?analog=on","BME9004400L")</f>
        <v>BME9004400L</v>
      </c>
      <c r="B2882" s="1" t="s">
        <v>4423</v>
      </c>
      <c r="C2882" s="1" t="s">
        <v>707</v>
      </c>
      <c r="D2882" t="s">
        <v>4424</v>
      </c>
    </row>
    <row r="2883" spans="1:4" x14ac:dyDescent="0.25">
      <c r="A2883" s="4" t="str">
        <f>HYPERLINK("http://www.autodoc.ru/Web/price/art/BME9008400L?analog=on","BME9008400L")</f>
        <v>BME9008400L</v>
      </c>
      <c r="B2883" s="1" t="s">
        <v>4425</v>
      </c>
      <c r="C2883" s="1" t="s">
        <v>483</v>
      </c>
      <c r="D2883" t="s">
        <v>4424</v>
      </c>
    </row>
    <row r="2884" spans="1:4" x14ac:dyDescent="0.25">
      <c r="A2884" s="4" t="str">
        <f>HYPERLINK("http://www.autodoc.ru/Web/price/art/BME9008400R?analog=on","BME9008400R")</f>
        <v>BME9008400R</v>
      </c>
      <c r="B2884" s="1" t="s">
        <v>4426</v>
      </c>
      <c r="C2884" s="1" t="s">
        <v>483</v>
      </c>
      <c r="D2884" t="s">
        <v>4427</v>
      </c>
    </row>
    <row r="2885" spans="1:4" x14ac:dyDescent="0.25">
      <c r="A2885" s="4" t="str">
        <f>HYPERLINK("http://www.autodoc.ru/Web/price/art/BME9004400R?analog=on","BME9004400R")</f>
        <v>BME9004400R</v>
      </c>
      <c r="B2885" s="1" t="s">
        <v>4428</v>
      </c>
      <c r="C2885" s="1" t="s">
        <v>707</v>
      </c>
      <c r="D2885" t="s">
        <v>4427</v>
      </c>
    </row>
    <row r="2886" spans="1:4" x14ac:dyDescent="0.25">
      <c r="A2886" s="4" t="str">
        <f>HYPERLINK("http://www.autodoc.ru/Web/price/art/BME90044D0L?analog=on","BME90044D0L")</f>
        <v>BME90044D0L</v>
      </c>
      <c r="B2886" s="1" t="s">
        <v>4429</v>
      </c>
      <c r="C2886" s="1" t="s">
        <v>707</v>
      </c>
      <c r="D2886" t="s">
        <v>4430</v>
      </c>
    </row>
    <row r="2887" spans="1:4" x14ac:dyDescent="0.25">
      <c r="A2887" s="4" t="str">
        <f>HYPERLINK("http://www.autodoc.ru/Web/price/art/BME90084D0L?analog=on","BME90084D0L")</f>
        <v>BME90084D0L</v>
      </c>
      <c r="B2887" s="1" t="s">
        <v>4431</v>
      </c>
      <c r="C2887" s="1" t="s">
        <v>483</v>
      </c>
      <c r="D2887" t="s">
        <v>4430</v>
      </c>
    </row>
    <row r="2888" spans="1:4" x14ac:dyDescent="0.25">
      <c r="A2888" s="4" t="str">
        <f>HYPERLINK("http://www.autodoc.ru/Web/price/art/BME90084D0R?analog=on","BME90084D0R")</f>
        <v>BME90084D0R</v>
      </c>
      <c r="B2888" s="1" t="s">
        <v>4432</v>
      </c>
      <c r="C2888" s="1" t="s">
        <v>483</v>
      </c>
      <c r="D2888" t="s">
        <v>4433</v>
      </c>
    </row>
    <row r="2889" spans="1:4" x14ac:dyDescent="0.25">
      <c r="A2889" s="4" t="str">
        <f>HYPERLINK("http://www.autodoc.ru/Web/price/art/BME90044D0R?analog=on","BME90044D0R")</f>
        <v>BME90044D0R</v>
      </c>
      <c r="B2889" s="1" t="s">
        <v>4434</v>
      </c>
      <c r="C2889" s="1" t="s">
        <v>707</v>
      </c>
      <c r="D2889" t="s">
        <v>4433</v>
      </c>
    </row>
    <row r="2890" spans="1:4" x14ac:dyDescent="0.25">
      <c r="A2890" s="4" t="str">
        <f>HYPERLINK("http://www.autodoc.ru/Web/price/art/BME90044D1L?analog=on","BME90044D1L")</f>
        <v>BME90044D1L</v>
      </c>
      <c r="B2890" s="1" t="s">
        <v>4429</v>
      </c>
      <c r="C2890" s="1" t="s">
        <v>707</v>
      </c>
      <c r="D2890" t="s">
        <v>4435</v>
      </c>
    </row>
    <row r="2891" spans="1:4" x14ac:dyDescent="0.25">
      <c r="A2891" s="4" t="str">
        <f>HYPERLINK("http://www.autodoc.ru/Web/price/art/BME90044D1R?analog=on","BME90044D1R")</f>
        <v>BME90044D1R</v>
      </c>
      <c r="B2891" s="1" t="s">
        <v>4434</v>
      </c>
      <c r="C2891" s="1" t="s">
        <v>707</v>
      </c>
      <c r="D2891" t="s">
        <v>4436</v>
      </c>
    </row>
    <row r="2892" spans="1:4" x14ac:dyDescent="0.25">
      <c r="A2892" s="4" t="str">
        <f>HYPERLINK("http://www.autodoc.ru/Web/price/art/BME9004450XL?analog=on","BME9004450XL")</f>
        <v>BME9004450XL</v>
      </c>
      <c r="B2892" s="1" t="s">
        <v>4437</v>
      </c>
      <c r="C2892" s="1" t="s">
        <v>707</v>
      </c>
      <c r="D2892" t="s">
        <v>4438</v>
      </c>
    </row>
    <row r="2893" spans="1:4" x14ac:dyDescent="0.25">
      <c r="A2893" s="4" t="str">
        <f>HYPERLINK("http://www.autodoc.ru/Web/price/art/BME9004450XR?analog=on","BME9004450XR")</f>
        <v>BME9004450XR</v>
      </c>
      <c r="B2893" s="1" t="s">
        <v>4439</v>
      </c>
      <c r="C2893" s="1" t="s">
        <v>707</v>
      </c>
      <c r="D2893" t="s">
        <v>4440</v>
      </c>
    </row>
    <row r="2894" spans="1:4" x14ac:dyDescent="0.25">
      <c r="A2894" s="4" t="str">
        <f>HYPERLINK("http://www.autodoc.ru/Web/price/art/BME90084G0?analog=on","BME90084G0")</f>
        <v>BME90084G0</v>
      </c>
      <c r="B2894" s="1" t="s">
        <v>4441</v>
      </c>
      <c r="C2894" s="1" t="s">
        <v>483</v>
      </c>
      <c r="D2894" t="s">
        <v>4442</v>
      </c>
    </row>
    <row r="2895" spans="1:4" x14ac:dyDescent="0.25">
      <c r="A2895" s="4" t="str">
        <f>HYPERLINK("http://www.autodoc.ru/Web/price/art/BME90044G0?analog=on","BME90044G0")</f>
        <v>BME90044G0</v>
      </c>
      <c r="B2895" s="1" t="s">
        <v>4443</v>
      </c>
      <c r="C2895" s="1" t="s">
        <v>707</v>
      </c>
      <c r="D2895" t="s">
        <v>4442</v>
      </c>
    </row>
    <row r="2896" spans="1:4" x14ac:dyDescent="0.25">
      <c r="A2896" s="4" t="str">
        <f>HYPERLINK("http://www.autodoc.ru/Web/price/art/BME9008640?analog=on","BME9008640")</f>
        <v>BME9008640</v>
      </c>
      <c r="B2896" s="1" t="s">
        <v>4444</v>
      </c>
      <c r="C2896" s="1" t="s">
        <v>483</v>
      </c>
      <c r="D2896" t="s">
        <v>4445</v>
      </c>
    </row>
    <row r="2897" spans="1:4" x14ac:dyDescent="0.25">
      <c r="A2897" s="4" t="str">
        <f>HYPERLINK("http://www.autodoc.ru/Web/price/art/BME9008641?analog=on","BME9008641")</f>
        <v>BME9008641</v>
      </c>
      <c r="B2897" s="1" t="s">
        <v>4446</v>
      </c>
      <c r="C2897" s="1" t="s">
        <v>483</v>
      </c>
      <c r="D2897" t="s">
        <v>4447</v>
      </c>
    </row>
    <row r="2898" spans="1:4" x14ac:dyDescent="0.25">
      <c r="A2898" s="4" t="str">
        <f>HYPERLINK("http://www.autodoc.ru/Web/price/art/BME9004641?analog=on","BME9004641")</f>
        <v>BME9004641</v>
      </c>
      <c r="B2898" s="1" t="s">
        <v>4448</v>
      </c>
      <c r="C2898" s="1" t="s">
        <v>707</v>
      </c>
      <c r="D2898" t="s">
        <v>4447</v>
      </c>
    </row>
    <row r="2899" spans="1:4" x14ac:dyDescent="0.25">
      <c r="A2899" s="4" t="str">
        <f>HYPERLINK("http://www.autodoc.ru/Web/price/art/BME9004642?analog=on","BME9004642")</f>
        <v>BME9004642</v>
      </c>
      <c r="B2899" s="1" t="s">
        <v>4449</v>
      </c>
      <c r="C2899" s="1" t="s">
        <v>707</v>
      </c>
      <c r="D2899" t="s">
        <v>4450</v>
      </c>
    </row>
    <row r="2900" spans="1:4" x14ac:dyDescent="0.25">
      <c r="A2900" s="4" t="str">
        <f>HYPERLINK("http://www.autodoc.ru/Web/price/art/BME9008642?analog=on","BME9008642")</f>
        <v>BME9008642</v>
      </c>
      <c r="B2900" s="1" t="s">
        <v>4451</v>
      </c>
      <c r="C2900" s="1" t="s">
        <v>483</v>
      </c>
      <c r="D2900" t="s">
        <v>4452</v>
      </c>
    </row>
    <row r="2901" spans="1:4" x14ac:dyDescent="0.25">
      <c r="A2901" s="4" t="str">
        <f>HYPERLINK("http://www.autodoc.ru/Web/price/art/BME9004700?analog=on","BME9004700")</f>
        <v>BME9004700</v>
      </c>
      <c r="B2901" s="1" t="s">
        <v>4453</v>
      </c>
      <c r="C2901" s="1" t="s">
        <v>707</v>
      </c>
      <c r="D2901" t="s">
        <v>4454</v>
      </c>
    </row>
    <row r="2902" spans="1:4" x14ac:dyDescent="0.25">
      <c r="A2902" s="4" t="str">
        <f>HYPERLINK("http://www.autodoc.ru/Web/price/art/BME9004701?analog=on","BME9004701")</f>
        <v>BME9004701</v>
      </c>
      <c r="B2902" s="1" t="s">
        <v>4453</v>
      </c>
      <c r="C2902" s="1" t="s">
        <v>707</v>
      </c>
      <c r="D2902" t="s">
        <v>4455</v>
      </c>
    </row>
    <row r="2903" spans="1:4" x14ac:dyDescent="0.25">
      <c r="A2903" s="4" t="str">
        <f>HYPERLINK("http://www.autodoc.ru/Web/price/art/BME9004740RN?analog=on","BME9004740RN")</f>
        <v>BME9004740RN</v>
      </c>
      <c r="B2903" s="1" t="s">
        <v>4456</v>
      </c>
      <c r="C2903" s="1" t="s">
        <v>707</v>
      </c>
      <c r="D2903" t="s">
        <v>4457</v>
      </c>
    </row>
    <row r="2904" spans="1:4" x14ac:dyDescent="0.25">
      <c r="A2904" s="4" t="str">
        <f>HYPERLINK("http://www.autodoc.ru/Web/price/art/BME9008740L?analog=on","BME9008740L")</f>
        <v>BME9008740L</v>
      </c>
      <c r="B2904" s="1" t="s">
        <v>4458</v>
      </c>
      <c r="C2904" s="1" t="s">
        <v>506</v>
      </c>
      <c r="D2904" t="s">
        <v>4459</v>
      </c>
    </row>
    <row r="2905" spans="1:4" x14ac:dyDescent="0.25">
      <c r="A2905" s="4" t="str">
        <f>HYPERLINK("http://www.autodoc.ru/Web/price/art/BME9008740R?analog=on","BME9008740R")</f>
        <v>BME9008740R</v>
      </c>
      <c r="B2905" s="1" t="s">
        <v>4460</v>
      </c>
      <c r="C2905" s="1" t="s">
        <v>506</v>
      </c>
      <c r="D2905" t="s">
        <v>4461</v>
      </c>
    </row>
    <row r="2906" spans="1:4" x14ac:dyDescent="0.25">
      <c r="A2906" s="4" t="str">
        <f>HYPERLINK("http://www.autodoc.ru/Web/price/art/BME9004741RL?analog=on","BME9004741RL")</f>
        <v>BME9004741RL</v>
      </c>
      <c r="B2906" s="1" t="s">
        <v>4462</v>
      </c>
      <c r="C2906" s="1" t="s">
        <v>707</v>
      </c>
      <c r="D2906" t="s">
        <v>4463</v>
      </c>
    </row>
    <row r="2907" spans="1:4" x14ac:dyDescent="0.25">
      <c r="A2907" s="4" t="str">
        <f>HYPERLINK("http://www.autodoc.ru/Web/price/art/BME9004741RR?analog=on","BME9004741RR")</f>
        <v>BME9004741RR</v>
      </c>
      <c r="B2907" s="1" t="s">
        <v>4464</v>
      </c>
      <c r="C2907" s="1" t="s">
        <v>707</v>
      </c>
      <c r="D2907" t="s">
        <v>4465</v>
      </c>
    </row>
    <row r="2908" spans="1:4" x14ac:dyDescent="0.25">
      <c r="A2908" s="4" t="str">
        <f>HYPERLINK("http://www.autodoc.ru/Web/price/art/BME9004750RWL?analog=on","BME9004750RWL")</f>
        <v>BME9004750RWL</v>
      </c>
      <c r="B2908" s="1" t="s">
        <v>4466</v>
      </c>
      <c r="C2908" s="1" t="s">
        <v>707</v>
      </c>
      <c r="D2908" t="s">
        <v>4467</v>
      </c>
    </row>
    <row r="2909" spans="1:4" x14ac:dyDescent="0.25">
      <c r="A2909" s="4" t="str">
        <f>HYPERLINK("http://www.autodoc.ru/Web/price/art/BME9008750L?analog=on","BME9008750L")</f>
        <v>BME9008750L</v>
      </c>
      <c r="B2909" s="1" t="s">
        <v>4468</v>
      </c>
      <c r="C2909" s="1" t="s">
        <v>506</v>
      </c>
      <c r="D2909" t="s">
        <v>4469</v>
      </c>
    </row>
    <row r="2910" spans="1:4" x14ac:dyDescent="0.25">
      <c r="A2910" s="4" t="str">
        <f>HYPERLINK("http://www.autodoc.ru/Web/price/art/BME9004750RWR?analog=on","BME9004750RWR")</f>
        <v>BME9004750RWR</v>
      </c>
      <c r="B2910" s="1" t="s">
        <v>4470</v>
      </c>
      <c r="C2910" s="1" t="s">
        <v>707</v>
      </c>
      <c r="D2910" t="s">
        <v>4471</v>
      </c>
    </row>
    <row r="2911" spans="1:4" x14ac:dyDescent="0.25">
      <c r="A2911" s="4" t="str">
        <f>HYPERLINK("http://www.autodoc.ru/Web/price/art/BME9008750R?analog=on","BME9008750R")</f>
        <v>BME9008750R</v>
      </c>
      <c r="B2911" s="1" t="s">
        <v>4472</v>
      </c>
      <c r="C2911" s="1" t="s">
        <v>506</v>
      </c>
      <c r="D2911" t="s">
        <v>4473</v>
      </c>
    </row>
    <row r="2912" spans="1:4" x14ac:dyDescent="0.25">
      <c r="A2912" s="4" t="str">
        <f>HYPERLINK("http://www.autodoc.ru/Web/price/art/BME9004760RTN?analog=on","BME9004760RTN")</f>
        <v>BME9004760RTN</v>
      </c>
      <c r="B2912" s="1" t="s">
        <v>4474</v>
      </c>
      <c r="C2912" s="1" t="s">
        <v>707</v>
      </c>
      <c r="D2912" t="s">
        <v>4475</v>
      </c>
    </row>
    <row r="2913" spans="1:4" x14ac:dyDescent="0.25">
      <c r="A2913" s="4" t="str">
        <f>HYPERLINK("http://www.autodoc.ru/Web/price/art/BME9004761HN?analog=on","BME9004761HN")</f>
        <v>BME9004761HN</v>
      </c>
      <c r="B2913" s="1" t="s">
        <v>4476</v>
      </c>
      <c r="C2913" s="1" t="s">
        <v>707</v>
      </c>
      <c r="D2913" t="s">
        <v>4477</v>
      </c>
    </row>
    <row r="2914" spans="1:4" x14ac:dyDescent="0.25">
      <c r="A2914" s="4" t="str">
        <f>HYPERLINK("http://www.autodoc.ru/Web/price/art/BME9004810L?analog=on","BME9004810L")</f>
        <v>BME9004810L</v>
      </c>
      <c r="B2914" s="1" t="s">
        <v>4323</v>
      </c>
      <c r="C2914" s="1" t="s">
        <v>707</v>
      </c>
      <c r="D2914" t="s">
        <v>4324</v>
      </c>
    </row>
    <row r="2915" spans="1:4" x14ac:dyDescent="0.25">
      <c r="A2915" s="4" t="str">
        <f>HYPERLINK("http://www.autodoc.ru/Web/price/art/BME9004810R?analog=on","BME9004810R")</f>
        <v>BME9004810R</v>
      </c>
      <c r="B2915" s="1" t="s">
        <v>4325</v>
      </c>
      <c r="C2915" s="1" t="s">
        <v>707</v>
      </c>
      <c r="D2915" t="s">
        <v>4326</v>
      </c>
    </row>
    <row r="2916" spans="1:4" x14ac:dyDescent="0.25">
      <c r="A2916" s="4" t="str">
        <f>HYPERLINK("http://www.autodoc.ru/Web/price/art/BME9004811L?analog=on","BME9004811L")</f>
        <v>BME9004811L</v>
      </c>
      <c r="B2916" s="1" t="s">
        <v>4327</v>
      </c>
      <c r="C2916" s="1" t="s">
        <v>707</v>
      </c>
      <c r="D2916" t="s">
        <v>4328</v>
      </c>
    </row>
    <row r="2917" spans="1:4" x14ac:dyDescent="0.25">
      <c r="A2917" s="4" t="str">
        <f>HYPERLINK("http://www.autodoc.ru/Web/price/art/BME9004811R?analog=on","BME9004811R")</f>
        <v>BME9004811R</v>
      </c>
      <c r="B2917" s="1" t="s">
        <v>4329</v>
      </c>
      <c r="C2917" s="1" t="s">
        <v>707</v>
      </c>
      <c r="D2917" t="s">
        <v>4330</v>
      </c>
    </row>
    <row r="2918" spans="1:4" x14ac:dyDescent="0.25">
      <c r="A2918" s="4" t="str">
        <f>HYPERLINK("http://www.autodoc.ru/Web/price/art/BME8703912?analog=on","BME8703912")</f>
        <v>BME8703912</v>
      </c>
      <c r="B2918" s="1" t="s">
        <v>4331</v>
      </c>
      <c r="C2918" s="1" t="s">
        <v>782</v>
      </c>
      <c r="D2918" t="s">
        <v>4332</v>
      </c>
    </row>
    <row r="2919" spans="1:4" x14ac:dyDescent="0.25">
      <c r="A2919" s="4" t="str">
        <f>HYPERLINK("http://www.autodoc.ru/Web/price/art/BME90049C0Z?analog=on","BME90049C0Z")</f>
        <v>BME90049C0Z</v>
      </c>
      <c r="B2919" s="1" t="s">
        <v>4478</v>
      </c>
      <c r="C2919" s="1" t="s">
        <v>746</v>
      </c>
      <c r="D2919" t="s">
        <v>4479</v>
      </c>
    </row>
    <row r="2920" spans="1:4" x14ac:dyDescent="0.25">
      <c r="A2920" s="4" t="str">
        <f>HYPERLINK("http://www.autodoc.ru/Web/price/art/BME9004931?analog=on","BME9004931")</f>
        <v>BME9004931</v>
      </c>
      <c r="B2920" s="1" t="s">
        <v>4337</v>
      </c>
      <c r="C2920" s="1" t="s">
        <v>707</v>
      </c>
      <c r="D2920" t="s">
        <v>4338</v>
      </c>
    </row>
    <row r="2921" spans="1:4" x14ac:dyDescent="0.25">
      <c r="A2921" s="4" t="str">
        <f>HYPERLINK("http://www.autodoc.ru/Web/price/art/BME9004932?analog=on","BME9004932")</f>
        <v>BME9004932</v>
      </c>
      <c r="B2921" s="1" t="s">
        <v>4480</v>
      </c>
      <c r="C2921" s="1" t="s">
        <v>707</v>
      </c>
      <c r="D2921" t="s">
        <v>4481</v>
      </c>
    </row>
    <row r="2922" spans="1:4" x14ac:dyDescent="0.25">
      <c r="A2922" s="4" t="str">
        <f>HYPERLINK("http://www.autodoc.ru/Web/price/art/BME6008970?analog=on","BME6008970")</f>
        <v>BME6008970</v>
      </c>
      <c r="B2922" s="1" t="s">
        <v>3804</v>
      </c>
      <c r="C2922" s="1" t="s">
        <v>483</v>
      </c>
      <c r="D2922" t="s">
        <v>3805</v>
      </c>
    </row>
    <row r="2923" spans="1:4" x14ac:dyDescent="0.25">
      <c r="A2923" s="4" t="str">
        <f>HYPERLINK("http://www.autodoc.ru/Web/price/art/BME9006970?analog=on","BME9006970")</f>
        <v>BME9006970</v>
      </c>
      <c r="B2923" s="1" t="s">
        <v>4339</v>
      </c>
      <c r="C2923" s="1" t="s">
        <v>1995</v>
      </c>
      <c r="D2923" t="s">
        <v>4340</v>
      </c>
    </row>
    <row r="2924" spans="1:4" x14ac:dyDescent="0.25">
      <c r="A2924" s="3" t="s">
        <v>4482</v>
      </c>
      <c r="B2924" s="3"/>
      <c r="C2924" s="3"/>
      <c r="D2924" s="3"/>
    </row>
    <row r="2925" spans="1:4" x14ac:dyDescent="0.25">
      <c r="A2925" s="4" t="str">
        <f>HYPERLINK("http://www.autodoc.ru/Web/price/art/BME9204070L?analog=on","BME9204070L")</f>
        <v>BME9204070L</v>
      </c>
      <c r="B2925" s="1" t="s">
        <v>4483</v>
      </c>
      <c r="C2925" s="1" t="s">
        <v>707</v>
      </c>
      <c r="D2925" t="s">
        <v>4484</v>
      </c>
    </row>
    <row r="2926" spans="1:4" x14ac:dyDescent="0.25">
      <c r="A2926" s="4" t="str">
        <f>HYPERLINK("http://www.autodoc.ru/Web/price/art/BME9204161X?analog=on","BME9204161X")</f>
        <v>BME9204161X</v>
      </c>
      <c r="B2926" s="1" t="s">
        <v>4485</v>
      </c>
      <c r="C2926" s="1" t="s">
        <v>707</v>
      </c>
      <c r="D2926" t="s">
        <v>4486</v>
      </c>
    </row>
    <row r="2927" spans="1:4" x14ac:dyDescent="0.25">
      <c r="A2927" s="4" t="str">
        <f>HYPERLINK("http://www.autodoc.ru/Web/price/art/BME9204271PL?analog=on","BME9204271PL")</f>
        <v>BME9204271PL</v>
      </c>
      <c r="B2927" s="1" t="s">
        <v>4487</v>
      </c>
      <c r="C2927" s="1" t="s">
        <v>707</v>
      </c>
      <c r="D2927" t="s">
        <v>4488</v>
      </c>
    </row>
    <row r="2928" spans="1:4" x14ac:dyDescent="0.25">
      <c r="A2928" s="4" t="str">
        <f>HYPERLINK("http://www.autodoc.ru/Web/price/art/BME9204271PR?analog=on","BME9204271PR")</f>
        <v>BME9204271PR</v>
      </c>
      <c r="B2928" s="1" t="s">
        <v>4489</v>
      </c>
      <c r="C2928" s="1" t="s">
        <v>707</v>
      </c>
      <c r="D2928" t="s">
        <v>4490</v>
      </c>
    </row>
    <row r="2929" spans="1:4" x14ac:dyDescent="0.25">
      <c r="A2929" s="4" t="str">
        <f>HYPERLINK("http://www.autodoc.ru/Web/price/art/BME8703281N?analog=on","BME8703281N")</f>
        <v>BME8703281N</v>
      </c>
      <c r="B2929" s="1" t="s">
        <v>3743</v>
      </c>
      <c r="C2929" s="1" t="s">
        <v>782</v>
      </c>
      <c r="D2929" t="s">
        <v>3744</v>
      </c>
    </row>
    <row r="2930" spans="1:4" x14ac:dyDescent="0.25">
      <c r="A2930" s="4" t="str">
        <f>HYPERLINK("http://www.autodoc.ru/Web/price/art/BME9204331?analog=on","BME9204331")</f>
        <v>BME9204331</v>
      </c>
      <c r="B2930" s="1" t="s">
        <v>4491</v>
      </c>
      <c r="C2930" s="1" t="s">
        <v>707</v>
      </c>
      <c r="D2930" t="s">
        <v>4492</v>
      </c>
    </row>
    <row r="2931" spans="1:4" x14ac:dyDescent="0.25">
      <c r="A2931" s="4" t="str">
        <f>HYPERLINK("http://www.autodoc.ru/Web/price/art/BME92044D0L?analog=on","BME92044D0L")</f>
        <v>BME92044D0L</v>
      </c>
      <c r="B2931" s="1" t="s">
        <v>4493</v>
      </c>
      <c r="C2931" s="1" t="s">
        <v>707</v>
      </c>
      <c r="D2931" t="s">
        <v>4494</v>
      </c>
    </row>
    <row r="2932" spans="1:4" x14ac:dyDescent="0.25">
      <c r="A2932" s="4" t="str">
        <f>HYPERLINK("http://www.autodoc.ru/Web/price/art/BME92044D0R?analog=on","BME92044D0R")</f>
        <v>BME92044D0R</v>
      </c>
      <c r="B2932" s="1" t="s">
        <v>4495</v>
      </c>
      <c r="C2932" s="1" t="s">
        <v>707</v>
      </c>
      <c r="D2932" t="s">
        <v>4496</v>
      </c>
    </row>
    <row r="2933" spans="1:4" x14ac:dyDescent="0.25">
      <c r="A2933" s="4" t="str">
        <f>HYPERLINK("http://www.autodoc.ru/Web/price/art/BME9004810L?analog=on","BME9004810L")</f>
        <v>BME9004810L</v>
      </c>
      <c r="B2933" s="1" t="s">
        <v>4323</v>
      </c>
      <c r="C2933" s="1" t="s">
        <v>707</v>
      </c>
      <c r="D2933" t="s">
        <v>4324</v>
      </c>
    </row>
    <row r="2934" spans="1:4" x14ac:dyDescent="0.25">
      <c r="A2934" s="4" t="str">
        <f>HYPERLINK("http://www.autodoc.ru/Web/price/art/BME9004810R?analog=on","BME9004810R")</f>
        <v>BME9004810R</v>
      </c>
      <c r="B2934" s="1" t="s">
        <v>4325</v>
      </c>
      <c r="C2934" s="1" t="s">
        <v>707</v>
      </c>
      <c r="D2934" t="s">
        <v>4326</v>
      </c>
    </row>
    <row r="2935" spans="1:4" x14ac:dyDescent="0.25">
      <c r="A2935" s="4" t="str">
        <f>HYPERLINK("http://www.autodoc.ru/Web/price/art/BME9004811L?analog=on","BME9004811L")</f>
        <v>BME9004811L</v>
      </c>
      <c r="B2935" s="1" t="s">
        <v>4327</v>
      </c>
      <c r="C2935" s="1" t="s">
        <v>707</v>
      </c>
      <c r="D2935" t="s">
        <v>4328</v>
      </c>
    </row>
    <row r="2936" spans="1:4" x14ac:dyDescent="0.25">
      <c r="A2936" s="4" t="str">
        <f>HYPERLINK("http://www.autodoc.ru/Web/price/art/BME9004811R?analog=on","BME9004811R")</f>
        <v>BME9004811R</v>
      </c>
      <c r="B2936" s="1" t="s">
        <v>4329</v>
      </c>
      <c r="C2936" s="1" t="s">
        <v>707</v>
      </c>
      <c r="D2936" t="s">
        <v>4330</v>
      </c>
    </row>
    <row r="2937" spans="1:4" x14ac:dyDescent="0.25">
      <c r="A2937" s="4" t="str">
        <f>HYPERLINK("http://www.autodoc.ru/Web/price/art/BME92049C0Z?analog=on","BME92049C0Z")</f>
        <v>BME92049C0Z</v>
      </c>
      <c r="B2937" s="1" t="s">
        <v>4497</v>
      </c>
      <c r="C2937" s="1" t="s">
        <v>707</v>
      </c>
      <c r="D2937" t="s">
        <v>4498</v>
      </c>
    </row>
    <row r="2938" spans="1:4" x14ac:dyDescent="0.25">
      <c r="A2938" s="3" t="s">
        <v>4499</v>
      </c>
      <c r="B2938" s="3"/>
      <c r="C2938" s="3"/>
      <c r="D2938" s="3"/>
    </row>
    <row r="2939" spans="1:4" x14ac:dyDescent="0.25">
      <c r="A2939" s="4" t="str">
        <f>HYPERLINK("http://www.autodoc.ru/Web/price/art/BMF0109070L?analog=on","BMF0109070L")</f>
        <v>BMF0109070L</v>
      </c>
      <c r="B2939" s="1" t="s">
        <v>4500</v>
      </c>
      <c r="C2939" s="1" t="s">
        <v>2050</v>
      </c>
      <c r="D2939" t="s">
        <v>4501</v>
      </c>
    </row>
    <row r="2940" spans="1:4" x14ac:dyDescent="0.25">
      <c r="A2940" s="4" t="str">
        <f>HYPERLINK("http://www.autodoc.ru/Web/price/art/BMF0109070R?analog=on","BMF0109070R")</f>
        <v>BMF0109070R</v>
      </c>
      <c r="B2940" s="1" t="s">
        <v>4502</v>
      </c>
      <c r="C2940" s="1" t="s">
        <v>2050</v>
      </c>
      <c r="D2940" t="s">
        <v>4503</v>
      </c>
    </row>
    <row r="2941" spans="1:4" x14ac:dyDescent="0.25">
      <c r="A2941" s="4" t="str">
        <f>HYPERLINK("http://www.autodoc.ru/Web/price/art/BMF0109160?analog=on","BMF0109160")</f>
        <v>BMF0109160</v>
      </c>
      <c r="B2941" s="1" t="s">
        <v>4504</v>
      </c>
      <c r="C2941" s="1" t="s">
        <v>2050</v>
      </c>
      <c r="D2941" t="s">
        <v>4505</v>
      </c>
    </row>
    <row r="2942" spans="1:4" x14ac:dyDescent="0.25">
      <c r="A2942" s="4" t="str">
        <f>HYPERLINK("http://www.autodoc.ru/Web/price/art/BMF0109300L?analog=on","BMF0109300L")</f>
        <v>BMF0109300L</v>
      </c>
      <c r="B2942" s="1" t="s">
        <v>4506</v>
      </c>
      <c r="C2942" s="1" t="s">
        <v>2050</v>
      </c>
      <c r="D2942" t="s">
        <v>4507</v>
      </c>
    </row>
    <row r="2943" spans="1:4" x14ac:dyDescent="0.25">
      <c r="A2943" s="4" t="str">
        <f>HYPERLINK("http://www.autodoc.ru/Web/price/art/BMF0109300R?analog=on","BMF0109300R")</f>
        <v>BMF0109300R</v>
      </c>
      <c r="B2943" s="1" t="s">
        <v>4508</v>
      </c>
      <c r="C2943" s="1" t="s">
        <v>2050</v>
      </c>
      <c r="D2943" t="s">
        <v>4509</v>
      </c>
    </row>
    <row r="2944" spans="1:4" x14ac:dyDescent="0.25">
      <c r="A2944" s="4" t="str">
        <f>HYPERLINK("http://www.autodoc.ru/Web/price/art/BMF01094D0L?analog=on","BMF01094D0L")</f>
        <v>BMF01094D0L</v>
      </c>
      <c r="B2944" s="1" t="s">
        <v>4510</v>
      </c>
      <c r="C2944" s="1" t="s">
        <v>2050</v>
      </c>
      <c r="D2944" t="s">
        <v>4511</v>
      </c>
    </row>
    <row r="2945" spans="1:4" x14ac:dyDescent="0.25">
      <c r="A2945" s="4" t="str">
        <f>HYPERLINK("http://www.autodoc.ru/Web/price/art/BMF01094D0R?analog=on","BMF01094D0R")</f>
        <v>BMF01094D0R</v>
      </c>
      <c r="B2945" s="1" t="s">
        <v>4512</v>
      </c>
      <c r="C2945" s="1" t="s">
        <v>2050</v>
      </c>
      <c r="D2945" t="s">
        <v>4513</v>
      </c>
    </row>
    <row r="2946" spans="1:4" x14ac:dyDescent="0.25">
      <c r="A2946" s="4" t="str">
        <f>HYPERLINK("http://www.autodoc.ru/Web/price/art/BMF0109460L?analog=on","BMF0109460L")</f>
        <v>BMF0109460L</v>
      </c>
      <c r="B2946" s="1" t="s">
        <v>4514</v>
      </c>
      <c r="C2946" s="1" t="s">
        <v>2050</v>
      </c>
      <c r="D2946" t="s">
        <v>4515</v>
      </c>
    </row>
    <row r="2947" spans="1:4" x14ac:dyDescent="0.25">
      <c r="A2947" s="4" t="str">
        <f>HYPERLINK("http://www.autodoc.ru/Web/price/art/BMF0109460R?analog=on","BMF0109460R")</f>
        <v>BMF0109460R</v>
      </c>
      <c r="B2947" s="1" t="s">
        <v>4516</v>
      </c>
      <c r="C2947" s="1" t="s">
        <v>2050</v>
      </c>
      <c r="D2947" t="s">
        <v>4517</v>
      </c>
    </row>
    <row r="2948" spans="1:4" x14ac:dyDescent="0.25">
      <c r="A2948" s="4" t="str">
        <f>HYPERLINK("http://www.autodoc.ru/Web/price/art/BMF0109740L?analog=on","BMF0109740L")</f>
        <v>BMF0109740L</v>
      </c>
      <c r="B2948" s="1" t="s">
        <v>4518</v>
      </c>
      <c r="C2948" s="1" t="s">
        <v>2050</v>
      </c>
      <c r="D2948" t="s">
        <v>4519</v>
      </c>
    </row>
    <row r="2949" spans="1:4" x14ac:dyDescent="0.25">
      <c r="A2949" s="4" t="str">
        <f>HYPERLINK("http://www.autodoc.ru/Web/price/art/BMF0109740R?analog=on","BMF0109740R")</f>
        <v>BMF0109740R</v>
      </c>
      <c r="B2949" s="1" t="s">
        <v>4520</v>
      </c>
      <c r="C2949" s="1" t="s">
        <v>2050</v>
      </c>
      <c r="D2949" t="s">
        <v>4521</v>
      </c>
    </row>
    <row r="2950" spans="1:4" x14ac:dyDescent="0.25">
      <c r="A2950" s="4" t="str">
        <f>HYPERLINK("http://www.autodoc.ru/Web/price/art/BMF0109750L?analog=on","BMF0109750L")</f>
        <v>BMF0109750L</v>
      </c>
      <c r="B2950" s="1" t="s">
        <v>4522</v>
      </c>
      <c r="C2950" s="1" t="s">
        <v>2050</v>
      </c>
      <c r="D2950" t="s">
        <v>4523</v>
      </c>
    </row>
    <row r="2951" spans="1:4" x14ac:dyDescent="0.25">
      <c r="A2951" s="4" t="str">
        <f>HYPERLINK("http://www.autodoc.ru/Web/price/art/BMF0109750R?analog=on","BMF0109750R")</f>
        <v>BMF0109750R</v>
      </c>
      <c r="B2951" s="1" t="s">
        <v>4524</v>
      </c>
      <c r="C2951" s="1" t="s">
        <v>2050</v>
      </c>
      <c r="D2951" t="s">
        <v>4525</v>
      </c>
    </row>
    <row r="2952" spans="1:4" x14ac:dyDescent="0.25">
      <c r="A2952" s="4" t="str">
        <f>HYPERLINK("http://www.autodoc.ru/Web/price/art/BMF01099C0L?analog=on","BMF01099C0L")</f>
        <v>BMF01099C0L</v>
      </c>
      <c r="B2952" s="1" t="s">
        <v>4526</v>
      </c>
      <c r="C2952" s="1" t="s">
        <v>2050</v>
      </c>
      <c r="D2952" t="s">
        <v>4527</v>
      </c>
    </row>
    <row r="2953" spans="1:4" x14ac:dyDescent="0.25">
      <c r="A2953" s="4" t="str">
        <f>HYPERLINK("http://www.autodoc.ru/Web/price/art/BMF01099C0R?analog=on","BMF01099C0R")</f>
        <v>BMF01099C0R</v>
      </c>
      <c r="B2953" s="1" t="s">
        <v>4528</v>
      </c>
      <c r="C2953" s="1" t="s">
        <v>2050</v>
      </c>
      <c r="D2953" t="s">
        <v>4529</v>
      </c>
    </row>
    <row r="2954" spans="1:4" x14ac:dyDescent="0.25">
      <c r="A2954" s="3" t="s">
        <v>4530</v>
      </c>
      <c r="B2954" s="3"/>
      <c r="C2954" s="3"/>
      <c r="D2954" s="3"/>
    </row>
    <row r="2955" spans="1:4" x14ac:dyDescent="0.25">
      <c r="A2955" s="4" t="str">
        <f>HYPERLINK("http://www.autodoc.ru/Web/price/art/BMF0709070L?analog=on","BMF0709070L")</f>
        <v>BMF0709070L</v>
      </c>
      <c r="B2955" s="1" t="s">
        <v>4531</v>
      </c>
      <c r="C2955" s="1" t="s">
        <v>2050</v>
      </c>
      <c r="D2955" t="s">
        <v>4532</v>
      </c>
    </row>
    <row r="2956" spans="1:4" x14ac:dyDescent="0.25">
      <c r="A2956" s="4" t="str">
        <f>HYPERLINK("http://www.autodoc.ru/Web/price/art/BMF0709070R?analog=on","BMF0709070R")</f>
        <v>BMF0709070R</v>
      </c>
      <c r="B2956" s="1" t="s">
        <v>4533</v>
      </c>
      <c r="C2956" s="1" t="s">
        <v>2050</v>
      </c>
      <c r="D2956" t="s">
        <v>4534</v>
      </c>
    </row>
    <row r="2957" spans="1:4" x14ac:dyDescent="0.25">
      <c r="A2957" s="4" t="str">
        <f>HYPERLINK("http://www.autodoc.ru/Web/price/art/BMF0709270L?analog=on","BMF0709270L")</f>
        <v>BMF0709270L</v>
      </c>
      <c r="B2957" s="1" t="s">
        <v>4535</v>
      </c>
      <c r="C2957" s="1" t="s">
        <v>2050</v>
      </c>
      <c r="D2957" t="s">
        <v>4536</v>
      </c>
    </row>
    <row r="2958" spans="1:4" x14ac:dyDescent="0.25">
      <c r="A2958" s="4" t="str">
        <f>HYPERLINK("http://www.autodoc.ru/Web/price/art/BMF0709270R?analog=on","BMF0709270R")</f>
        <v>BMF0709270R</v>
      </c>
      <c r="B2958" s="1" t="s">
        <v>4537</v>
      </c>
      <c r="C2958" s="1" t="s">
        <v>2050</v>
      </c>
      <c r="D2958" t="s">
        <v>4538</v>
      </c>
    </row>
    <row r="2959" spans="1:4" x14ac:dyDescent="0.25">
      <c r="A2959" s="4" t="str">
        <f>HYPERLINK("http://www.autodoc.ru/Web/price/art/BMF0709330A?analog=on","BMF0709330A")</f>
        <v>BMF0709330A</v>
      </c>
      <c r="B2959" s="1" t="s">
        <v>4539</v>
      </c>
      <c r="C2959" s="1" t="s">
        <v>2050</v>
      </c>
      <c r="D2959" t="s">
        <v>4540</v>
      </c>
    </row>
    <row r="2960" spans="1:4" x14ac:dyDescent="0.25">
      <c r="A2960" s="4" t="str">
        <f>HYPERLINK("http://www.autodoc.ru/Web/price/art/BMF0709330T?analog=on","BMF0709330T")</f>
        <v>BMF0709330T</v>
      </c>
      <c r="B2960" s="1" t="s">
        <v>4539</v>
      </c>
      <c r="C2960" s="1" t="s">
        <v>2050</v>
      </c>
      <c r="D2960" t="s">
        <v>4541</v>
      </c>
    </row>
    <row r="2961" spans="1:4" x14ac:dyDescent="0.25">
      <c r="A2961" s="3" t="s">
        <v>4542</v>
      </c>
      <c r="B2961" s="3"/>
      <c r="C2961" s="3"/>
      <c r="D2961" s="3"/>
    </row>
    <row r="2962" spans="1:4" x14ac:dyDescent="0.25">
      <c r="A2962" s="4" t="str">
        <f>HYPERLINK("http://www.autodoc.ru/Web/price/art/BMF1013000L?analog=on","BMF1013000L")</f>
        <v>BMF1013000L</v>
      </c>
      <c r="B2962" s="1" t="s">
        <v>4543</v>
      </c>
      <c r="C2962" s="1" t="s">
        <v>1924</v>
      </c>
      <c r="D2962" t="s">
        <v>4544</v>
      </c>
    </row>
    <row r="2963" spans="1:4" x14ac:dyDescent="0.25">
      <c r="A2963" s="4" t="str">
        <f>HYPERLINK("http://www.autodoc.ru/Web/price/art/BMF1010000L?analog=on","BMF1010000L")</f>
        <v>BMF1010000L</v>
      </c>
      <c r="B2963" s="1" t="s">
        <v>4545</v>
      </c>
      <c r="C2963" s="1" t="s">
        <v>437</v>
      </c>
      <c r="D2963" t="s">
        <v>4546</v>
      </c>
    </row>
    <row r="2964" spans="1:4" x14ac:dyDescent="0.25">
      <c r="A2964" s="4" t="str">
        <f>HYPERLINK("http://www.autodoc.ru/Web/price/art/BMF1013000R?analog=on","BMF1013000R")</f>
        <v>BMF1013000R</v>
      </c>
      <c r="B2964" s="1" t="s">
        <v>4547</v>
      </c>
      <c r="C2964" s="1" t="s">
        <v>1924</v>
      </c>
      <c r="D2964" t="s">
        <v>4548</v>
      </c>
    </row>
    <row r="2965" spans="1:4" x14ac:dyDescent="0.25">
      <c r="A2965" s="4" t="str">
        <f>HYPERLINK("http://www.autodoc.ru/Web/price/art/BMF1010000R?analog=on","BMF1010000R")</f>
        <v>BMF1010000R</v>
      </c>
      <c r="B2965" s="1" t="s">
        <v>4549</v>
      </c>
      <c r="C2965" s="1" t="s">
        <v>437</v>
      </c>
      <c r="D2965" t="s">
        <v>4550</v>
      </c>
    </row>
    <row r="2966" spans="1:4" x14ac:dyDescent="0.25">
      <c r="A2966" s="4" t="str">
        <f>HYPERLINK("http://www.autodoc.ru/Web/price/art/BMF1010001L?analog=on","BMF1010001L")</f>
        <v>BMF1010001L</v>
      </c>
      <c r="B2966" s="1" t="s">
        <v>4551</v>
      </c>
      <c r="C2966" s="1" t="s">
        <v>437</v>
      </c>
      <c r="D2966" t="s">
        <v>4544</v>
      </c>
    </row>
    <row r="2967" spans="1:4" x14ac:dyDescent="0.25">
      <c r="A2967" s="4" t="str">
        <f>HYPERLINK("http://www.autodoc.ru/Web/price/art/BMF1010001R?analog=on","BMF1010001R")</f>
        <v>BMF1010001R</v>
      </c>
      <c r="B2967" s="1" t="s">
        <v>4552</v>
      </c>
      <c r="C2967" s="1" t="s">
        <v>437</v>
      </c>
      <c r="D2967" t="s">
        <v>4548</v>
      </c>
    </row>
    <row r="2968" spans="1:4" x14ac:dyDescent="0.25">
      <c r="A2968" s="4" t="str">
        <f>HYPERLINK("http://www.autodoc.ru/Web/price/art/BMF1010020L?analog=on","BMF1010020L")</f>
        <v>BMF1010020L</v>
      </c>
      <c r="C2968" s="1" t="s">
        <v>437</v>
      </c>
      <c r="D2968" t="s">
        <v>4553</v>
      </c>
    </row>
    <row r="2969" spans="1:4" x14ac:dyDescent="0.25">
      <c r="A2969" s="4" t="str">
        <f>HYPERLINK("http://www.autodoc.ru/Web/price/art/BMF1010020R?analog=on","BMF1010020R")</f>
        <v>BMF1010020R</v>
      </c>
      <c r="C2969" s="1" t="s">
        <v>437</v>
      </c>
      <c r="D2969" t="s">
        <v>4554</v>
      </c>
    </row>
    <row r="2970" spans="1:4" x14ac:dyDescent="0.25">
      <c r="A2970" s="4" t="str">
        <f>HYPERLINK("http://www.autodoc.ru/Web/price/art/BMF1010070L?analog=on","BMF1010070L")</f>
        <v>BMF1010070L</v>
      </c>
      <c r="B2970" s="1" t="s">
        <v>4555</v>
      </c>
      <c r="C2970" s="1" t="s">
        <v>437</v>
      </c>
      <c r="D2970" t="s">
        <v>4556</v>
      </c>
    </row>
    <row r="2971" spans="1:4" x14ac:dyDescent="0.25">
      <c r="A2971" s="4" t="str">
        <f>HYPERLINK("http://www.autodoc.ru/Web/price/art/BMF1010070R?analog=on","BMF1010070R")</f>
        <v>BMF1010070R</v>
      </c>
      <c r="B2971" s="1" t="s">
        <v>4557</v>
      </c>
      <c r="C2971" s="1" t="s">
        <v>437</v>
      </c>
      <c r="D2971" t="s">
        <v>4558</v>
      </c>
    </row>
    <row r="2972" spans="1:4" x14ac:dyDescent="0.25">
      <c r="A2972" s="4" t="str">
        <f>HYPERLINK("http://www.autodoc.ru/Web/price/art/BMF1010100L?analog=on","BMF1010100L")</f>
        <v>BMF1010100L</v>
      </c>
      <c r="B2972" s="1" t="s">
        <v>4559</v>
      </c>
      <c r="C2972" s="1" t="s">
        <v>437</v>
      </c>
      <c r="D2972" t="s">
        <v>4560</v>
      </c>
    </row>
    <row r="2973" spans="1:4" x14ac:dyDescent="0.25">
      <c r="A2973" s="4" t="str">
        <f>HYPERLINK("http://www.autodoc.ru/Web/price/art/BMF1010100R?analog=on","BMF1010100R")</f>
        <v>BMF1010100R</v>
      </c>
      <c r="B2973" s="1" t="s">
        <v>4561</v>
      </c>
      <c r="C2973" s="1" t="s">
        <v>437</v>
      </c>
      <c r="D2973" t="s">
        <v>4562</v>
      </c>
    </row>
    <row r="2974" spans="1:4" x14ac:dyDescent="0.25">
      <c r="A2974" s="4" t="str">
        <f>HYPERLINK("http://www.autodoc.ru/Web/price/art/BMF1010101L?analog=on","BMF1010101L")</f>
        <v>BMF1010101L</v>
      </c>
      <c r="B2974" s="1" t="s">
        <v>4559</v>
      </c>
      <c r="C2974" s="1" t="s">
        <v>437</v>
      </c>
      <c r="D2974" t="s">
        <v>4563</v>
      </c>
    </row>
    <row r="2975" spans="1:4" x14ac:dyDescent="0.25">
      <c r="A2975" s="4" t="str">
        <f>HYPERLINK("http://www.autodoc.ru/Web/price/art/BMF1010101R?analog=on","BMF1010101R")</f>
        <v>BMF1010101R</v>
      </c>
      <c r="B2975" s="1" t="s">
        <v>4561</v>
      </c>
      <c r="C2975" s="1" t="s">
        <v>437</v>
      </c>
      <c r="D2975" t="s">
        <v>4564</v>
      </c>
    </row>
    <row r="2976" spans="1:4" x14ac:dyDescent="0.25">
      <c r="A2976" s="4" t="str">
        <f>HYPERLINK("http://www.autodoc.ru/Web/price/art/BMF1013160?analog=on","BMF1013160")</f>
        <v>BMF1013160</v>
      </c>
      <c r="B2976" s="1" t="s">
        <v>4565</v>
      </c>
      <c r="C2976" s="1" t="s">
        <v>1924</v>
      </c>
      <c r="D2976" t="s">
        <v>4566</v>
      </c>
    </row>
    <row r="2977" spans="1:4" x14ac:dyDescent="0.25">
      <c r="A2977" s="4" t="str">
        <f>HYPERLINK("http://www.autodoc.ru/Web/price/art/BMF1010160X?analog=on","BMF1010160X")</f>
        <v>BMF1010160X</v>
      </c>
      <c r="B2977" s="1" t="s">
        <v>4567</v>
      </c>
      <c r="C2977" s="1" t="s">
        <v>437</v>
      </c>
      <c r="D2977" t="s">
        <v>4568</v>
      </c>
    </row>
    <row r="2978" spans="1:4" x14ac:dyDescent="0.25">
      <c r="A2978" s="4" t="str">
        <f>HYPERLINK("http://www.autodoc.ru/Web/price/art/BMF1013190?analog=on","BMF1013190")</f>
        <v>BMF1013190</v>
      </c>
      <c r="B2978" s="1" t="s">
        <v>4569</v>
      </c>
      <c r="C2978" s="1" t="s">
        <v>1924</v>
      </c>
      <c r="D2978" t="s">
        <v>4570</v>
      </c>
    </row>
    <row r="2979" spans="1:4" x14ac:dyDescent="0.25">
      <c r="A2979" s="4" t="str">
        <f>HYPERLINK("http://www.autodoc.ru/Web/price/art/BMF1013191L?analog=on","BMF1013191L")</f>
        <v>BMF1013191L</v>
      </c>
      <c r="B2979" s="1" t="s">
        <v>4571</v>
      </c>
      <c r="C2979" s="1" t="s">
        <v>1924</v>
      </c>
      <c r="D2979" t="s">
        <v>4572</v>
      </c>
    </row>
    <row r="2980" spans="1:4" x14ac:dyDescent="0.25">
      <c r="A2980" s="4" t="str">
        <f>HYPERLINK("http://www.autodoc.ru/Web/price/art/BMF1013191R?analog=on","BMF1013191R")</f>
        <v>BMF1013191R</v>
      </c>
      <c r="B2980" s="1" t="s">
        <v>4573</v>
      </c>
      <c r="C2980" s="1" t="s">
        <v>1924</v>
      </c>
      <c r="D2980" t="s">
        <v>4574</v>
      </c>
    </row>
    <row r="2981" spans="1:4" x14ac:dyDescent="0.25">
      <c r="A2981" s="4" t="str">
        <f>HYPERLINK("http://www.autodoc.ru/Web/price/art/BMF1013192L?analog=on","BMF1013192L")</f>
        <v>BMF1013192L</v>
      </c>
      <c r="B2981" s="1" t="s">
        <v>4575</v>
      </c>
      <c r="C2981" s="1" t="s">
        <v>1924</v>
      </c>
      <c r="D2981" t="s">
        <v>4572</v>
      </c>
    </row>
    <row r="2982" spans="1:4" x14ac:dyDescent="0.25">
      <c r="A2982" s="4" t="str">
        <f>HYPERLINK("http://www.autodoc.ru/Web/price/art/BMF1013192R?analog=on","BMF1013192R")</f>
        <v>BMF1013192R</v>
      </c>
      <c r="B2982" s="1" t="s">
        <v>4576</v>
      </c>
      <c r="C2982" s="1" t="s">
        <v>1924</v>
      </c>
      <c r="D2982" t="s">
        <v>4574</v>
      </c>
    </row>
    <row r="2983" spans="1:4" x14ac:dyDescent="0.25">
      <c r="A2983" s="4" t="str">
        <f>HYPERLINK("http://www.autodoc.ru/Web/price/art/BMF1010240?analog=on","BMF1010240")</f>
        <v>BMF1010240</v>
      </c>
      <c r="B2983" s="1" t="s">
        <v>4577</v>
      </c>
      <c r="C2983" s="1" t="s">
        <v>437</v>
      </c>
      <c r="D2983" t="s">
        <v>4578</v>
      </c>
    </row>
    <row r="2984" spans="1:4" x14ac:dyDescent="0.25">
      <c r="A2984" s="4" t="str">
        <f>HYPERLINK("http://www.autodoc.ru/Web/price/art/BMF1010270AL?analog=on","BMF1010270AL")</f>
        <v>BMF1010270AL</v>
      </c>
      <c r="B2984" s="1" t="s">
        <v>4579</v>
      </c>
      <c r="C2984" s="1" t="s">
        <v>437</v>
      </c>
      <c r="D2984" t="s">
        <v>4580</v>
      </c>
    </row>
    <row r="2985" spans="1:4" x14ac:dyDescent="0.25">
      <c r="A2985" s="4" t="str">
        <f>HYPERLINK("http://www.autodoc.ru/Web/price/art/BMF1010270AR?analog=on","BMF1010270AR")</f>
        <v>BMF1010270AR</v>
      </c>
      <c r="B2985" s="1" t="s">
        <v>4581</v>
      </c>
      <c r="C2985" s="1" t="s">
        <v>437</v>
      </c>
      <c r="D2985" t="s">
        <v>4582</v>
      </c>
    </row>
    <row r="2986" spans="1:4" x14ac:dyDescent="0.25">
      <c r="A2986" s="4" t="str">
        <f>HYPERLINK("http://www.autodoc.ru/Web/price/art/BMF1010271TL?analog=on","BMF1010271TL")</f>
        <v>BMF1010271TL</v>
      </c>
      <c r="B2986" s="1" t="s">
        <v>4579</v>
      </c>
      <c r="C2986" s="1" t="s">
        <v>437</v>
      </c>
      <c r="D2986" t="s">
        <v>4583</v>
      </c>
    </row>
    <row r="2987" spans="1:4" x14ac:dyDescent="0.25">
      <c r="A2987" s="4" t="str">
        <f>HYPERLINK("http://www.autodoc.ru/Web/price/art/BMF1010271TR?analog=on","BMF1010271TR")</f>
        <v>BMF1010271TR</v>
      </c>
      <c r="B2987" s="1" t="s">
        <v>4581</v>
      </c>
      <c r="C2987" s="1" t="s">
        <v>437</v>
      </c>
      <c r="D2987" t="s">
        <v>4584</v>
      </c>
    </row>
    <row r="2988" spans="1:4" x14ac:dyDescent="0.25">
      <c r="A2988" s="4" t="str">
        <f>HYPERLINK("http://www.autodoc.ru/Web/price/art/BMF1010300L?analog=on","BMF1010300L")</f>
        <v>BMF1010300L</v>
      </c>
      <c r="B2988" s="1" t="s">
        <v>4585</v>
      </c>
      <c r="C2988" s="1" t="s">
        <v>437</v>
      </c>
      <c r="D2988" t="s">
        <v>4586</v>
      </c>
    </row>
    <row r="2989" spans="1:4" x14ac:dyDescent="0.25">
      <c r="A2989" s="4" t="str">
        <f>HYPERLINK("http://www.autodoc.ru/Web/price/art/BMF1010300R?analog=on","BMF1010300R")</f>
        <v>BMF1010300R</v>
      </c>
      <c r="B2989" s="1" t="s">
        <v>4587</v>
      </c>
      <c r="C2989" s="1" t="s">
        <v>437</v>
      </c>
      <c r="D2989" t="s">
        <v>4588</v>
      </c>
    </row>
    <row r="2990" spans="1:4" x14ac:dyDescent="0.25">
      <c r="A2990" s="4" t="str">
        <f>HYPERLINK("http://www.autodoc.ru/Web/price/art/BMF1010330A?analog=on","BMF1010330A")</f>
        <v>BMF1010330A</v>
      </c>
      <c r="B2990" s="1" t="s">
        <v>4589</v>
      </c>
      <c r="C2990" s="1" t="s">
        <v>437</v>
      </c>
      <c r="D2990" t="s">
        <v>4590</v>
      </c>
    </row>
    <row r="2991" spans="1:4" x14ac:dyDescent="0.25">
      <c r="A2991" s="4" t="str">
        <f>HYPERLINK("http://www.autodoc.ru/Web/price/art/BMF1010330T?analog=on","BMF1010330T")</f>
        <v>BMF1010330T</v>
      </c>
      <c r="B2991" s="1" t="s">
        <v>4589</v>
      </c>
      <c r="C2991" s="1" t="s">
        <v>437</v>
      </c>
      <c r="D2991" t="s">
        <v>4591</v>
      </c>
    </row>
    <row r="2992" spans="1:4" x14ac:dyDescent="0.25">
      <c r="A2992" s="4" t="str">
        <f>HYPERLINK("http://www.autodoc.ru/Web/price/art/BMF10104D0L?analog=on","BMF10104D0L")</f>
        <v>BMF10104D0L</v>
      </c>
      <c r="B2992" s="1" t="s">
        <v>4592</v>
      </c>
      <c r="C2992" s="1" t="s">
        <v>437</v>
      </c>
      <c r="D2992" t="s">
        <v>4593</v>
      </c>
    </row>
    <row r="2993" spans="1:4" x14ac:dyDescent="0.25">
      <c r="A2993" s="4" t="str">
        <f>HYPERLINK("http://www.autodoc.ru/Web/price/art/BMF10134D0L?analog=on","BMF10134D0L")</f>
        <v>BMF10134D0L</v>
      </c>
      <c r="B2993" s="1" t="s">
        <v>4594</v>
      </c>
      <c r="C2993" s="1" t="s">
        <v>1924</v>
      </c>
      <c r="D2993" t="s">
        <v>4595</v>
      </c>
    </row>
    <row r="2994" spans="1:4" x14ac:dyDescent="0.25">
      <c r="A2994" s="4" t="str">
        <f>HYPERLINK("http://www.autodoc.ru/Web/price/art/BMF10104D0R?analog=on","BMF10104D0R")</f>
        <v>BMF10104D0R</v>
      </c>
      <c r="B2994" s="1" t="s">
        <v>4596</v>
      </c>
      <c r="C2994" s="1" t="s">
        <v>437</v>
      </c>
      <c r="D2994" t="s">
        <v>4597</v>
      </c>
    </row>
    <row r="2995" spans="1:4" x14ac:dyDescent="0.25">
      <c r="A2995" s="4" t="str">
        <f>HYPERLINK("http://www.autodoc.ru/Web/price/art/BMF10134D0R?analog=on","BMF10134D0R")</f>
        <v>BMF10134D0R</v>
      </c>
      <c r="B2995" s="1" t="s">
        <v>4598</v>
      </c>
      <c r="C2995" s="1" t="s">
        <v>1924</v>
      </c>
      <c r="D2995" t="s">
        <v>4599</v>
      </c>
    </row>
    <row r="2996" spans="1:4" x14ac:dyDescent="0.25">
      <c r="A2996" s="4" t="str">
        <f>HYPERLINK("http://www.autodoc.ru/Web/price/art/BMF0109460L?analog=on","BMF0109460L")</f>
        <v>BMF0109460L</v>
      </c>
      <c r="B2996" s="1" t="s">
        <v>4514</v>
      </c>
      <c r="C2996" s="1" t="s">
        <v>2050</v>
      </c>
      <c r="D2996" t="s">
        <v>4515</v>
      </c>
    </row>
    <row r="2997" spans="1:4" x14ac:dyDescent="0.25">
      <c r="A2997" s="4" t="str">
        <f>HYPERLINK("http://www.autodoc.ru/Web/price/art/BMF0109460R?analog=on","BMF0109460R")</f>
        <v>BMF0109460R</v>
      </c>
      <c r="B2997" s="1" t="s">
        <v>4516</v>
      </c>
      <c r="C2997" s="1" t="s">
        <v>2050</v>
      </c>
      <c r="D2997" t="s">
        <v>4517</v>
      </c>
    </row>
    <row r="2998" spans="1:4" x14ac:dyDescent="0.25">
      <c r="A2998" s="4" t="str">
        <f>HYPERLINK("http://www.autodoc.ru/Web/price/art/BMF10134G0?analog=on","BMF10134G0")</f>
        <v>BMF10134G0</v>
      </c>
      <c r="B2998" s="1" t="s">
        <v>4600</v>
      </c>
      <c r="C2998" s="1" t="s">
        <v>1924</v>
      </c>
      <c r="D2998" t="s">
        <v>4601</v>
      </c>
    </row>
    <row r="2999" spans="1:4" x14ac:dyDescent="0.25">
      <c r="A2999" s="4" t="str">
        <f>HYPERLINK("http://www.autodoc.ru/Web/price/art/BMF10104G0?analog=on","BMF10104G0")</f>
        <v>BMF10104G0</v>
      </c>
      <c r="B2999" s="1" t="s">
        <v>4602</v>
      </c>
      <c r="C2999" s="1" t="s">
        <v>437</v>
      </c>
      <c r="D2999" t="s">
        <v>4601</v>
      </c>
    </row>
    <row r="3000" spans="1:4" x14ac:dyDescent="0.25">
      <c r="A3000" s="4" t="str">
        <f>HYPERLINK("http://www.autodoc.ru/Web/price/art/BMF1013640?analog=on","BMF1013640")</f>
        <v>BMF1013640</v>
      </c>
      <c r="B3000" s="1" t="s">
        <v>4603</v>
      </c>
      <c r="C3000" s="1" t="s">
        <v>1924</v>
      </c>
      <c r="D3000" t="s">
        <v>4604</v>
      </c>
    </row>
    <row r="3001" spans="1:4" x14ac:dyDescent="0.25">
      <c r="A3001" s="4" t="str">
        <f>HYPERLINK("http://www.autodoc.ru/Web/price/art/BMF1010640X?analog=on","BMF1010640X")</f>
        <v>BMF1010640X</v>
      </c>
      <c r="B3001" s="1" t="s">
        <v>4605</v>
      </c>
      <c r="C3001" s="1" t="s">
        <v>437</v>
      </c>
      <c r="D3001" t="s">
        <v>4606</v>
      </c>
    </row>
    <row r="3002" spans="1:4" x14ac:dyDescent="0.25">
      <c r="A3002" s="4" t="str">
        <f>HYPERLINK("http://www.autodoc.ru/Web/price/art/BMF1010740L?analog=on","BMF1010740L")</f>
        <v>BMF1010740L</v>
      </c>
      <c r="B3002" s="1" t="s">
        <v>4607</v>
      </c>
      <c r="C3002" s="1" t="s">
        <v>437</v>
      </c>
      <c r="D3002" t="s">
        <v>4608</v>
      </c>
    </row>
    <row r="3003" spans="1:4" x14ac:dyDescent="0.25">
      <c r="A3003" s="4" t="str">
        <f>HYPERLINK("http://www.autodoc.ru/Web/price/art/BMF1013740L?analog=on","BMF1013740L")</f>
        <v>BMF1013740L</v>
      </c>
      <c r="B3003" s="1" t="s">
        <v>4609</v>
      </c>
      <c r="C3003" s="1" t="s">
        <v>1924</v>
      </c>
      <c r="D3003" t="s">
        <v>4610</v>
      </c>
    </row>
    <row r="3004" spans="1:4" x14ac:dyDescent="0.25">
      <c r="A3004" s="4" t="str">
        <f>HYPERLINK("http://www.autodoc.ru/Web/price/art/BMF1010740R?analog=on","BMF1010740R")</f>
        <v>BMF1010740R</v>
      </c>
      <c r="B3004" s="1" t="s">
        <v>4611</v>
      </c>
      <c r="C3004" s="1" t="s">
        <v>437</v>
      </c>
      <c r="D3004" t="s">
        <v>4612</v>
      </c>
    </row>
    <row r="3005" spans="1:4" x14ac:dyDescent="0.25">
      <c r="A3005" s="4" t="str">
        <f>HYPERLINK("http://www.autodoc.ru/Web/price/art/BMF1013740R?analog=on","BMF1013740R")</f>
        <v>BMF1013740R</v>
      </c>
      <c r="B3005" s="1" t="s">
        <v>4613</v>
      </c>
      <c r="C3005" s="1" t="s">
        <v>1924</v>
      </c>
      <c r="D3005" t="s">
        <v>4614</v>
      </c>
    </row>
    <row r="3006" spans="1:4" x14ac:dyDescent="0.25">
      <c r="A3006" s="4" t="str">
        <f>HYPERLINK("http://www.autodoc.ru/Web/price/art/BMF1010750L?analog=on","BMF1010750L")</f>
        <v>BMF1010750L</v>
      </c>
      <c r="B3006" s="1" t="s">
        <v>4615</v>
      </c>
      <c r="C3006" s="1" t="s">
        <v>437</v>
      </c>
      <c r="D3006" t="s">
        <v>4616</v>
      </c>
    </row>
    <row r="3007" spans="1:4" x14ac:dyDescent="0.25">
      <c r="A3007" s="4" t="str">
        <f>HYPERLINK("http://www.autodoc.ru/Web/price/art/BMF1013750L?analog=on","BMF1013750L")</f>
        <v>BMF1013750L</v>
      </c>
      <c r="B3007" s="1" t="s">
        <v>4617</v>
      </c>
      <c r="C3007" s="1" t="s">
        <v>1924</v>
      </c>
      <c r="D3007" t="s">
        <v>4618</v>
      </c>
    </row>
    <row r="3008" spans="1:4" x14ac:dyDescent="0.25">
      <c r="A3008" s="4" t="str">
        <f>HYPERLINK("http://www.autodoc.ru/Web/price/art/BMF1010750R?analog=on","BMF1010750R")</f>
        <v>BMF1010750R</v>
      </c>
      <c r="B3008" s="1" t="s">
        <v>4619</v>
      </c>
      <c r="C3008" s="1" t="s">
        <v>437</v>
      </c>
      <c r="D3008" t="s">
        <v>4620</v>
      </c>
    </row>
    <row r="3009" spans="1:4" x14ac:dyDescent="0.25">
      <c r="A3009" s="4" t="str">
        <f>HYPERLINK("http://www.autodoc.ru/Web/price/art/BMF1013750R?analog=on","BMF1013750R")</f>
        <v>BMF1013750R</v>
      </c>
      <c r="B3009" s="1" t="s">
        <v>4621</v>
      </c>
      <c r="C3009" s="1" t="s">
        <v>1924</v>
      </c>
      <c r="D3009" t="s">
        <v>4622</v>
      </c>
    </row>
    <row r="3010" spans="1:4" x14ac:dyDescent="0.25">
      <c r="A3010" s="4" t="str">
        <f>HYPERLINK("http://www.autodoc.ru/Web/price/art/BMF1010761HBN?analog=on","BMF1010761HBN")</f>
        <v>BMF1010761HBN</v>
      </c>
      <c r="B3010" s="1" t="s">
        <v>4623</v>
      </c>
      <c r="C3010" s="1" t="s">
        <v>437</v>
      </c>
      <c r="D3010" t="s">
        <v>4624</v>
      </c>
    </row>
    <row r="3011" spans="1:4" x14ac:dyDescent="0.25">
      <c r="A3011" s="4" t="str">
        <f>HYPERLINK("http://www.autodoc.ru/Web/price/art/BMF10109C0L?analog=on","BMF10109C0L")</f>
        <v>BMF10109C0L</v>
      </c>
      <c r="B3011" s="1" t="s">
        <v>4625</v>
      </c>
      <c r="C3011" s="1" t="s">
        <v>437</v>
      </c>
      <c r="D3011" t="s">
        <v>4626</v>
      </c>
    </row>
    <row r="3012" spans="1:4" x14ac:dyDescent="0.25">
      <c r="A3012" s="4" t="str">
        <f>HYPERLINK("http://www.autodoc.ru/Web/price/art/BMF10109C0R?analog=on","BMF10109C0R")</f>
        <v>BMF10109C0R</v>
      </c>
      <c r="B3012" s="1" t="s">
        <v>4627</v>
      </c>
      <c r="C3012" s="1" t="s">
        <v>437</v>
      </c>
      <c r="D3012" t="s">
        <v>4628</v>
      </c>
    </row>
    <row r="3013" spans="1:4" x14ac:dyDescent="0.25">
      <c r="A3013" s="4" t="str">
        <f>HYPERLINK("http://www.autodoc.ru/Web/price/art/BMF1010931?analog=on","BMF1010931")</f>
        <v>BMF1010931</v>
      </c>
      <c r="B3013" s="1" t="s">
        <v>4629</v>
      </c>
      <c r="C3013" s="1" t="s">
        <v>437</v>
      </c>
      <c r="D3013" t="s">
        <v>4630</v>
      </c>
    </row>
    <row r="3014" spans="1:4" x14ac:dyDescent="0.25">
      <c r="A3014" s="4" t="str">
        <f>HYPERLINK("http://www.autodoc.ru/Web/price/art/BMF10109F1?analog=on","BMF10109F1")</f>
        <v>BMF10109F1</v>
      </c>
      <c r="B3014" s="1" t="s">
        <v>4631</v>
      </c>
      <c r="C3014" s="1" t="s">
        <v>437</v>
      </c>
      <c r="D3014" t="s">
        <v>4632</v>
      </c>
    </row>
    <row r="3015" spans="1:4" x14ac:dyDescent="0.25">
      <c r="A3015" s="3" t="s">
        <v>4633</v>
      </c>
      <c r="B3015" s="3"/>
      <c r="C3015" s="3"/>
      <c r="D3015" s="3"/>
    </row>
    <row r="3016" spans="1:4" x14ac:dyDescent="0.25">
      <c r="A3016" s="4" t="str">
        <f>HYPERLINK("http://www.autodoc.ru/Web/price/art/BM0X311070L?analog=on","BM0X311070L")</f>
        <v>BM0X311070L</v>
      </c>
      <c r="B3016" s="1" t="s">
        <v>4634</v>
      </c>
      <c r="C3016" s="1" t="s">
        <v>1470</v>
      </c>
      <c r="D3016" t="s">
        <v>4635</v>
      </c>
    </row>
    <row r="3017" spans="1:4" x14ac:dyDescent="0.25">
      <c r="A3017" s="4" t="str">
        <f>HYPERLINK("http://www.autodoc.ru/Web/price/art/BM0X311070R?analog=on","BM0X311070R")</f>
        <v>BM0X311070R</v>
      </c>
      <c r="B3017" s="1" t="s">
        <v>4636</v>
      </c>
      <c r="C3017" s="1" t="s">
        <v>1470</v>
      </c>
      <c r="D3017" t="s">
        <v>4637</v>
      </c>
    </row>
    <row r="3018" spans="1:4" x14ac:dyDescent="0.25">
      <c r="A3018" s="4" t="str">
        <f>HYPERLINK("http://www.autodoc.ru/Web/price/art/BMF1513100L?analog=on","BMF1513100L")</f>
        <v>BMF1513100L</v>
      </c>
      <c r="B3018" s="1" t="s">
        <v>4638</v>
      </c>
      <c r="C3018" s="1" t="s">
        <v>1924</v>
      </c>
      <c r="D3018" t="s">
        <v>4639</v>
      </c>
    </row>
    <row r="3019" spans="1:4" x14ac:dyDescent="0.25">
      <c r="A3019" s="4" t="str">
        <f>HYPERLINK("http://www.autodoc.ru/Web/price/art/BMF1513100R?analog=on","BMF1513100R")</f>
        <v>BMF1513100R</v>
      </c>
      <c r="B3019" s="1" t="s">
        <v>4640</v>
      </c>
      <c r="C3019" s="1" t="s">
        <v>1924</v>
      </c>
      <c r="D3019" t="s">
        <v>4641</v>
      </c>
    </row>
    <row r="3020" spans="1:4" x14ac:dyDescent="0.25">
      <c r="A3020" s="4" t="str">
        <f>HYPERLINK("http://www.autodoc.ru/Web/price/art/BMF1513101L?analog=on","BMF1513101L")</f>
        <v>BMF1513101L</v>
      </c>
      <c r="B3020" s="1" t="s">
        <v>4642</v>
      </c>
      <c r="C3020" s="1" t="s">
        <v>1924</v>
      </c>
      <c r="D3020" t="s">
        <v>4643</v>
      </c>
    </row>
    <row r="3021" spans="1:4" x14ac:dyDescent="0.25">
      <c r="A3021" s="4" t="str">
        <f>HYPERLINK("http://www.autodoc.ru/Web/price/art/BMF1513101R?analog=on","BMF1513101R")</f>
        <v>BMF1513101R</v>
      </c>
      <c r="B3021" s="1" t="s">
        <v>4644</v>
      </c>
      <c r="C3021" s="1" t="s">
        <v>1924</v>
      </c>
      <c r="D3021" t="s">
        <v>4645</v>
      </c>
    </row>
    <row r="3022" spans="1:4" x14ac:dyDescent="0.25">
      <c r="A3022" s="4" t="str">
        <f>HYPERLINK("http://www.autodoc.ru/Web/price/art/BMF1513102TNL?analog=on","BMF1513102TNL")</f>
        <v>BMF1513102TNL</v>
      </c>
      <c r="B3022" s="1" t="s">
        <v>4646</v>
      </c>
      <c r="C3022" s="1" t="s">
        <v>1924</v>
      </c>
      <c r="D3022" t="s">
        <v>4647</v>
      </c>
    </row>
    <row r="3023" spans="1:4" x14ac:dyDescent="0.25">
      <c r="A3023" s="4" t="str">
        <f>HYPERLINK("http://www.autodoc.ru/Web/price/art/BMF1513102TNR?analog=on","BMF1513102TNR")</f>
        <v>BMF1513102TNR</v>
      </c>
      <c r="B3023" s="1" t="s">
        <v>4648</v>
      </c>
      <c r="C3023" s="1" t="s">
        <v>1924</v>
      </c>
      <c r="D3023" t="s">
        <v>4649</v>
      </c>
    </row>
    <row r="3024" spans="1:4" x14ac:dyDescent="0.25">
      <c r="A3024" s="4" t="str">
        <f>HYPERLINK("http://www.autodoc.ru/Web/price/art/BMF1513160?analog=on","BMF1513160")</f>
        <v>BMF1513160</v>
      </c>
      <c r="B3024" s="1" t="s">
        <v>4650</v>
      </c>
      <c r="C3024" s="1" t="s">
        <v>1924</v>
      </c>
      <c r="D3024" t="s">
        <v>4651</v>
      </c>
    </row>
    <row r="3025" spans="1:4" x14ac:dyDescent="0.25">
      <c r="A3025" s="4" t="str">
        <f>HYPERLINK("http://www.autodoc.ru/Web/price/art/BMF1513270L?analog=on","BMF1513270L")</f>
        <v>BMF1513270L</v>
      </c>
      <c r="B3025" s="1" t="s">
        <v>4652</v>
      </c>
      <c r="C3025" s="1" t="s">
        <v>1924</v>
      </c>
      <c r="D3025" t="s">
        <v>3602</v>
      </c>
    </row>
    <row r="3026" spans="1:4" x14ac:dyDescent="0.25">
      <c r="A3026" s="4" t="str">
        <f>HYPERLINK("http://www.autodoc.ru/Web/price/art/BMF1513270R?analog=on","BMF1513270R")</f>
        <v>BMF1513270R</v>
      </c>
      <c r="B3026" s="1" t="s">
        <v>4653</v>
      </c>
      <c r="C3026" s="1" t="s">
        <v>1924</v>
      </c>
      <c r="D3026" t="s">
        <v>3604</v>
      </c>
    </row>
    <row r="3027" spans="1:4" x14ac:dyDescent="0.25">
      <c r="A3027" s="4" t="str">
        <f>HYPERLINK("http://www.autodoc.ru/Web/price/art/BMF15144A0N?analog=on","BMF15144A0N")</f>
        <v>BMF15144A0N</v>
      </c>
      <c r="C3027" s="1" t="s">
        <v>1467</v>
      </c>
      <c r="D3027" t="s">
        <v>4654</v>
      </c>
    </row>
    <row r="3028" spans="1:4" x14ac:dyDescent="0.25">
      <c r="A3028" s="4" t="str">
        <f>HYPERLINK("http://www.autodoc.ru/Web/price/art/BMF1513460L?analog=on","BMF1513460L")</f>
        <v>BMF1513460L</v>
      </c>
      <c r="B3028" s="1" t="s">
        <v>4655</v>
      </c>
      <c r="C3028" s="1" t="s">
        <v>4656</v>
      </c>
      <c r="D3028" t="s">
        <v>4657</v>
      </c>
    </row>
    <row r="3029" spans="1:4" x14ac:dyDescent="0.25">
      <c r="A3029" s="4" t="str">
        <f>HYPERLINK("http://www.autodoc.ru/Web/price/art/BMF1513460R?analog=on","BMF1513460R")</f>
        <v>BMF1513460R</v>
      </c>
      <c r="B3029" s="1" t="s">
        <v>4658</v>
      </c>
      <c r="C3029" s="1" t="s">
        <v>4656</v>
      </c>
      <c r="D3029" t="s">
        <v>4659</v>
      </c>
    </row>
    <row r="3030" spans="1:4" x14ac:dyDescent="0.25">
      <c r="A3030" s="4" t="str">
        <f>HYPERLINK("http://www.autodoc.ru/Web/price/art/BMF15134H0?analog=on","BMF15134H0")</f>
        <v>BMF15134H0</v>
      </c>
      <c r="B3030" s="1" t="s">
        <v>4660</v>
      </c>
      <c r="C3030" s="1" t="s">
        <v>1924</v>
      </c>
      <c r="D3030" t="s">
        <v>4661</v>
      </c>
    </row>
    <row r="3031" spans="1:4" x14ac:dyDescent="0.25">
      <c r="A3031" s="4" t="str">
        <f>HYPERLINK("http://www.autodoc.ru/Web/price/art/BMF1513740L?analog=on","BMF1513740L")</f>
        <v>BMF1513740L</v>
      </c>
      <c r="B3031" s="1" t="s">
        <v>4662</v>
      </c>
      <c r="C3031" s="1" t="s">
        <v>1924</v>
      </c>
      <c r="D3031" t="s">
        <v>4663</v>
      </c>
    </row>
    <row r="3032" spans="1:4" x14ac:dyDescent="0.25">
      <c r="A3032" s="4" t="str">
        <f>HYPERLINK("http://www.autodoc.ru/Web/price/art/BMF1513740R?analog=on","BMF1513740R")</f>
        <v>BMF1513740R</v>
      </c>
      <c r="B3032" s="1" t="s">
        <v>4664</v>
      </c>
      <c r="C3032" s="1" t="s">
        <v>1924</v>
      </c>
      <c r="D3032" t="s">
        <v>4665</v>
      </c>
    </row>
    <row r="3033" spans="1:4" x14ac:dyDescent="0.25">
      <c r="A3033" s="4" t="str">
        <f>HYPERLINK("http://www.autodoc.ru/Web/price/art/BMF15139C0L?analog=on","BMF15139C0L")</f>
        <v>BMF15139C0L</v>
      </c>
      <c r="B3033" s="1" t="s">
        <v>4666</v>
      </c>
      <c r="C3033" s="1" t="s">
        <v>1924</v>
      </c>
      <c r="D3033" t="s">
        <v>4667</v>
      </c>
    </row>
    <row r="3034" spans="1:4" x14ac:dyDescent="0.25">
      <c r="A3034" s="4" t="str">
        <f>HYPERLINK("http://www.autodoc.ru/Web/price/art/BMF15139C0R?analog=on","BMF15139C0R")</f>
        <v>BMF15139C0R</v>
      </c>
      <c r="B3034" s="1" t="s">
        <v>4668</v>
      </c>
      <c r="C3034" s="1" t="s">
        <v>1924</v>
      </c>
      <c r="D3034" t="s">
        <v>4669</v>
      </c>
    </row>
    <row r="3035" spans="1:4" x14ac:dyDescent="0.25">
      <c r="A3035" s="3" t="s">
        <v>4670</v>
      </c>
      <c r="B3035" s="3"/>
      <c r="C3035" s="3"/>
      <c r="D3035" s="3"/>
    </row>
    <row r="3036" spans="1:4" x14ac:dyDescent="0.25">
      <c r="A3036" s="4" t="str">
        <f>HYPERLINK("http://www.autodoc.ru/Web/price/art/BMF2015000L?analog=on","BMF2015000L")</f>
        <v>BMF2015000L</v>
      </c>
      <c r="B3036" s="1" t="s">
        <v>4671</v>
      </c>
      <c r="C3036" s="1" t="s">
        <v>1256</v>
      </c>
      <c r="D3036" t="s">
        <v>4672</v>
      </c>
    </row>
    <row r="3037" spans="1:4" x14ac:dyDescent="0.25">
      <c r="A3037" s="4" t="str">
        <f>HYPERLINK("http://www.autodoc.ru/Web/price/art/BMF2011000L?analog=on","BMF2011000L")</f>
        <v>BMF2011000L</v>
      </c>
      <c r="B3037" s="1" t="s">
        <v>4673</v>
      </c>
      <c r="C3037" s="1" t="s">
        <v>1470</v>
      </c>
      <c r="D3037" t="s">
        <v>4674</v>
      </c>
    </row>
    <row r="3038" spans="1:4" x14ac:dyDescent="0.25">
      <c r="A3038" s="4" t="str">
        <f>HYPERLINK("http://www.autodoc.ru/Web/price/art/BMF2015000R?analog=on","BMF2015000R")</f>
        <v>BMF2015000R</v>
      </c>
      <c r="B3038" s="1" t="s">
        <v>4675</v>
      </c>
      <c r="C3038" s="1" t="s">
        <v>1256</v>
      </c>
      <c r="D3038" t="s">
        <v>4676</v>
      </c>
    </row>
    <row r="3039" spans="1:4" x14ac:dyDescent="0.25">
      <c r="A3039" s="4" t="str">
        <f>HYPERLINK("http://www.autodoc.ru/Web/price/art/BMF2011000R?analog=on","BMF2011000R")</f>
        <v>BMF2011000R</v>
      </c>
      <c r="B3039" s="1" t="s">
        <v>4677</v>
      </c>
      <c r="C3039" s="1" t="s">
        <v>1470</v>
      </c>
      <c r="D3039" t="s">
        <v>4678</v>
      </c>
    </row>
    <row r="3040" spans="1:4" x14ac:dyDescent="0.25">
      <c r="A3040" s="4" t="str">
        <f>HYPERLINK("http://www.autodoc.ru/Web/price/art/BMF2011001L?analog=on","BMF2011001L")</f>
        <v>BMF2011001L</v>
      </c>
      <c r="B3040" s="1" t="s">
        <v>4679</v>
      </c>
      <c r="C3040" s="1" t="s">
        <v>1470</v>
      </c>
      <c r="D3040" t="s">
        <v>4680</v>
      </c>
    </row>
    <row r="3041" spans="1:4" x14ac:dyDescent="0.25">
      <c r="A3041" s="4" t="str">
        <f>HYPERLINK("http://www.autodoc.ru/Web/price/art/BMF2011001R?analog=on","BMF2011001R")</f>
        <v>BMF2011001R</v>
      </c>
      <c r="B3041" s="1" t="s">
        <v>4681</v>
      </c>
      <c r="C3041" s="1" t="s">
        <v>1470</v>
      </c>
      <c r="D3041" t="s">
        <v>4682</v>
      </c>
    </row>
    <row r="3042" spans="1:4" x14ac:dyDescent="0.25">
      <c r="A3042" s="4" t="str">
        <f>HYPERLINK("http://www.autodoc.ru/Web/price/art/BMF3015070L?analog=on","BMF3015070L")</f>
        <v>BMF3015070L</v>
      </c>
      <c r="B3042" s="1" t="s">
        <v>4683</v>
      </c>
      <c r="C3042" s="1" t="s">
        <v>1256</v>
      </c>
      <c r="D3042" t="s">
        <v>4684</v>
      </c>
    </row>
    <row r="3043" spans="1:4" x14ac:dyDescent="0.25">
      <c r="A3043" s="4" t="str">
        <f>HYPERLINK("http://www.autodoc.ru/Web/price/art/BMF3015070R?analog=on","BMF3015070R")</f>
        <v>BMF3015070R</v>
      </c>
      <c r="B3043" s="1" t="s">
        <v>4685</v>
      </c>
      <c r="C3043" s="1" t="s">
        <v>1256</v>
      </c>
      <c r="D3043" t="s">
        <v>4686</v>
      </c>
    </row>
    <row r="3044" spans="1:4" x14ac:dyDescent="0.25">
      <c r="A3044" s="4" t="str">
        <f>HYPERLINK("http://www.autodoc.ru/Web/price/art/BMF2011100L?analog=on","BMF2011100L")</f>
        <v>BMF2011100L</v>
      </c>
      <c r="B3044" s="1" t="s">
        <v>4687</v>
      </c>
      <c r="C3044" s="1" t="s">
        <v>1470</v>
      </c>
      <c r="D3044" t="s">
        <v>4688</v>
      </c>
    </row>
    <row r="3045" spans="1:4" x14ac:dyDescent="0.25">
      <c r="A3045" s="4" t="str">
        <f>HYPERLINK("http://www.autodoc.ru/Web/price/art/BMF2011100R?analog=on","BMF2011100R")</f>
        <v>BMF2011100R</v>
      </c>
      <c r="B3045" s="1" t="s">
        <v>4689</v>
      </c>
      <c r="C3045" s="1" t="s">
        <v>1470</v>
      </c>
      <c r="D3045" t="s">
        <v>4690</v>
      </c>
    </row>
    <row r="3046" spans="1:4" x14ac:dyDescent="0.25">
      <c r="A3046" s="4" t="str">
        <f>HYPERLINK("http://www.autodoc.ru/Web/price/art/BMF2011160?analog=on","BMF2011160")</f>
        <v>BMF2011160</v>
      </c>
      <c r="B3046" s="1" t="s">
        <v>4691</v>
      </c>
      <c r="C3046" s="1" t="s">
        <v>1470</v>
      </c>
      <c r="D3046" t="s">
        <v>4692</v>
      </c>
    </row>
    <row r="3047" spans="1:4" x14ac:dyDescent="0.25">
      <c r="A3047" s="4" t="str">
        <f>HYPERLINK("http://www.autodoc.ru/Web/price/art/BMF2011190L?analog=on","BMF2011190L")</f>
        <v>BMF2011190L</v>
      </c>
      <c r="B3047" s="1" t="s">
        <v>4693</v>
      </c>
      <c r="C3047" s="1" t="s">
        <v>1470</v>
      </c>
      <c r="D3047" t="s">
        <v>4694</v>
      </c>
    </row>
    <row r="3048" spans="1:4" x14ac:dyDescent="0.25">
      <c r="A3048" s="4" t="str">
        <f>HYPERLINK("http://www.autodoc.ru/Web/price/art/BMF2011190R?analog=on","BMF2011190R")</f>
        <v>BMF2011190R</v>
      </c>
      <c r="B3048" s="1" t="s">
        <v>4695</v>
      </c>
      <c r="C3048" s="1" t="s">
        <v>1470</v>
      </c>
      <c r="D3048" t="s">
        <v>4696</v>
      </c>
    </row>
    <row r="3049" spans="1:4" x14ac:dyDescent="0.25">
      <c r="A3049" s="4" t="str">
        <f>HYPERLINK("http://www.autodoc.ru/Web/price/art/BMF2011191L?analog=on","BMF2011191L")</f>
        <v>BMF2011191L</v>
      </c>
      <c r="B3049" s="1" t="s">
        <v>4697</v>
      </c>
      <c r="C3049" s="1" t="s">
        <v>1470</v>
      </c>
      <c r="D3049" t="s">
        <v>4694</v>
      </c>
    </row>
    <row r="3050" spans="1:4" x14ac:dyDescent="0.25">
      <c r="A3050" s="4" t="str">
        <f>HYPERLINK("http://www.autodoc.ru/Web/price/art/BMF2011191R?analog=on","BMF2011191R")</f>
        <v>BMF2011191R</v>
      </c>
      <c r="B3050" s="1" t="s">
        <v>4698</v>
      </c>
      <c r="C3050" s="1" t="s">
        <v>1470</v>
      </c>
      <c r="D3050" t="s">
        <v>4696</v>
      </c>
    </row>
    <row r="3051" spans="1:4" x14ac:dyDescent="0.25">
      <c r="A3051" s="4" t="str">
        <f>HYPERLINK("http://www.autodoc.ru/Web/price/art/BMF2011240?analog=on","BMF2011240")</f>
        <v>BMF2011240</v>
      </c>
      <c r="B3051" s="1" t="s">
        <v>4699</v>
      </c>
      <c r="C3051" s="1" t="s">
        <v>1470</v>
      </c>
      <c r="D3051" t="s">
        <v>4700</v>
      </c>
    </row>
    <row r="3052" spans="1:4" x14ac:dyDescent="0.25">
      <c r="A3052" s="4" t="str">
        <f>HYPERLINK("http://www.autodoc.ru/Web/price/art/BMF2011270L?analog=on","BMF2011270L")</f>
        <v>BMF2011270L</v>
      </c>
      <c r="B3052" s="1" t="s">
        <v>4701</v>
      </c>
      <c r="C3052" s="1" t="s">
        <v>1470</v>
      </c>
      <c r="D3052" t="s">
        <v>4702</v>
      </c>
    </row>
    <row r="3053" spans="1:4" x14ac:dyDescent="0.25">
      <c r="A3053" s="4" t="str">
        <f>HYPERLINK("http://www.autodoc.ru/Web/price/art/BMF2011270R?analog=on","BMF2011270R")</f>
        <v>BMF2011270R</v>
      </c>
      <c r="B3053" s="1" t="s">
        <v>4703</v>
      </c>
      <c r="C3053" s="1" t="s">
        <v>1470</v>
      </c>
      <c r="D3053" t="s">
        <v>4704</v>
      </c>
    </row>
    <row r="3054" spans="1:4" x14ac:dyDescent="0.25">
      <c r="A3054" s="4" t="str">
        <f>HYPERLINK("http://www.autodoc.ru/Web/price/art/BMF2011300L?analog=on","BMF2011300L")</f>
        <v>BMF2011300L</v>
      </c>
      <c r="B3054" s="1" t="s">
        <v>4705</v>
      </c>
      <c r="C3054" s="1" t="s">
        <v>1470</v>
      </c>
      <c r="D3054" t="s">
        <v>4706</v>
      </c>
    </row>
    <row r="3055" spans="1:4" x14ac:dyDescent="0.25">
      <c r="A3055" s="4" t="str">
        <f>HYPERLINK("http://www.autodoc.ru/Web/price/art/BMF2011300R?analog=on","BMF2011300R")</f>
        <v>BMF2011300R</v>
      </c>
      <c r="B3055" s="1" t="s">
        <v>4707</v>
      </c>
      <c r="C3055" s="1" t="s">
        <v>1470</v>
      </c>
      <c r="D3055" t="s">
        <v>4708</v>
      </c>
    </row>
    <row r="3056" spans="1:4" x14ac:dyDescent="0.25">
      <c r="A3056" s="4" t="str">
        <f>HYPERLINK("http://www.autodoc.ru/Web/price/art/BMF2011301L?analog=on","BMF2011301L")</f>
        <v>BMF2011301L</v>
      </c>
      <c r="B3056" s="1" t="s">
        <v>4709</v>
      </c>
      <c r="C3056" s="1" t="s">
        <v>1470</v>
      </c>
      <c r="D3056" t="s">
        <v>4710</v>
      </c>
    </row>
    <row r="3057" spans="1:4" x14ac:dyDescent="0.25">
      <c r="A3057" s="4" t="str">
        <f>HYPERLINK("http://www.autodoc.ru/Web/price/art/BMF2011301R?analog=on","BMF2011301R")</f>
        <v>BMF2011301R</v>
      </c>
      <c r="B3057" s="1" t="s">
        <v>4711</v>
      </c>
      <c r="C3057" s="1" t="s">
        <v>1470</v>
      </c>
      <c r="D3057" t="s">
        <v>4712</v>
      </c>
    </row>
    <row r="3058" spans="1:4" x14ac:dyDescent="0.25">
      <c r="A3058" s="4" t="str">
        <f>HYPERLINK("http://www.autodoc.ru/Web/price/art/BMF2011302L?analog=on","BMF2011302L")</f>
        <v>BMF2011302L</v>
      </c>
      <c r="B3058" s="1" t="s">
        <v>4705</v>
      </c>
      <c r="C3058" s="1" t="s">
        <v>1470</v>
      </c>
      <c r="D3058" t="s">
        <v>4713</v>
      </c>
    </row>
    <row r="3059" spans="1:4" x14ac:dyDescent="0.25">
      <c r="A3059" s="4" t="str">
        <f>HYPERLINK("http://www.autodoc.ru/Web/price/art/BMF2011302R?analog=on","BMF2011302R")</f>
        <v>BMF2011302R</v>
      </c>
      <c r="B3059" s="1" t="s">
        <v>4707</v>
      </c>
      <c r="C3059" s="1" t="s">
        <v>1470</v>
      </c>
      <c r="D3059" t="s">
        <v>4714</v>
      </c>
    </row>
    <row r="3060" spans="1:4" x14ac:dyDescent="0.25">
      <c r="A3060" s="4" t="str">
        <f>HYPERLINK("http://www.autodoc.ru/Web/price/art/BMF2011330?analog=on","BMF2011330")</f>
        <v>BMF2011330</v>
      </c>
      <c r="B3060" s="1" t="s">
        <v>4715</v>
      </c>
      <c r="C3060" s="1" t="s">
        <v>1470</v>
      </c>
      <c r="D3060" t="s">
        <v>4716</v>
      </c>
    </row>
    <row r="3061" spans="1:4" x14ac:dyDescent="0.25">
      <c r="A3061" s="4" t="str">
        <f>HYPERLINK("http://www.autodoc.ru/Web/price/art/BMF3012460L?analog=on","BMF3012460L")</f>
        <v>BMF3012460L</v>
      </c>
      <c r="B3061" s="1" t="s">
        <v>4210</v>
      </c>
      <c r="C3061" s="1" t="s">
        <v>546</v>
      </c>
      <c r="D3061" t="s">
        <v>4211</v>
      </c>
    </row>
    <row r="3062" spans="1:4" x14ac:dyDescent="0.25">
      <c r="A3062" s="4" t="str">
        <f>HYPERLINK("http://www.autodoc.ru/Web/price/art/BMF3012460R?analog=on","BMF3012460R")</f>
        <v>BMF3012460R</v>
      </c>
      <c r="B3062" s="1" t="s">
        <v>4212</v>
      </c>
      <c r="C3062" s="1" t="s">
        <v>546</v>
      </c>
      <c r="D3062" t="s">
        <v>4213</v>
      </c>
    </row>
    <row r="3063" spans="1:4" x14ac:dyDescent="0.25">
      <c r="A3063" s="4" t="str">
        <f>HYPERLINK("http://www.autodoc.ru/Web/price/art/BMF2011740L?analog=on","BMF2011740L")</f>
        <v>BMF2011740L</v>
      </c>
      <c r="B3063" s="1" t="s">
        <v>4717</v>
      </c>
      <c r="C3063" s="1" t="s">
        <v>1470</v>
      </c>
      <c r="D3063" t="s">
        <v>4718</v>
      </c>
    </row>
    <row r="3064" spans="1:4" x14ac:dyDescent="0.25">
      <c r="A3064" s="4" t="str">
        <f>HYPERLINK("http://www.autodoc.ru/Web/price/art/BMF2015740L?analog=on","BMF2015740L")</f>
        <v>BMF2015740L</v>
      </c>
      <c r="B3064" s="1" t="s">
        <v>4719</v>
      </c>
      <c r="C3064" s="1" t="s">
        <v>1256</v>
      </c>
      <c r="D3064" t="s">
        <v>4720</v>
      </c>
    </row>
    <row r="3065" spans="1:4" x14ac:dyDescent="0.25">
      <c r="A3065" s="4" t="str">
        <f>HYPERLINK("http://www.autodoc.ru/Web/price/art/BMF2011740R?analog=on","BMF2011740R")</f>
        <v>BMF2011740R</v>
      </c>
      <c r="B3065" s="1" t="s">
        <v>4721</v>
      </c>
      <c r="C3065" s="1" t="s">
        <v>1470</v>
      </c>
      <c r="D3065" t="s">
        <v>4722</v>
      </c>
    </row>
    <row r="3066" spans="1:4" x14ac:dyDescent="0.25">
      <c r="A3066" s="4" t="str">
        <f>HYPERLINK("http://www.autodoc.ru/Web/price/art/BMF2015740R?analog=on","BMF2015740R")</f>
        <v>BMF2015740R</v>
      </c>
      <c r="B3066" s="1" t="s">
        <v>4723</v>
      </c>
      <c r="C3066" s="1" t="s">
        <v>1256</v>
      </c>
      <c r="D3066" t="s">
        <v>4724</v>
      </c>
    </row>
    <row r="3067" spans="1:4" x14ac:dyDescent="0.25">
      <c r="A3067" s="4" t="str">
        <f>HYPERLINK("http://www.autodoc.ru/Web/price/art/BMF2011741L?analog=on","BMF2011741L")</f>
        <v>BMF2011741L</v>
      </c>
      <c r="B3067" s="1" t="s">
        <v>4725</v>
      </c>
      <c r="C3067" s="1" t="s">
        <v>1470</v>
      </c>
      <c r="D3067" t="s">
        <v>4720</v>
      </c>
    </row>
    <row r="3068" spans="1:4" x14ac:dyDescent="0.25">
      <c r="A3068" s="4" t="str">
        <f>HYPERLINK("http://www.autodoc.ru/Web/price/art/BMF2011741R?analog=on","BMF2011741R")</f>
        <v>BMF2011741R</v>
      </c>
      <c r="B3068" s="1" t="s">
        <v>4726</v>
      </c>
      <c r="C3068" s="1" t="s">
        <v>1470</v>
      </c>
      <c r="D3068" t="s">
        <v>4724</v>
      </c>
    </row>
    <row r="3069" spans="1:4" x14ac:dyDescent="0.25">
      <c r="A3069" s="4" t="str">
        <f>HYPERLINK("http://www.autodoc.ru/Web/price/art/BMF2011742TRN?analog=on","BMF2011742TRN")</f>
        <v>BMF2011742TRN</v>
      </c>
      <c r="B3069" s="1" t="s">
        <v>4727</v>
      </c>
      <c r="C3069" s="1" t="s">
        <v>1470</v>
      </c>
      <c r="D3069" t="s">
        <v>4728</v>
      </c>
    </row>
    <row r="3070" spans="1:4" x14ac:dyDescent="0.25">
      <c r="A3070" s="4" t="str">
        <f>HYPERLINK("http://www.autodoc.ru/Web/price/art/BMF30129C0L?analog=on","BMF30129C0L")</f>
        <v>BMF30129C0L</v>
      </c>
      <c r="B3070" s="1" t="s">
        <v>4729</v>
      </c>
      <c r="C3070" s="1" t="s">
        <v>546</v>
      </c>
      <c r="D3070" t="s">
        <v>4730</v>
      </c>
    </row>
    <row r="3071" spans="1:4" x14ac:dyDescent="0.25">
      <c r="A3071" s="4" t="str">
        <f>HYPERLINK("http://www.autodoc.ru/Web/price/art/BMF30129C0R?analog=on","BMF30129C0R")</f>
        <v>BMF30129C0R</v>
      </c>
      <c r="B3071" s="1" t="s">
        <v>4731</v>
      </c>
      <c r="C3071" s="1" t="s">
        <v>546</v>
      </c>
      <c r="D3071" t="s">
        <v>4732</v>
      </c>
    </row>
    <row r="3072" spans="1:4" x14ac:dyDescent="0.25">
      <c r="A3072" s="3" t="s">
        <v>4733</v>
      </c>
      <c r="B3072" s="3"/>
      <c r="C3072" s="3"/>
      <c r="D3072" s="3"/>
    </row>
    <row r="3073" spans="1:4" x14ac:dyDescent="0.25">
      <c r="A3073" s="4" t="str">
        <f>HYPERLINK("http://www.autodoc.ru/Web/price/art/BM0X311000BL?analog=on","BM0X311000BL")</f>
        <v>BM0X311000BL</v>
      </c>
      <c r="B3073" s="1" t="s">
        <v>4734</v>
      </c>
      <c r="C3073" s="1" t="s">
        <v>1470</v>
      </c>
      <c r="D3073" t="s">
        <v>4735</v>
      </c>
    </row>
    <row r="3074" spans="1:4" x14ac:dyDescent="0.25">
      <c r="A3074" s="4" t="str">
        <f>HYPERLINK("http://www.autodoc.ru/Web/price/art/BM0X314000L?analog=on","BM0X314000L")</f>
        <v>BM0X314000L</v>
      </c>
      <c r="B3074" s="1" t="s">
        <v>4736</v>
      </c>
      <c r="C3074" s="1" t="s">
        <v>1467</v>
      </c>
      <c r="D3074" t="s">
        <v>4737</v>
      </c>
    </row>
    <row r="3075" spans="1:4" x14ac:dyDescent="0.25">
      <c r="A3075" s="4" t="str">
        <f>HYPERLINK("http://www.autodoc.ru/Web/price/art/BM0X311000BR?analog=on","BM0X311000BR")</f>
        <v>BM0X311000BR</v>
      </c>
      <c r="B3075" s="1" t="s">
        <v>4738</v>
      </c>
      <c r="C3075" s="1" t="s">
        <v>1470</v>
      </c>
      <c r="D3075" t="s">
        <v>4739</v>
      </c>
    </row>
    <row r="3076" spans="1:4" x14ac:dyDescent="0.25">
      <c r="A3076" s="4" t="str">
        <f>HYPERLINK("http://www.autodoc.ru/Web/price/art/BM0X314000R?analog=on","BM0X314000R")</f>
        <v>BM0X314000R</v>
      </c>
      <c r="B3076" s="1" t="s">
        <v>4740</v>
      </c>
      <c r="C3076" s="1" t="s">
        <v>1467</v>
      </c>
      <c r="D3076" t="s">
        <v>4741</v>
      </c>
    </row>
    <row r="3077" spans="1:4" x14ac:dyDescent="0.25">
      <c r="A3077" s="4" t="str">
        <f>HYPERLINK("http://www.autodoc.ru/Web/price/art/BM0X314001L?analog=on","BM0X314001L")</f>
        <v>BM0X314001L</v>
      </c>
      <c r="B3077" s="1" t="s">
        <v>4742</v>
      </c>
      <c r="C3077" s="1" t="s">
        <v>1467</v>
      </c>
      <c r="D3077" t="s">
        <v>4743</v>
      </c>
    </row>
    <row r="3078" spans="1:4" x14ac:dyDescent="0.25">
      <c r="A3078" s="4" t="str">
        <f>HYPERLINK("http://www.autodoc.ru/Web/price/art/BM0X314001R?analog=on","BM0X314001R")</f>
        <v>BM0X314001R</v>
      </c>
      <c r="B3078" s="1" t="s">
        <v>4744</v>
      </c>
      <c r="C3078" s="1" t="s">
        <v>1467</v>
      </c>
      <c r="D3078" t="s">
        <v>4745</v>
      </c>
    </row>
    <row r="3079" spans="1:4" x14ac:dyDescent="0.25">
      <c r="A3079" s="4" t="str">
        <f>HYPERLINK("http://www.autodoc.ru/Web/price/art/BM0X311001L?analog=on","BM0X311001L")</f>
        <v>BM0X311001L</v>
      </c>
      <c r="B3079" s="1" t="s">
        <v>4746</v>
      </c>
      <c r="C3079" s="1" t="s">
        <v>1470</v>
      </c>
      <c r="D3079" t="s">
        <v>4747</v>
      </c>
    </row>
    <row r="3080" spans="1:4" x14ac:dyDescent="0.25">
      <c r="A3080" s="4" t="str">
        <f>HYPERLINK("http://www.autodoc.ru/Web/price/art/BM0X311001R?analog=on","BM0X311001R")</f>
        <v>BM0X311001R</v>
      </c>
      <c r="B3080" s="1" t="s">
        <v>4748</v>
      </c>
      <c r="C3080" s="1" t="s">
        <v>1470</v>
      </c>
      <c r="D3080" t="s">
        <v>4749</v>
      </c>
    </row>
    <row r="3081" spans="1:4" x14ac:dyDescent="0.25">
      <c r="A3081" s="4" t="str">
        <f>HYPERLINK("http://www.autodoc.ru/Web/price/art/BM0X317050L?analog=on","BM0X317050L")</f>
        <v>BM0X317050L</v>
      </c>
      <c r="B3081" s="1" t="s">
        <v>4750</v>
      </c>
      <c r="C3081" s="1" t="s">
        <v>2025</v>
      </c>
      <c r="D3081" t="s">
        <v>4751</v>
      </c>
    </row>
    <row r="3082" spans="1:4" x14ac:dyDescent="0.25">
      <c r="A3082" s="4" t="str">
        <f>HYPERLINK("http://www.autodoc.ru/Web/price/art/BM0X317050R?analog=on","BM0X317050R")</f>
        <v>BM0X317050R</v>
      </c>
      <c r="B3082" s="1" t="s">
        <v>4752</v>
      </c>
      <c r="C3082" s="1" t="s">
        <v>2025</v>
      </c>
      <c r="D3082" t="s">
        <v>4753</v>
      </c>
    </row>
    <row r="3083" spans="1:4" x14ac:dyDescent="0.25">
      <c r="A3083" s="4" t="str">
        <f>HYPERLINK("http://www.autodoc.ru/Web/price/art/BM0X311070L?analog=on","BM0X311070L")</f>
        <v>BM0X311070L</v>
      </c>
      <c r="B3083" s="1" t="s">
        <v>4634</v>
      </c>
      <c r="C3083" s="1" t="s">
        <v>1470</v>
      </c>
      <c r="D3083" t="s">
        <v>4635</v>
      </c>
    </row>
    <row r="3084" spans="1:4" x14ac:dyDescent="0.25">
      <c r="A3084" s="4" t="str">
        <f>HYPERLINK("http://www.autodoc.ru/Web/price/art/BM0X311070R?analog=on","BM0X311070R")</f>
        <v>BM0X311070R</v>
      </c>
      <c r="B3084" s="1" t="s">
        <v>4636</v>
      </c>
      <c r="C3084" s="1" t="s">
        <v>1470</v>
      </c>
      <c r="D3084" t="s">
        <v>4637</v>
      </c>
    </row>
    <row r="3085" spans="1:4" x14ac:dyDescent="0.25">
      <c r="A3085" s="4" t="str">
        <f>HYPERLINK("http://www.autodoc.ru/Web/price/art/BM0X317070L?analog=on","BM0X317070L")</f>
        <v>BM0X317070L</v>
      </c>
      <c r="B3085" s="1" t="s">
        <v>4754</v>
      </c>
      <c r="C3085" s="1" t="s">
        <v>2025</v>
      </c>
      <c r="D3085" t="s">
        <v>4755</v>
      </c>
    </row>
    <row r="3086" spans="1:4" x14ac:dyDescent="0.25">
      <c r="A3086" s="4" t="str">
        <f>HYPERLINK("http://www.autodoc.ru/Web/price/art/BM0X317070R?analog=on","BM0X317070R")</f>
        <v>BM0X317070R</v>
      </c>
      <c r="B3086" s="1" t="s">
        <v>4756</v>
      </c>
      <c r="C3086" s="1" t="s">
        <v>2025</v>
      </c>
      <c r="D3086" t="s">
        <v>4757</v>
      </c>
    </row>
    <row r="3087" spans="1:4" x14ac:dyDescent="0.25">
      <c r="A3087" s="4" t="str">
        <f>HYPERLINK("http://www.autodoc.ru/Web/price/art/BM0X311100TNL?analog=on","BM0X311100TNL")</f>
        <v>BM0X311100TNL</v>
      </c>
      <c r="B3087" s="1" t="s">
        <v>4758</v>
      </c>
      <c r="C3087" s="1" t="s">
        <v>1470</v>
      </c>
      <c r="D3087" t="s">
        <v>4759</v>
      </c>
    </row>
    <row r="3088" spans="1:4" x14ac:dyDescent="0.25">
      <c r="A3088" s="4" t="str">
        <f>HYPERLINK("http://www.autodoc.ru/Web/price/art/BM0X311100TNR?analog=on","BM0X311100TNR")</f>
        <v>BM0X311100TNR</v>
      </c>
      <c r="B3088" s="1" t="s">
        <v>4760</v>
      </c>
      <c r="C3088" s="1" t="s">
        <v>1470</v>
      </c>
      <c r="D3088" t="s">
        <v>4761</v>
      </c>
    </row>
    <row r="3089" spans="1:4" x14ac:dyDescent="0.25">
      <c r="A3089" s="4" t="str">
        <f>HYPERLINK("http://www.autodoc.ru/Web/price/art/BM0X311101HBL?analog=on","BM0X311101HBL")</f>
        <v>BM0X311101HBL</v>
      </c>
      <c r="B3089" s="1" t="s">
        <v>4762</v>
      </c>
      <c r="C3089" s="1" t="s">
        <v>1470</v>
      </c>
      <c r="D3089" t="s">
        <v>4124</v>
      </c>
    </row>
    <row r="3090" spans="1:4" x14ac:dyDescent="0.25">
      <c r="A3090" s="4" t="str">
        <f>HYPERLINK("http://www.autodoc.ru/Web/price/art/BM0X311101HBR?analog=on","BM0X311101HBR")</f>
        <v>BM0X311101HBR</v>
      </c>
      <c r="B3090" s="1" t="s">
        <v>4763</v>
      </c>
      <c r="C3090" s="1" t="s">
        <v>1470</v>
      </c>
      <c r="D3090" t="s">
        <v>4127</v>
      </c>
    </row>
    <row r="3091" spans="1:4" x14ac:dyDescent="0.25">
      <c r="A3091" s="4" t="str">
        <f>HYPERLINK("http://www.autodoc.ru/Web/price/art/BM0X311160?analog=on","BM0X311160")</f>
        <v>BM0X311160</v>
      </c>
      <c r="B3091" s="1" t="s">
        <v>4764</v>
      </c>
      <c r="C3091" s="1" t="s">
        <v>1470</v>
      </c>
      <c r="D3091" t="s">
        <v>4765</v>
      </c>
    </row>
    <row r="3092" spans="1:4" x14ac:dyDescent="0.25">
      <c r="A3092" s="4" t="str">
        <f>HYPERLINK("http://www.autodoc.ru/Web/price/art/BM0X311240?analog=on","BM0X311240")</f>
        <v>BM0X311240</v>
      </c>
      <c r="B3092" s="1" t="s">
        <v>4766</v>
      </c>
      <c r="C3092" s="1" t="s">
        <v>1470</v>
      </c>
      <c r="D3092" t="s">
        <v>4767</v>
      </c>
    </row>
    <row r="3093" spans="1:4" x14ac:dyDescent="0.25">
      <c r="A3093" s="4" t="str">
        <f>HYPERLINK("http://www.autodoc.ru/Web/price/art/BM0X311270L?analog=on","BM0X311270L")</f>
        <v>BM0X311270L</v>
      </c>
      <c r="B3093" s="1" t="s">
        <v>4768</v>
      </c>
      <c r="C3093" s="1" t="s">
        <v>1470</v>
      </c>
      <c r="D3093" t="s">
        <v>4769</v>
      </c>
    </row>
    <row r="3094" spans="1:4" x14ac:dyDescent="0.25">
      <c r="A3094" s="4" t="str">
        <f>HYPERLINK("http://www.autodoc.ru/Web/price/art/BM0X311270R?analog=on","BM0X311270R")</f>
        <v>BM0X311270R</v>
      </c>
      <c r="B3094" s="1" t="s">
        <v>4770</v>
      </c>
      <c r="C3094" s="1" t="s">
        <v>1470</v>
      </c>
      <c r="D3094" t="s">
        <v>4771</v>
      </c>
    </row>
    <row r="3095" spans="1:4" x14ac:dyDescent="0.25">
      <c r="A3095" s="4" t="str">
        <f>HYPERLINK("http://www.autodoc.ru/Web/price/art/BM0X311300L?analog=on","BM0X311300L")</f>
        <v>BM0X311300L</v>
      </c>
      <c r="B3095" s="1" t="s">
        <v>4772</v>
      </c>
      <c r="C3095" s="1" t="s">
        <v>1470</v>
      </c>
      <c r="D3095" t="s">
        <v>4773</v>
      </c>
    </row>
    <row r="3096" spans="1:4" x14ac:dyDescent="0.25">
      <c r="A3096" s="4" t="str">
        <f>HYPERLINK("http://www.autodoc.ru/Web/price/art/BM0X311300R?analog=on","BM0X311300R")</f>
        <v>BM0X311300R</v>
      </c>
      <c r="B3096" s="1" t="s">
        <v>4774</v>
      </c>
      <c r="C3096" s="1" t="s">
        <v>1470</v>
      </c>
      <c r="D3096" t="s">
        <v>4775</v>
      </c>
    </row>
    <row r="3097" spans="1:4" x14ac:dyDescent="0.25">
      <c r="A3097" s="4" t="str">
        <f>HYPERLINK("http://www.autodoc.ru/Web/price/art/BM0X311301L?analog=on","BM0X311301L")</f>
        <v>BM0X311301L</v>
      </c>
      <c r="B3097" s="1" t="s">
        <v>4776</v>
      </c>
      <c r="C3097" s="1" t="s">
        <v>1470</v>
      </c>
      <c r="D3097" t="s">
        <v>4777</v>
      </c>
    </row>
    <row r="3098" spans="1:4" x14ac:dyDescent="0.25">
      <c r="A3098" s="4" t="str">
        <f>HYPERLINK("http://www.autodoc.ru/Web/price/art/BM0X311301R?analog=on","BM0X311301R")</f>
        <v>BM0X311301R</v>
      </c>
      <c r="B3098" s="1" t="s">
        <v>4778</v>
      </c>
      <c r="C3098" s="1" t="s">
        <v>1470</v>
      </c>
      <c r="D3098" t="s">
        <v>4779</v>
      </c>
    </row>
    <row r="3099" spans="1:4" x14ac:dyDescent="0.25">
      <c r="A3099" s="4" t="str">
        <f>HYPERLINK("http://www.autodoc.ru/Web/price/art/BM0X311330?analog=on","BM0X311330")</f>
        <v>BM0X311330</v>
      </c>
      <c r="B3099" s="1" t="s">
        <v>4780</v>
      </c>
      <c r="C3099" s="1" t="s">
        <v>1470</v>
      </c>
      <c r="D3099" t="s">
        <v>4781</v>
      </c>
    </row>
    <row r="3100" spans="1:4" x14ac:dyDescent="0.25">
      <c r="A3100" s="4" t="str">
        <f>HYPERLINK("http://www.autodoc.ru/Web/price/art/BM0X311390?analog=on","BM0X311390")</f>
        <v>BM0X311390</v>
      </c>
      <c r="B3100" s="1" t="s">
        <v>4782</v>
      </c>
      <c r="C3100" s="1" t="s">
        <v>1470</v>
      </c>
      <c r="D3100" t="s">
        <v>4783</v>
      </c>
    </row>
    <row r="3101" spans="1:4" x14ac:dyDescent="0.25">
      <c r="A3101" s="4" t="str">
        <f>HYPERLINK("http://www.autodoc.ru/Web/price/art/BM0X3114A0AN?analog=on","BM0X3114A0AN")</f>
        <v>BM0X3114A0AN</v>
      </c>
      <c r="C3101" s="1" t="s">
        <v>1470</v>
      </c>
      <c r="D3101" t="s">
        <v>4151</v>
      </c>
    </row>
    <row r="3102" spans="1:4" x14ac:dyDescent="0.25">
      <c r="A3102" s="4" t="str">
        <f>HYPERLINK("http://www.autodoc.ru/Web/price/art/BM0X3114A1AN?analog=on","BM0X3114A1AN")</f>
        <v>BM0X3114A1AN</v>
      </c>
      <c r="C3102" s="1" t="s">
        <v>1470</v>
      </c>
      <c r="D3102" t="s">
        <v>4784</v>
      </c>
    </row>
    <row r="3103" spans="1:4" x14ac:dyDescent="0.25">
      <c r="A3103" s="4" t="str">
        <f>HYPERLINK("http://www.autodoc.ru/Web/price/art/BM0X3144D0L?analog=on","BM0X3144D0L")</f>
        <v>BM0X3144D0L</v>
      </c>
      <c r="B3103" s="1" t="s">
        <v>4785</v>
      </c>
      <c r="C3103" s="1" t="s">
        <v>1467</v>
      </c>
      <c r="D3103" t="s">
        <v>4786</v>
      </c>
    </row>
    <row r="3104" spans="1:4" x14ac:dyDescent="0.25">
      <c r="A3104" s="4" t="str">
        <f>HYPERLINK("http://www.autodoc.ru/Web/price/art/BM0X3114D0L?analog=on","BM0X3114D0L")</f>
        <v>BM0X3114D0L</v>
      </c>
      <c r="B3104" s="1" t="s">
        <v>4787</v>
      </c>
      <c r="C3104" s="1" t="s">
        <v>4788</v>
      </c>
      <c r="D3104" t="s">
        <v>4789</v>
      </c>
    </row>
    <row r="3105" spans="1:4" x14ac:dyDescent="0.25">
      <c r="A3105" s="4" t="str">
        <f>HYPERLINK("http://www.autodoc.ru/Web/price/art/BM0X3074D0L?analog=on","BM0X3074D0L")</f>
        <v>BM0X3074D0L</v>
      </c>
      <c r="B3105" s="1" t="s">
        <v>4790</v>
      </c>
      <c r="C3105" s="1" t="s">
        <v>3771</v>
      </c>
      <c r="D3105" t="s">
        <v>4789</v>
      </c>
    </row>
    <row r="3106" spans="1:4" x14ac:dyDescent="0.25">
      <c r="A3106" s="4" t="str">
        <f>HYPERLINK("http://www.autodoc.ru/Web/price/art/BM0X3144D0R?analog=on","BM0X3144D0R")</f>
        <v>BM0X3144D0R</v>
      </c>
      <c r="B3106" s="1" t="s">
        <v>4791</v>
      </c>
      <c r="C3106" s="1" t="s">
        <v>1467</v>
      </c>
      <c r="D3106" t="s">
        <v>4792</v>
      </c>
    </row>
    <row r="3107" spans="1:4" x14ac:dyDescent="0.25">
      <c r="A3107" s="4" t="str">
        <f>HYPERLINK("http://www.autodoc.ru/Web/price/art/BM0X3074D0R?analog=on","BM0X3074D0R")</f>
        <v>BM0X3074D0R</v>
      </c>
      <c r="B3107" s="1" t="s">
        <v>4793</v>
      </c>
      <c r="C3107" s="1" t="s">
        <v>3771</v>
      </c>
      <c r="D3107" t="s">
        <v>4794</v>
      </c>
    </row>
    <row r="3108" spans="1:4" x14ac:dyDescent="0.25">
      <c r="A3108" s="4" t="str">
        <f>HYPERLINK("http://www.autodoc.ru/Web/price/art/BM0X3114D0R?analog=on","BM0X3114D0R")</f>
        <v>BM0X3114D0R</v>
      </c>
      <c r="B3108" s="1" t="s">
        <v>4795</v>
      </c>
      <c r="C3108" s="1" t="s">
        <v>4788</v>
      </c>
      <c r="D3108" t="s">
        <v>4794</v>
      </c>
    </row>
    <row r="3109" spans="1:4" x14ac:dyDescent="0.25">
      <c r="A3109" s="4" t="str">
        <f>HYPERLINK("http://www.autodoc.ru/Web/price/art/BMF1513460L?analog=on","BMF1513460L")</f>
        <v>BMF1513460L</v>
      </c>
      <c r="B3109" s="1" t="s">
        <v>4655</v>
      </c>
      <c r="C3109" s="1" t="s">
        <v>4656</v>
      </c>
      <c r="D3109" t="s">
        <v>4657</v>
      </c>
    </row>
    <row r="3110" spans="1:4" x14ac:dyDescent="0.25">
      <c r="A3110" s="4" t="str">
        <f>HYPERLINK("http://www.autodoc.ru/Web/price/art/BMF1513460R?analog=on","BMF1513460R")</f>
        <v>BMF1513460R</v>
      </c>
      <c r="B3110" s="1" t="s">
        <v>4658</v>
      </c>
      <c r="C3110" s="1" t="s">
        <v>4656</v>
      </c>
      <c r="D3110" t="s">
        <v>4659</v>
      </c>
    </row>
    <row r="3111" spans="1:4" x14ac:dyDescent="0.25">
      <c r="A3111" s="4" t="str">
        <f>HYPERLINK("http://www.autodoc.ru/Web/price/art/BM0X311640?analog=on","BM0X311640")</f>
        <v>BM0X311640</v>
      </c>
      <c r="B3111" s="1" t="s">
        <v>4796</v>
      </c>
      <c r="C3111" s="1" t="s">
        <v>1470</v>
      </c>
      <c r="D3111" t="s">
        <v>4797</v>
      </c>
    </row>
    <row r="3112" spans="1:4" x14ac:dyDescent="0.25">
      <c r="A3112" s="4" t="str">
        <f>HYPERLINK("http://www.autodoc.ru/Web/price/art/BM0X311740L?analog=on","BM0X311740L")</f>
        <v>BM0X311740L</v>
      </c>
      <c r="B3112" s="1" t="s">
        <v>4798</v>
      </c>
      <c r="C3112" s="1" t="s">
        <v>1470</v>
      </c>
      <c r="D3112" t="s">
        <v>4799</v>
      </c>
    </row>
    <row r="3113" spans="1:4" x14ac:dyDescent="0.25">
      <c r="A3113" s="4" t="str">
        <f>HYPERLINK("http://www.autodoc.ru/Web/price/art/BM0X311740R?analog=on","BM0X311740R")</f>
        <v>BM0X311740R</v>
      </c>
      <c r="B3113" s="1" t="s">
        <v>4800</v>
      </c>
      <c r="C3113" s="1" t="s">
        <v>1470</v>
      </c>
      <c r="D3113" t="s">
        <v>4801</v>
      </c>
    </row>
    <row r="3114" spans="1:4" x14ac:dyDescent="0.25">
      <c r="A3114" s="4" t="str">
        <f>HYPERLINK("http://www.autodoc.ru/Web/price/art/BM0X311750L?analog=on","BM0X311750L")</f>
        <v>BM0X311750L</v>
      </c>
      <c r="B3114" s="1" t="s">
        <v>4802</v>
      </c>
      <c r="C3114" s="1" t="s">
        <v>1470</v>
      </c>
      <c r="D3114" t="s">
        <v>4803</v>
      </c>
    </row>
    <row r="3115" spans="1:4" x14ac:dyDescent="0.25">
      <c r="A3115" s="4" t="str">
        <f>HYPERLINK("http://www.autodoc.ru/Web/price/art/BM0X311750R?analog=on","BM0X311750R")</f>
        <v>BM0X311750R</v>
      </c>
      <c r="B3115" s="1" t="s">
        <v>4804</v>
      </c>
      <c r="C3115" s="1" t="s">
        <v>1470</v>
      </c>
      <c r="D3115" t="s">
        <v>4805</v>
      </c>
    </row>
    <row r="3116" spans="1:4" x14ac:dyDescent="0.25">
      <c r="A3116" s="4" t="str">
        <f>HYPERLINK("http://www.autodoc.ru/Web/price/art/BM0X3119C0Z?analog=on","BM0X3119C0Z")</f>
        <v>BM0X3119C0Z</v>
      </c>
      <c r="B3116" s="1" t="s">
        <v>4806</v>
      </c>
      <c r="C3116" s="1" t="s">
        <v>4788</v>
      </c>
      <c r="D3116" t="s">
        <v>4807</v>
      </c>
    </row>
    <row r="3117" spans="1:4" x14ac:dyDescent="0.25">
      <c r="A3117" s="4" t="str">
        <f>HYPERLINK("http://www.autodoc.ru/Web/price/art/BM0X3149C0L?analog=on","BM0X3149C0L")</f>
        <v>BM0X3149C0L</v>
      </c>
      <c r="B3117" s="1" t="s">
        <v>4808</v>
      </c>
      <c r="C3117" s="1" t="s">
        <v>1467</v>
      </c>
      <c r="D3117" t="s">
        <v>4334</v>
      </c>
    </row>
    <row r="3118" spans="1:4" x14ac:dyDescent="0.25">
      <c r="A3118" s="4" t="str">
        <f>HYPERLINK("http://www.autodoc.ru/Web/price/art/BM0X3149C0R?analog=on","BM0X3149C0R")</f>
        <v>BM0X3149C0R</v>
      </c>
      <c r="B3118" s="1" t="s">
        <v>4809</v>
      </c>
      <c r="C3118" s="1" t="s">
        <v>1467</v>
      </c>
      <c r="D3118" t="s">
        <v>4336</v>
      </c>
    </row>
    <row r="3119" spans="1:4" x14ac:dyDescent="0.25">
      <c r="A3119" s="3" t="s">
        <v>4810</v>
      </c>
      <c r="B3119" s="3"/>
      <c r="C3119" s="3"/>
      <c r="D3119" s="3"/>
    </row>
    <row r="3120" spans="1:4" x14ac:dyDescent="0.25">
      <c r="A3120" s="4" t="str">
        <f>HYPERLINK("http://www.autodoc.ru/Web/price/art/BMF3012000BN?analog=on","BMF3012000BN")</f>
        <v>BMF3012000BN</v>
      </c>
      <c r="B3120" s="1" t="s">
        <v>4811</v>
      </c>
      <c r="C3120" s="1" t="s">
        <v>546</v>
      </c>
      <c r="D3120" t="s">
        <v>4812</v>
      </c>
    </row>
    <row r="3121" spans="1:4" x14ac:dyDescent="0.25">
      <c r="A3121" s="4" t="str">
        <f>HYPERLINK("http://www.autodoc.ru/Web/price/art/BMF3012001BL?analog=on","BMF3012001BL")</f>
        <v>BMF3012001BL</v>
      </c>
      <c r="B3121" s="1" t="s">
        <v>4813</v>
      </c>
      <c r="C3121" s="1" t="s">
        <v>546</v>
      </c>
      <c r="D3121" t="s">
        <v>4814</v>
      </c>
    </row>
    <row r="3122" spans="1:4" x14ac:dyDescent="0.25">
      <c r="A3122" s="4" t="str">
        <f>HYPERLINK("http://www.autodoc.ru/Web/price/art/BMF3012001BR?analog=on","BMF3012001BR")</f>
        <v>BMF3012001BR</v>
      </c>
      <c r="B3122" s="1" t="s">
        <v>4815</v>
      </c>
      <c r="C3122" s="1" t="s">
        <v>546</v>
      </c>
      <c r="D3122" t="s">
        <v>4816</v>
      </c>
    </row>
    <row r="3123" spans="1:4" x14ac:dyDescent="0.25">
      <c r="A3123" s="4" t="str">
        <f>HYPERLINK("http://www.autodoc.ru/Web/price/art/BMF3012002L?analog=on","BMF3012002L")</f>
        <v>BMF3012002L</v>
      </c>
      <c r="B3123" s="1" t="s">
        <v>4817</v>
      </c>
      <c r="C3123" s="1" t="s">
        <v>546</v>
      </c>
      <c r="D3123" t="s">
        <v>4818</v>
      </c>
    </row>
    <row r="3124" spans="1:4" x14ac:dyDescent="0.25">
      <c r="A3124" s="4" t="str">
        <f>HYPERLINK("http://www.autodoc.ru/Web/price/art/BMF3012002R?analog=on","BMF3012002R")</f>
        <v>BMF3012002R</v>
      </c>
      <c r="B3124" s="1" t="s">
        <v>4819</v>
      </c>
      <c r="C3124" s="1" t="s">
        <v>546</v>
      </c>
      <c r="D3124" t="s">
        <v>4820</v>
      </c>
    </row>
    <row r="3125" spans="1:4" x14ac:dyDescent="0.25">
      <c r="A3125" s="4" t="str">
        <f>HYPERLINK("http://www.autodoc.ru/Web/price/art/BMF3012003BN?analog=on","BMF3012003BN")</f>
        <v>BMF3012003BN</v>
      </c>
      <c r="B3125" s="1" t="s">
        <v>4811</v>
      </c>
      <c r="C3125" s="1" t="s">
        <v>546</v>
      </c>
      <c r="D3125" t="s">
        <v>4821</v>
      </c>
    </row>
    <row r="3126" spans="1:4" x14ac:dyDescent="0.25">
      <c r="A3126" s="4" t="str">
        <f>HYPERLINK("http://www.autodoc.ru/Web/price/art/BMF3012004L?analog=on","BMF3012004L")</f>
        <v>BMF3012004L</v>
      </c>
      <c r="B3126" s="1" t="s">
        <v>4817</v>
      </c>
      <c r="C3126" s="1" t="s">
        <v>546</v>
      </c>
      <c r="D3126" t="s">
        <v>4822</v>
      </c>
    </row>
    <row r="3127" spans="1:4" x14ac:dyDescent="0.25">
      <c r="A3127" s="4" t="str">
        <f>HYPERLINK("http://www.autodoc.ru/Web/price/art/BMF3012004R?analog=on","BMF3012004R")</f>
        <v>BMF3012004R</v>
      </c>
      <c r="B3127" s="1" t="s">
        <v>4819</v>
      </c>
      <c r="C3127" s="1" t="s">
        <v>546</v>
      </c>
      <c r="D3127" t="s">
        <v>4823</v>
      </c>
    </row>
    <row r="3128" spans="1:4" x14ac:dyDescent="0.25">
      <c r="A3128" s="4" t="str">
        <f>HYPERLINK("http://www.autodoc.ru/Web/price/art/BMF3012020L?analog=on","BMF3012020L")</f>
        <v>BMF3012020L</v>
      </c>
      <c r="C3128" s="1" t="s">
        <v>546</v>
      </c>
      <c r="D3128" t="s">
        <v>4824</v>
      </c>
    </row>
    <row r="3129" spans="1:4" x14ac:dyDescent="0.25">
      <c r="A3129" s="4" t="str">
        <f>HYPERLINK("http://www.autodoc.ru/Web/price/art/BMF3012020R?analog=on","BMF3012020R")</f>
        <v>BMF3012020R</v>
      </c>
      <c r="C3129" s="1" t="s">
        <v>546</v>
      </c>
      <c r="D3129" t="s">
        <v>4825</v>
      </c>
    </row>
    <row r="3130" spans="1:4" x14ac:dyDescent="0.25">
      <c r="A3130" s="4" t="str">
        <f>HYPERLINK("http://www.autodoc.ru/Web/price/art/BMF3012050L?analog=on","BMF3012050L")</f>
        <v>BMF3012050L</v>
      </c>
      <c r="B3130" s="1" t="s">
        <v>4826</v>
      </c>
      <c r="C3130" s="1" t="s">
        <v>546</v>
      </c>
      <c r="D3130" t="s">
        <v>4827</v>
      </c>
    </row>
    <row r="3131" spans="1:4" x14ac:dyDescent="0.25">
      <c r="A3131" s="4" t="str">
        <f>HYPERLINK("http://www.autodoc.ru/Web/price/art/BMF3012050R?analog=on","BMF3012050R")</f>
        <v>BMF3012050R</v>
      </c>
      <c r="B3131" s="1" t="s">
        <v>4828</v>
      </c>
      <c r="C3131" s="1" t="s">
        <v>546</v>
      </c>
      <c r="D3131" t="s">
        <v>4829</v>
      </c>
    </row>
    <row r="3132" spans="1:4" x14ac:dyDescent="0.25">
      <c r="A3132" s="4" t="str">
        <f>HYPERLINK("http://www.autodoc.ru/Web/price/art/BMF3012070L?analog=on","BMF3012070L")</f>
        <v>BMF3012070L</v>
      </c>
      <c r="B3132" s="1" t="s">
        <v>4830</v>
      </c>
      <c r="C3132" s="1" t="s">
        <v>546</v>
      </c>
      <c r="D3132" t="s">
        <v>4831</v>
      </c>
    </row>
    <row r="3133" spans="1:4" x14ac:dyDescent="0.25">
      <c r="A3133" s="4" t="str">
        <f>HYPERLINK("http://www.autodoc.ru/Web/price/art/BMF3012070R?analog=on","BMF3012070R")</f>
        <v>BMF3012070R</v>
      </c>
      <c r="B3133" s="1" t="s">
        <v>4832</v>
      </c>
      <c r="C3133" s="1" t="s">
        <v>546</v>
      </c>
      <c r="D3133" t="s">
        <v>4833</v>
      </c>
    </row>
    <row r="3134" spans="1:4" x14ac:dyDescent="0.25">
      <c r="A3134" s="4" t="str">
        <f>HYPERLINK("http://www.autodoc.ru/Web/price/art/BMF3015070L?analog=on","BMF3015070L")</f>
        <v>BMF3015070L</v>
      </c>
      <c r="B3134" s="1" t="s">
        <v>4683</v>
      </c>
      <c r="C3134" s="1" t="s">
        <v>1256</v>
      </c>
      <c r="D3134" t="s">
        <v>4684</v>
      </c>
    </row>
    <row r="3135" spans="1:4" x14ac:dyDescent="0.25">
      <c r="A3135" s="4" t="str">
        <f>HYPERLINK("http://www.autodoc.ru/Web/price/art/BMF3015070R?analog=on","BMF3015070R")</f>
        <v>BMF3015070R</v>
      </c>
      <c r="B3135" s="1" t="s">
        <v>4685</v>
      </c>
      <c r="C3135" s="1" t="s">
        <v>1256</v>
      </c>
      <c r="D3135" t="s">
        <v>4686</v>
      </c>
    </row>
    <row r="3136" spans="1:4" x14ac:dyDescent="0.25">
      <c r="A3136" s="4" t="str">
        <f>HYPERLINK("http://www.autodoc.ru/Web/price/art/BMF3012100BL?analog=on","BMF3012100BL")</f>
        <v>BMF3012100BL</v>
      </c>
      <c r="B3136" s="1" t="s">
        <v>4834</v>
      </c>
      <c r="C3136" s="1" t="s">
        <v>546</v>
      </c>
      <c r="D3136" t="s">
        <v>4835</v>
      </c>
    </row>
    <row r="3137" spans="1:4" x14ac:dyDescent="0.25">
      <c r="A3137" s="4" t="str">
        <f>HYPERLINK("http://www.autodoc.ru/Web/price/art/BMF3012100BR?analog=on","BMF3012100BR")</f>
        <v>BMF3012100BR</v>
      </c>
      <c r="B3137" s="1" t="s">
        <v>4836</v>
      </c>
      <c r="C3137" s="1" t="s">
        <v>546</v>
      </c>
      <c r="D3137" t="s">
        <v>4837</v>
      </c>
    </row>
    <row r="3138" spans="1:4" x14ac:dyDescent="0.25">
      <c r="A3138" s="4" t="str">
        <f>HYPERLINK("http://www.autodoc.ru/Web/price/art/BMF3012101HBL?analog=on","BMF3012101HBL")</f>
        <v>BMF3012101HBL</v>
      </c>
      <c r="B3138" s="1" t="s">
        <v>4838</v>
      </c>
      <c r="C3138" s="1" t="s">
        <v>546</v>
      </c>
      <c r="D3138" t="s">
        <v>4839</v>
      </c>
    </row>
    <row r="3139" spans="1:4" x14ac:dyDescent="0.25">
      <c r="A3139" s="4" t="str">
        <f>HYPERLINK("http://www.autodoc.ru/Web/price/art/BMF3012101HBR?analog=on","BMF3012101HBR")</f>
        <v>BMF3012101HBR</v>
      </c>
      <c r="B3139" s="1" t="s">
        <v>4840</v>
      </c>
      <c r="C3139" s="1" t="s">
        <v>546</v>
      </c>
      <c r="D3139" t="s">
        <v>4841</v>
      </c>
    </row>
    <row r="3140" spans="1:4" x14ac:dyDescent="0.25">
      <c r="A3140" s="4" t="str">
        <f>HYPERLINK("http://www.autodoc.ru/Web/price/art/BMF3012160X?analog=on","BMF3012160X")</f>
        <v>BMF3012160X</v>
      </c>
      <c r="B3140" s="1" t="s">
        <v>4842</v>
      </c>
      <c r="C3140" s="1" t="s">
        <v>546</v>
      </c>
      <c r="D3140" t="s">
        <v>4843</v>
      </c>
    </row>
    <row r="3141" spans="1:4" x14ac:dyDescent="0.25">
      <c r="A3141" s="4" t="str">
        <f>HYPERLINK("http://www.autodoc.ru/Web/price/art/BMF3015160?analog=on","BMF3015160")</f>
        <v>BMF3015160</v>
      </c>
      <c r="B3141" s="1" t="s">
        <v>4844</v>
      </c>
      <c r="C3141" s="1" t="s">
        <v>1256</v>
      </c>
      <c r="D3141" t="s">
        <v>4845</v>
      </c>
    </row>
    <row r="3142" spans="1:4" x14ac:dyDescent="0.25">
      <c r="A3142" s="4" t="str">
        <f>HYPERLINK("http://www.autodoc.ru/Web/price/art/BMF3012161X?analog=on","BMF3012161X")</f>
        <v>BMF3012161X</v>
      </c>
      <c r="B3142" s="1" t="s">
        <v>4846</v>
      </c>
      <c r="C3142" s="1" t="s">
        <v>546</v>
      </c>
      <c r="D3142" t="s">
        <v>4847</v>
      </c>
    </row>
    <row r="3143" spans="1:4" x14ac:dyDescent="0.25">
      <c r="A3143" s="4" t="str">
        <f>HYPERLINK("http://www.autodoc.ru/Web/price/art/BMF3012190?analog=on","BMF3012190")</f>
        <v>BMF3012190</v>
      </c>
      <c r="B3143" s="1" t="s">
        <v>4848</v>
      </c>
      <c r="C3143" s="1" t="s">
        <v>546</v>
      </c>
      <c r="D3143" t="s">
        <v>4849</v>
      </c>
    </row>
    <row r="3144" spans="1:4" x14ac:dyDescent="0.25">
      <c r="A3144" s="4" t="str">
        <f>HYPERLINK("http://www.autodoc.ru/Web/price/art/BMF3015190?analog=on","BMF3015190")</f>
        <v>BMF3015190</v>
      </c>
      <c r="B3144" s="1" t="s">
        <v>4850</v>
      </c>
      <c r="C3144" s="1" t="s">
        <v>1256</v>
      </c>
      <c r="D3144" t="s">
        <v>4851</v>
      </c>
    </row>
    <row r="3145" spans="1:4" x14ac:dyDescent="0.25">
      <c r="A3145" s="4" t="str">
        <f>HYPERLINK("http://www.autodoc.ru/Web/price/art/BMF3012190L?analog=on","BMF3012190L")</f>
        <v>BMF3012190L</v>
      </c>
      <c r="B3145" s="1" t="s">
        <v>4852</v>
      </c>
      <c r="C3145" s="1" t="s">
        <v>546</v>
      </c>
      <c r="D3145" t="s">
        <v>4853</v>
      </c>
    </row>
    <row r="3146" spans="1:4" x14ac:dyDescent="0.25">
      <c r="A3146" s="4" t="str">
        <f>HYPERLINK("http://www.autodoc.ru/Web/price/art/BMF3012190R?analog=on","BMF3012190R")</f>
        <v>BMF3012190R</v>
      </c>
      <c r="B3146" s="1" t="s">
        <v>4854</v>
      </c>
      <c r="C3146" s="1" t="s">
        <v>546</v>
      </c>
      <c r="D3146" t="s">
        <v>4855</v>
      </c>
    </row>
    <row r="3147" spans="1:4" x14ac:dyDescent="0.25">
      <c r="A3147" s="4" t="str">
        <f>HYPERLINK("http://www.autodoc.ru/Web/price/art/BMF3012191L?analog=on","BMF3012191L")</f>
        <v>BMF3012191L</v>
      </c>
      <c r="B3147" s="1" t="s">
        <v>4856</v>
      </c>
      <c r="C3147" s="1" t="s">
        <v>546</v>
      </c>
      <c r="D3147" t="s">
        <v>4857</v>
      </c>
    </row>
    <row r="3148" spans="1:4" x14ac:dyDescent="0.25">
      <c r="A3148" s="4" t="str">
        <f>HYPERLINK("http://www.autodoc.ru/Web/price/art/BMF3012191R?analog=on","BMF3012191R")</f>
        <v>BMF3012191R</v>
      </c>
      <c r="B3148" s="1" t="s">
        <v>4858</v>
      </c>
      <c r="C3148" s="1" t="s">
        <v>546</v>
      </c>
      <c r="D3148" t="s">
        <v>4859</v>
      </c>
    </row>
    <row r="3149" spans="1:4" x14ac:dyDescent="0.25">
      <c r="A3149" s="4" t="str">
        <f>HYPERLINK("http://www.autodoc.ru/Web/price/art/BMF3012220?analog=on","BMF3012220")</f>
        <v>BMF3012220</v>
      </c>
      <c r="B3149" s="1" t="s">
        <v>4860</v>
      </c>
      <c r="C3149" s="1" t="s">
        <v>546</v>
      </c>
      <c r="D3149" t="s">
        <v>4861</v>
      </c>
    </row>
    <row r="3150" spans="1:4" x14ac:dyDescent="0.25">
      <c r="A3150" s="4" t="str">
        <f>HYPERLINK("http://www.autodoc.ru/Web/price/art/BM0X311220?analog=on","BM0X311220")</f>
        <v>BM0X311220</v>
      </c>
      <c r="B3150" s="1" t="s">
        <v>4862</v>
      </c>
      <c r="C3150" s="1" t="s">
        <v>1470</v>
      </c>
      <c r="D3150" t="s">
        <v>4863</v>
      </c>
    </row>
    <row r="3151" spans="1:4" x14ac:dyDescent="0.25">
      <c r="A3151" s="4" t="str">
        <f>HYPERLINK("http://www.autodoc.ru/Web/price/art/BMF3012221?analog=on","BMF3012221")</f>
        <v>BMF3012221</v>
      </c>
      <c r="B3151" s="1" t="s">
        <v>4848</v>
      </c>
      <c r="C3151" s="1" t="s">
        <v>546</v>
      </c>
      <c r="D3151" t="s">
        <v>4864</v>
      </c>
    </row>
    <row r="3152" spans="1:4" x14ac:dyDescent="0.25">
      <c r="A3152" s="4" t="str">
        <f>HYPERLINK("http://www.autodoc.ru/Web/price/art/BMF3012240A?analog=on","BMF3012240A")</f>
        <v>BMF3012240A</v>
      </c>
      <c r="B3152" s="1" t="s">
        <v>4865</v>
      </c>
      <c r="C3152" s="1" t="s">
        <v>546</v>
      </c>
      <c r="D3152" t="s">
        <v>4866</v>
      </c>
    </row>
    <row r="3153" spans="1:4" x14ac:dyDescent="0.25">
      <c r="A3153" s="4" t="str">
        <f>HYPERLINK("http://www.autodoc.ru/Web/price/art/BMF3012241?analog=on","BMF3012241")</f>
        <v>BMF3012241</v>
      </c>
      <c r="B3153" s="1" t="s">
        <v>4865</v>
      </c>
      <c r="C3153" s="1" t="s">
        <v>546</v>
      </c>
      <c r="D3153" t="s">
        <v>4867</v>
      </c>
    </row>
    <row r="3154" spans="1:4" x14ac:dyDescent="0.25">
      <c r="A3154" s="4" t="str">
        <f>HYPERLINK("http://www.autodoc.ru/Web/price/art/BMF3012270L?analog=on","BMF3012270L")</f>
        <v>BMF3012270L</v>
      </c>
      <c r="B3154" s="1" t="s">
        <v>4868</v>
      </c>
      <c r="C3154" s="1" t="s">
        <v>546</v>
      </c>
      <c r="D3154" t="s">
        <v>4869</v>
      </c>
    </row>
    <row r="3155" spans="1:4" x14ac:dyDescent="0.25">
      <c r="A3155" s="4" t="str">
        <f>HYPERLINK("http://www.autodoc.ru/Web/price/art/BMF3012270R?analog=on","BMF3012270R")</f>
        <v>BMF3012270R</v>
      </c>
      <c r="B3155" s="1" t="s">
        <v>4870</v>
      </c>
      <c r="C3155" s="1" t="s">
        <v>546</v>
      </c>
      <c r="D3155" t="s">
        <v>4871</v>
      </c>
    </row>
    <row r="3156" spans="1:4" x14ac:dyDescent="0.25">
      <c r="A3156" s="4" t="str">
        <f>HYPERLINK("http://www.autodoc.ru/Web/price/art/BMF3012300L?analog=on","BMF3012300L")</f>
        <v>BMF3012300L</v>
      </c>
      <c r="B3156" s="1" t="s">
        <v>4872</v>
      </c>
      <c r="C3156" s="1" t="s">
        <v>546</v>
      </c>
      <c r="D3156" t="s">
        <v>4873</v>
      </c>
    </row>
    <row r="3157" spans="1:4" x14ac:dyDescent="0.25">
      <c r="A3157" s="4" t="str">
        <f>HYPERLINK("http://www.autodoc.ru/Web/price/art/BMF3012300R?analog=on","BMF3012300R")</f>
        <v>BMF3012300R</v>
      </c>
      <c r="B3157" s="1" t="s">
        <v>4874</v>
      </c>
      <c r="C3157" s="1" t="s">
        <v>546</v>
      </c>
      <c r="D3157" t="s">
        <v>4875</v>
      </c>
    </row>
    <row r="3158" spans="1:4" x14ac:dyDescent="0.25">
      <c r="A3158" s="4" t="str">
        <f>HYPERLINK("http://www.autodoc.ru/Web/price/art/BMF3012301L?analog=on","BMF3012301L")</f>
        <v>BMF3012301L</v>
      </c>
      <c r="B3158" s="1" t="s">
        <v>4872</v>
      </c>
      <c r="C3158" s="1" t="s">
        <v>546</v>
      </c>
      <c r="D3158" t="s">
        <v>4876</v>
      </c>
    </row>
    <row r="3159" spans="1:4" x14ac:dyDescent="0.25">
      <c r="A3159" s="4" t="str">
        <f>HYPERLINK("http://www.autodoc.ru/Web/price/art/BMF3012301R?analog=on","BMF3012301R")</f>
        <v>BMF3012301R</v>
      </c>
      <c r="B3159" s="1" t="s">
        <v>4874</v>
      </c>
      <c r="C3159" s="1" t="s">
        <v>546</v>
      </c>
      <c r="D3159" t="s">
        <v>4877</v>
      </c>
    </row>
    <row r="3160" spans="1:4" x14ac:dyDescent="0.25">
      <c r="A3160" s="4" t="str">
        <f>HYPERLINK("http://www.autodoc.ru/Web/price/art/BMF3012330T?analog=on","BMF3012330T")</f>
        <v>BMF3012330T</v>
      </c>
      <c r="B3160" s="1" t="s">
        <v>4878</v>
      </c>
      <c r="C3160" s="1" t="s">
        <v>546</v>
      </c>
      <c r="D3160" t="s">
        <v>4879</v>
      </c>
    </row>
    <row r="3161" spans="1:4" x14ac:dyDescent="0.25">
      <c r="A3161" s="4" t="str">
        <f>HYPERLINK("http://www.autodoc.ru/Web/price/art/BMF30124D0L?analog=on","BMF30124D0L")</f>
        <v>BMF30124D0L</v>
      </c>
      <c r="B3161" s="1" t="s">
        <v>4880</v>
      </c>
      <c r="C3161" s="1" t="s">
        <v>546</v>
      </c>
      <c r="D3161" t="s">
        <v>4881</v>
      </c>
    </row>
    <row r="3162" spans="1:4" x14ac:dyDescent="0.25">
      <c r="A3162" s="4" t="str">
        <f>HYPERLINK("http://www.autodoc.ru/Web/price/art/BMF30124D0R?analog=on","BMF30124D0R")</f>
        <v>BMF30124D0R</v>
      </c>
      <c r="B3162" s="1" t="s">
        <v>4882</v>
      </c>
      <c r="C3162" s="1" t="s">
        <v>546</v>
      </c>
      <c r="D3162" t="s">
        <v>4883</v>
      </c>
    </row>
    <row r="3163" spans="1:4" x14ac:dyDescent="0.25">
      <c r="A3163" s="4" t="str">
        <f>HYPERLINK("http://www.autodoc.ru/Web/price/art/BMF3012450L?analog=on","BMF3012450L")</f>
        <v>BMF3012450L</v>
      </c>
      <c r="B3163" s="1" t="s">
        <v>4884</v>
      </c>
      <c r="C3163" s="1" t="s">
        <v>546</v>
      </c>
      <c r="D3163" t="s">
        <v>4885</v>
      </c>
    </row>
    <row r="3164" spans="1:4" x14ac:dyDescent="0.25">
      <c r="A3164" s="4" t="str">
        <f>HYPERLINK("http://www.autodoc.ru/Web/price/art/BMF3012450R?analog=on","BMF3012450R")</f>
        <v>BMF3012450R</v>
      </c>
      <c r="B3164" s="1" t="s">
        <v>4886</v>
      </c>
      <c r="C3164" s="1" t="s">
        <v>546</v>
      </c>
      <c r="D3164" t="s">
        <v>4887</v>
      </c>
    </row>
    <row r="3165" spans="1:4" x14ac:dyDescent="0.25">
      <c r="A3165" s="4" t="str">
        <f>HYPERLINK("http://www.autodoc.ru/Web/price/art/BMF3012460L?analog=on","BMF3012460L")</f>
        <v>BMF3012460L</v>
      </c>
      <c r="B3165" s="1" t="s">
        <v>4210</v>
      </c>
      <c r="C3165" s="1" t="s">
        <v>546</v>
      </c>
      <c r="D3165" t="s">
        <v>4211</v>
      </c>
    </row>
    <row r="3166" spans="1:4" x14ac:dyDescent="0.25">
      <c r="A3166" s="4" t="str">
        <f>HYPERLINK("http://www.autodoc.ru/Web/price/art/BMF3012460R?analog=on","BMF3012460R")</f>
        <v>BMF3012460R</v>
      </c>
      <c r="B3166" s="1" t="s">
        <v>4212</v>
      </c>
      <c r="C3166" s="1" t="s">
        <v>546</v>
      </c>
      <c r="D3166" t="s">
        <v>4213</v>
      </c>
    </row>
    <row r="3167" spans="1:4" x14ac:dyDescent="0.25">
      <c r="A3167" s="4" t="str">
        <f>HYPERLINK("http://www.autodoc.ru/Web/price/art/BMF30124G0?analog=on","BMF30124G0")</f>
        <v>BMF30124G0</v>
      </c>
      <c r="B3167" s="1" t="s">
        <v>4888</v>
      </c>
      <c r="C3167" s="1" t="s">
        <v>546</v>
      </c>
      <c r="D3167" t="s">
        <v>4889</v>
      </c>
    </row>
    <row r="3168" spans="1:4" x14ac:dyDescent="0.25">
      <c r="A3168" s="4" t="str">
        <f>HYPERLINK("http://www.autodoc.ru/Web/price/art/BMF3015740L?analog=on","BMF3015740L")</f>
        <v>BMF3015740L</v>
      </c>
      <c r="B3168" s="1" t="s">
        <v>4890</v>
      </c>
      <c r="C3168" s="1" t="s">
        <v>1256</v>
      </c>
      <c r="D3168" t="s">
        <v>4891</v>
      </c>
    </row>
    <row r="3169" spans="1:4" x14ac:dyDescent="0.25">
      <c r="A3169" s="4" t="str">
        <f>HYPERLINK("http://www.autodoc.ru/Web/price/art/BMF3012740L?analog=on","BMF3012740L")</f>
        <v>BMF3012740L</v>
      </c>
      <c r="B3169" s="1" t="s">
        <v>4892</v>
      </c>
      <c r="C3169" s="1" t="s">
        <v>546</v>
      </c>
      <c r="D3169" t="s">
        <v>4891</v>
      </c>
    </row>
    <row r="3170" spans="1:4" x14ac:dyDescent="0.25">
      <c r="A3170" s="4" t="str">
        <f>HYPERLINK("http://www.autodoc.ru/Web/price/art/BMF3012740R?analog=on","BMF3012740R")</f>
        <v>BMF3012740R</v>
      </c>
      <c r="B3170" s="1" t="s">
        <v>4893</v>
      </c>
      <c r="C3170" s="1" t="s">
        <v>546</v>
      </c>
      <c r="D3170" t="s">
        <v>4894</v>
      </c>
    </row>
    <row r="3171" spans="1:4" x14ac:dyDescent="0.25">
      <c r="A3171" s="4" t="str">
        <f>HYPERLINK("http://www.autodoc.ru/Web/price/art/BMF3015740R?analog=on","BMF3015740R")</f>
        <v>BMF3015740R</v>
      </c>
      <c r="B3171" s="1" t="s">
        <v>4895</v>
      </c>
      <c r="C3171" s="1" t="s">
        <v>1256</v>
      </c>
      <c r="D3171" t="s">
        <v>4894</v>
      </c>
    </row>
    <row r="3172" spans="1:4" x14ac:dyDescent="0.25">
      <c r="A3172" s="4" t="str">
        <f>HYPERLINK("http://www.autodoc.ru/Web/price/art/BMF3015750L?analog=on","BMF3015750L")</f>
        <v>BMF3015750L</v>
      </c>
      <c r="B3172" s="1" t="s">
        <v>4896</v>
      </c>
      <c r="C3172" s="1" t="s">
        <v>1256</v>
      </c>
      <c r="D3172" t="s">
        <v>4897</v>
      </c>
    </row>
    <row r="3173" spans="1:4" x14ac:dyDescent="0.25">
      <c r="A3173" s="4" t="str">
        <f>HYPERLINK("http://www.autodoc.ru/Web/price/art/BMF3012750L?analog=on","BMF3012750L")</f>
        <v>BMF3012750L</v>
      </c>
      <c r="B3173" s="1" t="s">
        <v>4898</v>
      </c>
      <c r="C3173" s="1" t="s">
        <v>546</v>
      </c>
      <c r="D3173" t="s">
        <v>4897</v>
      </c>
    </row>
    <row r="3174" spans="1:4" x14ac:dyDescent="0.25">
      <c r="A3174" s="4" t="str">
        <f>HYPERLINK("http://www.autodoc.ru/Web/price/art/BMF3012750R?analog=on","BMF3012750R")</f>
        <v>BMF3012750R</v>
      </c>
      <c r="B3174" s="1" t="s">
        <v>4899</v>
      </c>
      <c r="C3174" s="1" t="s">
        <v>546</v>
      </c>
      <c r="D3174" t="s">
        <v>4900</v>
      </c>
    </row>
    <row r="3175" spans="1:4" x14ac:dyDescent="0.25">
      <c r="A3175" s="4" t="str">
        <f>HYPERLINK("http://www.autodoc.ru/Web/price/art/BMF3015750R?analog=on","BMF3015750R")</f>
        <v>BMF3015750R</v>
      </c>
      <c r="B3175" s="1" t="s">
        <v>4901</v>
      </c>
      <c r="C3175" s="1" t="s">
        <v>1256</v>
      </c>
      <c r="D3175" t="s">
        <v>4900</v>
      </c>
    </row>
    <row r="3176" spans="1:4" x14ac:dyDescent="0.25">
      <c r="A3176" s="4" t="str">
        <f>HYPERLINK("http://www.autodoc.ru/Web/price/art/BMF30129A0?analog=on","BMF30129A0")</f>
        <v>BMF30129A0</v>
      </c>
      <c r="B3176" s="1" t="s">
        <v>4902</v>
      </c>
      <c r="C3176" s="1" t="s">
        <v>546</v>
      </c>
      <c r="D3176" t="s">
        <v>4903</v>
      </c>
    </row>
    <row r="3177" spans="1:4" x14ac:dyDescent="0.25">
      <c r="A3177" s="4" t="str">
        <f>HYPERLINK("http://www.autodoc.ru/Web/price/art/BMF30129A1L?analog=on","BMF30129A1L")</f>
        <v>BMF30129A1L</v>
      </c>
      <c r="B3177" s="1" t="s">
        <v>4904</v>
      </c>
      <c r="C3177" s="1" t="s">
        <v>546</v>
      </c>
      <c r="D3177" t="s">
        <v>4905</v>
      </c>
    </row>
    <row r="3178" spans="1:4" x14ac:dyDescent="0.25">
      <c r="A3178" s="4" t="str">
        <f>HYPERLINK("http://www.autodoc.ru/Web/price/art/BMF30129A1R?analog=on","BMF30129A1R")</f>
        <v>BMF30129A1R</v>
      </c>
      <c r="B3178" s="1" t="s">
        <v>4906</v>
      </c>
      <c r="C3178" s="1" t="s">
        <v>546</v>
      </c>
      <c r="D3178" t="s">
        <v>4907</v>
      </c>
    </row>
    <row r="3179" spans="1:4" x14ac:dyDescent="0.25">
      <c r="A3179" s="4" t="str">
        <f>HYPERLINK("http://www.autodoc.ru/Web/price/art/BMF30129C0L?analog=on","BMF30129C0L")</f>
        <v>BMF30129C0L</v>
      </c>
      <c r="B3179" s="1" t="s">
        <v>4729</v>
      </c>
      <c r="C3179" s="1" t="s">
        <v>546</v>
      </c>
      <c r="D3179" t="s">
        <v>4730</v>
      </c>
    </row>
    <row r="3180" spans="1:4" x14ac:dyDescent="0.25">
      <c r="A3180" s="4" t="str">
        <f>HYPERLINK("http://www.autodoc.ru/Web/price/art/BMF30129C0R?analog=on","BMF30129C0R")</f>
        <v>BMF30129C0R</v>
      </c>
      <c r="B3180" s="1" t="s">
        <v>4731</v>
      </c>
      <c r="C3180" s="1" t="s">
        <v>546</v>
      </c>
      <c r="D3180" t="s">
        <v>4732</v>
      </c>
    </row>
    <row r="3181" spans="1:4" x14ac:dyDescent="0.25">
      <c r="A3181" s="3" t="s">
        <v>4908</v>
      </c>
      <c r="B3181" s="3"/>
      <c r="C3181" s="3"/>
      <c r="D3181" s="3"/>
    </row>
    <row r="3182" spans="1:4" x14ac:dyDescent="0.25">
      <c r="A3182" s="4" t="str">
        <f>HYPERLINK("http://www.autodoc.ru/Web/price/art/BMF4816000L?analog=on","BMF4816000L")</f>
        <v>BMF4816000L</v>
      </c>
      <c r="B3182" s="1" t="s">
        <v>4909</v>
      </c>
      <c r="C3182" s="1" t="s">
        <v>557</v>
      </c>
      <c r="D3182" t="s">
        <v>4910</v>
      </c>
    </row>
    <row r="3183" spans="1:4" x14ac:dyDescent="0.25">
      <c r="A3183" s="4" t="str">
        <f>HYPERLINK("http://www.autodoc.ru/Web/price/art/BMF4816000R?analog=on","BMF4816000R")</f>
        <v>BMF4816000R</v>
      </c>
      <c r="B3183" s="1" t="s">
        <v>4911</v>
      </c>
      <c r="C3183" s="1" t="s">
        <v>557</v>
      </c>
      <c r="D3183" t="s">
        <v>4912</v>
      </c>
    </row>
    <row r="3184" spans="1:4" x14ac:dyDescent="0.25">
      <c r="A3184" s="4" t="str">
        <f>HYPERLINK("http://www.autodoc.ru/Web/price/art/BMF4816100L?analog=on","BMF4816100L")</f>
        <v>BMF4816100L</v>
      </c>
      <c r="B3184" s="1" t="s">
        <v>4913</v>
      </c>
      <c r="C3184" s="1" t="s">
        <v>557</v>
      </c>
      <c r="D3184" t="s">
        <v>4914</v>
      </c>
    </row>
    <row r="3185" spans="1:4" x14ac:dyDescent="0.25">
      <c r="A3185" s="4" t="str">
        <f>HYPERLINK("http://www.autodoc.ru/Web/price/art/BMF4816100R?analog=on","BMF4816100R")</f>
        <v>BMF4816100R</v>
      </c>
      <c r="B3185" s="1" t="s">
        <v>4915</v>
      </c>
      <c r="C3185" s="1" t="s">
        <v>557</v>
      </c>
      <c r="D3185" t="s">
        <v>4916</v>
      </c>
    </row>
    <row r="3186" spans="1:4" x14ac:dyDescent="0.25">
      <c r="A3186" s="4" t="str">
        <f>HYPERLINK("http://www.autodoc.ru/Web/price/art/BMF4816160?analog=on","BMF4816160")</f>
        <v>BMF4816160</v>
      </c>
      <c r="B3186" s="1" t="s">
        <v>4917</v>
      </c>
      <c r="C3186" s="1" t="s">
        <v>557</v>
      </c>
      <c r="D3186" t="s">
        <v>4918</v>
      </c>
    </row>
    <row r="3187" spans="1:4" x14ac:dyDescent="0.25">
      <c r="A3187" s="4" t="str">
        <f>HYPERLINK("http://www.autodoc.ru/Web/price/art/BMF4816161?analog=on","BMF4816161")</f>
        <v>BMF4816161</v>
      </c>
      <c r="B3187" s="1" t="s">
        <v>4919</v>
      </c>
      <c r="C3187" s="1" t="s">
        <v>557</v>
      </c>
      <c r="D3187" t="s">
        <v>4920</v>
      </c>
    </row>
    <row r="3188" spans="1:4" x14ac:dyDescent="0.25">
      <c r="A3188" s="4" t="str">
        <f>HYPERLINK("http://www.autodoc.ru/Web/price/art/BMF4816162?analog=on","BMF4816162")</f>
        <v>BMF4816162</v>
      </c>
      <c r="B3188" s="1" t="s">
        <v>4921</v>
      </c>
      <c r="C3188" s="1" t="s">
        <v>557</v>
      </c>
      <c r="D3188" t="s">
        <v>4922</v>
      </c>
    </row>
    <row r="3189" spans="1:4" x14ac:dyDescent="0.25">
      <c r="A3189" s="4" t="str">
        <f>HYPERLINK("http://www.autodoc.ru/Web/price/art/BMF4816270L?analog=on","BMF4816270L")</f>
        <v>BMF4816270L</v>
      </c>
      <c r="B3189" s="1" t="s">
        <v>4923</v>
      </c>
      <c r="C3189" s="1" t="s">
        <v>557</v>
      </c>
      <c r="D3189" t="s">
        <v>4924</v>
      </c>
    </row>
    <row r="3190" spans="1:4" x14ac:dyDescent="0.25">
      <c r="A3190" s="4" t="str">
        <f>HYPERLINK("http://www.autodoc.ru/Web/price/art/BMF4816270R?analog=on","BMF4816270R")</f>
        <v>BMF4816270R</v>
      </c>
      <c r="B3190" s="1" t="s">
        <v>4925</v>
      </c>
      <c r="C3190" s="1" t="s">
        <v>557</v>
      </c>
      <c r="D3190" t="s">
        <v>4926</v>
      </c>
    </row>
    <row r="3191" spans="1:4" x14ac:dyDescent="0.25">
      <c r="A3191" s="4" t="str">
        <f>HYPERLINK("http://www.autodoc.ru/Web/price/art/BMF4816330?analog=on","BMF4816330")</f>
        <v>BMF4816330</v>
      </c>
      <c r="B3191" s="1" t="s">
        <v>4927</v>
      </c>
      <c r="C3191" s="1" t="s">
        <v>557</v>
      </c>
      <c r="D3191" t="s">
        <v>4928</v>
      </c>
    </row>
    <row r="3192" spans="1:4" x14ac:dyDescent="0.25">
      <c r="A3192" s="4" t="str">
        <f>HYPERLINK("http://www.autodoc.ru/Web/price/art/BMF4816640?analog=on","BMF4816640")</f>
        <v>BMF4816640</v>
      </c>
      <c r="B3192" s="1" t="s">
        <v>4929</v>
      </c>
      <c r="C3192" s="1" t="s">
        <v>557</v>
      </c>
      <c r="D3192" t="s">
        <v>4930</v>
      </c>
    </row>
    <row r="3193" spans="1:4" x14ac:dyDescent="0.25">
      <c r="A3193" s="4" t="str">
        <f>HYPERLINK("http://www.autodoc.ru/Web/price/art/BMF4816740L?analog=on","BMF4816740L")</f>
        <v>BMF4816740L</v>
      </c>
      <c r="B3193" s="1" t="s">
        <v>4931</v>
      </c>
      <c r="C3193" s="1" t="s">
        <v>557</v>
      </c>
      <c r="D3193" t="s">
        <v>4932</v>
      </c>
    </row>
    <row r="3194" spans="1:4" x14ac:dyDescent="0.25">
      <c r="A3194" s="4" t="str">
        <f>HYPERLINK("http://www.autodoc.ru/Web/price/art/BMF4816740R?analog=on","BMF4816740R")</f>
        <v>BMF4816740R</v>
      </c>
      <c r="B3194" s="1" t="s">
        <v>4933</v>
      </c>
      <c r="C3194" s="1" t="s">
        <v>557</v>
      </c>
      <c r="D3194" t="s">
        <v>4934</v>
      </c>
    </row>
    <row r="3195" spans="1:4" x14ac:dyDescent="0.25">
      <c r="A3195" s="3" t="s">
        <v>4935</v>
      </c>
      <c r="B3195" s="3"/>
      <c r="C3195" s="3"/>
      <c r="D3195" s="3"/>
    </row>
    <row r="3196" spans="1:4" x14ac:dyDescent="0.25">
      <c r="A3196" s="4" t="str">
        <f>HYPERLINK("http://www.autodoc.ru/Web/price/art/BMG1115160?analog=on","BMG1115160")</f>
        <v>BMG1115160</v>
      </c>
      <c r="B3196" s="1" t="s">
        <v>4936</v>
      </c>
      <c r="C3196" s="1" t="s">
        <v>1256</v>
      </c>
      <c r="D3196" t="s">
        <v>4937</v>
      </c>
    </row>
    <row r="3197" spans="1:4" x14ac:dyDescent="0.25">
      <c r="A3197" s="4" t="str">
        <f>HYPERLINK("http://www.autodoc.ru/Web/price/art/BMG11154G0?analog=on","BMG11154G0")</f>
        <v>BMG11154G0</v>
      </c>
      <c r="B3197" s="1" t="s">
        <v>4938</v>
      </c>
      <c r="C3197" s="1" t="s">
        <v>1256</v>
      </c>
      <c r="D3197" t="s">
        <v>4939</v>
      </c>
    </row>
    <row r="3198" spans="1:4" x14ac:dyDescent="0.25">
      <c r="A3198" s="4" t="str">
        <f>HYPERLINK("http://www.autodoc.ru/Web/price/art/BMG1115740L?analog=on","BMG1115740L")</f>
        <v>BMG1115740L</v>
      </c>
      <c r="B3198" s="1" t="s">
        <v>4940</v>
      </c>
      <c r="C3198" s="1" t="s">
        <v>1256</v>
      </c>
      <c r="D3198" t="s">
        <v>4941</v>
      </c>
    </row>
    <row r="3199" spans="1:4" x14ac:dyDescent="0.25">
      <c r="A3199" s="4" t="str">
        <f>HYPERLINK("http://www.autodoc.ru/Web/price/art/BMG1115740R?analog=on","BMG1115740R")</f>
        <v>BMG1115740R</v>
      </c>
      <c r="B3199" s="1" t="s">
        <v>4942</v>
      </c>
      <c r="C3199" s="1" t="s">
        <v>1256</v>
      </c>
      <c r="D3199" t="s">
        <v>4943</v>
      </c>
    </row>
    <row r="3200" spans="1:4" x14ac:dyDescent="0.25">
      <c r="A3200" s="4" t="str">
        <f>HYPERLINK("http://www.autodoc.ru/Web/price/art/BMG11159C0L?analog=on","BMG11159C0L")</f>
        <v>BMG11159C0L</v>
      </c>
      <c r="B3200" s="1" t="s">
        <v>4944</v>
      </c>
      <c r="C3200" s="1" t="s">
        <v>1256</v>
      </c>
      <c r="D3200" t="s">
        <v>4945</v>
      </c>
    </row>
    <row r="3201" spans="1:4" x14ac:dyDescent="0.25">
      <c r="A3201" s="4" t="str">
        <f>HYPERLINK("http://www.autodoc.ru/Web/price/art/BMG11159C0R?analog=on","BMG11159C0R")</f>
        <v>BMG11159C0R</v>
      </c>
      <c r="B3201" s="1" t="s">
        <v>4946</v>
      </c>
      <c r="C3201" s="1" t="s">
        <v>1256</v>
      </c>
      <c r="D3201" t="s">
        <v>4947</v>
      </c>
    </row>
    <row r="3202" spans="1:4" x14ac:dyDescent="0.25">
      <c r="A3202" s="3" t="s">
        <v>4948</v>
      </c>
      <c r="B3202" s="3"/>
      <c r="C3202" s="3"/>
      <c r="D3202" s="3"/>
    </row>
    <row r="3203" spans="1:4" x14ac:dyDescent="0.25">
      <c r="A3203" s="4" t="str">
        <f>HYPERLINK("http://www.autodoc.ru/Web/price/art/BMG3016050L?analog=on","BMG3016050L")</f>
        <v>BMG3016050L</v>
      </c>
      <c r="B3203" s="1" t="s">
        <v>4949</v>
      </c>
      <c r="C3203" s="1" t="s">
        <v>557</v>
      </c>
      <c r="D3203" t="s">
        <v>4950</v>
      </c>
    </row>
    <row r="3204" spans="1:4" x14ac:dyDescent="0.25">
      <c r="A3204" s="4" t="str">
        <f>HYPERLINK("http://www.autodoc.ru/Web/price/art/BMG3016050R?analog=on","BMG3016050R")</f>
        <v>BMG3016050R</v>
      </c>
      <c r="B3204" s="1" t="s">
        <v>4951</v>
      </c>
      <c r="C3204" s="1" t="s">
        <v>557</v>
      </c>
      <c r="D3204" t="s">
        <v>4952</v>
      </c>
    </row>
    <row r="3205" spans="1:4" x14ac:dyDescent="0.25">
      <c r="A3205" s="4" t="str">
        <f>HYPERLINK("http://www.autodoc.ru/Web/price/art/BMG3016160?analog=on","BMG3016160")</f>
        <v>BMG3016160</v>
      </c>
      <c r="B3205" s="1" t="s">
        <v>4953</v>
      </c>
      <c r="C3205" s="1" t="s">
        <v>557</v>
      </c>
      <c r="D3205" t="s">
        <v>4954</v>
      </c>
    </row>
    <row r="3206" spans="1:4" x14ac:dyDescent="0.25">
      <c r="A3206" s="4" t="str">
        <f>HYPERLINK("http://www.autodoc.ru/Web/price/art/BMG3016270L?analog=on","BMG3016270L")</f>
        <v>BMG3016270L</v>
      </c>
      <c r="B3206" s="1" t="s">
        <v>4955</v>
      </c>
      <c r="C3206" s="1" t="s">
        <v>557</v>
      </c>
      <c r="D3206" t="s">
        <v>4956</v>
      </c>
    </row>
    <row r="3207" spans="1:4" x14ac:dyDescent="0.25">
      <c r="A3207" s="4" t="str">
        <f>HYPERLINK("http://www.autodoc.ru/Web/price/art/BMG3016270R?analog=on","BMG3016270R")</f>
        <v>BMG3016270R</v>
      </c>
      <c r="B3207" s="1" t="s">
        <v>4957</v>
      </c>
      <c r="C3207" s="1" t="s">
        <v>557</v>
      </c>
      <c r="D3207" t="s">
        <v>4958</v>
      </c>
    </row>
    <row r="3208" spans="1:4" x14ac:dyDescent="0.25">
      <c r="A3208" s="4" t="str">
        <f>HYPERLINK("http://www.autodoc.ru/Web/price/art/BMG3016330?analog=on","BMG3016330")</f>
        <v>BMG3016330</v>
      </c>
      <c r="B3208" s="1" t="s">
        <v>4959</v>
      </c>
      <c r="C3208" s="1" t="s">
        <v>557</v>
      </c>
      <c r="D3208" t="s">
        <v>4960</v>
      </c>
    </row>
    <row r="3209" spans="1:4" x14ac:dyDescent="0.25">
      <c r="A3209" s="4" t="str">
        <f>HYPERLINK("http://www.autodoc.ru/Web/price/art/BMG30164G0?analog=on","BMG30164G0")</f>
        <v>BMG30164G0</v>
      </c>
      <c r="B3209" s="1" t="s">
        <v>4961</v>
      </c>
      <c r="C3209" s="1" t="s">
        <v>557</v>
      </c>
      <c r="D3209" t="s">
        <v>4962</v>
      </c>
    </row>
    <row r="3210" spans="1:4" x14ac:dyDescent="0.25">
      <c r="A3210" s="4" t="str">
        <f>HYPERLINK("http://www.autodoc.ru/Web/price/art/BMG30169A0L?analog=on","BMG30169A0L")</f>
        <v>BMG30169A0L</v>
      </c>
      <c r="B3210" s="1" t="s">
        <v>4963</v>
      </c>
      <c r="C3210" s="1" t="s">
        <v>557</v>
      </c>
      <c r="D3210" t="s">
        <v>4964</v>
      </c>
    </row>
    <row r="3211" spans="1:4" x14ac:dyDescent="0.25">
      <c r="A3211" s="4" t="str">
        <f>HYPERLINK("http://www.autodoc.ru/Web/price/art/BMG30169A0R?analog=on","BMG30169A0R")</f>
        <v>BMG30169A0R</v>
      </c>
      <c r="B3211" s="1" t="s">
        <v>4965</v>
      </c>
      <c r="C3211" s="1" t="s">
        <v>557</v>
      </c>
      <c r="D3211" t="s">
        <v>4966</v>
      </c>
    </row>
    <row r="3212" spans="1:4" x14ac:dyDescent="0.25">
      <c r="A3212" s="4" t="str">
        <f>HYPERLINK("http://www.autodoc.ru/Web/price/art/BMG30169C0L?analog=on","BMG30169C0L")</f>
        <v>BMG30169C0L</v>
      </c>
      <c r="B3212" s="1" t="s">
        <v>4967</v>
      </c>
      <c r="C3212" s="1" t="s">
        <v>557</v>
      </c>
      <c r="D3212" t="s">
        <v>4968</v>
      </c>
    </row>
    <row r="3213" spans="1:4" x14ac:dyDescent="0.25">
      <c r="A3213" s="4" t="str">
        <f>HYPERLINK("http://www.autodoc.ru/Web/price/art/BMG30169C0R?analog=on","BMG30169C0R")</f>
        <v>BMG30169C0R</v>
      </c>
      <c r="B3213" s="1" t="s">
        <v>4969</v>
      </c>
      <c r="C3213" s="1" t="s">
        <v>557</v>
      </c>
      <c r="D3213" t="s">
        <v>4970</v>
      </c>
    </row>
    <row r="3214" spans="1:4" x14ac:dyDescent="0.25">
      <c r="A3214" s="2" t="s">
        <v>4971</v>
      </c>
      <c r="B3214" s="2"/>
      <c r="C3214" s="2"/>
      <c r="D3214" s="2"/>
    </row>
    <row r="3215" spans="1:4" x14ac:dyDescent="0.25">
      <c r="A3215" s="3" t="s">
        <v>4972</v>
      </c>
      <c r="B3215" s="3"/>
      <c r="C3215" s="3"/>
      <c r="D3215" s="3"/>
    </row>
    <row r="3216" spans="1:4" x14ac:dyDescent="0.25">
      <c r="A3216" s="4" t="str">
        <f>HYPERLINK("http://www.autodoc.ru/Web/price/art/CNBER08000L?analog=on","CNBER08000L")</f>
        <v>CNBER08000L</v>
      </c>
      <c r="B3216" s="1" t="s">
        <v>4973</v>
      </c>
      <c r="C3216" s="1" t="s">
        <v>483</v>
      </c>
      <c r="D3216" t="s">
        <v>4974</v>
      </c>
    </row>
    <row r="3217" spans="1:4" x14ac:dyDescent="0.25">
      <c r="A3217" s="4" t="str">
        <f>HYPERLINK("http://www.autodoc.ru/Web/price/art/CNBER08000R?analog=on","CNBER08000R")</f>
        <v>CNBER08000R</v>
      </c>
      <c r="B3217" s="1" t="s">
        <v>4975</v>
      </c>
      <c r="C3217" s="1" t="s">
        <v>483</v>
      </c>
      <c r="D3217" t="s">
        <v>4976</v>
      </c>
    </row>
    <row r="3218" spans="1:4" x14ac:dyDescent="0.25">
      <c r="A3218" s="4" t="str">
        <f>HYPERLINK("http://www.autodoc.ru/Web/price/art/CNBER08160?analog=on","CNBER08160")</f>
        <v>CNBER08160</v>
      </c>
      <c r="B3218" s="1" t="s">
        <v>4977</v>
      </c>
      <c r="C3218" s="1" t="s">
        <v>483</v>
      </c>
      <c r="D3218" t="s">
        <v>4978</v>
      </c>
    </row>
    <row r="3219" spans="1:4" x14ac:dyDescent="0.25">
      <c r="A3219" s="4" t="str">
        <f>HYPERLINK("http://www.autodoc.ru/Web/price/art/CNBER08240?analog=on","CNBER08240")</f>
        <v>CNBER08240</v>
      </c>
      <c r="B3219" s="1" t="s">
        <v>4979</v>
      </c>
      <c r="C3219" s="1" t="s">
        <v>483</v>
      </c>
      <c r="D3219" t="s">
        <v>4980</v>
      </c>
    </row>
    <row r="3220" spans="1:4" x14ac:dyDescent="0.25">
      <c r="A3220" s="4" t="str">
        <f>HYPERLINK("http://www.autodoc.ru/Web/price/art/CNBER08241?analog=on","CNBER08241")</f>
        <v>CNBER08241</v>
      </c>
      <c r="B3220" s="1" t="s">
        <v>4981</v>
      </c>
      <c r="C3220" s="1" t="s">
        <v>483</v>
      </c>
      <c r="D3220" t="s">
        <v>4982</v>
      </c>
    </row>
    <row r="3221" spans="1:4" x14ac:dyDescent="0.25">
      <c r="A3221" s="4" t="str">
        <f>HYPERLINK("http://www.autodoc.ru/Web/price/art/CNBER08242?analog=on","CNBER08242")</f>
        <v>CNBER08242</v>
      </c>
      <c r="B3221" s="1" t="s">
        <v>4979</v>
      </c>
      <c r="C3221" s="1" t="s">
        <v>483</v>
      </c>
      <c r="D3221" t="s">
        <v>4983</v>
      </c>
    </row>
    <row r="3222" spans="1:4" x14ac:dyDescent="0.25">
      <c r="A3222" s="4" t="str">
        <f>HYPERLINK("http://www.autodoc.ru/Web/price/art/CNBER08243?analog=on","CNBER08243")</f>
        <v>CNBER08243</v>
      </c>
      <c r="B3222" s="1" t="s">
        <v>4979</v>
      </c>
      <c r="C3222" s="1" t="s">
        <v>483</v>
      </c>
      <c r="D3222" t="s">
        <v>4984</v>
      </c>
    </row>
    <row r="3223" spans="1:4" x14ac:dyDescent="0.25">
      <c r="A3223" s="4" t="str">
        <f>HYPERLINK("http://www.autodoc.ru/Web/price/art/CNBER08244?analog=on","CNBER08244")</f>
        <v>CNBER08244</v>
      </c>
      <c r="B3223" s="1" t="s">
        <v>4979</v>
      </c>
      <c r="C3223" s="1" t="s">
        <v>483</v>
      </c>
      <c r="D3223" t="s">
        <v>4985</v>
      </c>
    </row>
    <row r="3224" spans="1:4" x14ac:dyDescent="0.25">
      <c r="A3224" s="4" t="str">
        <f>HYPERLINK("http://www.autodoc.ru/Web/price/art/CNBER08270L?analog=on","CNBER08270L")</f>
        <v>CNBER08270L</v>
      </c>
      <c r="B3224" s="1" t="s">
        <v>4986</v>
      </c>
      <c r="C3224" s="1" t="s">
        <v>483</v>
      </c>
      <c r="D3224" t="s">
        <v>4987</v>
      </c>
    </row>
    <row r="3225" spans="1:4" x14ac:dyDescent="0.25">
      <c r="A3225" s="4" t="str">
        <f>HYPERLINK("http://www.autodoc.ru/Web/price/art/CNBER08270R?analog=on","CNBER08270R")</f>
        <v>CNBER08270R</v>
      </c>
      <c r="B3225" s="1" t="s">
        <v>4988</v>
      </c>
      <c r="C3225" s="1" t="s">
        <v>483</v>
      </c>
      <c r="D3225" t="s">
        <v>4989</v>
      </c>
    </row>
    <row r="3226" spans="1:4" x14ac:dyDescent="0.25">
      <c r="A3226" s="4" t="str">
        <f>HYPERLINK("http://www.autodoc.ru/Web/price/art/CNBER08300L?analog=on","CNBER08300L")</f>
        <v>CNBER08300L</v>
      </c>
      <c r="B3226" s="1" t="s">
        <v>4990</v>
      </c>
      <c r="C3226" s="1" t="s">
        <v>483</v>
      </c>
      <c r="D3226" t="s">
        <v>4991</v>
      </c>
    </row>
    <row r="3227" spans="1:4" x14ac:dyDescent="0.25">
      <c r="A3227" s="4" t="str">
        <f>HYPERLINK("http://www.autodoc.ru/Web/price/art/CNBER08300R?analog=on","CNBER08300R")</f>
        <v>CNBER08300R</v>
      </c>
      <c r="B3227" s="1" t="s">
        <v>4992</v>
      </c>
      <c r="C3227" s="1" t="s">
        <v>483</v>
      </c>
      <c r="D3227" t="s">
        <v>4993</v>
      </c>
    </row>
    <row r="3228" spans="1:4" x14ac:dyDescent="0.25">
      <c r="A3228" s="4" t="str">
        <f>HYPERLINK("http://www.autodoc.ru/Web/price/art/CNBER08301L?analog=on","CNBER08301L")</f>
        <v>CNBER08301L</v>
      </c>
      <c r="B3228" s="1" t="s">
        <v>4990</v>
      </c>
      <c r="C3228" s="1" t="s">
        <v>483</v>
      </c>
      <c r="D3228" t="s">
        <v>4994</v>
      </c>
    </row>
    <row r="3229" spans="1:4" x14ac:dyDescent="0.25">
      <c r="A3229" s="4" t="str">
        <f>HYPERLINK("http://www.autodoc.ru/Web/price/art/CNBER08301R?analog=on","CNBER08301R")</f>
        <v>CNBER08301R</v>
      </c>
      <c r="B3229" s="1" t="s">
        <v>4992</v>
      </c>
      <c r="C3229" s="1" t="s">
        <v>483</v>
      </c>
      <c r="D3229" t="s">
        <v>4995</v>
      </c>
    </row>
    <row r="3230" spans="1:4" x14ac:dyDescent="0.25">
      <c r="A3230" s="4" t="str">
        <f>HYPERLINK("http://www.autodoc.ru/Web/price/art/CNBER08302L?analog=on","CNBER08302L")</f>
        <v>CNBER08302L</v>
      </c>
      <c r="B3230" s="1" t="s">
        <v>4990</v>
      </c>
      <c r="C3230" s="1" t="s">
        <v>483</v>
      </c>
      <c r="D3230" t="s">
        <v>4996</v>
      </c>
    </row>
    <row r="3231" spans="1:4" x14ac:dyDescent="0.25">
      <c r="A3231" s="4" t="str">
        <f>HYPERLINK("http://www.autodoc.ru/Web/price/art/CNBER08302R?analog=on","CNBER08302R")</f>
        <v>CNBER08302R</v>
      </c>
      <c r="B3231" s="1" t="s">
        <v>4992</v>
      </c>
      <c r="C3231" s="1" t="s">
        <v>483</v>
      </c>
      <c r="D3231" t="s">
        <v>4997</v>
      </c>
    </row>
    <row r="3232" spans="1:4" x14ac:dyDescent="0.25">
      <c r="A3232" s="4" t="str">
        <f>HYPERLINK("http://www.autodoc.ru/Web/price/art/CNBER08330?analog=on","CNBER08330")</f>
        <v>CNBER08330</v>
      </c>
      <c r="B3232" s="1" t="s">
        <v>4998</v>
      </c>
      <c r="C3232" s="1" t="s">
        <v>483</v>
      </c>
      <c r="D3232" t="s">
        <v>4999</v>
      </c>
    </row>
    <row r="3233" spans="1:4" x14ac:dyDescent="0.25">
      <c r="A3233" s="4" t="str">
        <f>HYPERLINK("http://www.autodoc.ru/Web/price/art/CNBER08390L?analog=on","CNBER08390L")</f>
        <v>CNBER08390L</v>
      </c>
      <c r="B3233" s="1" t="s">
        <v>5000</v>
      </c>
      <c r="C3233" s="1" t="s">
        <v>5001</v>
      </c>
      <c r="D3233" t="s">
        <v>5002</v>
      </c>
    </row>
    <row r="3234" spans="1:4" x14ac:dyDescent="0.25">
      <c r="A3234" s="4" t="str">
        <f>HYPERLINK("http://www.autodoc.ru/Web/price/art/CNBER08390R?analog=on","CNBER08390R")</f>
        <v>CNBER08390R</v>
      </c>
      <c r="B3234" s="1" t="s">
        <v>5003</v>
      </c>
      <c r="C3234" s="1" t="s">
        <v>5001</v>
      </c>
      <c r="D3234" t="s">
        <v>5004</v>
      </c>
    </row>
    <row r="3235" spans="1:4" x14ac:dyDescent="0.25">
      <c r="A3235" s="4" t="str">
        <f>HYPERLINK("http://www.autodoc.ru/Web/price/art/CNBER08410?analog=on","CNBER08410")</f>
        <v>CNBER08410</v>
      </c>
      <c r="B3235" s="1" t="s">
        <v>5005</v>
      </c>
      <c r="C3235" s="1" t="s">
        <v>5001</v>
      </c>
      <c r="D3235" t="s">
        <v>5006</v>
      </c>
    </row>
    <row r="3236" spans="1:4" x14ac:dyDescent="0.25">
      <c r="A3236" s="4" t="str">
        <f>HYPERLINK("http://www.autodoc.ru/Web/price/art/CNBER08450L?analog=on","CNBER08450L")</f>
        <v>CNBER08450L</v>
      </c>
      <c r="B3236" s="1" t="s">
        <v>5007</v>
      </c>
      <c r="C3236" s="1" t="s">
        <v>483</v>
      </c>
      <c r="D3236" t="s">
        <v>5008</v>
      </c>
    </row>
    <row r="3237" spans="1:4" x14ac:dyDescent="0.25">
      <c r="A3237" s="4" t="str">
        <f>HYPERLINK("http://www.autodoc.ru/Web/price/art/CNBER08450R?analog=on","CNBER08450R")</f>
        <v>CNBER08450R</v>
      </c>
      <c r="B3237" s="1" t="s">
        <v>5009</v>
      </c>
      <c r="C3237" s="1" t="s">
        <v>483</v>
      </c>
      <c r="D3237" t="s">
        <v>5010</v>
      </c>
    </row>
    <row r="3238" spans="1:4" x14ac:dyDescent="0.25">
      <c r="A3238" s="4" t="str">
        <f>HYPERLINK("http://www.autodoc.ru/Web/price/art/CNBER08451XL?analog=on","CNBER08451XL")</f>
        <v>CNBER08451XL</v>
      </c>
      <c r="B3238" s="1" t="s">
        <v>5011</v>
      </c>
      <c r="C3238" s="1" t="s">
        <v>483</v>
      </c>
      <c r="D3238" t="s">
        <v>5012</v>
      </c>
    </row>
    <row r="3239" spans="1:4" x14ac:dyDescent="0.25">
      <c r="A3239" s="4" t="str">
        <f>HYPERLINK("http://www.autodoc.ru/Web/price/art/CNBER08451XR?analog=on","CNBER08451XR")</f>
        <v>CNBER08451XR</v>
      </c>
      <c r="B3239" s="1" t="s">
        <v>5013</v>
      </c>
      <c r="C3239" s="1" t="s">
        <v>483</v>
      </c>
      <c r="D3239" t="s">
        <v>5014</v>
      </c>
    </row>
    <row r="3240" spans="1:4" x14ac:dyDescent="0.25">
      <c r="A3240" s="4" t="str">
        <f>HYPERLINK("http://www.autodoc.ru/Web/price/art/CNBER08480L?analog=on","CNBER08480L")</f>
        <v>CNBER08480L</v>
      </c>
      <c r="B3240" s="1" t="s">
        <v>5015</v>
      </c>
      <c r="C3240" s="1" t="s">
        <v>483</v>
      </c>
      <c r="D3240" t="s">
        <v>5016</v>
      </c>
    </row>
    <row r="3241" spans="1:4" x14ac:dyDescent="0.25">
      <c r="A3241" s="4" t="str">
        <f>HYPERLINK("http://www.autodoc.ru/Web/price/art/CNBER08480R?analog=on","CNBER08480R")</f>
        <v>CNBER08480R</v>
      </c>
      <c r="B3241" s="1" t="s">
        <v>5017</v>
      </c>
      <c r="C3241" s="1" t="s">
        <v>483</v>
      </c>
      <c r="D3241" t="s">
        <v>5018</v>
      </c>
    </row>
    <row r="3242" spans="1:4" x14ac:dyDescent="0.25">
      <c r="A3242" s="4" t="str">
        <f>HYPERLINK("http://www.autodoc.ru/Web/price/art/CNBER08481L?analog=on","CNBER08481L")</f>
        <v>CNBER08481L</v>
      </c>
      <c r="B3242" s="1" t="s">
        <v>5019</v>
      </c>
      <c r="C3242" s="1" t="s">
        <v>483</v>
      </c>
      <c r="D3242" t="s">
        <v>5020</v>
      </c>
    </row>
    <row r="3243" spans="1:4" x14ac:dyDescent="0.25">
      <c r="A3243" s="4" t="str">
        <f>HYPERLINK("http://www.autodoc.ru/Web/price/art/CNBER08481R?analog=on","CNBER08481R")</f>
        <v>CNBER08481R</v>
      </c>
      <c r="B3243" s="1" t="s">
        <v>5021</v>
      </c>
      <c r="C3243" s="1" t="s">
        <v>483</v>
      </c>
      <c r="D3243" t="s">
        <v>5022</v>
      </c>
    </row>
    <row r="3244" spans="1:4" x14ac:dyDescent="0.25">
      <c r="A3244" s="4" t="str">
        <f>HYPERLINK("http://www.autodoc.ru/Web/price/art/CNBER08700?analog=on","CNBER08700")</f>
        <v>CNBER08700</v>
      </c>
      <c r="B3244" s="1" t="s">
        <v>5023</v>
      </c>
      <c r="C3244" s="1" t="s">
        <v>483</v>
      </c>
      <c r="D3244" t="s">
        <v>5024</v>
      </c>
    </row>
    <row r="3245" spans="1:4" x14ac:dyDescent="0.25">
      <c r="A3245" s="4" t="str">
        <f>HYPERLINK("http://www.autodoc.ru/Web/price/art/CNBER08701?analog=on","CNBER08701")</f>
        <v>CNBER08701</v>
      </c>
      <c r="B3245" s="1" t="s">
        <v>5023</v>
      </c>
      <c r="C3245" s="1" t="s">
        <v>483</v>
      </c>
      <c r="D3245" t="s">
        <v>5025</v>
      </c>
    </row>
    <row r="3246" spans="1:4" x14ac:dyDescent="0.25">
      <c r="A3246" s="4" t="str">
        <f>HYPERLINK("http://www.autodoc.ru/Web/price/art/CNBER08702?analog=on","CNBER08702")</f>
        <v>CNBER08702</v>
      </c>
      <c r="B3246" s="1" t="s">
        <v>5023</v>
      </c>
      <c r="C3246" s="1" t="s">
        <v>483</v>
      </c>
      <c r="D3246" t="s">
        <v>5026</v>
      </c>
    </row>
    <row r="3247" spans="1:4" x14ac:dyDescent="0.25">
      <c r="A3247" s="4" t="str">
        <f>HYPERLINK("http://www.autodoc.ru/Web/price/art/CNBER08740L?analog=on","CNBER08740L")</f>
        <v>CNBER08740L</v>
      </c>
      <c r="B3247" s="1" t="s">
        <v>5027</v>
      </c>
      <c r="C3247" s="1" t="s">
        <v>483</v>
      </c>
      <c r="D3247" t="s">
        <v>5028</v>
      </c>
    </row>
    <row r="3248" spans="1:4" x14ac:dyDescent="0.25">
      <c r="A3248" s="4" t="str">
        <f>HYPERLINK("http://www.autodoc.ru/Web/price/art/CNBER08740R?analog=on","CNBER08740R")</f>
        <v>CNBER08740R</v>
      </c>
      <c r="B3248" s="1" t="s">
        <v>5029</v>
      </c>
      <c r="C3248" s="1" t="s">
        <v>483</v>
      </c>
      <c r="D3248" t="s">
        <v>5030</v>
      </c>
    </row>
    <row r="3249" spans="1:4" x14ac:dyDescent="0.25">
      <c r="A3249" s="4" t="str">
        <f>HYPERLINK("http://www.autodoc.ru/Web/price/art/CNBER08741L?analog=on","CNBER08741L")</f>
        <v>CNBER08741L</v>
      </c>
      <c r="B3249" s="1" t="s">
        <v>5031</v>
      </c>
      <c r="C3249" s="1" t="s">
        <v>483</v>
      </c>
      <c r="D3249" t="s">
        <v>5032</v>
      </c>
    </row>
    <row r="3250" spans="1:4" x14ac:dyDescent="0.25">
      <c r="A3250" s="4" t="str">
        <f>HYPERLINK("http://www.autodoc.ru/Web/price/art/CNBER08741R?analog=on","CNBER08741R")</f>
        <v>CNBER08741R</v>
      </c>
      <c r="B3250" s="1" t="s">
        <v>5033</v>
      </c>
      <c r="C3250" s="1" t="s">
        <v>483</v>
      </c>
      <c r="D3250" t="s">
        <v>5034</v>
      </c>
    </row>
    <row r="3251" spans="1:4" x14ac:dyDescent="0.25">
      <c r="A3251" s="4" t="str">
        <f>HYPERLINK("http://www.autodoc.ru/Web/price/art/PG30701810L?analog=on","PG30701810L")</f>
        <v>PG30701810L</v>
      </c>
      <c r="B3251" s="1" t="s">
        <v>5035</v>
      </c>
      <c r="C3251" s="1" t="s">
        <v>1298</v>
      </c>
      <c r="D3251" t="s">
        <v>5036</v>
      </c>
    </row>
    <row r="3252" spans="1:4" x14ac:dyDescent="0.25">
      <c r="A3252" s="4" t="str">
        <f>HYPERLINK("http://www.autodoc.ru/Web/price/art/PG30701810R?analog=on","PG30701810R")</f>
        <v>PG30701810R</v>
      </c>
      <c r="B3252" s="1" t="s">
        <v>5037</v>
      </c>
      <c r="C3252" s="1" t="s">
        <v>1298</v>
      </c>
      <c r="D3252" t="s">
        <v>5038</v>
      </c>
    </row>
    <row r="3253" spans="1:4" x14ac:dyDescent="0.25">
      <c r="A3253" s="3" t="s">
        <v>5039</v>
      </c>
      <c r="B3253" s="3"/>
      <c r="C3253" s="3"/>
      <c r="D3253" s="3"/>
    </row>
    <row r="3254" spans="1:4" x14ac:dyDescent="0.25">
      <c r="A3254" s="4" t="str">
        <f>HYPERLINK("http://www.autodoc.ru/Web/price/art/CNBER12000L?analog=on","CNBER12000L")</f>
        <v>CNBER12000L</v>
      </c>
      <c r="B3254" s="1" t="s">
        <v>5040</v>
      </c>
      <c r="C3254" s="1" t="s">
        <v>546</v>
      </c>
      <c r="D3254" t="s">
        <v>4974</v>
      </c>
    </row>
    <row r="3255" spans="1:4" x14ac:dyDescent="0.25">
      <c r="A3255" s="4" t="str">
        <f>HYPERLINK("http://www.autodoc.ru/Web/price/art/CNBER12000R?analog=on","CNBER12000R")</f>
        <v>CNBER12000R</v>
      </c>
      <c r="B3255" s="1" t="s">
        <v>5041</v>
      </c>
      <c r="C3255" s="1" t="s">
        <v>546</v>
      </c>
      <c r="D3255" t="s">
        <v>4976</v>
      </c>
    </row>
    <row r="3256" spans="1:4" x14ac:dyDescent="0.25">
      <c r="A3256" s="4" t="str">
        <f>HYPERLINK("http://www.autodoc.ru/Web/price/art/CN0C410070Z?analog=on","CN0C410070Z")</f>
        <v>CN0C410070Z</v>
      </c>
      <c r="B3256" s="1" t="s">
        <v>5042</v>
      </c>
      <c r="C3256" s="1" t="s">
        <v>437</v>
      </c>
      <c r="D3256" t="s">
        <v>5043</v>
      </c>
    </row>
    <row r="3257" spans="1:4" x14ac:dyDescent="0.25">
      <c r="A3257" s="4" t="str">
        <f>HYPERLINK("http://www.autodoc.ru/Web/price/art/CN0C410071Z?analog=on","CN0C410071Z")</f>
        <v>CN0C410071Z</v>
      </c>
      <c r="B3257" s="1" t="s">
        <v>5042</v>
      </c>
      <c r="C3257" s="1" t="s">
        <v>437</v>
      </c>
      <c r="D3257" t="s">
        <v>5044</v>
      </c>
    </row>
    <row r="3258" spans="1:4" x14ac:dyDescent="0.25">
      <c r="A3258" s="4" t="str">
        <f>HYPERLINK("http://www.autodoc.ru/Web/price/art/PGPAR15120?analog=on","PGPAR15120")</f>
        <v>PGPAR15120</v>
      </c>
      <c r="B3258" s="1" t="s">
        <v>5045</v>
      </c>
      <c r="C3258" s="1" t="s">
        <v>1256</v>
      </c>
      <c r="D3258" t="s">
        <v>5046</v>
      </c>
    </row>
    <row r="3259" spans="1:4" x14ac:dyDescent="0.25">
      <c r="A3259" s="4" t="str">
        <f>HYPERLINK("http://www.autodoc.ru/Web/price/art/PGPAR15160?analog=on","PGPAR15160")</f>
        <v>PGPAR15160</v>
      </c>
      <c r="B3259" s="1" t="s">
        <v>5047</v>
      </c>
      <c r="C3259" s="1" t="s">
        <v>1256</v>
      </c>
      <c r="D3259" t="s">
        <v>5048</v>
      </c>
    </row>
    <row r="3260" spans="1:4" x14ac:dyDescent="0.25">
      <c r="A3260" s="4" t="str">
        <f>HYPERLINK("http://www.autodoc.ru/Web/price/art/PGPAR15190?analog=on","PGPAR15190")</f>
        <v>PGPAR15190</v>
      </c>
      <c r="B3260" s="1" t="s">
        <v>5049</v>
      </c>
      <c r="C3260" s="1" t="s">
        <v>1256</v>
      </c>
      <c r="D3260" t="s">
        <v>5050</v>
      </c>
    </row>
    <row r="3261" spans="1:4" x14ac:dyDescent="0.25">
      <c r="A3261" s="4" t="str">
        <f>HYPERLINK("http://www.autodoc.ru/Web/price/art/PGPAR15190N?analog=on","PGPAR15190N")</f>
        <v>PGPAR15190N</v>
      </c>
      <c r="B3261" s="1" t="s">
        <v>5051</v>
      </c>
      <c r="C3261" s="1" t="s">
        <v>1256</v>
      </c>
      <c r="D3261" t="s">
        <v>5052</v>
      </c>
    </row>
    <row r="3262" spans="1:4" x14ac:dyDescent="0.25">
      <c r="A3262" s="4" t="str">
        <f>HYPERLINK("http://www.autodoc.ru/Web/price/art/PGPAR15220?analog=on","PGPAR15220")</f>
        <v>PGPAR15220</v>
      </c>
      <c r="B3262" s="1" t="s">
        <v>5053</v>
      </c>
      <c r="C3262" s="1" t="s">
        <v>1256</v>
      </c>
      <c r="D3262" t="s">
        <v>5054</v>
      </c>
    </row>
    <row r="3263" spans="1:4" x14ac:dyDescent="0.25">
      <c r="A3263" s="4" t="str">
        <f>HYPERLINK("http://www.autodoc.ru/Web/price/art/CNBER12450L?analog=on","CNBER12450L")</f>
        <v>CNBER12450L</v>
      </c>
      <c r="B3263" s="1" t="s">
        <v>5055</v>
      </c>
      <c r="C3263" s="1" t="s">
        <v>546</v>
      </c>
      <c r="D3263" t="s">
        <v>5056</v>
      </c>
    </row>
    <row r="3264" spans="1:4" x14ac:dyDescent="0.25">
      <c r="A3264" s="4" t="str">
        <f>HYPERLINK("http://www.autodoc.ru/Web/price/art/CNBER12450R?analog=on","CNBER12450R")</f>
        <v>CNBER12450R</v>
      </c>
      <c r="B3264" s="1" t="s">
        <v>5057</v>
      </c>
      <c r="C3264" s="1" t="s">
        <v>546</v>
      </c>
      <c r="D3264" t="s">
        <v>5058</v>
      </c>
    </row>
    <row r="3265" spans="1:4" x14ac:dyDescent="0.25">
      <c r="A3265" s="4" t="str">
        <f>HYPERLINK("http://www.autodoc.ru/Web/price/art/CNBER12740L?analog=on","CNBER12740L")</f>
        <v>CNBER12740L</v>
      </c>
      <c r="B3265" s="1" t="s">
        <v>5059</v>
      </c>
      <c r="C3265" s="1" t="s">
        <v>546</v>
      </c>
      <c r="D3265" t="s">
        <v>5060</v>
      </c>
    </row>
    <row r="3266" spans="1:4" x14ac:dyDescent="0.25">
      <c r="A3266" s="4" t="str">
        <f>HYPERLINK("http://www.autodoc.ru/Web/price/art/CNBER12740R?analog=on","CNBER12740R")</f>
        <v>CNBER12740R</v>
      </c>
      <c r="B3266" s="1" t="s">
        <v>5061</v>
      </c>
      <c r="C3266" s="1" t="s">
        <v>546</v>
      </c>
      <c r="D3266" t="s">
        <v>5062</v>
      </c>
    </row>
    <row r="3267" spans="1:4" x14ac:dyDescent="0.25">
      <c r="A3267" s="3" t="s">
        <v>5063</v>
      </c>
      <c r="B3267" s="3"/>
      <c r="C3267" s="3"/>
      <c r="D3267" s="3"/>
    </row>
    <row r="3268" spans="1:4" x14ac:dyDescent="0.25">
      <c r="A3268" s="4" t="str">
        <f>HYPERLINK("http://www.autodoc.ru/Web/price/art/CNBER03000L?analog=on","CNBER03000L")</f>
        <v>CNBER03000L</v>
      </c>
      <c r="B3268" s="1" t="s">
        <v>5064</v>
      </c>
      <c r="C3268" s="1" t="s">
        <v>782</v>
      </c>
      <c r="D3268" t="s">
        <v>5065</v>
      </c>
    </row>
    <row r="3269" spans="1:4" x14ac:dyDescent="0.25">
      <c r="A3269" s="4" t="str">
        <f>HYPERLINK("http://www.autodoc.ru/Web/price/art/CNBER03000R?analog=on","CNBER03000R")</f>
        <v>CNBER03000R</v>
      </c>
      <c r="B3269" s="1" t="s">
        <v>5066</v>
      </c>
      <c r="C3269" s="1" t="s">
        <v>782</v>
      </c>
      <c r="D3269" t="s">
        <v>5067</v>
      </c>
    </row>
    <row r="3270" spans="1:4" x14ac:dyDescent="0.25">
      <c r="A3270" s="4" t="str">
        <f>HYPERLINK("http://www.autodoc.ru/Web/price/art/CNBER03070Z?analog=on","CNBER03070Z")</f>
        <v>CNBER03070Z</v>
      </c>
      <c r="B3270" s="1" t="s">
        <v>5068</v>
      </c>
      <c r="C3270" s="1" t="s">
        <v>782</v>
      </c>
      <c r="D3270" t="s">
        <v>5069</v>
      </c>
    </row>
    <row r="3271" spans="1:4" x14ac:dyDescent="0.25">
      <c r="A3271" s="4" t="str">
        <f>HYPERLINK("http://www.autodoc.ru/Web/price/art/CNBER03160B?analog=on","CNBER03160B")</f>
        <v>CNBER03160B</v>
      </c>
      <c r="B3271" s="1" t="s">
        <v>5070</v>
      </c>
      <c r="C3271" s="1" t="s">
        <v>782</v>
      </c>
      <c r="D3271" t="s">
        <v>5071</v>
      </c>
    </row>
    <row r="3272" spans="1:4" x14ac:dyDescent="0.25">
      <c r="A3272" s="4" t="str">
        <f>HYPERLINK("http://www.autodoc.ru/Web/price/art/CNBER03160X?analog=on","CNBER03160X")</f>
        <v>CNBER03160X</v>
      </c>
      <c r="B3272" s="1" t="s">
        <v>5072</v>
      </c>
      <c r="C3272" s="1" t="s">
        <v>782</v>
      </c>
      <c r="D3272" t="s">
        <v>5073</v>
      </c>
    </row>
    <row r="3273" spans="1:4" x14ac:dyDescent="0.25">
      <c r="A3273" s="4" t="str">
        <f>HYPERLINK("http://www.autodoc.ru/Web/price/art/CNBER03161B?analog=on","CNBER03161B")</f>
        <v>CNBER03161B</v>
      </c>
      <c r="B3273" s="1" t="s">
        <v>5070</v>
      </c>
      <c r="C3273" s="1" t="s">
        <v>782</v>
      </c>
      <c r="D3273" t="s">
        <v>5074</v>
      </c>
    </row>
    <row r="3274" spans="1:4" x14ac:dyDescent="0.25">
      <c r="A3274" s="4" t="str">
        <f>HYPERLINK("http://www.autodoc.ru/Web/price/art/CNBER03162B?analog=on","CNBER03162B")</f>
        <v>CNBER03162B</v>
      </c>
      <c r="B3274" s="1" t="s">
        <v>5070</v>
      </c>
      <c r="C3274" s="1" t="s">
        <v>782</v>
      </c>
      <c r="D3274" t="s">
        <v>5075</v>
      </c>
    </row>
    <row r="3275" spans="1:4" x14ac:dyDescent="0.25">
      <c r="A3275" s="4" t="str">
        <f>HYPERLINK("http://www.autodoc.ru/Web/price/art/CNBER03240?analog=on","CNBER03240")</f>
        <v>CNBER03240</v>
      </c>
      <c r="B3275" s="1" t="s">
        <v>5076</v>
      </c>
      <c r="C3275" s="1" t="s">
        <v>782</v>
      </c>
      <c r="D3275" t="s">
        <v>5077</v>
      </c>
    </row>
    <row r="3276" spans="1:4" x14ac:dyDescent="0.25">
      <c r="A3276" s="4" t="str">
        <f>HYPERLINK("http://www.autodoc.ru/Web/price/art/CNBER03271L?analog=on","CNBER03271L")</f>
        <v>CNBER03271L</v>
      </c>
      <c r="B3276" s="1" t="s">
        <v>5078</v>
      </c>
      <c r="C3276" s="1" t="s">
        <v>782</v>
      </c>
      <c r="D3276" t="s">
        <v>4987</v>
      </c>
    </row>
    <row r="3277" spans="1:4" x14ac:dyDescent="0.25">
      <c r="A3277" s="4" t="str">
        <f>HYPERLINK("http://www.autodoc.ru/Web/price/art/CNBER03271R?analog=on","CNBER03271R")</f>
        <v>CNBER03271R</v>
      </c>
      <c r="B3277" s="1" t="s">
        <v>5079</v>
      </c>
      <c r="C3277" s="1" t="s">
        <v>782</v>
      </c>
      <c r="D3277" t="s">
        <v>4989</v>
      </c>
    </row>
    <row r="3278" spans="1:4" x14ac:dyDescent="0.25">
      <c r="A3278" s="4" t="str">
        <f>HYPERLINK("http://www.autodoc.ru/Web/price/art/CNBER03280Z?analog=on","CNBER03280Z")</f>
        <v>CNBER03280Z</v>
      </c>
      <c r="B3278" s="1" t="s">
        <v>5080</v>
      </c>
      <c r="C3278" s="1" t="s">
        <v>782</v>
      </c>
      <c r="D3278" t="s">
        <v>5081</v>
      </c>
    </row>
    <row r="3279" spans="1:4" x14ac:dyDescent="0.25">
      <c r="A3279" s="4" t="str">
        <f>HYPERLINK("http://www.autodoc.ru/Web/price/art/CNBER03300L?analog=on","CNBER03300L")</f>
        <v>CNBER03300L</v>
      </c>
      <c r="B3279" s="1" t="s">
        <v>5082</v>
      </c>
      <c r="C3279" s="1" t="s">
        <v>782</v>
      </c>
      <c r="D3279" t="s">
        <v>5083</v>
      </c>
    </row>
    <row r="3280" spans="1:4" x14ac:dyDescent="0.25">
      <c r="A3280" s="4" t="str">
        <f>HYPERLINK("http://www.autodoc.ru/Web/price/art/CNBER03300R?analog=on","CNBER03300R")</f>
        <v>CNBER03300R</v>
      </c>
      <c r="B3280" s="1" t="s">
        <v>5084</v>
      </c>
      <c r="C3280" s="1" t="s">
        <v>782</v>
      </c>
      <c r="D3280" t="s">
        <v>5085</v>
      </c>
    </row>
    <row r="3281" spans="1:4" x14ac:dyDescent="0.25">
      <c r="A3281" s="4" t="str">
        <f>HYPERLINK("http://www.autodoc.ru/Web/price/art/CNBER03301L?analog=on","CNBER03301L")</f>
        <v>CNBER03301L</v>
      </c>
      <c r="B3281" s="1" t="s">
        <v>5086</v>
      </c>
      <c r="C3281" s="1" t="s">
        <v>782</v>
      </c>
      <c r="D3281" t="s">
        <v>5087</v>
      </c>
    </row>
    <row r="3282" spans="1:4" x14ac:dyDescent="0.25">
      <c r="A3282" s="4" t="str">
        <f>HYPERLINK("http://www.autodoc.ru/Web/price/art/CNBER03301R?analog=on","CNBER03301R")</f>
        <v>CNBER03301R</v>
      </c>
      <c r="B3282" s="1" t="s">
        <v>5088</v>
      </c>
      <c r="C3282" s="1" t="s">
        <v>782</v>
      </c>
      <c r="D3282" t="s">
        <v>5089</v>
      </c>
    </row>
    <row r="3283" spans="1:4" x14ac:dyDescent="0.25">
      <c r="A3283" s="4" t="str">
        <f>HYPERLINK("http://www.autodoc.ru/Web/price/art/CNBER03330?analog=on","CNBER03330")</f>
        <v>CNBER03330</v>
      </c>
      <c r="B3283" s="1" t="s">
        <v>5090</v>
      </c>
      <c r="C3283" s="1" t="s">
        <v>782</v>
      </c>
      <c r="D3283" t="s">
        <v>4999</v>
      </c>
    </row>
    <row r="3284" spans="1:4" x14ac:dyDescent="0.25">
      <c r="A3284" s="4" t="str">
        <f>HYPERLINK("http://www.autodoc.ru/Web/price/art/CNBER03360?analog=on","CNBER03360")</f>
        <v>CNBER03360</v>
      </c>
      <c r="B3284" s="1" t="s">
        <v>5091</v>
      </c>
      <c r="C3284" s="1" t="s">
        <v>782</v>
      </c>
      <c r="D3284" t="s">
        <v>5092</v>
      </c>
    </row>
    <row r="3285" spans="1:4" x14ac:dyDescent="0.25">
      <c r="A3285" s="4" t="str">
        <f>HYPERLINK("http://www.autodoc.ru/Web/price/art/CNBER03380?analog=on","CNBER03380")</f>
        <v>CNBER03380</v>
      </c>
      <c r="B3285" s="1" t="s">
        <v>5093</v>
      </c>
      <c r="C3285" s="1" t="s">
        <v>782</v>
      </c>
      <c r="D3285" t="s">
        <v>5094</v>
      </c>
    </row>
    <row r="3286" spans="1:4" x14ac:dyDescent="0.25">
      <c r="A3286" s="4" t="str">
        <f>HYPERLINK("http://www.autodoc.ru/Web/price/art/CNBER03410?analog=on","CNBER03410")</f>
        <v>CNBER03410</v>
      </c>
      <c r="B3286" s="1" t="s">
        <v>5095</v>
      </c>
      <c r="C3286" s="1" t="s">
        <v>782</v>
      </c>
      <c r="D3286" t="s">
        <v>5006</v>
      </c>
    </row>
    <row r="3287" spans="1:4" x14ac:dyDescent="0.25">
      <c r="A3287" s="4" t="str">
        <f>HYPERLINK("http://www.autodoc.ru/Web/price/art/CNBER96450L?analog=on","CNBER96450L")</f>
        <v>CNBER96450L</v>
      </c>
      <c r="B3287" s="1" t="s">
        <v>5096</v>
      </c>
      <c r="C3287" s="1" t="s">
        <v>5097</v>
      </c>
      <c r="D3287" t="s">
        <v>5008</v>
      </c>
    </row>
    <row r="3288" spans="1:4" x14ac:dyDescent="0.25">
      <c r="A3288" s="4" t="str">
        <f>HYPERLINK("http://www.autodoc.ru/Web/price/art/CNBER96450R?analog=on","CNBER96450R")</f>
        <v>CNBER96450R</v>
      </c>
      <c r="B3288" s="1" t="s">
        <v>5098</v>
      </c>
      <c r="C3288" s="1" t="s">
        <v>5097</v>
      </c>
      <c r="D3288" t="s">
        <v>5010</v>
      </c>
    </row>
    <row r="3289" spans="1:4" x14ac:dyDescent="0.25">
      <c r="A3289" s="4" t="str">
        <f>HYPERLINK("http://www.autodoc.ru/Web/price/art/CNBER96451L?analog=on","CNBER96451L")</f>
        <v>CNBER96451L</v>
      </c>
      <c r="B3289" s="1" t="s">
        <v>5099</v>
      </c>
      <c r="C3289" s="1" t="s">
        <v>5097</v>
      </c>
      <c r="D3289" t="s">
        <v>5100</v>
      </c>
    </row>
    <row r="3290" spans="1:4" x14ac:dyDescent="0.25">
      <c r="A3290" s="4" t="str">
        <f>HYPERLINK("http://www.autodoc.ru/Web/price/art/CNBER96451R?analog=on","CNBER96451R")</f>
        <v>CNBER96451R</v>
      </c>
      <c r="B3290" s="1" t="s">
        <v>5101</v>
      </c>
      <c r="C3290" s="1" t="s">
        <v>5097</v>
      </c>
      <c r="D3290" t="s">
        <v>5102</v>
      </c>
    </row>
    <row r="3291" spans="1:4" x14ac:dyDescent="0.25">
      <c r="A3291" s="4" t="str">
        <f>HYPERLINK("http://www.autodoc.ru/Web/price/art/CNBER96460L?analog=on","CNBER96460L")</f>
        <v>CNBER96460L</v>
      </c>
      <c r="B3291" s="1" t="s">
        <v>5103</v>
      </c>
      <c r="C3291" s="1" t="s">
        <v>5097</v>
      </c>
      <c r="D3291" t="s">
        <v>5104</v>
      </c>
    </row>
    <row r="3292" spans="1:4" x14ac:dyDescent="0.25">
      <c r="A3292" s="4" t="str">
        <f>HYPERLINK("http://www.autodoc.ru/Web/price/art/CNBER96460R?analog=on","CNBER96460R")</f>
        <v>CNBER96460R</v>
      </c>
      <c r="B3292" s="1" t="s">
        <v>5105</v>
      </c>
      <c r="C3292" s="1" t="s">
        <v>5097</v>
      </c>
      <c r="D3292" t="s">
        <v>5106</v>
      </c>
    </row>
    <row r="3293" spans="1:4" x14ac:dyDescent="0.25">
      <c r="A3293" s="4" t="str">
        <f>HYPERLINK("http://www.autodoc.ru/Web/price/art/CNBER96640TG?analog=on","CNBER96640TG")</f>
        <v>CNBER96640TG</v>
      </c>
      <c r="B3293" s="1" t="s">
        <v>5107</v>
      </c>
      <c r="C3293" s="1" t="s">
        <v>639</v>
      </c>
      <c r="D3293" t="s">
        <v>5108</v>
      </c>
    </row>
    <row r="3294" spans="1:4" x14ac:dyDescent="0.25">
      <c r="A3294" s="4" t="str">
        <f>HYPERLINK("http://www.autodoc.ru/Web/price/art/CNBER96740L?analog=on","CNBER96740L")</f>
        <v>CNBER96740L</v>
      </c>
      <c r="B3294" s="1" t="s">
        <v>5109</v>
      </c>
      <c r="C3294" s="1" t="s">
        <v>639</v>
      </c>
      <c r="D3294" t="s">
        <v>5032</v>
      </c>
    </row>
    <row r="3295" spans="1:4" x14ac:dyDescent="0.25">
      <c r="A3295" s="4" t="str">
        <f>HYPERLINK("http://www.autodoc.ru/Web/price/art/CNBER05740L?analog=on","CNBER05740L")</f>
        <v>CNBER05740L</v>
      </c>
      <c r="B3295" s="1" t="s">
        <v>5110</v>
      </c>
      <c r="C3295" s="1" t="s">
        <v>862</v>
      </c>
      <c r="D3295" t="s">
        <v>5032</v>
      </c>
    </row>
    <row r="3296" spans="1:4" x14ac:dyDescent="0.25">
      <c r="A3296" s="4" t="str">
        <f>HYPERLINK("http://www.autodoc.ru/Web/price/art/CNBER05740R?analog=on","CNBER05740R")</f>
        <v>CNBER05740R</v>
      </c>
      <c r="B3296" s="1" t="s">
        <v>5111</v>
      </c>
      <c r="C3296" s="1" t="s">
        <v>862</v>
      </c>
      <c r="D3296" t="s">
        <v>5034</v>
      </c>
    </row>
    <row r="3297" spans="1:4" x14ac:dyDescent="0.25">
      <c r="A3297" s="4" t="str">
        <f>HYPERLINK("http://www.autodoc.ru/Web/price/art/CNBER96740R?analog=on","CNBER96740R")</f>
        <v>CNBER96740R</v>
      </c>
      <c r="B3297" s="1" t="s">
        <v>5112</v>
      </c>
      <c r="C3297" s="1" t="s">
        <v>639</v>
      </c>
      <c r="D3297" t="s">
        <v>5034</v>
      </c>
    </row>
    <row r="3298" spans="1:4" x14ac:dyDescent="0.25">
      <c r="A3298" s="4" t="str">
        <f>HYPERLINK("http://www.autodoc.ru/Web/price/art/CNBER96741L?analog=on","CNBER96741L")</f>
        <v>CNBER96741L</v>
      </c>
      <c r="B3298" s="1" t="s">
        <v>5113</v>
      </c>
      <c r="C3298" s="1" t="s">
        <v>639</v>
      </c>
      <c r="D3298" t="s">
        <v>5028</v>
      </c>
    </row>
    <row r="3299" spans="1:4" x14ac:dyDescent="0.25">
      <c r="A3299" s="4" t="str">
        <f>HYPERLINK("http://www.autodoc.ru/Web/price/art/CNBER96741R?analog=on","CNBER96741R")</f>
        <v>CNBER96741R</v>
      </c>
      <c r="B3299" s="1" t="s">
        <v>5114</v>
      </c>
      <c r="C3299" s="1" t="s">
        <v>639</v>
      </c>
      <c r="D3299" t="s">
        <v>5030</v>
      </c>
    </row>
    <row r="3300" spans="1:4" x14ac:dyDescent="0.25">
      <c r="A3300" s="4" t="str">
        <f>HYPERLINK("http://www.autodoc.ru/Web/price/art/CNBER05741L?analog=on","CNBER05741L")</f>
        <v>CNBER05741L</v>
      </c>
      <c r="B3300" s="1" t="s">
        <v>5115</v>
      </c>
      <c r="C3300" s="1" t="s">
        <v>725</v>
      </c>
      <c r="D3300" t="s">
        <v>5116</v>
      </c>
    </row>
    <row r="3301" spans="1:4" x14ac:dyDescent="0.25">
      <c r="A3301" s="4" t="str">
        <f>HYPERLINK("http://www.autodoc.ru/Web/price/art/CNBER05741R?analog=on","CNBER05741R")</f>
        <v>CNBER05741R</v>
      </c>
      <c r="B3301" s="1" t="s">
        <v>5117</v>
      </c>
      <c r="C3301" s="1" t="s">
        <v>725</v>
      </c>
      <c r="D3301" t="s">
        <v>5118</v>
      </c>
    </row>
    <row r="3302" spans="1:4" x14ac:dyDescent="0.25">
      <c r="A3302" s="4" t="str">
        <f>HYPERLINK("http://www.autodoc.ru/Web/price/art/CNBER03910?analog=on","CNBER03910")</f>
        <v>CNBER03910</v>
      </c>
      <c r="B3302" s="1" t="s">
        <v>5119</v>
      </c>
      <c r="C3302" s="1" t="s">
        <v>782</v>
      </c>
      <c r="D3302" t="s">
        <v>5120</v>
      </c>
    </row>
    <row r="3303" spans="1:4" x14ac:dyDescent="0.25">
      <c r="A3303" s="4" t="str">
        <f>HYPERLINK("http://www.autodoc.ru/Web/price/art/CNXSA00910?analog=on","CNXSA00910")</f>
        <v>CNXSA00910</v>
      </c>
      <c r="B3303" s="1" t="s">
        <v>5121</v>
      </c>
      <c r="C3303" s="1" t="s">
        <v>3014</v>
      </c>
      <c r="D3303" t="s">
        <v>5122</v>
      </c>
    </row>
    <row r="3304" spans="1:4" x14ac:dyDescent="0.25">
      <c r="A3304" s="4" t="str">
        <f>HYPERLINK("http://www.autodoc.ru/Web/price/art/CNXSA00911?analog=on","CNXSA00911")</f>
        <v>CNXSA00911</v>
      </c>
      <c r="B3304" s="1" t="s">
        <v>5123</v>
      </c>
      <c r="C3304" s="1" t="s">
        <v>3014</v>
      </c>
      <c r="D3304" t="s">
        <v>5124</v>
      </c>
    </row>
    <row r="3305" spans="1:4" x14ac:dyDescent="0.25">
      <c r="A3305" s="3" t="s">
        <v>5125</v>
      </c>
      <c r="B3305" s="3"/>
      <c r="C3305" s="3"/>
      <c r="D3305" s="3"/>
    </row>
    <row r="3306" spans="1:4" x14ac:dyDescent="0.25">
      <c r="A3306" s="4" t="str">
        <f>HYPERLINK("http://www.autodoc.ru/Web/price/art/CNBER96000L?analog=on","CNBER96000L")</f>
        <v>CNBER96000L</v>
      </c>
      <c r="B3306" s="1" t="s">
        <v>5126</v>
      </c>
      <c r="C3306" s="1" t="s">
        <v>5127</v>
      </c>
      <c r="D3306" t="s">
        <v>5128</v>
      </c>
    </row>
    <row r="3307" spans="1:4" x14ac:dyDescent="0.25">
      <c r="A3307" s="4" t="str">
        <f>HYPERLINK("http://www.autodoc.ru/Web/price/art/CNBER96000R?analog=on","CNBER96000R")</f>
        <v>CNBER96000R</v>
      </c>
      <c r="B3307" s="1" t="s">
        <v>5129</v>
      </c>
      <c r="C3307" s="1" t="s">
        <v>5127</v>
      </c>
      <c r="D3307" t="s">
        <v>5130</v>
      </c>
    </row>
    <row r="3308" spans="1:4" x14ac:dyDescent="0.25">
      <c r="A3308" s="4" t="str">
        <f>HYPERLINK("http://www.autodoc.ru/Web/price/art/CNBER96030L?analog=on","CNBER96030L")</f>
        <v>CNBER96030L</v>
      </c>
      <c r="B3308" s="1" t="s">
        <v>5131</v>
      </c>
      <c r="C3308" s="1" t="s">
        <v>5127</v>
      </c>
      <c r="D3308" t="s">
        <v>5132</v>
      </c>
    </row>
    <row r="3309" spans="1:4" x14ac:dyDescent="0.25">
      <c r="A3309" s="4" t="str">
        <f>HYPERLINK("http://www.autodoc.ru/Web/price/art/CNBER96030R?analog=on","CNBER96030R")</f>
        <v>CNBER96030R</v>
      </c>
      <c r="B3309" s="1" t="s">
        <v>5133</v>
      </c>
      <c r="C3309" s="1" t="s">
        <v>5127</v>
      </c>
      <c r="D3309" t="s">
        <v>5134</v>
      </c>
    </row>
    <row r="3310" spans="1:4" x14ac:dyDescent="0.25">
      <c r="A3310" s="4" t="str">
        <f>HYPERLINK("http://www.autodoc.ru/Web/price/art/CNBER96100X?analog=on","CNBER96100X")</f>
        <v>CNBER96100X</v>
      </c>
      <c r="B3310" s="1" t="s">
        <v>5135</v>
      </c>
      <c r="C3310" s="1" t="s">
        <v>5127</v>
      </c>
      <c r="D3310" t="s">
        <v>5136</v>
      </c>
    </row>
    <row r="3311" spans="1:4" x14ac:dyDescent="0.25">
      <c r="A3311" s="4" t="str">
        <f>HYPERLINK("http://www.autodoc.ru/Web/price/art/CNBER96130L?analog=on","CNBER96130L")</f>
        <v>CNBER96130L</v>
      </c>
      <c r="B3311" s="1" t="s">
        <v>5137</v>
      </c>
      <c r="C3311" s="1" t="s">
        <v>5127</v>
      </c>
      <c r="D3311" t="s">
        <v>5138</v>
      </c>
    </row>
    <row r="3312" spans="1:4" x14ac:dyDescent="0.25">
      <c r="A3312" s="4" t="str">
        <f>HYPERLINK("http://www.autodoc.ru/Web/price/art/CNBER96130R?analog=on","CNBER96130R")</f>
        <v>CNBER96130R</v>
      </c>
      <c r="B3312" s="1" t="s">
        <v>5139</v>
      </c>
      <c r="C3312" s="1" t="s">
        <v>5127</v>
      </c>
      <c r="D3312" t="s">
        <v>5140</v>
      </c>
    </row>
    <row r="3313" spans="1:4" x14ac:dyDescent="0.25">
      <c r="A3313" s="4" t="str">
        <f>HYPERLINK("http://www.autodoc.ru/Web/price/art/CNBER96160TG?analog=on","CNBER96160TG")</f>
        <v>CNBER96160TG</v>
      </c>
      <c r="B3313" s="1" t="s">
        <v>5141</v>
      </c>
      <c r="C3313" s="1" t="s">
        <v>5127</v>
      </c>
      <c r="D3313" t="s">
        <v>5142</v>
      </c>
    </row>
    <row r="3314" spans="1:4" x14ac:dyDescent="0.25">
      <c r="A3314" s="4" t="str">
        <f>HYPERLINK("http://www.autodoc.ru/Web/price/art/CNBER96161?analog=on","CNBER96161")</f>
        <v>CNBER96161</v>
      </c>
      <c r="B3314" s="1" t="s">
        <v>5141</v>
      </c>
      <c r="C3314" s="1" t="s">
        <v>5127</v>
      </c>
      <c r="D3314" t="s">
        <v>5143</v>
      </c>
    </row>
    <row r="3315" spans="1:4" x14ac:dyDescent="0.25">
      <c r="A3315" s="4" t="str">
        <f>HYPERLINK("http://www.autodoc.ru/Web/price/art/CNBER96270L?analog=on","CNBER96270L")</f>
        <v>CNBER96270L</v>
      </c>
      <c r="B3315" s="1" t="s">
        <v>5144</v>
      </c>
      <c r="C3315" s="1" t="s">
        <v>5127</v>
      </c>
      <c r="D3315" t="s">
        <v>5145</v>
      </c>
    </row>
    <row r="3316" spans="1:4" x14ac:dyDescent="0.25">
      <c r="A3316" s="4" t="str">
        <f>HYPERLINK("http://www.autodoc.ru/Web/price/art/CNBER96270R?analog=on","CNBER96270R")</f>
        <v>CNBER96270R</v>
      </c>
      <c r="B3316" s="1" t="s">
        <v>5146</v>
      </c>
      <c r="C3316" s="1" t="s">
        <v>5127</v>
      </c>
      <c r="D3316" t="s">
        <v>5147</v>
      </c>
    </row>
    <row r="3317" spans="1:4" x14ac:dyDescent="0.25">
      <c r="A3317" s="4" t="str">
        <f>HYPERLINK("http://www.autodoc.ru/Web/price/art/CNBER96300L?analog=on","CNBER96300L")</f>
        <v>CNBER96300L</v>
      </c>
      <c r="B3317" s="1" t="s">
        <v>5148</v>
      </c>
      <c r="C3317" s="1" t="s">
        <v>5127</v>
      </c>
      <c r="D3317" t="s">
        <v>5083</v>
      </c>
    </row>
    <row r="3318" spans="1:4" x14ac:dyDescent="0.25">
      <c r="A3318" s="4" t="str">
        <f>HYPERLINK("http://www.autodoc.ru/Web/price/art/CNBER96300R?analog=on","CNBER96300R")</f>
        <v>CNBER96300R</v>
      </c>
      <c r="B3318" s="1" t="s">
        <v>5149</v>
      </c>
      <c r="C3318" s="1" t="s">
        <v>5127</v>
      </c>
      <c r="D3318" t="s">
        <v>5085</v>
      </c>
    </row>
    <row r="3319" spans="1:4" x14ac:dyDescent="0.25">
      <c r="A3319" s="4" t="str">
        <f>HYPERLINK("http://www.autodoc.ru/Web/price/art/CNBER96330?analog=on","CNBER96330")</f>
        <v>CNBER96330</v>
      </c>
      <c r="B3319" s="1" t="s">
        <v>5150</v>
      </c>
      <c r="C3319" s="1" t="s">
        <v>5127</v>
      </c>
      <c r="D3319" t="s">
        <v>4999</v>
      </c>
    </row>
    <row r="3320" spans="1:4" x14ac:dyDescent="0.25">
      <c r="A3320" s="4" t="str">
        <f>HYPERLINK("http://www.autodoc.ru/Web/price/art/CNBER96380?analog=on","CNBER96380")</f>
        <v>CNBER96380</v>
      </c>
      <c r="B3320" s="1" t="s">
        <v>5151</v>
      </c>
      <c r="C3320" s="1" t="s">
        <v>5127</v>
      </c>
      <c r="D3320" t="s">
        <v>5152</v>
      </c>
    </row>
    <row r="3321" spans="1:4" x14ac:dyDescent="0.25">
      <c r="A3321" s="4" t="str">
        <f>HYPERLINK("http://www.autodoc.ru/Web/price/art/CNBER96381?analog=on","CNBER96381")</f>
        <v>CNBER96381</v>
      </c>
      <c r="B3321" s="1" t="s">
        <v>5151</v>
      </c>
      <c r="C3321" s="1" t="s">
        <v>5127</v>
      </c>
      <c r="D3321" t="s">
        <v>5153</v>
      </c>
    </row>
    <row r="3322" spans="1:4" x14ac:dyDescent="0.25">
      <c r="A3322" s="4" t="str">
        <f>HYPERLINK("http://www.autodoc.ru/Web/price/art/CNBER96450L?analog=on","CNBER96450L")</f>
        <v>CNBER96450L</v>
      </c>
      <c r="B3322" s="1" t="s">
        <v>5096</v>
      </c>
      <c r="C3322" s="1" t="s">
        <v>5097</v>
      </c>
      <c r="D3322" t="s">
        <v>5008</v>
      </c>
    </row>
    <row r="3323" spans="1:4" x14ac:dyDescent="0.25">
      <c r="A3323" s="4" t="str">
        <f>HYPERLINK("http://www.autodoc.ru/Web/price/art/CNBER96450R?analog=on","CNBER96450R")</f>
        <v>CNBER96450R</v>
      </c>
      <c r="B3323" s="1" t="s">
        <v>5098</v>
      </c>
      <c r="C3323" s="1" t="s">
        <v>5097</v>
      </c>
      <c r="D3323" t="s">
        <v>5010</v>
      </c>
    </row>
    <row r="3324" spans="1:4" x14ac:dyDescent="0.25">
      <c r="A3324" s="4" t="str">
        <f>HYPERLINK("http://www.autodoc.ru/Web/price/art/CNBER96451L?analog=on","CNBER96451L")</f>
        <v>CNBER96451L</v>
      </c>
      <c r="B3324" s="1" t="s">
        <v>5099</v>
      </c>
      <c r="C3324" s="1" t="s">
        <v>5097</v>
      </c>
      <c r="D3324" t="s">
        <v>5100</v>
      </c>
    </row>
    <row r="3325" spans="1:4" x14ac:dyDescent="0.25">
      <c r="A3325" s="4" t="str">
        <f>HYPERLINK("http://www.autodoc.ru/Web/price/art/CNBER96451R?analog=on","CNBER96451R")</f>
        <v>CNBER96451R</v>
      </c>
      <c r="B3325" s="1" t="s">
        <v>5101</v>
      </c>
      <c r="C3325" s="1" t="s">
        <v>5097</v>
      </c>
      <c r="D3325" t="s">
        <v>5102</v>
      </c>
    </row>
    <row r="3326" spans="1:4" x14ac:dyDescent="0.25">
      <c r="A3326" s="4" t="str">
        <f>HYPERLINK("http://www.autodoc.ru/Web/price/art/CNBER96460L?analog=on","CNBER96460L")</f>
        <v>CNBER96460L</v>
      </c>
      <c r="B3326" s="1" t="s">
        <v>5103</v>
      </c>
      <c r="C3326" s="1" t="s">
        <v>5097</v>
      </c>
      <c r="D3326" t="s">
        <v>5104</v>
      </c>
    </row>
    <row r="3327" spans="1:4" x14ac:dyDescent="0.25">
      <c r="A3327" s="4" t="str">
        <f>HYPERLINK("http://www.autodoc.ru/Web/price/art/CNBER96460R?analog=on","CNBER96460R")</f>
        <v>CNBER96460R</v>
      </c>
      <c r="B3327" s="1" t="s">
        <v>5105</v>
      </c>
      <c r="C3327" s="1" t="s">
        <v>5097</v>
      </c>
      <c r="D3327" t="s">
        <v>5106</v>
      </c>
    </row>
    <row r="3328" spans="1:4" x14ac:dyDescent="0.25">
      <c r="A3328" s="4" t="str">
        <f>HYPERLINK("http://www.autodoc.ru/Web/price/art/CNBER96480L?analog=on","CNBER96480L")</f>
        <v>CNBER96480L</v>
      </c>
      <c r="B3328" s="1" t="s">
        <v>5154</v>
      </c>
      <c r="C3328" s="1" t="s">
        <v>5127</v>
      </c>
      <c r="D3328" t="s">
        <v>5155</v>
      </c>
    </row>
    <row r="3329" spans="1:4" x14ac:dyDescent="0.25">
      <c r="A3329" s="4" t="str">
        <f>HYPERLINK("http://www.autodoc.ru/Web/price/art/CNBER96480R?analog=on","CNBER96480R")</f>
        <v>CNBER96480R</v>
      </c>
      <c r="B3329" s="1" t="s">
        <v>5156</v>
      </c>
      <c r="C3329" s="1" t="s">
        <v>5127</v>
      </c>
      <c r="D3329" t="s">
        <v>5157</v>
      </c>
    </row>
    <row r="3330" spans="1:4" x14ac:dyDescent="0.25">
      <c r="A3330" s="4" t="str">
        <f>HYPERLINK("http://www.autodoc.ru/Web/price/art/CNBER96640TG?analog=on","CNBER96640TG")</f>
        <v>CNBER96640TG</v>
      </c>
      <c r="B3330" s="1" t="s">
        <v>5107</v>
      </c>
      <c r="C3330" s="1" t="s">
        <v>639</v>
      </c>
      <c r="D3330" t="s">
        <v>5108</v>
      </c>
    </row>
    <row r="3331" spans="1:4" x14ac:dyDescent="0.25">
      <c r="A3331" s="4" t="str">
        <f>HYPERLINK("http://www.autodoc.ru/Web/price/art/CNBER96740L?analog=on","CNBER96740L")</f>
        <v>CNBER96740L</v>
      </c>
      <c r="B3331" s="1" t="s">
        <v>5109</v>
      </c>
      <c r="C3331" s="1" t="s">
        <v>639</v>
      </c>
      <c r="D3331" t="s">
        <v>5032</v>
      </c>
    </row>
    <row r="3332" spans="1:4" x14ac:dyDescent="0.25">
      <c r="A3332" s="4" t="str">
        <f>HYPERLINK("http://www.autodoc.ru/Web/price/art/CNBER96740R?analog=on","CNBER96740R")</f>
        <v>CNBER96740R</v>
      </c>
      <c r="B3332" s="1" t="s">
        <v>5112</v>
      </c>
      <c r="C3332" s="1" t="s">
        <v>639</v>
      </c>
      <c r="D3332" t="s">
        <v>5034</v>
      </c>
    </row>
    <row r="3333" spans="1:4" x14ac:dyDescent="0.25">
      <c r="A3333" s="4" t="str">
        <f>HYPERLINK("http://www.autodoc.ru/Web/price/art/CNBER96741L?analog=on","CNBER96741L")</f>
        <v>CNBER96741L</v>
      </c>
      <c r="B3333" s="1" t="s">
        <v>5113</v>
      </c>
      <c r="C3333" s="1" t="s">
        <v>639</v>
      </c>
      <c r="D3333" t="s">
        <v>5028</v>
      </c>
    </row>
    <row r="3334" spans="1:4" x14ac:dyDescent="0.25">
      <c r="A3334" s="4" t="str">
        <f>HYPERLINK("http://www.autodoc.ru/Web/price/art/CNBER96741R?analog=on","CNBER96741R")</f>
        <v>CNBER96741R</v>
      </c>
      <c r="B3334" s="1" t="s">
        <v>5114</v>
      </c>
      <c r="C3334" s="1" t="s">
        <v>639</v>
      </c>
      <c r="D3334" t="s">
        <v>5030</v>
      </c>
    </row>
    <row r="3335" spans="1:4" x14ac:dyDescent="0.25">
      <c r="A3335" s="4" t="str">
        <f>HYPERLINK("http://www.autodoc.ru/Web/price/art/CNBER96810L?analog=on","CNBER96810L")</f>
        <v>CNBER96810L</v>
      </c>
      <c r="B3335" s="1" t="s">
        <v>5158</v>
      </c>
      <c r="C3335" s="1" t="s">
        <v>5127</v>
      </c>
      <c r="D3335" t="s">
        <v>5159</v>
      </c>
    </row>
    <row r="3336" spans="1:4" x14ac:dyDescent="0.25">
      <c r="A3336" s="4" t="str">
        <f>HYPERLINK("http://www.autodoc.ru/Web/price/art/CNBER96810R?analog=on","CNBER96810R")</f>
        <v>CNBER96810R</v>
      </c>
      <c r="B3336" s="1" t="s">
        <v>5160</v>
      </c>
      <c r="C3336" s="1" t="s">
        <v>5127</v>
      </c>
      <c r="D3336" t="s">
        <v>5161</v>
      </c>
    </row>
    <row r="3337" spans="1:4" x14ac:dyDescent="0.25">
      <c r="A3337" s="4" t="str">
        <f>HYPERLINK("http://www.autodoc.ru/Web/price/art/CNXSA00910?analog=on","CNXSA00910")</f>
        <v>CNXSA00910</v>
      </c>
      <c r="B3337" s="1" t="s">
        <v>5121</v>
      </c>
      <c r="C3337" s="1" t="s">
        <v>3014</v>
      </c>
      <c r="D3337" t="s">
        <v>5122</v>
      </c>
    </row>
    <row r="3338" spans="1:4" x14ac:dyDescent="0.25">
      <c r="A3338" s="4" t="str">
        <f>HYPERLINK("http://www.autodoc.ru/Web/price/art/CNBER96911?analog=on","CNBER96911")</f>
        <v>CNBER96911</v>
      </c>
      <c r="B3338" s="1" t="s">
        <v>5162</v>
      </c>
      <c r="C3338" s="1" t="s">
        <v>639</v>
      </c>
      <c r="D3338" t="s">
        <v>5163</v>
      </c>
    </row>
    <row r="3339" spans="1:4" x14ac:dyDescent="0.25">
      <c r="A3339" s="4" t="str">
        <f>HYPERLINK("http://www.autodoc.ru/Web/price/art/CNXSA97930?analog=on","CNXSA97930")</f>
        <v>CNXSA97930</v>
      </c>
      <c r="B3339" s="1" t="s">
        <v>5164</v>
      </c>
      <c r="C3339" s="1" t="s">
        <v>1725</v>
      </c>
      <c r="D3339" t="s">
        <v>5165</v>
      </c>
    </row>
    <row r="3340" spans="1:4" x14ac:dyDescent="0.25">
      <c r="A3340" s="3" t="s">
        <v>5166</v>
      </c>
      <c r="B3340" s="3"/>
      <c r="C3340" s="3"/>
      <c r="D3340" s="3"/>
    </row>
    <row r="3341" spans="1:4" x14ac:dyDescent="0.25">
      <c r="A3341" s="4" t="str">
        <f>HYPERLINK("http://www.autodoc.ru/Web/price/art/CN0C105000L?analog=on","CN0C105000L")</f>
        <v>CN0C105000L</v>
      </c>
      <c r="B3341" s="1" t="s">
        <v>5167</v>
      </c>
      <c r="C3341" s="1" t="s">
        <v>725</v>
      </c>
      <c r="D3341" t="s">
        <v>5168</v>
      </c>
    </row>
    <row r="3342" spans="1:4" x14ac:dyDescent="0.25">
      <c r="A3342" s="4" t="str">
        <f>HYPERLINK("http://www.autodoc.ru/Web/price/art/CN0C105000R?analog=on","CN0C105000R")</f>
        <v>CN0C105000R</v>
      </c>
      <c r="B3342" s="1" t="s">
        <v>5169</v>
      </c>
      <c r="C3342" s="1" t="s">
        <v>725</v>
      </c>
      <c r="D3342" t="s">
        <v>5170</v>
      </c>
    </row>
    <row r="3343" spans="1:4" x14ac:dyDescent="0.25">
      <c r="A3343" s="4" t="str">
        <f>HYPERLINK("http://www.autodoc.ru/Web/price/art/CNBER03280Z?analog=on","CNBER03280Z")</f>
        <v>CNBER03280Z</v>
      </c>
      <c r="B3343" s="1" t="s">
        <v>5080</v>
      </c>
      <c r="C3343" s="1" t="s">
        <v>782</v>
      </c>
      <c r="D3343" t="s">
        <v>5081</v>
      </c>
    </row>
    <row r="3344" spans="1:4" x14ac:dyDescent="0.25">
      <c r="A3344" s="3" t="s">
        <v>5171</v>
      </c>
      <c r="B3344" s="3"/>
      <c r="C3344" s="3"/>
      <c r="D3344" s="3"/>
    </row>
    <row r="3345" spans="1:4" x14ac:dyDescent="0.25">
      <c r="A3345" s="4" t="str">
        <f>HYPERLINK("http://www.autodoc.ru/Web/price/art/CN0C203000L?analog=on","CN0C203000L")</f>
        <v>CN0C203000L</v>
      </c>
      <c r="B3345" s="1" t="s">
        <v>5172</v>
      </c>
      <c r="C3345" s="1" t="s">
        <v>782</v>
      </c>
      <c r="D3345" t="s">
        <v>5173</v>
      </c>
    </row>
    <row r="3346" spans="1:4" x14ac:dyDescent="0.25">
      <c r="A3346" s="4" t="str">
        <f>HYPERLINK("http://www.autodoc.ru/Web/price/art/CN0C203000R?analog=on","CN0C203000R")</f>
        <v>CN0C203000R</v>
      </c>
      <c r="B3346" s="1" t="s">
        <v>5174</v>
      </c>
      <c r="C3346" s="1" t="s">
        <v>782</v>
      </c>
      <c r="D3346" t="s">
        <v>5175</v>
      </c>
    </row>
    <row r="3347" spans="1:4" x14ac:dyDescent="0.25">
      <c r="A3347" s="4" t="str">
        <f>HYPERLINK("http://www.autodoc.ru/Web/price/art/CN0C203001HN?analog=on","CN0C203001HN")</f>
        <v>CN0C203001HN</v>
      </c>
      <c r="B3347" s="1" t="s">
        <v>5176</v>
      </c>
      <c r="C3347" s="1" t="s">
        <v>782</v>
      </c>
      <c r="D3347" t="s">
        <v>5177</v>
      </c>
    </row>
    <row r="3348" spans="1:4" x14ac:dyDescent="0.25">
      <c r="A3348" s="4" t="str">
        <f>HYPERLINK("http://www.autodoc.ru/Web/price/art/CN0C203160?analog=on","CN0C203160")</f>
        <v>CN0C203160</v>
      </c>
      <c r="B3348" s="1" t="s">
        <v>5178</v>
      </c>
      <c r="C3348" s="1" t="s">
        <v>782</v>
      </c>
      <c r="D3348" t="s">
        <v>5179</v>
      </c>
    </row>
    <row r="3349" spans="1:4" x14ac:dyDescent="0.25">
      <c r="A3349" s="4" t="str">
        <f>HYPERLINK("http://www.autodoc.ru/Web/price/art/CN0C203160X?analog=on","CN0C203160X")</f>
        <v>CN0C203160X</v>
      </c>
      <c r="B3349" s="1" t="s">
        <v>5180</v>
      </c>
      <c r="C3349" s="1" t="s">
        <v>782</v>
      </c>
      <c r="D3349" t="s">
        <v>5181</v>
      </c>
    </row>
    <row r="3350" spans="1:4" x14ac:dyDescent="0.25">
      <c r="A3350" s="4" t="str">
        <f>HYPERLINK("http://www.autodoc.ru/Web/price/art/CN0C203240?analog=on","CN0C203240")</f>
        <v>CN0C203240</v>
      </c>
      <c r="B3350" s="1" t="s">
        <v>5182</v>
      </c>
      <c r="C3350" s="1" t="s">
        <v>782</v>
      </c>
      <c r="D3350" t="s">
        <v>5183</v>
      </c>
    </row>
    <row r="3351" spans="1:4" x14ac:dyDescent="0.25">
      <c r="A3351" s="4" t="str">
        <f>HYPERLINK("http://www.autodoc.ru/Web/price/art/PG20698260WZ?analog=on","PG20698260WZ")</f>
        <v>PG20698260WZ</v>
      </c>
      <c r="B3351" s="1" t="s">
        <v>5184</v>
      </c>
      <c r="C3351" s="1" t="s">
        <v>5185</v>
      </c>
      <c r="D3351" t="s">
        <v>5186</v>
      </c>
    </row>
    <row r="3352" spans="1:4" x14ac:dyDescent="0.25">
      <c r="A3352" s="4" t="str">
        <f>HYPERLINK("http://www.autodoc.ru/Web/price/art/PG20698261CCZ?analog=on","PG20698261CCZ")</f>
        <v>PG20698261CCZ</v>
      </c>
      <c r="B3352" s="1" t="s">
        <v>5184</v>
      </c>
      <c r="C3352" s="1" t="s">
        <v>699</v>
      </c>
      <c r="D3352" t="s">
        <v>5187</v>
      </c>
    </row>
    <row r="3353" spans="1:4" x14ac:dyDescent="0.25">
      <c r="A3353" s="4" t="str">
        <f>HYPERLINK("http://www.autodoc.ru/Web/price/art/CN0C203270L?analog=on","CN0C203270L")</f>
        <v>CN0C203270L</v>
      </c>
      <c r="B3353" s="1" t="s">
        <v>5188</v>
      </c>
      <c r="C3353" s="1" t="s">
        <v>782</v>
      </c>
      <c r="D3353" t="s">
        <v>5189</v>
      </c>
    </row>
    <row r="3354" spans="1:4" x14ac:dyDescent="0.25">
      <c r="A3354" s="4" t="str">
        <f>HYPERLINK("http://www.autodoc.ru/Web/price/art/CN0C203270R?analog=on","CN0C203270R")</f>
        <v>CN0C203270R</v>
      </c>
      <c r="B3354" s="1" t="s">
        <v>5190</v>
      </c>
      <c r="C3354" s="1" t="s">
        <v>782</v>
      </c>
      <c r="D3354" t="s">
        <v>5191</v>
      </c>
    </row>
    <row r="3355" spans="1:4" x14ac:dyDescent="0.25">
      <c r="A3355" s="4" t="str">
        <f>HYPERLINK("http://www.autodoc.ru/Web/price/art/CNBER03280Z?analog=on","CNBER03280Z")</f>
        <v>CNBER03280Z</v>
      </c>
      <c r="B3355" s="1" t="s">
        <v>5080</v>
      </c>
      <c r="C3355" s="1" t="s">
        <v>782</v>
      </c>
      <c r="D3355" t="s">
        <v>5081</v>
      </c>
    </row>
    <row r="3356" spans="1:4" x14ac:dyDescent="0.25">
      <c r="A3356" s="4" t="str">
        <f>HYPERLINK("http://www.autodoc.ru/Web/price/art/CN0C203300L?analog=on","CN0C203300L")</f>
        <v>CN0C203300L</v>
      </c>
      <c r="B3356" s="1" t="s">
        <v>5192</v>
      </c>
      <c r="C3356" s="1" t="s">
        <v>782</v>
      </c>
      <c r="D3356" t="s">
        <v>5193</v>
      </c>
    </row>
    <row r="3357" spans="1:4" x14ac:dyDescent="0.25">
      <c r="A3357" s="4" t="str">
        <f>HYPERLINK("http://www.autodoc.ru/Web/price/art/CN0C203300R?analog=on","CN0C203300R")</f>
        <v>CN0C203300R</v>
      </c>
      <c r="B3357" s="1" t="s">
        <v>5194</v>
      </c>
      <c r="C3357" s="1" t="s">
        <v>782</v>
      </c>
      <c r="D3357" t="s">
        <v>5195</v>
      </c>
    </row>
    <row r="3358" spans="1:4" x14ac:dyDescent="0.25">
      <c r="A3358" s="4" t="str">
        <f>HYPERLINK("http://www.autodoc.ru/Web/price/art/CN0C203330?analog=on","CN0C203330")</f>
        <v>CN0C203330</v>
      </c>
      <c r="B3358" s="1" t="s">
        <v>5196</v>
      </c>
      <c r="C3358" s="1" t="s">
        <v>782</v>
      </c>
      <c r="D3358" t="s">
        <v>5197</v>
      </c>
    </row>
    <row r="3359" spans="1:4" x14ac:dyDescent="0.25">
      <c r="A3359" s="4" t="str">
        <f>HYPERLINK("http://www.autodoc.ru/Web/price/art/CN0C203380?analog=on","CN0C203380")</f>
        <v>CN0C203380</v>
      </c>
      <c r="B3359" s="1" t="s">
        <v>5198</v>
      </c>
      <c r="C3359" s="1" t="s">
        <v>782</v>
      </c>
      <c r="D3359" t="s">
        <v>5199</v>
      </c>
    </row>
    <row r="3360" spans="1:4" x14ac:dyDescent="0.25">
      <c r="A3360" s="4" t="str">
        <f>HYPERLINK("http://www.autodoc.ru/Web/price/art/CN0C203450L?analog=on","CN0C203450L")</f>
        <v>CN0C203450L</v>
      </c>
      <c r="B3360" s="1" t="s">
        <v>5200</v>
      </c>
      <c r="C3360" s="1" t="s">
        <v>782</v>
      </c>
      <c r="D3360" t="s">
        <v>5201</v>
      </c>
    </row>
    <row r="3361" spans="1:4" x14ac:dyDescent="0.25">
      <c r="A3361" s="4" t="str">
        <f>HYPERLINK("http://www.autodoc.ru/Web/price/art/CN0C203450R?analog=on","CN0C203450R")</f>
        <v>CN0C203450R</v>
      </c>
      <c r="B3361" s="1" t="s">
        <v>5202</v>
      </c>
      <c r="C3361" s="1" t="s">
        <v>782</v>
      </c>
      <c r="D3361" t="s">
        <v>5203</v>
      </c>
    </row>
    <row r="3362" spans="1:4" x14ac:dyDescent="0.25">
      <c r="A3362" s="4" t="str">
        <f>HYPERLINK("http://www.autodoc.ru/Web/price/art/CN0C203640?analog=on","CN0C203640")</f>
        <v>CN0C203640</v>
      </c>
      <c r="B3362" s="1" t="s">
        <v>5204</v>
      </c>
      <c r="C3362" s="1" t="s">
        <v>782</v>
      </c>
      <c r="D3362" t="s">
        <v>5205</v>
      </c>
    </row>
    <row r="3363" spans="1:4" x14ac:dyDescent="0.25">
      <c r="A3363" s="4" t="str">
        <f>HYPERLINK("http://www.autodoc.ru/Web/price/art/CN0C203740HN?analog=on","CN0C203740HN")</f>
        <v>CN0C203740HN</v>
      </c>
      <c r="B3363" s="1" t="s">
        <v>5206</v>
      </c>
      <c r="C3363" s="1" t="s">
        <v>782</v>
      </c>
      <c r="D3363" t="s">
        <v>5207</v>
      </c>
    </row>
    <row r="3364" spans="1:4" x14ac:dyDescent="0.25">
      <c r="A3364" s="4" t="str">
        <f>HYPERLINK("http://www.autodoc.ru/Web/price/art/CN0C302913?analog=on","CN0C302913")</f>
        <v>CN0C302913</v>
      </c>
      <c r="B3364" s="1" t="s">
        <v>5208</v>
      </c>
      <c r="C3364" s="1" t="s">
        <v>2125</v>
      </c>
      <c r="D3364" t="s">
        <v>5209</v>
      </c>
    </row>
    <row r="3365" spans="1:4" x14ac:dyDescent="0.25">
      <c r="A3365" s="4" t="str">
        <f>HYPERLINK("http://www.autodoc.ru/Web/price/art/CN0C305930?analog=on","CN0C305930")</f>
        <v>CN0C305930</v>
      </c>
      <c r="B3365" s="1" t="s">
        <v>5210</v>
      </c>
      <c r="C3365" s="1" t="s">
        <v>725</v>
      </c>
      <c r="D3365" t="s">
        <v>5211</v>
      </c>
    </row>
    <row r="3366" spans="1:4" x14ac:dyDescent="0.25">
      <c r="A3366" s="4" t="str">
        <f>HYPERLINK("http://www.autodoc.ru/Web/price/art/CN0C305931?analog=on","CN0C305931")</f>
        <v>CN0C305931</v>
      </c>
      <c r="B3366" s="1" t="s">
        <v>5210</v>
      </c>
      <c r="C3366" s="1" t="s">
        <v>725</v>
      </c>
      <c r="D3366" t="s">
        <v>5212</v>
      </c>
    </row>
    <row r="3367" spans="1:4" x14ac:dyDescent="0.25">
      <c r="A3367" s="3" t="s">
        <v>5213</v>
      </c>
      <c r="B3367" s="3"/>
      <c r="C3367" s="3"/>
      <c r="D3367" s="3"/>
    </row>
    <row r="3368" spans="1:4" x14ac:dyDescent="0.25">
      <c r="A3368" s="4" t="str">
        <f>HYPERLINK("http://www.autodoc.ru/Web/price/art/CN0C309000L?analog=on","CN0C309000L")</f>
        <v>CN0C309000L</v>
      </c>
      <c r="B3368" s="1" t="s">
        <v>5214</v>
      </c>
      <c r="C3368" s="1" t="s">
        <v>2050</v>
      </c>
      <c r="D3368" t="s">
        <v>5215</v>
      </c>
    </row>
    <row r="3369" spans="1:4" x14ac:dyDescent="0.25">
      <c r="A3369" s="4" t="str">
        <f>HYPERLINK("http://www.autodoc.ru/Web/price/art/CN0C309000R?analog=on","CN0C309000R")</f>
        <v>CN0C309000R</v>
      </c>
      <c r="B3369" s="1" t="s">
        <v>5216</v>
      </c>
      <c r="C3369" s="1" t="s">
        <v>2050</v>
      </c>
      <c r="D3369" t="s">
        <v>5217</v>
      </c>
    </row>
    <row r="3370" spans="1:4" x14ac:dyDescent="0.25">
      <c r="A3370" s="4" t="str">
        <f>HYPERLINK("http://www.autodoc.ru/Web/price/art/CN0C309001L?analog=on","CN0C309001L")</f>
        <v>CN0C309001L</v>
      </c>
      <c r="B3370" s="1" t="s">
        <v>5218</v>
      </c>
      <c r="C3370" s="1" t="s">
        <v>2050</v>
      </c>
      <c r="D3370" t="s">
        <v>5219</v>
      </c>
    </row>
    <row r="3371" spans="1:4" x14ac:dyDescent="0.25">
      <c r="A3371" s="4" t="str">
        <f>HYPERLINK("http://www.autodoc.ru/Web/price/art/CN0C309001R?analog=on","CN0C309001R")</f>
        <v>CN0C309001R</v>
      </c>
      <c r="B3371" s="1" t="s">
        <v>5220</v>
      </c>
      <c r="C3371" s="1" t="s">
        <v>2050</v>
      </c>
      <c r="D3371" t="s">
        <v>5221</v>
      </c>
    </row>
    <row r="3372" spans="1:4" x14ac:dyDescent="0.25">
      <c r="A3372" s="4" t="str">
        <f>HYPERLINK("http://www.autodoc.ru/Web/price/art/CN0C309002L?analog=on","CN0C309002L")</f>
        <v>CN0C309002L</v>
      </c>
      <c r="B3372" s="1" t="s">
        <v>5222</v>
      </c>
      <c r="C3372" s="1" t="s">
        <v>2050</v>
      </c>
      <c r="D3372" t="s">
        <v>5223</v>
      </c>
    </row>
    <row r="3373" spans="1:4" x14ac:dyDescent="0.25">
      <c r="A3373" s="4" t="str">
        <f>HYPERLINK("http://www.autodoc.ru/Web/price/art/CN0C309002R?analog=on","CN0C309002R")</f>
        <v>CN0C309002R</v>
      </c>
      <c r="B3373" s="1" t="s">
        <v>5224</v>
      </c>
      <c r="C3373" s="1" t="s">
        <v>2050</v>
      </c>
      <c r="D3373" t="s">
        <v>5225</v>
      </c>
    </row>
    <row r="3374" spans="1:4" x14ac:dyDescent="0.25">
      <c r="A3374" s="4" t="str">
        <f>HYPERLINK("http://www.autodoc.ru/Web/price/art/CN0C309160?analog=on","CN0C309160")</f>
        <v>CN0C309160</v>
      </c>
      <c r="B3374" s="1" t="s">
        <v>5226</v>
      </c>
      <c r="C3374" s="1" t="s">
        <v>2050</v>
      </c>
      <c r="D3374" t="s">
        <v>5227</v>
      </c>
    </row>
    <row r="3375" spans="1:4" x14ac:dyDescent="0.25">
      <c r="A3375" s="4" t="str">
        <f>HYPERLINK("http://www.autodoc.ru/Web/price/art/CN0C309230?analog=on","CN0C309230")</f>
        <v>CN0C309230</v>
      </c>
      <c r="B3375" s="1" t="s">
        <v>5228</v>
      </c>
      <c r="C3375" s="1" t="s">
        <v>2050</v>
      </c>
      <c r="D3375" t="s">
        <v>5229</v>
      </c>
    </row>
    <row r="3376" spans="1:4" x14ac:dyDescent="0.25">
      <c r="A3376" s="4" t="str">
        <f>HYPERLINK("http://www.autodoc.ru/Web/price/art/CN0C309270L?analog=on","CN0C309270L")</f>
        <v>CN0C309270L</v>
      </c>
      <c r="B3376" s="1" t="s">
        <v>5230</v>
      </c>
      <c r="C3376" s="1" t="s">
        <v>2050</v>
      </c>
      <c r="D3376" t="s">
        <v>5231</v>
      </c>
    </row>
    <row r="3377" spans="1:4" x14ac:dyDescent="0.25">
      <c r="A3377" s="4" t="str">
        <f>HYPERLINK("http://www.autodoc.ru/Web/price/art/CN0C309270R?analog=on","CN0C309270R")</f>
        <v>CN0C309270R</v>
      </c>
      <c r="B3377" s="1" t="s">
        <v>5232</v>
      </c>
      <c r="C3377" s="1" t="s">
        <v>2050</v>
      </c>
      <c r="D3377" t="s">
        <v>5233</v>
      </c>
    </row>
    <row r="3378" spans="1:4" x14ac:dyDescent="0.25">
      <c r="A3378" s="4" t="str">
        <f>HYPERLINK("http://www.autodoc.ru/Web/price/art/CN0C309300L?analog=on","CN0C309300L")</f>
        <v>CN0C309300L</v>
      </c>
      <c r="B3378" s="1" t="s">
        <v>5234</v>
      </c>
      <c r="C3378" s="1" t="s">
        <v>2050</v>
      </c>
      <c r="D3378" t="s">
        <v>5235</v>
      </c>
    </row>
    <row r="3379" spans="1:4" x14ac:dyDescent="0.25">
      <c r="A3379" s="4" t="str">
        <f>HYPERLINK("http://www.autodoc.ru/Web/price/art/CN0C309300R?analog=on","CN0C309300R")</f>
        <v>CN0C309300R</v>
      </c>
      <c r="B3379" s="1" t="s">
        <v>5236</v>
      </c>
      <c r="C3379" s="1" t="s">
        <v>2050</v>
      </c>
      <c r="D3379" t="s">
        <v>5237</v>
      </c>
    </row>
    <row r="3380" spans="1:4" x14ac:dyDescent="0.25">
      <c r="A3380" s="4" t="str">
        <f>HYPERLINK("http://www.autodoc.ru/Web/price/art/CN0C309330?analog=on","CN0C309330")</f>
        <v>CN0C309330</v>
      </c>
      <c r="B3380" s="1" t="s">
        <v>5238</v>
      </c>
      <c r="C3380" s="1" t="s">
        <v>2050</v>
      </c>
      <c r="D3380" t="s">
        <v>5239</v>
      </c>
    </row>
    <row r="3381" spans="1:4" x14ac:dyDescent="0.25">
      <c r="A3381" s="4" t="str">
        <f>HYPERLINK("http://www.autodoc.ru/Web/price/art/CN0C309450XL?analog=on","CN0C309450XL")</f>
        <v>CN0C309450XL</v>
      </c>
      <c r="B3381" s="1" t="s">
        <v>5240</v>
      </c>
      <c r="C3381" s="1" t="s">
        <v>2050</v>
      </c>
      <c r="D3381" t="s">
        <v>5241</v>
      </c>
    </row>
    <row r="3382" spans="1:4" x14ac:dyDescent="0.25">
      <c r="A3382" s="4" t="str">
        <f>HYPERLINK("http://www.autodoc.ru/Web/price/art/CN0C309450XR?analog=on","CN0C309450XR")</f>
        <v>CN0C309450XR</v>
      </c>
      <c r="B3382" s="1" t="s">
        <v>5242</v>
      </c>
      <c r="C3382" s="1" t="s">
        <v>2050</v>
      </c>
      <c r="D3382" t="s">
        <v>5243</v>
      </c>
    </row>
    <row r="3383" spans="1:4" x14ac:dyDescent="0.25">
      <c r="A3383" s="4" t="str">
        <f>HYPERLINK("http://www.autodoc.ru/Web/price/art/CN0C309451XL?analog=on","CN0C309451XL")</f>
        <v>CN0C309451XL</v>
      </c>
      <c r="B3383" s="1" t="s">
        <v>5244</v>
      </c>
      <c r="C3383" s="1" t="s">
        <v>2050</v>
      </c>
      <c r="D3383" t="s">
        <v>5245</v>
      </c>
    </row>
    <row r="3384" spans="1:4" x14ac:dyDescent="0.25">
      <c r="A3384" s="4" t="str">
        <f>HYPERLINK("http://www.autodoc.ru/Web/price/art/CN0C309451XR?analog=on","CN0C309451XR")</f>
        <v>CN0C309451XR</v>
      </c>
      <c r="B3384" s="1" t="s">
        <v>5246</v>
      </c>
      <c r="C3384" s="1" t="s">
        <v>2050</v>
      </c>
      <c r="D3384" t="s">
        <v>5247</v>
      </c>
    </row>
    <row r="3385" spans="1:4" x14ac:dyDescent="0.25">
      <c r="A3385" s="4" t="str">
        <f>HYPERLINK("http://www.autodoc.ru/Web/price/art/CN0C309640?analog=on","CN0C309640")</f>
        <v>CN0C309640</v>
      </c>
      <c r="B3385" s="1" t="s">
        <v>5248</v>
      </c>
      <c r="C3385" s="1" t="s">
        <v>2050</v>
      </c>
      <c r="D3385" t="s">
        <v>5249</v>
      </c>
    </row>
    <row r="3386" spans="1:4" x14ac:dyDescent="0.25">
      <c r="A3386" s="4" t="str">
        <f>HYPERLINK("http://www.autodoc.ru/Web/price/art/CN0C309740L?analog=on","CN0C309740L")</f>
        <v>CN0C309740L</v>
      </c>
      <c r="B3386" s="1" t="s">
        <v>5250</v>
      </c>
      <c r="C3386" s="1" t="s">
        <v>2050</v>
      </c>
      <c r="D3386" t="s">
        <v>5251</v>
      </c>
    </row>
    <row r="3387" spans="1:4" x14ac:dyDescent="0.25">
      <c r="A3387" s="4" t="str">
        <f>HYPERLINK("http://www.autodoc.ru/Web/price/art/CN0C309740R?analog=on","CN0C309740R")</f>
        <v>CN0C309740R</v>
      </c>
      <c r="B3387" s="1" t="s">
        <v>5252</v>
      </c>
      <c r="C3387" s="1" t="s">
        <v>2050</v>
      </c>
      <c r="D3387" t="s">
        <v>5253</v>
      </c>
    </row>
    <row r="3388" spans="1:4" x14ac:dyDescent="0.25">
      <c r="A3388" s="4" t="str">
        <f>HYPERLINK("http://www.autodoc.ru/Web/price/art/CN0C309741L?analog=on","CN0C309741L")</f>
        <v>CN0C309741L</v>
      </c>
      <c r="B3388" s="1" t="s">
        <v>5254</v>
      </c>
      <c r="C3388" s="1" t="s">
        <v>2050</v>
      </c>
      <c r="D3388" t="s">
        <v>5255</v>
      </c>
    </row>
    <row r="3389" spans="1:4" x14ac:dyDescent="0.25">
      <c r="A3389" s="4" t="str">
        <f>HYPERLINK("http://www.autodoc.ru/Web/price/art/CN0C309741R?analog=on","CN0C309741R")</f>
        <v>CN0C309741R</v>
      </c>
      <c r="B3389" s="1" t="s">
        <v>5256</v>
      </c>
      <c r="C3389" s="1" t="s">
        <v>2050</v>
      </c>
      <c r="D3389" t="s">
        <v>5257</v>
      </c>
    </row>
    <row r="3390" spans="1:4" x14ac:dyDescent="0.25">
      <c r="A3390" s="4" t="str">
        <f>HYPERLINK("http://www.autodoc.ru/Web/price/art/MBPAJ91820R?analog=on","MBPAJ91820R")</f>
        <v>MBPAJ91820R</v>
      </c>
      <c r="B3390" s="1" t="s">
        <v>5258</v>
      </c>
      <c r="C3390" s="1" t="s">
        <v>2678</v>
      </c>
      <c r="D3390" t="s">
        <v>5259</v>
      </c>
    </row>
    <row r="3391" spans="1:4" x14ac:dyDescent="0.25">
      <c r="A3391" s="4" t="str">
        <f>HYPERLINK("http://www.autodoc.ru/Web/price/art/CN0C309910?analog=on","CN0C309910")</f>
        <v>CN0C309910</v>
      </c>
      <c r="B3391" s="1" t="s">
        <v>5260</v>
      </c>
      <c r="C3391" s="1" t="s">
        <v>2050</v>
      </c>
      <c r="D3391" t="s">
        <v>5261</v>
      </c>
    </row>
    <row r="3392" spans="1:4" x14ac:dyDescent="0.25">
      <c r="A3392" s="3" t="s">
        <v>5262</v>
      </c>
      <c r="B3392" s="3"/>
      <c r="C3392" s="3"/>
      <c r="D3392" s="3"/>
    </row>
    <row r="3393" spans="1:4" x14ac:dyDescent="0.25">
      <c r="A3393" s="4" t="str">
        <f>HYPERLINK("http://www.autodoc.ru/Web/price/art/CN0C302000BN?analog=on","CN0C302000BN")</f>
        <v>CN0C302000BN</v>
      </c>
      <c r="B3393" s="1" t="s">
        <v>5263</v>
      </c>
      <c r="C3393" s="1" t="s">
        <v>2125</v>
      </c>
      <c r="D3393" t="s">
        <v>5264</v>
      </c>
    </row>
    <row r="3394" spans="1:4" x14ac:dyDescent="0.25">
      <c r="A3394" s="4" t="str">
        <f>HYPERLINK("http://www.autodoc.ru/Web/price/art/CN0C302000L?analog=on","CN0C302000L")</f>
        <v>CN0C302000L</v>
      </c>
      <c r="B3394" s="1" t="s">
        <v>5265</v>
      </c>
      <c r="C3394" s="1" t="s">
        <v>2125</v>
      </c>
      <c r="D3394" t="s">
        <v>5215</v>
      </c>
    </row>
    <row r="3395" spans="1:4" x14ac:dyDescent="0.25">
      <c r="A3395" s="4" t="str">
        <f>HYPERLINK("http://www.autodoc.ru/Web/price/art/CN0C302000R?analog=on","CN0C302000R")</f>
        <v>CN0C302000R</v>
      </c>
      <c r="B3395" s="1" t="s">
        <v>5266</v>
      </c>
      <c r="C3395" s="1" t="s">
        <v>2125</v>
      </c>
      <c r="D3395" t="s">
        <v>5217</v>
      </c>
    </row>
    <row r="3396" spans="1:4" x14ac:dyDescent="0.25">
      <c r="A3396" s="4" t="str">
        <f>HYPERLINK("http://www.autodoc.ru/Web/price/art/CN0C302001HN?analog=on","CN0C302001HN")</f>
        <v>CN0C302001HN</v>
      </c>
      <c r="B3396" s="1" t="s">
        <v>5263</v>
      </c>
      <c r="C3396" s="1" t="s">
        <v>2125</v>
      </c>
      <c r="D3396" t="s">
        <v>5267</v>
      </c>
    </row>
    <row r="3397" spans="1:4" x14ac:dyDescent="0.25">
      <c r="A3397" s="4" t="str">
        <f>HYPERLINK("http://www.autodoc.ru/Web/price/art/CN0C302002BN?analog=on","CN0C302002BN")</f>
        <v>CN0C302002BN</v>
      </c>
      <c r="B3397" s="1" t="s">
        <v>5263</v>
      </c>
      <c r="C3397" s="1" t="s">
        <v>2125</v>
      </c>
      <c r="D3397" t="s">
        <v>5268</v>
      </c>
    </row>
    <row r="3398" spans="1:4" x14ac:dyDescent="0.25">
      <c r="A3398" s="4" t="str">
        <f>HYPERLINK("http://www.autodoc.ru/Web/price/art/PG20710070Z?analog=on","PG20710070Z")</f>
        <v>PG20710070Z</v>
      </c>
      <c r="B3398" s="1" t="s">
        <v>5269</v>
      </c>
      <c r="C3398" s="1" t="s">
        <v>437</v>
      </c>
      <c r="D3398" t="s">
        <v>5270</v>
      </c>
    </row>
    <row r="3399" spans="1:4" x14ac:dyDescent="0.25">
      <c r="A3399" s="4" t="str">
        <f>HYPERLINK("http://www.autodoc.ru/Web/price/art/CN0C302070Z?analog=on","CN0C302070Z")</f>
        <v>CN0C302070Z</v>
      </c>
      <c r="B3399" s="1" t="s">
        <v>5271</v>
      </c>
      <c r="C3399" s="1" t="s">
        <v>2125</v>
      </c>
      <c r="D3399" t="s">
        <v>5272</v>
      </c>
    </row>
    <row r="3400" spans="1:4" x14ac:dyDescent="0.25">
      <c r="A3400" s="4" t="str">
        <f>HYPERLINK("http://www.autodoc.ru/Web/price/art/CN0C302080Z?analog=on","CN0C302080Z")</f>
        <v>CN0C302080Z</v>
      </c>
      <c r="C3400" s="1" t="s">
        <v>2125</v>
      </c>
      <c r="D3400" t="s">
        <v>5273</v>
      </c>
    </row>
    <row r="3401" spans="1:4" x14ac:dyDescent="0.25">
      <c r="A3401" s="4" t="str">
        <f>HYPERLINK("http://www.autodoc.ru/Web/price/art/CN0C305100X?analog=on","CN0C305100X")</f>
        <v>CN0C305100X</v>
      </c>
      <c r="B3401" s="1" t="s">
        <v>5274</v>
      </c>
      <c r="C3401" s="1" t="s">
        <v>725</v>
      </c>
      <c r="D3401" t="s">
        <v>5275</v>
      </c>
    </row>
    <row r="3402" spans="1:4" x14ac:dyDescent="0.25">
      <c r="A3402" s="4" t="str">
        <f>HYPERLINK("http://www.autodoc.ru/Web/price/art/CN0C302100X?analog=on","CN0C302100X")</f>
        <v>CN0C302100X</v>
      </c>
      <c r="B3402" s="1" t="s">
        <v>5276</v>
      </c>
      <c r="C3402" s="1" t="s">
        <v>2125</v>
      </c>
      <c r="D3402" t="s">
        <v>5275</v>
      </c>
    </row>
    <row r="3403" spans="1:4" x14ac:dyDescent="0.25">
      <c r="A3403" s="4" t="str">
        <f>HYPERLINK("http://www.autodoc.ru/Web/price/art/CN0C302160X?analog=on","CN0C302160X")</f>
        <v>CN0C302160X</v>
      </c>
      <c r="B3403" s="1" t="s">
        <v>5277</v>
      </c>
      <c r="C3403" s="1" t="s">
        <v>1730</v>
      </c>
      <c r="D3403" t="s">
        <v>5278</v>
      </c>
    </row>
    <row r="3404" spans="1:4" x14ac:dyDescent="0.25">
      <c r="A3404" s="4" t="str">
        <f>HYPERLINK("http://www.autodoc.ru/Web/price/art/CN0C305160X?analog=on","CN0C305160X")</f>
        <v>CN0C305160X</v>
      </c>
      <c r="B3404" s="1" t="s">
        <v>5279</v>
      </c>
      <c r="C3404" s="1" t="s">
        <v>725</v>
      </c>
      <c r="D3404" t="s">
        <v>5278</v>
      </c>
    </row>
    <row r="3405" spans="1:4" x14ac:dyDescent="0.25">
      <c r="A3405" s="4" t="str">
        <f>HYPERLINK("http://www.autodoc.ru/Web/price/art/CN0C302170BL?analog=on","CN0C302170BL")</f>
        <v>CN0C302170BL</v>
      </c>
      <c r="B3405" s="1" t="s">
        <v>5280</v>
      </c>
      <c r="C3405" s="1" t="s">
        <v>2125</v>
      </c>
      <c r="D3405" t="s">
        <v>5281</v>
      </c>
    </row>
    <row r="3406" spans="1:4" x14ac:dyDescent="0.25">
      <c r="A3406" s="4" t="str">
        <f>HYPERLINK("http://www.autodoc.ru/Web/price/art/CN0C305170XL?analog=on","CN0C305170XL")</f>
        <v>CN0C305170XL</v>
      </c>
      <c r="B3406" s="1" t="s">
        <v>5282</v>
      </c>
      <c r="C3406" s="1" t="s">
        <v>725</v>
      </c>
      <c r="D3406" t="s">
        <v>5283</v>
      </c>
    </row>
    <row r="3407" spans="1:4" x14ac:dyDescent="0.25">
      <c r="A3407" s="4" t="str">
        <f>HYPERLINK("http://www.autodoc.ru/Web/price/art/CN0C305170BL?analog=on","CN0C305170BL")</f>
        <v>CN0C305170BL</v>
      </c>
      <c r="B3407" s="1" t="s">
        <v>5284</v>
      </c>
      <c r="C3407" s="1" t="s">
        <v>725</v>
      </c>
      <c r="D3407" t="s">
        <v>5285</v>
      </c>
    </row>
    <row r="3408" spans="1:4" x14ac:dyDescent="0.25">
      <c r="A3408" s="4" t="str">
        <f>HYPERLINK("http://www.autodoc.ru/Web/price/art/CN0C302170BR?analog=on","CN0C302170BR")</f>
        <v>CN0C302170BR</v>
      </c>
      <c r="B3408" s="1" t="s">
        <v>5286</v>
      </c>
      <c r="C3408" s="1" t="s">
        <v>2125</v>
      </c>
      <c r="D3408" t="s">
        <v>5287</v>
      </c>
    </row>
    <row r="3409" spans="1:4" x14ac:dyDescent="0.25">
      <c r="A3409" s="4" t="str">
        <f>HYPERLINK("http://www.autodoc.ru/Web/price/art/CN0C305170XR?analog=on","CN0C305170XR")</f>
        <v>CN0C305170XR</v>
      </c>
      <c r="B3409" s="1" t="s">
        <v>5288</v>
      </c>
      <c r="C3409" s="1" t="s">
        <v>725</v>
      </c>
      <c r="D3409" t="s">
        <v>5289</v>
      </c>
    </row>
    <row r="3410" spans="1:4" x14ac:dyDescent="0.25">
      <c r="A3410" s="4" t="str">
        <f>HYPERLINK("http://www.autodoc.ru/Web/price/art/CN0C305170BR?analog=on","CN0C305170BR")</f>
        <v>CN0C305170BR</v>
      </c>
      <c r="B3410" s="1" t="s">
        <v>5290</v>
      </c>
      <c r="C3410" s="1" t="s">
        <v>725</v>
      </c>
      <c r="D3410" t="s">
        <v>5291</v>
      </c>
    </row>
    <row r="3411" spans="1:4" x14ac:dyDescent="0.25">
      <c r="A3411" s="4" t="str">
        <f>HYPERLINK("http://www.autodoc.ru/Web/price/art/CN0C305190B?analog=on","CN0C305190B")</f>
        <v>CN0C305190B</v>
      </c>
      <c r="B3411" s="1" t="s">
        <v>5292</v>
      </c>
      <c r="C3411" s="1" t="s">
        <v>725</v>
      </c>
      <c r="D3411" t="s">
        <v>5293</v>
      </c>
    </row>
    <row r="3412" spans="1:4" x14ac:dyDescent="0.25">
      <c r="A3412" s="4" t="str">
        <f>HYPERLINK("http://www.autodoc.ru/Web/price/art/CN0C305240?analog=on","CN0C305240")</f>
        <v>CN0C305240</v>
      </c>
      <c r="B3412" s="1" t="s">
        <v>5294</v>
      </c>
      <c r="C3412" s="1" t="s">
        <v>725</v>
      </c>
      <c r="D3412" t="s">
        <v>5295</v>
      </c>
    </row>
    <row r="3413" spans="1:4" x14ac:dyDescent="0.25">
      <c r="A3413" s="4" t="str">
        <f>HYPERLINK("http://www.autodoc.ru/Web/price/art/CN0C302240?analog=on","CN0C302240")</f>
        <v>CN0C302240</v>
      </c>
      <c r="B3413" s="1" t="s">
        <v>5296</v>
      </c>
      <c r="C3413" s="1" t="s">
        <v>2125</v>
      </c>
      <c r="D3413" t="s">
        <v>5295</v>
      </c>
    </row>
    <row r="3414" spans="1:4" x14ac:dyDescent="0.25">
      <c r="A3414" s="4" t="str">
        <f>HYPERLINK("http://www.autodoc.ru/Web/price/art/PG20698260WZ?analog=on","PG20698260WZ")</f>
        <v>PG20698260WZ</v>
      </c>
      <c r="B3414" s="1" t="s">
        <v>5184</v>
      </c>
      <c r="C3414" s="1" t="s">
        <v>5185</v>
      </c>
      <c r="D3414" t="s">
        <v>5186</v>
      </c>
    </row>
    <row r="3415" spans="1:4" x14ac:dyDescent="0.25">
      <c r="A3415" s="4" t="str">
        <f>HYPERLINK("http://www.autodoc.ru/Web/price/art/PG20698261CCZ?analog=on","PG20698261CCZ")</f>
        <v>PG20698261CCZ</v>
      </c>
      <c r="B3415" s="1" t="s">
        <v>5184</v>
      </c>
      <c r="C3415" s="1" t="s">
        <v>699</v>
      </c>
      <c r="D3415" t="s">
        <v>5187</v>
      </c>
    </row>
    <row r="3416" spans="1:4" x14ac:dyDescent="0.25">
      <c r="A3416" s="4" t="str">
        <f>HYPERLINK("http://www.autodoc.ru/Web/price/art/CN0C302270L?analog=on","CN0C302270L")</f>
        <v>CN0C302270L</v>
      </c>
      <c r="B3416" s="1" t="s">
        <v>5297</v>
      </c>
      <c r="C3416" s="1" t="s">
        <v>2125</v>
      </c>
      <c r="D3416" t="s">
        <v>5231</v>
      </c>
    </row>
    <row r="3417" spans="1:4" x14ac:dyDescent="0.25">
      <c r="A3417" s="4" t="str">
        <f>HYPERLINK("http://www.autodoc.ru/Web/price/art/CN0C305270L?analog=on","CN0C305270L")</f>
        <v>CN0C305270L</v>
      </c>
      <c r="B3417" s="1" t="s">
        <v>5298</v>
      </c>
      <c r="C3417" s="1" t="s">
        <v>725</v>
      </c>
      <c r="D3417" t="s">
        <v>5299</v>
      </c>
    </row>
    <row r="3418" spans="1:4" x14ac:dyDescent="0.25">
      <c r="A3418" s="4" t="str">
        <f>HYPERLINK("http://www.autodoc.ru/Web/price/art/CN0C302270R?analog=on","CN0C302270R")</f>
        <v>CN0C302270R</v>
      </c>
      <c r="B3418" s="1" t="s">
        <v>5300</v>
      </c>
      <c r="C3418" s="1" t="s">
        <v>2125</v>
      </c>
      <c r="D3418" t="s">
        <v>5233</v>
      </c>
    </row>
    <row r="3419" spans="1:4" x14ac:dyDescent="0.25">
      <c r="A3419" s="4" t="str">
        <f>HYPERLINK("http://www.autodoc.ru/Web/price/art/CN0C305270R?analog=on","CN0C305270R")</f>
        <v>CN0C305270R</v>
      </c>
      <c r="B3419" s="1" t="s">
        <v>5301</v>
      </c>
      <c r="C3419" s="1" t="s">
        <v>725</v>
      </c>
      <c r="D3419" t="s">
        <v>5302</v>
      </c>
    </row>
    <row r="3420" spans="1:4" x14ac:dyDescent="0.25">
      <c r="A3420" s="4" t="str">
        <f>HYPERLINK("http://www.autodoc.ru/Web/price/art/CNBER03280Z?analog=on","CNBER03280Z")</f>
        <v>CNBER03280Z</v>
      </c>
      <c r="B3420" s="1" t="s">
        <v>5080</v>
      </c>
      <c r="C3420" s="1" t="s">
        <v>782</v>
      </c>
      <c r="D3420" t="s">
        <v>5081</v>
      </c>
    </row>
    <row r="3421" spans="1:4" x14ac:dyDescent="0.25">
      <c r="A3421" s="4" t="str">
        <f>HYPERLINK("http://www.autodoc.ru/Web/price/art/CN0C302300L?analog=on","CN0C302300L")</f>
        <v>CN0C302300L</v>
      </c>
      <c r="B3421" s="1" t="s">
        <v>5303</v>
      </c>
      <c r="C3421" s="1" t="s">
        <v>1734</v>
      </c>
      <c r="D3421" t="s">
        <v>5304</v>
      </c>
    </row>
    <row r="3422" spans="1:4" x14ac:dyDescent="0.25">
      <c r="A3422" s="4" t="str">
        <f>HYPERLINK("http://www.autodoc.ru/Web/price/art/CN0C305300L?analog=on","CN0C305300L")</f>
        <v>CN0C305300L</v>
      </c>
      <c r="B3422" s="1" t="s">
        <v>5305</v>
      </c>
      <c r="C3422" s="1" t="s">
        <v>725</v>
      </c>
      <c r="D3422" t="s">
        <v>5306</v>
      </c>
    </row>
    <row r="3423" spans="1:4" x14ac:dyDescent="0.25">
      <c r="A3423" s="4" t="str">
        <f>HYPERLINK("http://www.autodoc.ru/Web/price/art/CN0C302300R?analog=on","CN0C302300R")</f>
        <v>CN0C302300R</v>
      </c>
      <c r="B3423" s="1" t="s">
        <v>5307</v>
      </c>
      <c r="C3423" s="1" t="s">
        <v>1734</v>
      </c>
      <c r="D3423" t="s">
        <v>5308</v>
      </c>
    </row>
    <row r="3424" spans="1:4" x14ac:dyDescent="0.25">
      <c r="A3424" s="4" t="str">
        <f>HYPERLINK("http://www.autodoc.ru/Web/price/art/CN0C305300R?analog=on","CN0C305300R")</f>
        <v>CN0C305300R</v>
      </c>
      <c r="B3424" s="1" t="s">
        <v>5309</v>
      </c>
      <c r="C3424" s="1" t="s">
        <v>725</v>
      </c>
      <c r="D3424" t="s">
        <v>5310</v>
      </c>
    </row>
    <row r="3425" spans="1:4" x14ac:dyDescent="0.25">
      <c r="A3425" s="4" t="str">
        <f>HYPERLINK("http://www.autodoc.ru/Web/price/art/CN0C305301L?analog=on","CN0C305301L")</f>
        <v>CN0C305301L</v>
      </c>
      <c r="B3425" s="1" t="s">
        <v>5305</v>
      </c>
      <c r="C3425" s="1" t="s">
        <v>725</v>
      </c>
      <c r="D3425" t="s">
        <v>5311</v>
      </c>
    </row>
    <row r="3426" spans="1:4" x14ac:dyDescent="0.25">
      <c r="A3426" s="4" t="str">
        <f>HYPERLINK("http://www.autodoc.ru/Web/price/art/CN0C302301L?analog=on","CN0C302301L")</f>
        <v>CN0C302301L</v>
      </c>
      <c r="B3426" s="1" t="s">
        <v>5303</v>
      </c>
      <c r="C3426" s="1" t="s">
        <v>1734</v>
      </c>
      <c r="D3426" t="s">
        <v>5311</v>
      </c>
    </row>
    <row r="3427" spans="1:4" x14ac:dyDescent="0.25">
      <c r="A3427" s="4" t="str">
        <f>HYPERLINK("http://www.autodoc.ru/Web/price/art/CN0C305301R?analog=on","CN0C305301R")</f>
        <v>CN0C305301R</v>
      </c>
      <c r="B3427" s="1" t="s">
        <v>5309</v>
      </c>
      <c r="C3427" s="1" t="s">
        <v>725</v>
      </c>
      <c r="D3427" t="s">
        <v>5312</v>
      </c>
    </row>
    <row r="3428" spans="1:4" x14ac:dyDescent="0.25">
      <c r="A3428" s="4" t="str">
        <f>HYPERLINK("http://www.autodoc.ru/Web/price/art/CN0C302301R?analog=on","CN0C302301R")</f>
        <v>CN0C302301R</v>
      </c>
      <c r="B3428" s="1" t="s">
        <v>5307</v>
      </c>
      <c r="C3428" s="1" t="s">
        <v>1734</v>
      </c>
      <c r="D3428" t="s">
        <v>5312</v>
      </c>
    </row>
    <row r="3429" spans="1:4" x14ac:dyDescent="0.25">
      <c r="A3429" s="4" t="str">
        <f>HYPERLINK("http://www.autodoc.ru/Web/price/art/CN0C302330?analog=on","CN0C302330")</f>
        <v>CN0C302330</v>
      </c>
      <c r="B3429" s="1" t="s">
        <v>5313</v>
      </c>
      <c r="C3429" s="1" t="s">
        <v>2125</v>
      </c>
      <c r="D3429" t="s">
        <v>5239</v>
      </c>
    </row>
    <row r="3430" spans="1:4" x14ac:dyDescent="0.25">
      <c r="A3430" s="4" t="str">
        <f>HYPERLINK("http://www.autodoc.ru/Web/price/art/CN0C305330?analog=on","CN0C305330")</f>
        <v>CN0C305330</v>
      </c>
      <c r="B3430" s="1" t="s">
        <v>5314</v>
      </c>
      <c r="C3430" s="1" t="s">
        <v>725</v>
      </c>
      <c r="D3430" t="s">
        <v>5239</v>
      </c>
    </row>
    <row r="3431" spans="1:4" x14ac:dyDescent="0.25">
      <c r="A3431" s="4" t="str">
        <f>HYPERLINK("http://www.autodoc.ru/Web/price/art/CN0C302380P?analog=on","CN0C302380P")</f>
        <v>CN0C302380P</v>
      </c>
      <c r="B3431" s="1" t="s">
        <v>5315</v>
      </c>
      <c r="C3431" s="1" t="s">
        <v>2125</v>
      </c>
      <c r="D3431" t="s">
        <v>5316</v>
      </c>
    </row>
    <row r="3432" spans="1:4" x14ac:dyDescent="0.25">
      <c r="A3432" s="4" t="str">
        <f>HYPERLINK("http://www.autodoc.ru/Web/price/art/PG20705381?analog=on","PG20705381")</f>
        <v>PG20705381</v>
      </c>
      <c r="B3432" s="1" t="s">
        <v>5317</v>
      </c>
      <c r="C3432" s="1" t="s">
        <v>725</v>
      </c>
      <c r="D3432" t="s">
        <v>5318</v>
      </c>
    </row>
    <row r="3433" spans="1:4" x14ac:dyDescent="0.25">
      <c r="A3433" s="4" t="str">
        <f>HYPERLINK("http://www.autodoc.ru/Web/price/art/CN0C302381P?analog=on","CN0C302381P")</f>
        <v>CN0C302381P</v>
      </c>
      <c r="B3433" s="1" t="s">
        <v>5319</v>
      </c>
      <c r="C3433" s="1" t="s">
        <v>2125</v>
      </c>
      <c r="D3433" t="s">
        <v>5320</v>
      </c>
    </row>
    <row r="3434" spans="1:4" x14ac:dyDescent="0.25">
      <c r="A3434" s="4" t="str">
        <f>HYPERLINK("http://www.autodoc.ru/Web/price/art/CN0C302450L?analog=on","CN0C302450L")</f>
        <v>CN0C302450L</v>
      </c>
      <c r="B3434" s="1" t="s">
        <v>5321</v>
      </c>
      <c r="C3434" s="1" t="s">
        <v>2125</v>
      </c>
      <c r="D3434" t="s">
        <v>5322</v>
      </c>
    </row>
    <row r="3435" spans="1:4" x14ac:dyDescent="0.25">
      <c r="A3435" s="4" t="str">
        <f>HYPERLINK("http://www.autodoc.ru/Web/price/art/CN0C302450R?analog=on","CN0C302450R")</f>
        <v>CN0C302450R</v>
      </c>
      <c r="B3435" s="1" t="s">
        <v>5323</v>
      </c>
      <c r="C3435" s="1" t="s">
        <v>2125</v>
      </c>
      <c r="D3435" t="s">
        <v>5324</v>
      </c>
    </row>
    <row r="3436" spans="1:4" x14ac:dyDescent="0.25">
      <c r="A3436" s="4" t="str">
        <f>HYPERLINK("http://www.autodoc.ru/Web/price/art/CN0C302451L?analog=on","CN0C302451L")</f>
        <v>CN0C302451L</v>
      </c>
      <c r="B3436" s="1" t="s">
        <v>5325</v>
      </c>
      <c r="C3436" s="1" t="s">
        <v>2125</v>
      </c>
      <c r="D3436" t="s">
        <v>5326</v>
      </c>
    </row>
    <row r="3437" spans="1:4" x14ac:dyDescent="0.25">
      <c r="A3437" s="4" t="str">
        <f>HYPERLINK("http://www.autodoc.ru/Web/price/art/CN0C302451R?analog=on","CN0C302451R")</f>
        <v>CN0C302451R</v>
      </c>
      <c r="B3437" s="1" t="s">
        <v>5327</v>
      </c>
      <c r="C3437" s="1" t="s">
        <v>2125</v>
      </c>
      <c r="D3437" t="s">
        <v>5328</v>
      </c>
    </row>
    <row r="3438" spans="1:4" x14ac:dyDescent="0.25">
      <c r="A3438" s="4" t="str">
        <f>HYPERLINK("http://www.autodoc.ru/Web/price/art/CN0C302640X?analog=on","CN0C302640X")</f>
        <v>CN0C302640X</v>
      </c>
      <c r="B3438" s="1" t="s">
        <v>5329</v>
      </c>
      <c r="C3438" s="1" t="s">
        <v>1730</v>
      </c>
      <c r="D3438" t="s">
        <v>5330</v>
      </c>
    </row>
    <row r="3439" spans="1:4" x14ac:dyDescent="0.25">
      <c r="A3439" s="4" t="str">
        <f>HYPERLINK("http://www.autodoc.ru/Web/price/art/CN0C302660B?analog=on","CN0C302660B")</f>
        <v>CN0C302660B</v>
      </c>
      <c r="B3439" s="1" t="s">
        <v>5331</v>
      </c>
      <c r="C3439" s="1" t="s">
        <v>1730</v>
      </c>
      <c r="D3439" t="s">
        <v>5332</v>
      </c>
    </row>
    <row r="3440" spans="1:4" x14ac:dyDescent="0.25">
      <c r="A3440" s="4" t="str">
        <f>HYPERLINK("http://www.autodoc.ru/Web/price/art/CN0C302740L?analog=on","CN0C302740L")</f>
        <v>CN0C302740L</v>
      </c>
      <c r="B3440" s="1" t="s">
        <v>5333</v>
      </c>
      <c r="C3440" s="1" t="s">
        <v>1730</v>
      </c>
      <c r="D3440" t="s">
        <v>5251</v>
      </c>
    </row>
    <row r="3441" spans="1:4" x14ac:dyDescent="0.25">
      <c r="A3441" s="4" t="str">
        <f>HYPERLINK("http://www.autodoc.ru/Web/price/art/CN0C305740L?analog=on","CN0C305740L")</f>
        <v>CN0C305740L</v>
      </c>
      <c r="B3441" s="1" t="s">
        <v>5334</v>
      </c>
      <c r="C3441" s="1" t="s">
        <v>725</v>
      </c>
      <c r="D3441" t="s">
        <v>5251</v>
      </c>
    </row>
    <row r="3442" spans="1:4" x14ac:dyDescent="0.25">
      <c r="A3442" s="4" t="str">
        <f>HYPERLINK("http://www.autodoc.ru/Web/price/art/CN0C305740R?analog=on","CN0C305740R")</f>
        <v>CN0C305740R</v>
      </c>
      <c r="B3442" s="1" t="s">
        <v>5335</v>
      </c>
      <c r="C3442" s="1" t="s">
        <v>725</v>
      </c>
      <c r="D3442" t="s">
        <v>5253</v>
      </c>
    </row>
    <row r="3443" spans="1:4" x14ac:dyDescent="0.25">
      <c r="A3443" s="4" t="str">
        <f>HYPERLINK("http://www.autodoc.ru/Web/price/art/CN0C302740R?analog=on","CN0C302740R")</f>
        <v>CN0C302740R</v>
      </c>
      <c r="B3443" s="1" t="s">
        <v>5336</v>
      </c>
      <c r="C3443" s="1" t="s">
        <v>1730</v>
      </c>
      <c r="D3443" t="s">
        <v>5253</v>
      </c>
    </row>
    <row r="3444" spans="1:4" x14ac:dyDescent="0.25">
      <c r="A3444" s="4" t="str">
        <f>HYPERLINK("http://www.autodoc.ru/Web/price/art/CN0C302741HN?analog=on","CN0C302741HN")</f>
        <v>CN0C302741HN</v>
      </c>
      <c r="B3444" s="1" t="s">
        <v>5337</v>
      </c>
      <c r="C3444" s="1" t="s">
        <v>1730</v>
      </c>
      <c r="D3444" t="s">
        <v>5338</v>
      </c>
    </row>
    <row r="3445" spans="1:4" x14ac:dyDescent="0.25">
      <c r="A3445" s="4" t="str">
        <f>HYPERLINK("http://www.autodoc.ru/Web/price/art/CN0C302913?analog=on","CN0C302913")</f>
        <v>CN0C302913</v>
      </c>
      <c r="B3445" s="1" t="s">
        <v>5208</v>
      </c>
      <c r="C3445" s="1" t="s">
        <v>2125</v>
      </c>
      <c r="D3445" t="s">
        <v>5209</v>
      </c>
    </row>
    <row r="3446" spans="1:4" x14ac:dyDescent="0.25">
      <c r="A3446" s="4" t="str">
        <f>HYPERLINK("http://www.autodoc.ru/Web/price/art/CN0C305930?analog=on","CN0C305930")</f>
        <v>CN0C305930</v>
      </c>
      <c r="B3446" s="1" t="s">
        <v>5210</v>
      </c>
      <c r="C3446" s="1" t="s">
        <v>725</v>
      </c>
      <c r="D3446" t="s">
        <v>5211</v>
      </c>
    </row>
    <row r="3447" spans="1:4" x14ac:dyDescent="0.25">
      <c r="A3447" s="4" t="str">
        <f>HYPERLINK("http://www.autodoc.ru/Web/price/art/CN0C305931?analog=on","CN0C305931")</f>
        <v>CN0C305931</v>
      </c>
      <c r="B3447" s="1" t="s">
        <v>5210</v>
      </c>
      <c r="C3447" s="1" t="s">
        <v>725</v>
      </c>
      <c r="D3447" t="s">
        <v>5212</v>
      </c>
    </row>
    <row r="3448" spans="1:4" x14ac:dyDescent="0.25">
      <c r="A3448" s="3" t="s">
        <v>5339</v>
      </c>
      <c r="B3448" s="3"/>
      <c r="C3448" s="3"/>
      <c r="D3448" s="3"/>
    </row>
    <row r="3449" spans="1:4" x14ac:dyDescent="0.25">
      <c r="A3449" s="4" t="str">
        <f>HYPERLINK("http://www.autodoc.ru/Web/price/art/CN0C410000L?analog=on","CN0C410000L")</f>
        <v>CN0C410000L</v>
      </c>
      <c r="B3449" s="1" t="s">
        <v>5340</v>
      </c>
      <c r="C3449" s="1" t="s">
        <v>437</v>
      </c>
      <c r="D3449" t="s">
        <v>5341</v>
      </c>
    </row>
    <row r="3450" spans="1:4" x14ac:dyDescent="0.25">
      <c r="A3450" s="4" t="str">
        <f>HYPERLINK("http://www.autodoc.ru/Web/price/art/CN0C410000R?analog=on","CN0C410000R")</f>
        <v>CN0C410000R</v>
      </c>
      <c r="B3450" s="1" t="s">
        <v>5342</v>
      </c>
      <c r="C3450" s="1" t="s">
        <v>437</v>
      </c>
      <c r="D3450" t="s">
        <v>5343</v>
      </c>
    </row>
    <row r="3451" spans="1:4" x14ac:dyDescent="0.25">
      <c r="A3451" s="4" t="str">
        <f>HYPERLINK("http://www.autodoc.ru/Web/price/art/CN0C413050L?analog=on","CN0C413050L")</f>
        <v>CN0C413050L</v>
      </c>
      <c r="B3451" s="1" t="s">
        <v>5344</v>
      </c>
      <c r="C3451" s="1" t="s">
        <v>1924</v>
      </c>
      <c r="D3451" t="s">
        <v>5345</v>
      </c>
    </row>
    <row r="3452" spans="1:4" x14ac:dyDescent="0.25">
      <c r="A3452" s="4" t="str">
        <f>HYPERLINK("http://www.autodoc.ru/Web/price/art/CN0C413050R?analog=on","CN0C413050R")</f>
        <v>CN0C413050R</v>
      </c>
      <c r="B3452" s="1" t="s">
        <v>5344</v>
      </c>
      <c r="C3452" s="1" t="s">
        <v>1924</v>
      </c>
      <c r="D3452" t="s">
        <v>5346</v>
      </c>
    </row>
    <row r="3453" spans="1:4" x14ac:dyDescent="0.25">
      <c r="A3453" s="4" t="str">
        <f>HYPERLINK("http://www.autodoc.ru/Web/price/art/CN0C410070Z?analog=on","CN0C410070Z")</f>
        <v>CN0C410070Z</v>
      </c>
      <c r="B3453" s="1" t="s">
        <v>5042</v>
      </c>
      <c r="C3453" s="1" t="s">
        <v>437</v>
      </c>
      <c r="D3453" t="s">
        <v>5043</v>
      </c>
    </row>
    <row r="3454" spans="1:4" x14ac:dyDescent="0.25">
      <c r="A3454" s="4" t="str">
        <f>HYPERLINK("http://www.autodoc.ru/Web/price/art/CN0C410071Z?analog=on","CN0C410071Z")</f>
        <v>CN0C410071Z</v>
      </c>
      <c r="B3454" s="1" t="s">
        <v>5042</v>
      </c>
      <c r="C3454" s="1" t="s">
        <v>437</v>
      </c>
      <c r="D3454" t="s">
        <v>5044</v>
      </c>
    </row>
    <row r="3455" spans="1:4" x14ac:dyDescent="0.25">
      <c r="A3455" s="4" t="str">
        <f>HYPERLINK("http://www.autodoc.ru/Web/price/art/CN0C413100?analog=on","CN0C413100")</f>
        <v>CN0C413100</v>
      </c>
      <c r="B3455" s="1" t="s">
        <v>5347</v>
      </c>
      <c r="C3455" s="1" t="s">
        <v>1924</v>
      </c>
      <c r="D3455" t="s">
        <v>5348</v>
      </c>
    </row>
    <row r="3456" spans="1:4" x14ac:dyDescent="0.25">
      <c r="A3456" s="4" t="str">
        <f>HYPERLINK("http://www.autodoc.ru/Web/price/art/CN0C413120?analog=on","CN0C413120")</f>
        <v>CN0C413120</v>
      </c>
      <c r="B3456" s="1" t="s">
        <v>5349</v>
      </c>
      <c r="C3456" s="1" t="s">
        <v>1924</v>
      </c>
      <c r="D3456" t="s">
        <v>5350</v>
      </c>
    </row>
    <row r="3457" spans="1:4" x14ac:dyDescent="0.25">
      <c r="A3457" s="4" t="str">
        <f>HYPERLINK("http://www.autodoc.ru/Web/price/art/CN0C413121?analog=on","CN0C413121")</f>
        <v>CN0C413121</v>
      </c>
      <c r="B3457" s="1" t="s">
        <v>5351</v>
      </c>
      <c r="C3457" s="1" t="s">
        <v>1924</v>
      </c>
      <c r="D3457" t="s">
        <v>5352</v>
      </c>
    </row>
    <row r="3458" spans="1:4" x14ac:dyDescent="0.25">
      <c r="A3458" s="4" t="str">
        <f>HYPERLINK("http://www.autodoc.ru/Web/price/art/CN0C413160?analog=on","CN0C413160")</f>
        <v>CN0C413160</v>
      </c>
      <c r="B3458" s="1" t="s">
        <v>5353</v>
      </c>
      <c r="C3458" s="1" t="s">
        <v>1924</v>
      </c>
      <c r="D3458" t="s">
        <v>5354</v>
      </c>
    </row>
    <row r="3459" spans="1:4" x14ac:dyDescent="0.25">
      <c r="A3459" s="4" t="str">
        <f>HYPERLINK("http://www.autodoc.ru/Web/price/art/CN0C410160?analog=on","CN0C410160")</f>
        <v>CN0C410160</v>
      </c>
      <c r="B3459" s="1" t="s">
        <v>5355</v>
      </c>
      <c r="C3459" s="1" t="s">
        <v>437</v>
      </c>
      <c r="D3459" t="s">
        <v>5356</v>
      </c>
    </row>
    <row r="3460" spans="1:4" x14ac:dyDescent="0.25">
      <c r="A3460" s="4" t="str">
        <f>HYPERLINK("http://www.autodoc.ru/Web/price/art/CN0C413161?analog=on","CN0C413161")</f>
        <v>CN0C413161</v>
      </c>
      <c r="B3460" s="1" t="s">
        <v>5357</v>
      </c>
      <c r="C3460" s="1" t="s">
        <v>1924</v>
      </c>
      <c r="D3460" t="s">
        <v>5358</v>
      </c>
    </row>
    <row r="3461" spans="1:4" x14ac:dyDescent="0.25">
      <c r="A3461" s="4" t="str">
        <f>HYPERLINK("http://www.autodoc.ru/Web/price/art/CN0C413190?analog=on","CN0C413190")</f>
        <v>CN0C413190</v>
      </c>
      <c r="B3461" s="1" t="s">
        <v>5359</v>
      </c>
      <c r="C3461" s="1" t="s">
        <v>1924</v>
      </c>
      <c r="D3461" t="s">
        <v>5360</v>
      </c>
    </row>
    <row r="3462" spans="1:4" x14ac:dyDescent="0.25">
      <c r="A3462" s="4" t="str">
        <f>HYPERLINK("http://www.autodoc.ru/Web/price/art/CN0C410190?analog=on","CN0C410190")</f>
        <v>CN0C410190</v>
      </c>
      <c r="B3462" s="1" t="s">
        <v>5361</v>
      </c>
      <c r="C3462" s="1" t="s">
        <v>437</v>
      </c>
      <c r="D3462" t="s">
        <v>5362</v>
      </c>
    </row>
    <row r="3463" spans="1:4" x14ac:dyDescent="0.25">
      <c r="A3463" s="4" t="str">
        <f>HYPERLINK("http://www.autodoc.ru/Web/price/art/CN0C410240?analog=on","CN0C410240")</f>
        <v>CN0C410240</v>
      </c>
      <c r="B3463" s="1" t="s">
        <v>5363</v>
      </c>
      <c r="C3463" s="1" t="s">
        <v>437</v>
      </c>
      <c r="D3463" t="s">
        <v>5364</v>
      </c>
    </row>
    <row r="3464" spans="1:4" x14ac:dyDescent="0.25">
      <c r="A3464" s="4" t="str">
        <f>HYPERLINK("http://www.autodoc.ru/Web/price/art/CN0C410241?analog=on","CN0C410241")</f>
        <v>CN0C410241</v>
      </c>
      <c r="B3464" s="1" t="s">
        <v>5363</v>
      </c>
      <c r="C3464" s="1" t="s">
        <v>437</v>
      </c>
      <c r="D3464" t="s">
        <v>5365</v>
      </c>
    </row>
    <row r="3465" spans="1:4" x14ac:dyDescent="0.25">
      <c r="A3465" s="4" t="str">
        <f>HYPERLINK("http://www.autodoc.ru/Web/price/art/CN0C410270L?analog=on","CN0C410270L")</f>
        <v>CN0C410270L</v>
      </c>
      <c r="B3465" s="1" t="s">
        <v>5366</v>
      </c>
      <c r="C3465" s="1" t="s">
        <v>437</v>
      </c>
      <c r="D3465" t="s">
        <v>5367</v>
      </c>
    </row>
    <row r="3466" spans="1:4" x14ac:dyDescent="0.25">
      <c r="A3466" s="4" t="str">
        <f>HYPERLINK("http://www.autodoc.ru/Web/price/art/CN0C410270R?analog=on","CN0C410270R")</f>
        <v>CN0C410270R</v>
      </c>
      <c r="B3466" s="1" t="s">
        <v>5368</v>
      </c>
      <c r="C3466" s="1" t="s">
        <v>437</v>
      </c>
      <c r="D3466" t="s">
        <v>5369</v>
      </c>
    </row>
    <row r="3467" spans="1:4" x14ac:dyDescent="0.25">
      <c r="A3467" s="4" t="str">
        <f>HYPERLINK("http://www.autodoc.ru/Web/price/art/CN0C410271L?analog=on","CN0C410271L")</f>
        <v>CN0C410271L</v>
      </c>
      <c r="B3467" s="1" t="s">
        <v>5366</v>
      </c>
      <c r="C3467" s="1" t="s">
        <v>437</v>
      </c>
      <c r="D3467" t="s">
        <v>5370</v>
      </c>
    </row>
    <row r="3468" spans="1:4" x14ac:dyDescent="0.25">
      <c r="A3468" s="4" t="str">
        <f>HYPERLINK("http://www.autodoc.ru/Web/price/art/CN0C410271R?analog=on","CN0C410271R")</f>
        <v>CN0C410271R</v>
      </c>
      <c r="B3468" s="1" t="s">
        <v>5368</v>
      </c>
      <c r="C3468" s="1" t="s">
        <v>437</v>
      </c>
      <c r="D3468" t="s">
        <v>5371</v>
      </c>
    </row>
    <row r="3469" spans="1:4" x14ac:dyDescent="0.25">
      <c r="A3469" s="4" t="str">
        <f>HYPERLINK("http://www.autodoc.ru/Web/price/art/CN0C410330?analog=on","CN0C410330")</f>
        <v>CN0C410330</v>
      </c>
      <c r="B3469" s="1" t="s">
        <v>5372</v>
      </c>
      <c r="C3469" s="1" t="s">
        <v>437</v>
      </c>
      <c r="D3469" t="s">
        <v>5373</v>
      </c>
    </row>
    <row r="3470" spans="1:4" x14ac:dyDescent="0.25">
      <c r="A3470" s="4" t="str">
        <f>HYPERLINK("http://www.autodoc.ru/Web/price/art/CN0C410450XL?analog=on","CN0C410450XL")</f>
        <v>CN0C410450XL</v>
      </c>
      <c r="B3470" s="1" t="s">
        <v>5374</v>
      </c>
      <c r="C3470" s="1" t="s">
        <v>437</v>
      </c>
      <c r="D3470" t="s">
        <v>5375</v>
      </c>
    </row>
    <row r="3471" spans="1:4" x14ac:dyDescent="0.25">
      <c r="A3471" s="4" t="str">
        <f>HYPERLINK("http://www.autodoc.ru/Web/price/art/CN0C410450XR?analog=on","CN0C410450XR")</f>
        <v>CN0C410450XR</v>
      </c>
      <c r="B3471" s="1" t="s">
        <v>5376</v>
      </c>
      <c r="C3471" s="1" t="s">
        <v>437</v>
      </c>
      <c r="D3471" t="s">
        <v>5377</v>
      </c>
    </row>
    <row r="3472" spans="1:4" x14ac:dyDescent="0.25">
      <c r="A3472" s="4" t="str">
        <f>HYPERLINK("http://www.autodoc.ru/Web/price/art/CN0C410451XL?analog=on","CN0C410451XL")</f>
        <v>CN0C410451XL</v>
      </c>
      <c r="B3472" s="1" t="s">
        <v>5378</v>
      </c>
      <c r="C3472" s="1" t="s">
        <v>437</v>
      </c>
      <c r="D3472" t="s">
        <v>5379</v>
      </c>
    </row>
    <row r="3473" spans="1:4" x14ac:dyDescent="0.25">
      <c r="A3473" s="4" t="str">
        <f>HYPERLINK("http://www.autodoc.ru/Web/price/art/CN0C410451XR?analog=on","CN0C410451XR")</f>
        <v>CN0C410451XR</v>
      </c>
      <c r="B3473" s="1" t="s">
        <v>5380</v>
      </c>
      <c r="C3473" s="1" t="s">
        <v>437</v>
      </c>
      <c r="D3473" t="s">
        <v>5381</v>
      </c>
    </row>
    <row r="3474" spans="1:4" x14ac:dyDescent="0.25">
      <c r="A3474" s="4" t="str">
        <f>HYPERLINK("http://www.autodoc.ru/Web/price/art/CN0C410452XL?analog=on","CN0C410452XL")</f>
        <v>CN0C410452XL</v>
      </c>
      <c r="B3474" s="1" t="s">
        <v>5382</v>
      </c>
      <c r="C3474" s="1" t="s">
        <v>437</v>
      </c>
      <c r="D3474" t="s">
        <v>5383</v>
      </c>
    </row>
    <row r="3475" spans="1:4" x14ac:dyDescent="0.25">
      <c r="A3475" s="4" t="str">
        <f>HYPERLINK("http://www.autodoc.ru/Web/price/art/CN0C410452XR?analog=on","CN0C410452XR")</f>
        <v>CN0C410452XR</v>
      </c>
      <c r="B3475" s="1" t="s">
        <v>5384</v>
      </c>
      <c r="C3475" s="1" t="s">
        <v>437</v>
      </c>
      <c r="D3475" t="s">
        <v>5385</v>
      </c>
    </row>
    <row r="3476" spans="1:4" x14ac:dyDescent="0.25">
      <c r="A3476" s="4" t="str">
        <f>HYPERLINK("http://www.autodoc.ru/Web/price/art/CN0C413510L?analog=on","CN0C413510L")</f>
        <v>CN0C413510L</v>
      </c>
      <c r="B3476" s="1" t="s">
        <v>5386</v>
      </c>
      <c r="C3476" s="1" t="s">
        <v>1924</v>
      </c>
      <c r="D3476" t="s">
        <v>5387</v>
      </c>
    </row>
    <row r="3477" spans="1:4" x14ac:dyDescent="0.25">
      <c r="A3477" s="4" t="str">
        <f>HYPERLINK("http://www.autodoc.ru/Web/price/art/CN0C413510R?analog=on","CN0C413510R")</f>
        <v>CN0C413510R</v>
      </c>
      <c r="B3477" s="1" t="s">
        <v>5388</v>
      </c>
      <c r="C3477" s="1" t="s">
        <v>1924</v>
      </c>
      <c r="D3477" t="s">
        <v>5389</v>
      </c>
    </row>
    <row r="3478" spans="1:4" x14ac:dyDescent="0.25">
      <c r="A3478" s="4" t="str">
        <f>HYPERLINK("http://www.autodoc.ru/Web/price/art/CN0C413520L?analog=on","CN0C413520L")</f>
        <v>CN0C413520L</v>
      </c>
      <c r="B3478" s="1" t="s">
        <v>5390</v>
      </c>
      <c r="C3478" s="1" t="s">
        <v>1924</v>
      </c>
      <c r="D3478" t="s">
        <v>5391</v>
      </c>
    </row>
    <row r="3479" spans="1:4" x14ac:dyDescent="0.25">
      <c r="A3479" s="4" t="str">
        <f>HYPERLINK("http://www.autodoc.ru/Web/price/art/CN0C413520R?analog=on","CN0C413520R")</f>
        <v>CN0C413520R</v>
      </c>
      <c r="B3479" s="1" t="s">
        <v>5392</v>
      </c>
      <c r="C3479" s="1" t="s">
        <v>1924</v>
      </c>
      <c r="D3479" t="s">
        <v>5393</v>
      </c>
    </row>
    <row r="3480" spans="1:4" x14ac:dyDescent="0.25">
      <c r="A3480" s="4" t="str">
        <f>HYPERLINK("http://www.autodoc.ru/Web/price/art/CN0C413600?analog=on","CN0C413600")</f>
        <v>CN0C413600</v>
      </c>
      <c r="B3480" s="1" t="s">
        <v>5394</v>
      </c>
      <c r="C3480" s="1" t="s">
        <v>1924</v>
      </c>
      <c r="D3480" t="s">
        <v>5395</v>
      </c>
    </row>
    <row r="3481" spans="1:4" x14ac:dyDescent="0.25">
      <c r="A3481" s="4" t="str">
        <f>HYPERLINK("http://www.autodoc.ru/Web/price/art/CN0C410740L?analog=on","CN0C410740L")</f>
        <v>CN0C410740L</v>
      </c>
      <c r="B3481" s="1" t="s">
        <v>5396</v>
      </c>
      <c r="C3481" s="1" t="s">
        <v>437</v>
      </c>
      <c r="D3481" t="s">
        <v>5397</v>
      </c>
    </row>
    <row r="3482" spans="1:4" x14ac:dyDescent="0.25">
      <c r="A3482" s="4" t="str">
        <f>HYPERLINK("http://www.autodoc.ru/Web/price/art/CN0C410740R?analog=on","CN0C410740R")</f>
        <v>CN0C410740R</v>
      </c>
      <c r="B3482" s="1" t="s">
        <v>5398</v>
      </c>
      <c r="C3482" s="1" t="s">
        <v>437</v>
      </c>
      <c r="D3482" t="s">
        <v>5399</v>
      </c>
    </row>
    <row r="3483" spans="1:4" x14ac:dyDescent="0.25">
      <c r="A3483" s="4" t="str">
        <f>HYPERLINK("http://www.autodoc.ru/Web/price/art/CN0C4139A0L?analog=on","CN0C4139A0L")</f>
        <v>CN0C4139A0L</v>
      </c>
      <c r="B3483" s="1" t="s">
        <v>5400</v>
      </c>
      <c r="C3483" s="1" t="s">
        <v>1924</v>
      </c>
      <c r="D3483" t="s">
        <v>5401</v>
      </c>
    </row>
    <row r="3484" spans="1:4" x14ac:dyDescent="0.25">
      <c r="A3484" s="4" t="str">
        <f>HYPERLINK("http://www.autodoc.ru/Web/price/art/CN0C4139A0R?analog=on","CN0C4139A0R")</f>
        <v>CN0C4139A0R</v>
      </c>
      <c r="B3484" s="1" t="s">
        <v>5400</v>
      </c>
      <c r="C3484" s="1" t="s">
        <v>1924</v>
      </c>
      <c r="D3484" t="s">
        <v>5402</v>
      </c>
    </row>
    <row r="3485" spans="1:4" x14ac:dyDescent="0.25">
      <c r="A3485" s="4" t="str">
        <f>HYPERLINK("http://www.autodoc.ru/Web/price/art/MBASX109F0?analog=on","MBASX109F0")</f>
        <v>MBASX109F0</v>
      </c>
      <c r="B3485" s="1" t="s">
        <v>5403</v>
      </c>
      <c r="C3485" s="1" t="s">
        <v>437</v>
      </c>
      <c r="D3485" t="s">
        <v>5404</v>
      </c>
    </row>
    <row r="3486" spans="1:4" x14ac:dyDescent="0.25">
      <c r="A3486" s="3" t="s">
        <v>5405</v>
      </c>
      <c r="B3486" s="3"/>
      <c r="C3486" s="3"/>
      <c r="D3486" s="3"/>
    </row>
    <row r="3487" spans="1:4" x14ac:dyDescent="0.25">
      <c r="A3487" s="4" t="str">
        <f>HYPERLINK("http://www.autodoc.ru/Web/price/art/CN0C406000L?analog=on","CN0C406000L")</f>
        <v>CN0C406000L</v>
      </c>
      <c r="B3487" s="1" t="s">
        <v>5406</v>
      </c>
      <c r="C3487" s="1" t="s">
        <v>5407</v>
      </c>
      <c r="D3487" t="s">
        <v>5408</v>
      </c>
    </row>
    <row r="3488" spans="1:4" x14ac:dyDescent="0.25">
      <c r="A3488" s="4" t="str">
        <f>HYPERLINK("http://www.autodoc.ru/Web/price/art/CN0C406000R?analog=on","CN0C406000R")</f>
        <v>CN0C406000R</v>
      </c>
      <c r="B3488" s="1" t="s">
        <v>5409</v>
      </c>
      <c r="C3488" s="1" t="s">
        <v>5407</v>
      </c>
      <c r="D3488" t="s">
        <v>5410</v>
      </c>
    </row>
    <row r="3489" spans="1:4" x14ac:dyDescent="0.25">
      <c r="A3489" s="4" t="str">
        <f>HYPERLINK("http://www.autodoc.ru/Web/price/art/CN0C405000L?analog=on","CN0C405000L")</f>
        <v>CN0C405000L</v>
      </c>
      <c r="B3489" s="1" t="s">
        <v>5411</v>
      </c>
      <c r="C3489" s="1" t="s">
        <v>725</v>
      </c>
      <c r="D3489" t="s">
        <v>5341</v>
      </c>
    </row>
    <row r="3490" spans="1:4" x14ac:dyDescent="0.25">
      <c r="A3490" s="4" t="str">
        <f>HYPERLINK("http://www.autodoc.ru/Web/price/art/CN0C405000R?analog=on","CN0C405000R")</f>
        <v>CN0C405000R</v>
      </c>
      <c r="B3490" s="1" t="s">
        <v>5412</v>
      </c>
      <c r="C3490" s="1" t="s">
        <v>725</v>
      </c>
      <c r="D3490" t="s">
        <v>5343</v>
      </c>
    </row>
    <row r="3491" spans="1:4" x14ac:dyDescent="0.25">
      <c r="A3491" s="4" t="str">
        <f>HYPERLINK("http://www.autodoc.ru/Web/price/art/CN0C405001HN?analog=on","CN0C405001HN")</f>
        <v>CN0C405001HN</v>
      </c>
      <c r="B3491" s="1" t="s">
        <v>5413</v>
      </c>
      <c r="C3491" s="1" t="s">
        <v>725</v>
      </c>
      <c r="D3491" t="s">
        <v>5414</v>
      </c>
    </row>
    <row r="3492" spans="1:4" x14ac:dyDescent="0.25">
      <c r="A3492" s="4" t="str">
        <f>HYPERLINK("http://www.autodoc.ru/Web/price/art/CN0C405002BN?analog=on","CN0C405002BN")</f>
        <v>CN0C405002BN</v>
      </c>
      <c r="B3492" s="1" t="s">
        <v>5415</v>
      </c>
      <c r="C3492" s="1" t="s">
        <v>725</v>
      </c>
      <c r="D3492" t="s">
        <v>5416</v>
      </c>
    </row>
    <row r="3493" spans="1:4" x14ac:dyDescent="0.25">
      <c r="A3493" s="4" t="str">
        <f>HYPERLINK("http://www.autodoc.ru/Web/price/art/CN0C405003BN?analog=on","CN0C405003BN")</f>
        <v>CN0C405003BN</v>
      </c>
      <c r="B3493" s="1" t="s">
        <v>5413</v>
      </c>
      <c r="C3493" s="1" t="s">
        <v>725</v>
      </c>
      <c r="D3493" t="s">
        <v>5417</v>
      </c>
    </row>
    <row r="3494" spans="1:4" x14ac:dyDescent="0.25">
      <c r="A3494" s="4" t="str">
        <f>HYPERLINK("http://www.autodoc.ru/Web/price/art/CN0C405004HN?analog=on","CN0C405004HN")</f>
        <v>CN0C405004HN</v>
      </c>
      <c r="B3494" s="1" t="s">
        <v>5413</v>
      </c>
      <c r="C3494" s="1" t="s">
        <v>725</v>
      </c>
      <c r="D3494" t="s">
        <v>5418</v>
      </c>
    </row>
    <row r="3495" spans="1:4" x14ac:dyDescent="0.25">
      <c r="A3495" s="4" t="str">
        <f>HYPERLINK("http://www.autodoc.ru/Web/price/art/CN0C405005BN?analog=on","CN0C405005BN")</f>
        <v>CN0C405005BN</v>
      </c>
      <c r="B3495" s="1" t="s">
        <v>5413</v>
      </c>
      <c r="C3495" s="1" t="s">
        <v>725</v>
      </c>
      <c r="D3495" t="s">
        <v>5419</v>
      </c>
    </row>
    <row r="3496" spans="1:4" x14ac:dyDescent="0.25">
      <c r="A3496" s="4" t="str">
        <f>HYPERLINK("http://www.autodoc.ru/Web/price/art/RNMEG03070Z?analog=on","RNMEG03070Z")</f>
        <v>RNMEG03070Z</v>
      </c>
      <c r="B3496" s="1" t="s">
        <v>5420</v>
      </c>
      <c r="C3496" s="1" t="s">
        <v>782</v>
      </c>
      <c r="D3496" t="s">
        <v>5421</v>
      </c>
    </row>
    <row r="3497" spans="1:4" x14ac:dyDescent="0.25">
      <c r="A3497" s="4" t="str">
        <f>HYPERLINK("http://www.autodoc.ru/Web/price/art/DWNEX08070Z?analog=on","DWNEX08070Z")</f>
        <v>DWNEX08070Z</v>
      </c>
      <c r="B3497" s="1" t="s">
        <v>5420</v>
      </c>
      <c r="C3497" s="1" t="s">
        <v>483</v>
      </c>
      <c r="D3497" t="s">
        <v>5422</v>
      </c>
    </row>
    <row r="3498" spans="1:4" x14ac:dyDescent="0.25">
      <c r="A3498" s="4" t="str">
        <f>HYPERLINK("http://www.autodoc.ru/Web/price/art/RNMEG03071N?analog=on","RNMEG03071N")</f>
        <v>RNMEG03071N</v>
      </c>
      <c r="B3498" s="1" t="s">
        <v>5423</v>
      </c>
      <c r="C3498" s="1" t="s">
        <v>782</v>
      </c>
      <c r="D3498" t="s">
        <v>5424</v>
      </c>
    </row>
    <row r="3499" spans="1:4" x14ac:dyDescent="0.25">
      <c r="A3499" s="4" t="str">
        <f>HYPERLINK("http://www.autodoc.ru/Web/price/art/RNMEG03072N?analog=on","RNMEG03072N")</f>
        <v>RNMEG03072N</v>
      </c>
      <c r="B3499" s="1" t="s">
        <v>5425</v>
      </c>
      <c r="C3499" s="1" t="s">
        <v>782</v>
      </c>
      <c r="D3499" t="s">
        <v>5424</v>
      </c>
    </row>
    <row r="3500" spans="1:4" x14ac:dyDescent="0.25">
      <c r="A3500" s="4" t="str">
        <f>HYPERLINK("http://www.autodoc.ru/Web/price/art/RNMEG03073N?analog=on","RNMEG03073N")</f>
        <v>RNMEG03073N</v>
      </c>
      <c r="B3500" s="1" t="s">
        <v>5425</v>
      </c>
      <c r="C3500" s="1" t="s">
        <v>782</v>
      </c>
      <c r="D3500" t="s">
        <v>5426</v>
      </c>
    </row>
    <row r="3501" spans="1:4" x14ac:dyDescent="0.25">
      <c r="A3501" s="4" t="str">
        <f>HYPERLINK("http://www.autodoc.ru/Web/price/art/RNMEG03074N?analog=on","RNMEG03074N")</f>
        <v>RNMEG03074N</v>
      </c>
      <c r="B3501" s="1" t="s">
        <v>5423</v>
      </c>
      <c r="C3501" s="1" t="s">
        <v>782</v>
      </c>
      <c r="D3501" t="s">
        <v>5426</v>
      </c>
    </row>
    <row r="3502" spans="1:4" x14ac:dyDescent="0.25">
      <c r="A3502" s="4" t="str">
        <f>HYPERLINK("http://www.autodoc.ru/Web/price/art/RNMEG03080Z?analog=on","RNMEG03080Z")</f>
        <v>RNMEG03080Z</v>
      </c>
      <c r="C3502" s="1" t="s">
        <v>782</v>
      </c>
      <c r="D3502" t="s">
        <v>5427</v>
      </c>
    </row>
    <row r="3503" spans="1:4" x14ac:dyDescent="0.25">
      <c r="A3503" s="4" t="str">
        <f>HYPERLINK("http://www.autodoc.ru/Web/price/art/CN0C405100?analog=on","CN0C405100")</f>
        <v>CN0C405100</v>
      </c>
      <c r="B3503" s="1" t="s">
        <v>5428</v>
      </c>
      <c r="C3503" s="1" t="s">
        <v>725</v>
      </c>
      <c r="D3503" t="s">
        <v>5429</v>
      </c>
    </row>
    <row r="3504" spans="1:4" x14ac:dyDescent="0.25">
      <c r="A3504" s="4" t="str">
        <f>HYPERLINK("http://www.autodoc.ru/Web/price/art/CN0C405101?analog=on","CN0C405101")</f>
        <v>CN0C405101</v>
      </c>
      <c r="B3504" s="1" t="s">
        <v>5428</v>
      </c>
      <c r="C3504" s="1" t="s">
        <v>725</v>
      </c>
      <c r="D3504" t="s">
        <v>5348</v>
      </c>
    </row>
    <row r="3505" spans="1:4" x14ac:dyDescent="0.25">
      <c r="A3505" s="4" t="str">
        <f>HYPERLINK("http://www.autodoc.ru/Web/price/art/CN0C405102?analog=on","CN0C405102")</f>
        <v>CN0C405102</v>
      </c>
      <c r="B3505" s="1" t="s">
        <v>5428</v>
      </c>
      <c r="C3505" s="1" t="s">
        <v>725</v>
      </c>
      <c r="D3505" t="s">
        <v>5430</v>
      </c>
    </row>
    <row r="3506" spans="1:4" x14ac:dyDescent="0.25">
      <c r="A3506" s="4" t="str">
        <f>HYPERLINK("http://www.autodoc.ru/Web/price/art/CN0C405120?analog=on","CN0C405120")</f>
        <v>CN0C405120</v>
      </c>
      <c r="B3506" s="1" t="s">
        <v>5431</v>
      </c>
      <c r="C3506" s="1" t="s">
        <v>725</v>
      </c>
      <c r="D3506" t="s">
        <v>5432</v>
      </c>
    </row>
    <row r="3507" spans="1:4" x14ac:dyDescent="0.25">
      <c r="A3507" s="4" t="str">
        <f>HYPERLINK("http://www.autodoc.ru/Web/price/art/CN0C405160X?analog=on","CN0C405160X")</f>
        <v>CN0C405160X</v>
      </c>
      <c r="B3507" s="1" t="s">
        <v>5433</v>
      </c>
      <c r="C3507" s="1" t="s">
        <v>831</v>
      </c>
      <c r="D3507" t="s">
        <v>5434</v>
      </c>
    </row>
    <row r="3508" spans="1:4" x14ac:dyDescent="0.25">
      <c r="A3508" s="4" t="str">
        <f>HYPERLINK("http://www.autodoc.ru/Web/price/art/CN0C405161?analog=on","CN0C405161")</f>
        <v>CN0C405161</v>
      </c>
      <c r="B3508" s="1" t="s">
        <v>5435</v>
      </c>
      <c r="C3508" s="1" t="s">
        <v>831</v>
      </c>
      <c r="D3508" t="s">
        <v>5354</v>
      </c>
    </row>
    <row r="3509" spans="1:4" x14ac:dyDescent="0.25">
      <c r="A3509" s="4" t="str">
        <f>HYPERLINK("http://www.autodoc.ru/Web/price/art/CN0C405162?analog=on","CN0C405162")</f>
        <v>CN0C405162</v>
      </c>
      <c r="C3509" s="1" t="s">
        <v>831</v>
      </c>
      <c r="D3509" t="s">
        <v>5358</v>
      </c>
    </row>
    <row r="3510" spans="1:4" x14ac:dyDescent="0.25">
      <c r="A3510" s="4" t="str">
        <f>HYPERLINK("http://www.autodoc.ru/Web/price/art/CN0C405163?analog=on","CN0C405163")</f>
        <v>CN0C405163</v>
      </c>
      <c r="B3510" s="1" t="s">
        <v>5436</v>
      </c>
      <c r="C3510" s="1" t="s">
        <v>831</v>
      </c>
      <c r="D3510" t="s">
        <v>5437</v>
      </c>
    </row>
    <row r="3511" spans="1:4" x14ac:dyDescent="0.25">
      <c r="A3511" s="4" t="str">
        <f>HYPERLINK("http://www.autodoc.ru/Web/price/art/CN0C405164?analog=on","CN0C405164")</f>
        <v>CN0C405164</v>
      </c>
      <c r="B3511" s="1" t="s">
        <v>5435</v>
      </c>
      <c r="C3511" s="1" t="s">
        <v>831</v>
      </c>
      <c r="D3511" t="s">
        <v>5438</v>
      </c>
    </row>
    <row r="3512" spans="1:4" x14ac:dyDescent="0.25">
      <c r="A3512" s="4" t="str">
        <f>HYPERLINK("http://www.autodoc.ru/Web/price/art/CN0C405170BL?analog=on","CN0C405170BL")</f>
        <v>CN0C405170BL</v>
      </c>
      <c r="B3512" s="1" t="s">
        <v>5439</v>
      </c>
      <c r="C3512" s="1" t="s">
        <v>831</v>
      </c>
      <c r="D3512" t="s">
        <v>5440</v>
      </c>
    </row>
    <row r="3513" spans="1:4" x14ac:dyDescent="0.25">
      <c r="A3513" s="4" t="str">
        <f>HYPERLINK("http://www.autodoc.ru/Web/price/art/CN0C405170BR?analog=on","CN0C405170BR")</f>
        <v>CN0C405170BR</v>
      </c>
      <c r="B3513" s="1" t="s">
        <v>5441</v>
      </c>
      <c r="C3513" s="1" t="s">
        <v>831</v>
      </c>
      <c r="D3513" t="s">
        <v>5442</v>
      </c>
    </row>
    <row r="3514" spans="1:4" x14ac:dyDescent="0.25">
      <c r="A3514" s="4" t="str">
        <f>HYPERLINK("http://www.autodoc.ru/Web/price/art/CN0C405171BL?analog=on","CN0C405171BL")</f>
        <v>CN0C405171BL</v>
      </c>
      <c r="B3514" s="1" t="s">
        <v>5439</v>
      </c>
      <c r="C3514" s="1" t="s">
        <v>831</v>
      </c>
      <c r="D3514" t="s">
        <v>5443</v>
      </c>
    </row>
    <row r="3515" spans="1:4" x14ac:dyDescent="0.25">
      <c r="A3515" s="4" t="str">
        <f>HYPERLINK("http://www.autodoc.ru/Web/price/art/CN0C405171BR?analog=on","CN0C405171BR")</f>
        <v>CN0C405171BR</v>
      </c>
      <c r="B3515" s="1" t="s">
        <v>5441</v>
      </c>
      <c r="C3515" s="1" t="s">
        <v>831</v>
      </c>
      <c r="D3515" t="s">
        <v>5444</v>
      </c>
    </row>
    <row r="3516" spans="1:4" x14ac:dyDescent="0.25">
      <c r="A3516" s="4" t="str">
        <f>HYPERLINK("http://www.autodoc.ru/Web/price/art/CN0C405172?analog=on","CN0C405172")</f>
        <v>CN0C405172</v>
      </c>
      <c r="B3516" s="1" t="s">
        <v>5445</v>
      </c>
      <c r="C3516" s="1" t="s">
        <v>725</v>
      </c>
      <c r="D3516" t="s">
        <v>5446</v>
      </c>
    </row>
    <row r="3517" spans="1:4" x14ac:dyDescent="0.25">
      <c r="A3517" s="4" t="str">
        <f>HYPERLINK("http://www.autodoc.ru/Web/price/art/CN0C405173BL?analog=on","CN0C405173BL")</f>
        <v>CN0C405173BL</v>
      </c>
      <c r="B3517" s="1" t="s">
        <v>5439</v>
      </c>
      <c r="C3517" s="1" t="s">
        <v>831</v>
      </c>
      <c r="D3517" t="s">
        <v>5447</v>
      </c>
    </row>
    <row r="3518" spans="1:4" x14ac:dyDescent="0.25">
      <c r="A3518" s="4" t="str">
        <f>HYPERLINK("http://www.autodoc.ru/Web/price/art/CN0C405173BR?analog=on","CN0C405173BR")</f>
        <v>CN0C405173BR</v>
      </c>
      <c r="B3518" s="1" t="s">
        <v>5441</v>
      </c>
      <c r="C3518" s="1" t="s">
        <v>831</v>
      </c>
      <c r="D3518" t="s">
        <v>5448</v>
      </c>
    </row>
    <row r="3519" spans="1:4" x14ac:dyDescent="0.25">
      <c r="A3519" s="4" t="str">
        <f>HYPERLINK("http://www.autodoc.ru/Web/price/art/CN0C405190?analog=on","CN0C405190")</f>
        <v>CN0C405190</v>
      </c>
      <c r="B3519" s="1" t="s">
        <v>5449</v>
      </c>
      <c r="C3519" s="1" t="s">
        <v>831</v>
      </c>
      <c r="D3519" t="s">
        <v>5362</v>
      </c>
    </row>
    <row r="3520" spans="1:4" x14ac:dyDescent="0.25">
      <c r="A3520" s="4" t="str">
        <f>HYPERLINK("http://www.autodoc.ru/Web/price/art/CN0C405191L?analog=on","CN0C405191L")</f>
        <v>CN0C405191L</v>
      </c>
      <c r="B3520" s="1" t="s">
        <v>5450</v>
      </c>
      <c r="C3520" s="1" t="s">
        <v>831</v>
      </c>
      <c r="D3520" t="s">
        <v>5451</v>
      </c>
    </row>
    <row r="3521" spans="1:4" x14ac:dyDescent="0.25">
      <c r="A3521" s="4" t="str">
        <f>HYPERLINK("http://www.autodoc.ru/Web/price/art/CN0C405191R?analog=on","CN0C405191R")</f>
        <v>CN0C405191R</v>
      </c>
      <c r="B3521" s="1" t="s">
        <v>5450</v>
      </c>
      <c r="C3521" s="1" t="s">
        <v>831</v>
      </c>
      <c r="D3521" t="s">
        <v>5452</v>
      </c>
    </row>
    <row r="3522" spans="1:4" x14ac:dyDescent="0.25">
      <c r="A3522" s="4" t="str">
        <f>HYPERLINK("http://www.autodoc.ru/Web/price/art/CN0C405192?analog=on","CN0C405192")</f>
        <v>CN0C405192</v>
      </c>
      <c r="B3522" s="1" t="s">
        <v>5453</v>
      </c>
      <c r="C3522" s="1" t="s">
        <v>831</v>
      </c>
      <c r="D3522" t="s">
        <v>5454</v>
      </c>
    </row>
    <row r="3523" spans="1:4" x14ac:dyDescent="0.25">
      <c r="A3523" s="4" t="str">
        <f>HYPERLINK("http://www.autodoc.ru/Web/price/art/CN0C405193?analog=on","CN0C405193")</f>
        <v>CN0C405193</v>
      </c>
      <c r="B3523" s="1" t="s">
        <v>5449</v>
      </c>
      <c r="C3523" s="1" t="s">
        <v>831</v>
      </c>
      <c r="D3523" t="s">
        <v>5360</v>
      </c>
    </row>
    <row r="3524" spans="1:4" x14ac:dyDescent="0.25">
      <c r="A3524" s="4" t="str">
        <f>HYPERLINK("http://www.autodoc.ru/Web/price/art/CN0C405194L?analog=on","CN0C405194L")</f>
        <v>CN0C405194L</v>
      </c>
      <c r="B3524" s="1" t="s">
        <v>5450</v>
      </c>
      <c r="C3524" s="1" t="s">
        <v>831</v>
      </c>
      <c r="D3524" t="s">
        <v>5455</v>
      </c>
    </row>
    <row r="3525" spans="1:4" x14ac:dyDescent="0.25">
      <c r="A3525" s="4" t="str">
        <f>HYPERLINK("http://www.autodoc.ru/Web/price/art/CN0C405194R?analog=on","CN0C405194R")</f>
        <v>CN0C405194R</v>
      </c>
      <c r="B3525" s="1" t="s">
        <v>5450</v>
      </c>
      <c r="C3525" s="1" t="s">
        <v>831</v>
      </c>
      <c r="D3525" t="s">
        <v>5456</v>
      </c>
    </row>
    <row r="3526" spans="1:4" x14ac:dyDescent="0.25">
      <c r="A3526" s="4" t="str">
        <f>HYPERLINK("http://www.autodoc.ru/Web/price/art/CN0C405195?analog=on","CN0C405195")</f>
        <v>CN0C405195</v>
      </c>
      <c r="B3526" s="1" t="s">
        <v>5453</v>
      </c>
      <c r="C3526" s="1" t="s">
        <v>831</v>
      </c>
      <c r="D3526" t="s">
        <v>5457</v>
      </c>
    </row>
    <row r="3527" spans="1:4" x14ac:dyDescent="0.25">
      <c r="A3527" s="4" t="str">
        <f>HYPERLINK("http://www.autodoc.ru/Web/price/art/CN0C405196L?analog=on","CN0C405196L")</f>
        <v>CN0C405196L</v>
      </c>
      <c r="B3527" s="1" t="s">
        <v>5450</v>
      </c>
      <c r="C3527" s="1" t="s">
        <v>831</v>
      </c>
      <c r="D3527" t="s">
        <v>5458</v>
      </c>
    </row>
    <row r="3528" spans="1:4" x14ac:dyDescent="0.25">
      <c r="A3528" s="4" t="str">
        <f>HYPERLINK("http://www.autodoc.ru/Web/price/art/CN0C405196R?analog=on","CN0C405196R")</f>
        <v>CN0C405196R</v>
      </c>
      <c r="B3528" s="1" t="s">
        <v>5450</v>
      </c>
      <c r="C3528" s="1" t="s">
        <v>831</v>
      </c>
      <c r="D3528" t="s">
        <v>5459</v>
      </c>
    </row>
    <row r="3529" spans="1:4" x14ac:dyDescent="0.25">
      <c r="A3529" s="4" t="str">
        <f>HYPERLINK("http://www.autodoc.ru/Web/price/art/CN0C405197L?analog=on","CN0C405197L")</f>
        <v>CN0C405197L</v>
      </c>
      <c r="B3529" s="1" t="s">
        <v>5460</v>
      </c>
      <c r="C3529" s="1" t="s">
        <v>831</v>
      </c>
      <c r="D3529" t="s">
        <v>5461</v>
      </c>
    </row>
    <row r="3530" spans="1:4" x14ac:dyDescent="0.25">
      <c r="A3530" s="4" t="str">
        <f>HYPERLINK("http://www.autodoc.ru/Web/price/art/CN0C405197R?analog=on","CN0C405197R")</f>
        <v>CN0C405197R</v>
      </c>
      <c r="B3530" s="1" t="s">
        <v>5460</v>
      </c>
      <c r="C3530" s="1" t="s">
        <v>831</v>
      </c>
      <c r="D3530" t="s">
        <v>5462</v>
      </c>
    </row>
    <row r="3531" spans="1:4" x14ac:dyDescent="0.25">
      <c r="A3531" s="4" t="str">
        <f>HYPERLINK("http://www.autodoc.ru/Web/price/art/CN0C405240?analog=on","CN0C405240")</f>
        <v>CN0C405240</v>
      </c>
      <c r="B3531" s="1" t="s">
        <v>5463</v>
      </c>
      <c r="C3531" s="1" t="s">
        <v>831</v>
      </c>
      <c r="D3531" t="s">
        <v>5464</v>
      </c>
    </row>
    <row r="3532" spans="1:4" x14ac:dyDescent="0.25">
      <c r="A3532" s="4" t="str">
        <f>HYPERLINK("http://www.autodoc.ru/Web/price/art/CN0C405241?analog=on","CN0C405241")</f>
        <v>CN0C405241</v>
      </c>
      <c r="B3532" s="1" t="s">
        <v>5465</v>
      </c>
      <c r="C3532" s="1" t="s">
        <v>831</v>
      </c>
      <c r="D3532" t="s">
        <v>5466</v>
      </c>
    </row>
    <row r="3533" spans="1:4" x14ac:dyDescent="0.25">
      <c r="A3533" s="4" t="str">
        <f>HYPERLINK("http://www.autodoc.ru/Web/price/art/CN0C405242?analog=on","CN0C405242")</f>
        <v>CN0C405242</v>
      </c>
      <c r="B3533" s="1" t="s">
        <v>5463</v>
      </c>
      <c r="C3533" s="1" t="s">
        <v>831</v>
      </c>
      <c r="D3533" t="s">
        <v>5467</v>
      </c>
    </row>
    <row r="3534" spans="1:4" x14ac:dyDescent="0.25">
      <c r="A3534" s="4" t="str">
        <f>HYPERLINK("http://www.autodoc.ru/Web/price/art/PG20705260L?analog=on","PG20705260L")</f>
        <v>PG20705260L</v>
      </c>
      <c r="B3534" s="1" t="s">
        <v>5468</v>
      </c>
      <c r="C3534" s="1" t="s">
        <v>725</v>
      </c>
      <c r="D3534" t="s">
        <v>5469</v>
      </c>
    </row>
    <row r="3535" spans="1:4" x14ac:dyDescent="0.25">
      <c r="A3535" s="4" t="str">
        <f>HYPERLINK("http://www.autodoc.ru/Web/price/art/PG20705260R?analog=on","PG20705260R")</f>
        <v>PG20705260R</v>
      </c>
      <c r="B3535" s="1" t="s">
        <v>5470</v>
      </c>
      <c r="C3535" s="1" t="s">
        <v>725</v>
      </c>
      <c r="D3535" t="s">
        <v>5471</v>
      </c>
    </row>
    <row r="3536" spans="1:4" x14ac:dyDescent="0.25">
      <c r="A3536" s="4" t="str">
        <f>HYPERLINK("http://www.autodoc.ru/Web/price/art/CN0C405270PL?analog=on","CN0C405270PL")</f>
        <v>CN0C405270PL</v>
      </c>
      <c r="B3536" s="1" t="s">
        <v>5472</v>
      </c>
      <c r="C3536" s="1" t="s">
        <v>725</v>
      </c>
      <c r="D3536" t="s">
        <v>5473</v>
      </c>
    </row>
    <row r="3537" spans="1:4" x14ac:dyDescent="0.25">
      <c r="A3537" s="4" t="str">
        <f>HYPERLINK("http://www.autodoc.ru/Web/price/art/CN0C405270PR?analog=on","CN0C405270PR")</f>
        <v>CN0C405270PR</v>
      </c>
      <c r="B3537" s="1" t="s">
        <v>5474</v>
      </c>
      <c r="C3537" s="1" t="s">
        <v>725</v>
      </c>
      <c r="D3537" t="s">
        <v>5475</v>
      </c>
    </row>
    <row r="3538" spans="1:4" x14ac:dyDescent="0.25">
      <c r="A3538" s="4" t="str">
        <f>HYPERLINK("http://www.autodoc.ru/Web/price/art/CN0C405271PL?analog=on","CN0C405271PL")</f>
        <v>CN0C405271PL</v>
      </c>
      <c r="B3538" s="1" t="s">
        <v>5476</v>
      </c>
      <c r="C3538" s="1" t="s">
        <v>725</v>
      </c>
      <c r="D3538" t="s">
        <v>5477</v>
      </c>
    </row>
    <row r="3539" spans="1:4" x14ac:dyDescent="0.25">
      <c r="A3539" s="4" t="str">
        <f>HYPERLINK("http://www.autodoc.ru/Web/price/art/CN0C405271PR?analog=on","CN0C405271PR")</f>
        <v>CN0C405271PR</v>
      </c>
      <c r="B3539" s="1" t="s">
        <v>5478</v>
      </c>
      <c r="C3539" s="1" t="s">
        <v>725</v>
      </c>
      <c r="D3539" t="s">
        <v>5479</v>
      </c>
    </row>
    <row r="3540" spans="1:4" x14ac:dyDescent="0.25">
      <c r="A3540" s="4" t="str">
        <f>HYPERLINK("http://www.autodoc.ru/Web/price/art/CN0C405300L?analog=on","CN0C405300L")</f>
        <v>CN0C405300L</v>
      </c>
      <c r="B3540" s="1" t="s">
        <v>5480</v>
      </c>
      <c r="C3540" s="1" t="s">
        <v>725</v>
      </c>
      <c r="D3540" t="s">
        <v>5481</v>
      </c>
    </row>
    <row r="3541" spans="1:4" x14ac:dyDescent="0.25">
      <c r="A3541" s="4" t="str">
        <f>HYPERLINK("http://www.autodoc.ru/Web/price/art/CN0C405300R?analog=on","CN0C405300R")</f>
        <v>CN0C405300R</v>
      </c>
      <c r="B3541" s="1" t="s">
        <v>5482</v>
      </c>
      <c r="C3541" s="1" t="s">
        <v>725</v>
      </c>
      <c r="D3541" t="s">
        <v>5483</v>
      </c>
    </row>
    <row r="3542" spans="1:4" x14ac:dyDescent="0.25">
      <c r="A3542" s="4" t="str">
        <f>HYPERLINK("http://www.autodoc.ru/Web/price/art/CN0C405301L?analog=on","CN0C405301L")</f>
        <v>CN0C405301L</v>
      </c>
      <c r="B3542" s="1" t="s">
        <v>5480</v>
      </c>
      <c r="C3542" s="1" t="s">
        <v>725</v>
      </c>
      <c r="D3542" t="s">
        <v>5484</v>
      </c>
    </row>
    <row r="3543" spans="1:4" x14ac:dyDescent="0.25">
      <c r="A3543" s="4" t="str">
        <f>HYPERLINK("http://www.autodoc.ru/Web/price/art/CN0C405301R?analog=on","CN0C405301R")</f>
        <v>CN0C405301R</v>
      </c>
      <c r="B3543" s="1" t="s">
        <v>5482</v>
      </c>
      <c r="C3543" s="1" t="s">
        <v>725</v>
      </c>
      <c r="D3543" t="s">
        <v>5485</v>
      </c>
    </row>
    <row r="3544" spans="1:4" x14ac:dyDescent="0.25">
      <c r="A3544" s="4" t="str">
        <f>HYPERLINK("http://www.autodoc.ru/Web/price/art/CN0C405302L?analog=on","CN0C405302L")</f>
        <v>CN0C405302L</v>
      </c>
      <c r="B3544" s="1" t="s">
        <v>5486</v>
      </c>
      <c r="C3544" s="1" t="s">
        <v>725</v>
      </c>
      <c r="D3544" t="s">
        <v>5487</v>
      </c>
    </row>
    <row r="3545" spans="1:4" x14ac:dyDescent="0.25">
      <c r="A3545" s="4" t="str">
        <f>HYPERLINK("http://www.autodoc.ru/Web/price/art/CN0C405302R?analog=on","CN0C405302R")</f>
        <v>CN0C405302R</v>
      </c>
      <c r="B3545" s="1" t="s">
        <v>5488</v>
      </c>
      <c r="C3545" s="1" t="s">
        <v>725</v>
      </c>
      <c r="D3545" t="s">
        <v>5489</v>
      </c>
    </row>
    <row r="3546" spans="1:4" x14ac:dyDescent="0.25">
      <c r="A3546" s="4" t="str">
        <f>HYPERLINK("http://www.autodoc.ru/Web/price/art/CN0C405330A?analog=on","CN0C405330A")</f>
        <v>CN0C405330A</v>
      </c>
      <c r="B3546" s="1" t="s">
        <v>5490</v>
      </c>
      <c r="C3546" s="1" t="s">
        <v>831</v>
      </c>
      <c r="D3546" t="s">
        <v>5491</v>
      </c>
    </row>
    <row r="3547" spans="1:4" x14ac:dyDescent="0.25">
      <c r="A3547" s="4" t="str">
        <f>HYPERLINK("http://www.autodoc.ru/Web/price/art/CN0C405330?analog=on","CN0C405330")</f>
        <v>CN0C405330</v>
      </c>
      <c r="B3547" s="1" t="s">
        <v>5490</v>
      </c>
      <c r="C3547" s="1" t="s">
        <v>831</v>
      </c>
      <c r="D3547" t="s">
        <v>5492</v>
      </c>
    </row>
    <row r="3548" spans="1:4" x14ac:dyDescent="0.25">
      <c r="A3548" s="4" t="str">
        <f>HYPERLINK("http://www.autodoc.ru/Web/price/art/CN0C408330?analog=on","CN0C408330")</f>
        <v>CN0C408330</v>
      </c>
      <c r="B3548" s="1" t="s">
        <v>5372</v>
      </c>
      <c r="C3548" s="1" t="s">
        <v>1401</v>
      </c>
      <c r="D3548" t="s">
        <v>5492</v>
      </c>
    </row>
    <row r="3549" spans="1:4" x14ac:dyDescent="0.25">
      <c r="A3549" s="4" t="str">
        <f>HYPERLINK("http://www.autodoc.ru/Web/price/art/CN0C405331?analog=on","CN0C405331")</f>
        <v>CN0C405331</v>
      </c>
      <c r="B3549" s="1" t="s">
        <v>5493</v>
      </c>
      <c r="C3549" s="1" t="s">
        <v>725</v>
      </c>
      <c r="D3549" t="s">
        <v>5494</v>
      </c>
    </row>
    <row r="3550" spans="1:4" x14ac:dyDescent="0.25">
      <c r="A3550" s="4" t="str">
        <f>HYPERLINK("http://www.autodoc.ru/Web/price/art/CN0C405360?analog=on","CN0C405360")</f>
        <v>CN0C405360</v>
      </c>
      <c r="B3550" s="1" t="s">
        <v>5495</v>
      </c>
      <c r="C3550" s="1" t="s">
        <v>725</v>
      </c>
      <c r="D3550" t="s">
        <v>5496</v>
      </c>
    </row>
    <row r="3551" spans="1:4" x14ac:dyDescent="0.25">
      <c r="A3551" s="4" t="str">
        <f>HYPERLINK("http://www.autodoc.ru/Web/price/art/CN0C405361?analog=on","CN0C405361")</f>
        <v>CN0C405361</v>
      </c>
      <c r="B3551" s="1" t="s">
        <v>5497</v>
      </c>
      <c r="C3551" s="1" t="s">
        <v>725</v>
      </c>
      <c r="D3551" t="s">
        <v>5498</v>
      </c>
    </row>
    <row r="3552" spans="1:4" x14ac:dyDescent="0.25">
      <c r="A3552" s="4" t="str">
        <f>HYPERLINK("http://www.autodoc.ru/Web/price/art/PG30701381P?analog=on","PG30701381P")</f>
        <v>PG30701381P</v>
      </c>
      <c r="B3552" s="1" t="s">
        <v>5499</v>
      </c>
      <c r="C3552" s="1" t="s">
        <v>1298</v>
      </c>
      <c r="D3552" t="s">
        <v>5500</v>
      </c>
    </row>
    <row r="3553" spans="1:4" x14ac:dyDescent="0.25">
      <c r="A3553" s="4" t="str">
        <f>HYPERLINK("http://www.autodoc.ru/Web/price/art/CN0C406450XL?analog=on","CN0C406450XL")</f>
        <v>CN0C406450XL</v>
      </c>
      <c r="B3553" s="1" t="s">
        <v>5501</v>
      </c>
      <c r="C3553" s="1" t="s">
        <v>1995</v>
      </c>
      <c r="D3553" t="s">
        <v>5502</v>
      </c>
    </row>
    <row r="3554" spans="1:4" x14ac:dyDescent="0.25">
      <c r="A3554" s="4" t="str">
        <f>HYPERLINK("http://www.autodoc.ru/Web/price/art/CN0C406450XR?analog=on","CN0C406450XR")</f>
        <v>CN0C406450XR</v>
      </c>
      <c r="B3554" s="1" t="s">
        <v>5503</v>
      </c>
      <c r="C3554" s="1" t="s">
        <v>1995</v>
      </c>
      <c r="D3554" t="s">
        <v>5504</v>
      </c>
    </row>
    <row r="3555" spans="1:4" x14ac:dyDescent="0.25">
      <c r="A3555" s="4" t="str">
        <f>HYPERLINK("http://www.autodoc.ru/Web/price/art/CN0C405450XL?analog=on","CN0C405450XL")</f>
        <v>CN0C405450XL</v>
      </c>
      <c r="B3555" s="1" t="s">
        <v>5505</v>
      </c>
      <c r="C3555" s="1" t="s">
        <v>725</v>
      </c>
      <c r="D3555" t="s">
        <v>5506</v>
      </c>
    </row>
    <row r="3556" spans="1:4" x14ac:dyDescent="0.25">
      <c r="A3556" s="4" t="str">
        <f>HYPERLINK("http://www.autodoc.ru/Web/price/art/CN0C405450XR?analog=on","CN0C405450XR")</f>
        <v>CN0C405450XR</v>
      </c>
      <c r="B3556" s="1" t="s">
        <v>5507</v>
      </c>
      <c r="C3556" s="1" t="s">
        <v>725</v>
      </c>
      <c r="D3556" t="s">
        <v>5508</v>
      </c>
    </row>
    <row r="3557" spans="1:4" x14ac:dyDescent="0.25">
      <c r="A3557" s="4" t="str">
        <f>HYPERLINK("http://www.autodoc.ru/Web/price/art/CN0C405460L?analog=on","CN0C405460L")</f>
        <v>CN0C405460L</v>
      </c>
      <c r="B3557" s="1" t="s">
        <v>5509</v>
      </c>
      <c r="C3557" s="1" t="s">
        <v>725</v>
      </c>
      <c r="D3557" t="s">
        <v>5510</v>
      </c>
    </row>
    <row r="3558" spans="1:4" x14ac:dyDescent="0.25">
      <c r="A3558" s="4" t="str">
        <f>HYPERLINK("http://www.autodoc.ru/Web/price/art/CN0C405460R?analog=on","CN0C405460R")</f>
        <v>CN0C405460R</v>
      </c>
      <c r="B3558" s="1" t="s">
        <v>5511</v>
      </c>
      <c r="C3558" s="1" t="s">
        <v>725</v>
      </c>
      <c r="D3558" t="s">
        <v>5512</v>
      </c>
    </row>
    <row r="3559" spans="1:4" x14ac:dyDescent="0.25">
      <c r="A3559" s="4" t="str">
        <f>HYPERLINK("http://www.autodoc.ru/Web/price/art/CN0C405510L?analog=on","CN0C405510L")</f>
        <v>CN0C405510L</v>
      </c>
      <c r="B3559" s="1" t="s">
        <v>5513</v>
      </c>
      <c r="C3559" s="1" t="s">
        <v>5514</v>
      </c>
      <c r="D3559" t="s">
        <v>5515</v>
      </c>
    </row>
    <row r="3560" spans="1:4" x14ac:dyDescent="0.25">
      <c r="A3560" s="4" t="str">
        <f>HYPERLINK("http://www.autodoc.ru/Web/price/art/CN0C405510R?analog=on","CN0C405510R")</f>
        <v>CN0C405510R</v>
      </c>
      <c r="B3560" s="1" t="s">
        <v>5516</v>
      </c>
      <c r="C3560" s="1" t="s">
        <v>5514</v>
      </c>
      <c r="D3560" t="s">
        <v>5517</v>
      </c>
    </row>
    <row r="3561" spans="1:4" x14ac:dyDescent="0.25">
      <c r="A3561" s="4" t="str">
        <f>HYPERLINK("http://www.autodoc.ru/Web/price/art/CN0C405630?analog=on","CN0C405630")</f>
        <v>CN0C405630</v>
      </c>
      <c r="B3561" s="1" t="s">
        <v>5518</v>
      </c>
      <c r="C3561" s="1" t="s">
        <v>5514</v>
      </c>
      <c r="D3561" t="s">
        <v>5519</v>
      </c>
    </row>
    <row r="3562" spans="1:4" x14ac:dyDescent="0.25">
      <c r="A3562" s="4" t="str">
        <f>HYPERLINK("http://www.autodoc.ru/Web/price/art/CN0C405640?analog=on","CN0C405640")</f>
        <v>CN0C405640</v>
      </c>
      <c r="B3562" s="1" t="s">
        <v>5520</v>
      </c>
      <c r="C3562" s="1" t="s">
        <v>725</v>
      </c>
      <c r="D3562" t="s">
        <v>5521</v>
      </c>
    </row>
    <row r="3563" spans="1:4" x14ac:dyDescent="0.25">
      <c r="A3563" s="4" t="str">
        <f>HYPERLINK("http://www.autodoc.ru/Web/price/art/CN0C405641?analog=on","CN0C405641")</f>
        <v>CN0C405641</v>
      </c>
      <c r="B3563" s="1" t="s">
        <v>5522</v>
      </c>
      <c r="C3563" s="1" t="s">
        <v>725</v>
      </c>
      <c r="D3563" t="s">
        <v>5523</v>
      </c>
    </row>
    <row r="3564" spans="1:4" x14ac:dyDescent="0.25">
      <c r="A3564" s="4" t="str">
        <f>HYPERLINK("http://www.autodoc.ru/Web/price/art/CN0C404730L?analog=on","CN0C404730L")</f>
        <v>CN0C404730L</v>
      </c>
      <c r="B3564" s="1" t="s">
        <v>5524</v>
      </c>
      <c r="C3564" s="1" t="s">
        <v>707</v>
      </c>
      <c r="D3564" t="s">
        <v>5525</v>
      </c>
    </row>
    <row r="3565" spans="1:4" x14ac:dyDescent="0.25">
      <c r="A3565" s="4" t="str">
        <f>HYPERLINK("http://www.autodoc.ru/Web/price/art/CN0C404730R?analog=on","CN0C404730R")</f>
        <v>CN0C404730R</v>
      </c>
      <c r="B3565" s="1" t="s">
        <v>5526</v>
      </c>
      <c r="C3565" s="1" t="s">
        <v>707</v>
      </c>
      <c r="D3565" t="s">
        <v>5527</v>
      </c>
    </row>
    <row r="3566" spans="1:4" x14ac:dyDescent="0.25">
      <c r="A3566" s="4" t="str">
        <f>HYPERLINK("http://www.autodoc.ru/Web/price/art/CN0C406740L?analog=on","CN0C406740L")</f>
        <v>CN0C406740L</v>
      </c>
      <c r="B3566" s="1" t="s">
        <v>5528</v>
      </c>
      <c r="C3566" s="1" t="s">
        <v>5407</v>
      </c>
      <c r="D3566" t="s">
        <v>5529</v>
      </c>
    </row>
    <row r="3567" spans="1:4" x14ac:dyDescent="0.25">
      <c r="A3567" s="4" t="str">
        <f>HYPERLINK("http://www.autodoc.ru/Web/price/art/CN0C406740R?analog=on","CN0C406740R")</f>
        <v>CN0C406740R</v>
      </c>
      <c r="B3567" s="1" t="s">
        <v>5530</v>
      </c>
      <c r="C3567" s="1" t="s">
        <v>5407</v>
      </c>
      <c r="D3567" t="s">
        <v>5531</v>
      </c>
    </row>
    <row r="3568" spans="1:4" x14ac:dyDescent="0.25">
      <c r="A3568" s="4" t="str">
        <f>HYPERLINK("http://www.autodoc.ru/Web/price/art/CN0C408740CCL?analog=on","CN0C408740CCL")</f>
        <v>CN0C408740CCL</v>
      </c>
      <c r="B3568" s="1" t="s">
        <v>5532</v>
      </c>
      <c r="C3568" s="1" t="s">
        <v>483</v>
      </c>
      <c r="D3568" t="s">
        <v>5533</v>
      </c>
    </row>
    <row r="3569" spans="1:4" x14ac:dyDescent="0.25">
      <c r="A3569" s="4" t="str">
        <f>HYPERLINK("http://www.autodoc.ru/Web/price/art/CN0C405740L?analog=on","CN0C405740L")</f>
        <v>CN0C405740L</v>
      </c>
      <c r="B3569" s="1" t="s">
        <v>5534</v>
      </c>
      <c r="C3569" s="1" t="s">
        <v>725</v>
      </c>
      <c r="D3569" t="s">
        <v>5535</v>
      </c>
    </row>
    <row r="3570" spans="1:4" x14ac:dyDescent="0.25">
      <c r="A3570" s="4" t="str">
        <f>HYPERLINK("http://www.autodoc.ru/Web/price/art/CN0C408740CCR?analog=on","CN0C408740CCR")</f>
        <v>CN0C408740CCR</v>
      </c>
      <c r="B3570" s="1" t="s">
        <v>5536</v>
      </c>
      <c r="C3570" s="1" t="s">
        <v>483</v>
      </c>
      <c r="D3570" t="s">
        <v>5537</v>
      </c>
    </row>
    <row r="3571" spans="1:4" x14ac:dyDescent="0.25">
      <c r="A3571" s="4" t="str">
        <f>HYPERLINK("http://www.autodoc.ru/Web/price/art/CN0C405740R?analog=on","CN0C405740R")</f>
        <v>CN0C405740R</v>
      </c>
      <c r="B3571" s="1" t="s">
        <v>5538</v>
      </c>
      <c r="C3571" s="1" t="s">
        <v>725</v>
      </c>
      <c r="D3571" t="s">
        <v>5539</v>
      </c>
    </row>
    <row r="3572" spans="1:4" x14ac:dyDescent="0.25">
      <c r="A3572" s="4" t="str">
        <f>HYPERLINK("http://www.autodoc.ru/Web/price/art/CN0C405741L?analog=on","CN0C405741L")</f>
        <v>CN0C405741L</v>
      </c>
      <c r="B3572" s="1" t="s">
        <v>5540</v>
      </c>
      <c r="C3572" s="1" t="s">
        <v>862</v>
      </c>
      <c r="D3572" t="s">
        <v>5541</v>
      </c>
    </row>
    <row r="3573" spans="1:4" x14ac:dyDescent="0.25">
      <c r="A3573" s="4" t="str">
        <f>HYPERLINK("http://www.autodoc.ru/Web/price/art/CN0C405741R?analog=on","CN0C405741R")</f>
        <v>CN0C405741R</v>
      </c>
      <c r="B3573" s="1" t="s">
        <v>5542</v>
      </c>
      <c r="C3573" s="1" t="s">
        <v>862</v>
      </c>
      <c r="D3573" t="s">
        <v>5543</v>
      </c>
    </row>
    <row r="3574" spans="1:4" x14ac:dyDescent="0.25">
      <c r="A3574" s="4" t="str">
        <f>HYPERLINK("http://www.autodoc.ru/Web/price/art/CN0C405742TTN?analog=on","CN0C405742TTN")</f>
        <v>CN0C405742TTN</v>
      </c>
      <c r="B3574" s="1" t="s">
        <v>5544</v>
      </c>
      <c r="C3574" s="1" t="s">
        <v>725</v>
      </c>
      <c r="D3574" t="s">
        <v>5545</v>
      </c>
    </row>
    <row r="3575" spans="1:4" x14ac:dyDescent="0.25">
      <c r="A3575" s="4" t="str">
        <f>HYPERLINK("http://www.autodoc.ru/Web/price/art/CN0C405742HN?analog=on","CN0C405742HN")</f>
        <v>CN0C405742HN</v>
      </c>
      <c r="B3575" s="1" t="s">
        <v>5546</v>
      </c>
      <c r="C3575" s="1" t="s">
        <v>725</v>
      </c>
      <c r="D3575" t="s">
        <v>5547</v>
      </c>
    </row>
    <row r="3576" spans="1:4" x14ac:dyDescent="0.25">
      <c r="A3576" s="4" t="str">
        <f>HYPERLINK("http://www.autodoc.ru/Web/price/art/CN0C405743HN?analog=on","CN0C405743HN")</f>
        <v>CN0C405743HN</v>
      </c>
      <c r="B3576" s="1" t="s">
        <v>5544</v>
      </c>
      <c r="C3576" s="1" t="s">
        <v>725</v>
      </c>
      <c r="D3576" t="s">
        <v>5548</v>
      </c>
    </row>
    <row r="3577" spans="1:4" x14ac:dyDescent="0.25">
      <c r="A3577" s="4" t="str">
        <f>HYPERLINK("http://www.autodoc.ru/Web/price/art/CN0C405744BN?analog=on","CN0C405744BN")</f>
        <v>CN0C405744BN</v>
      </c>
      <c r="B3577" s="1" t="s">
        <v>5544</v>
      </c>
      <c r="C3577" s="1" t="s">
        <v>725</v>
      </c>
      <c r="D3577" t="s">
        <v>5549</v>
      </c>
    </row>
    <row r="3578" spans="1:4" x14ac:dyDescent="0.25">
      <c r="A3578" s="4" t="str">
        <f>HYPERLINK("http://www.autodoc.ru/Web/price/art/PG30701810L?analog=on","PG30701810L")</f>
        <v>PG30701810L</v>
      </c>
      <c r="B3578" s="1" t="s">
        <v>5035</v>
      </c>
      <c r="C3578" s="1" t="s">
        <v>1298</v>
      </c>
      <c r="D3578" t="s">
        <v>5036</v>
      </c>
    </row>
    <row r="3579" spans="1:4" x14ac:dyDescent="0.25">
      <c r="A3579" s="4" t="str">
        <f>HYPERLINK("http://www.autodoc.ru/Web/price/art/PG30701810R?analog=on","PG30701810R")</f>
        <v>PG30701810R</v>
      </c>
      <c r="B3579" s="1" t="s">
        <v>5037</v>
      </c>
      <c r="C3579" s="1" t="s">
        <v>1298</v>
      </c>
      <c r="D3579" t="s">
        <v>5038</v>
      </c>
    </row>
    <row r="3580" spans="1:4" x14ac:dyDescent="0.25">
      <c r="A3580" s="4" t="str">
        <f>HYPERLINK("http://www.autodoc.ru/Web/price/art/CN0C405880?analog=on","CN0C405880")</f>
        <v>CN0C405880</v>
      </c>
      <c r="B3580" s="1" t="s">
        <v>5550</v>
      </c>
      <c r="C3580" s="1" t="s">
        <v>831</v>
      </c>
      <c r="D3580" t="s">
        <v>5551</v>
      </c>
    </row>
    <row r="3581" spans="1:4" x14ac:dyDescent="0.25">
      <c r="A3581" s="4" t="str">
        <f>HYPERLINK("http://www.autodoc.ru/Web/price/art/PG30700910?analog=on","PG30700910")</f>
        <v>PG30700910</v>
      </c>
      <c r="B3581" s="1" t="s">
        <v>5552</v>
      </c>
      <c r="C3581" s="1" t="s">
        <v>3014</v>
      </c>
      <c r="D3581" t="s">
        <v>5553</v>
      </c>
    </row>
    <row r="3582" spans="1:4" x14ac:dyDescent="0.25">
      <c r="A3582" s="4" t="str">
        <f>HYPERLINK("http://www.autodoc.ru/Web/price/art/CN0C4059A0L?analog=on","CN0C4059A0L")</f>
        <v>CN0C4059A0L</v>
      </c>
      <c r="B3582" s="1" t="s">
        <v>5554</v>
      </c>
      <c r="C3582" s="1" t="s">
        <v>831</v>
      </c>
      <c r="D3582" t="s">
        <v>5555</v>
      </c>
    </row>
    <row r="3583" spans="1:4" x14ac:dyDescent="0.25">
      <c r="A3583" s="4" t="str">
        <f>HYPERLINK("http://www.autodoc.ru/Web/price/art/CN0C4059A0R?analog=on","CN0C4059A0R")</f>
        <v>CN0C4059A0R</v>
      </c>
      <c r="B3583" s="1" t="s">
        <v>5554</v>
      </c>
      <c r="C3583" s="1" t="s">
        <v>831</v>
      </c>
      <c r="D3583" t="s">
        <v>5556</v>
      </c>
    </row>
    <row r="3584" spans="1:4" x14ac:dyDescent="0.25">
      <c r="A3584" s="4" t="str">
        <f>HYPERLINK("http://www.autodoc.ru/Web/price/art/CNXSA00910?analog=on","CNXSA00910")</f>
        <v>CNXSA00910</v>
      </c>
      <c r="B3584" s="1" t="s">
        <v>5121</v>
      </c>
      <c r="C3584" s="1" t="s">
        <v>3014</v>
      </c>
      <c r="D3584" t="s">
        <v>5122</v>
      </c>
    </row>
    <row r="3585" spans="1:4" x14ac:dyDescent="0.25">
      <c r="A3585" s="4" t="str">
        <f>HYPERLINK("http://www.autodoc.ru/Web/price/art/PG30700911?analog=on","PG30700911")</f>
        <v>PG30700911</v>
      </c>
      <c r="B3585" s="1" t="s">
        <v>5557</v>
      </c>
      <c r="C3585" s="1" t="s">
        <v>3014</v>
      </c>
      <c r="D3585" t="s">
        <v>5558</v>
      </c>
    </row>
    <row r="3586" spans="1:4" x14ac:dyDescent="0.25">
      <c r="A3586" s="4" t="str">
        <f>HYPERLINK("http://www.autodoc.ru/Web/price/art/CN0C4059A1N?analog=on","CN0C4059A1N")</f>
        <v>CN0C4059A1N</v>
      </c>
      <c r="B3586" s="1" t="s">
        <v>5554</v>
      </c>
      <c r="C3586" s="1" t="s">
        <v>831</v>
      </c>
      <c r="D3586" t="s">
        <v>5559</v>
      </c>
    </row>
    <row r="3587" spans="1:4" x14ac:dyDescent="0.25">
      <c r="A3587" s="4" t="str">
        <f>HYPERLINK("http://www.autodoc.ru/Web/price/art/CNXSA00911?analog=on","CNXSA00911")</f>
        <v>CNXSA00911</v>
      </c>
      <c r="B3587" s="1" t="s">
        <v>5123</v>
      </c>
      <c r="C3587" s="1" t="s">
        <v>3014</v>
      </c>
      <c r="D3587" t="s">
        <v>5124</v>
      </c>
    </row>
    <row r="3588" spans="1:4" x14ac:dyDescent="0.25">
      <c r="A3588" s="4" t="str">
        <f>HYPERLINK("http://www.autodoc.ru/Web/price/art/CN0C4059A2L?analog=on","CN0C4059A2L")</f>
        <v>CN0C4059A2L</v>
      </c>
      <c r="B3588" s="1" t="s">
        <v>5554</v>
      </c>
      <c r="C3588" s="1" t="s">
        <v>831</v>
      </c>
      <c r="D3588" t="s">
        <v>5401</v>
      </c>
    </row>
    <row r="3589" spans="1:4" x14ac:dyDescent="0.25">
      <c r="A3589" s="4" t="str">
        <f>HYPERLINK("http://www.autodoc.ru/Web/price/art/CN0C4059A2R?analog=on","CN0C4059A2R")</f>
        <v>CN0C4059A2R</v>
      </c>
      <c r="B3589" s="1" t="s">
        <v>5554</v>
      </c>
      <c r="C3589" s="1" t="s">
        <v>831</v>
      </c>
      <c r="D3589" t="s">
        <v>5402</v>
      </c>
    </row>
    <row r="3590" spans="1:4" x14ac:dyDescent="0.25">
      <c r="A3590" s="4" t="str">
        <f>HYPERLINK("http://www.autodoc.ru/Web/price/art/PG30700931?analog=on","PG30700931")</f>
        <v>PG30700931</v>
      </c>
      <c r="B3590" s="1" t="s">
        <v>5560</v>
      </c>
      <c r="C3590" s="1" t="s">
        <v>3014</v>
      </c>
      <c r="D3590" t="s">
        <v>5561</v>
      </c>
    </row>
    <row r="3591" spans="1:4" x14ac:dyDescent="0.25">
      <c r="A3591" s="4" t="str">
        <f>HYPERLINK("http://www.autodoc.ru/Web/price/art/CN0C4069F0?analog=on","CN0C4069F0")</f>
        <v>CN0C4069F0</v>
      </c>
      <c r="B3591" s="1" t="s">
        <v>5562</v>
      </c>
      <c r="C3591" s="1" t="s">
        <v>1995</v>
      </c>
      <c r="D3591" t="s">
        <v>5563</v>
      </c>
    </row>
    <row r="3592" spans="1:4" x14ac:dyDescent="0.25">
      <c r="A3592" s="4" t="str">
        <f>HYPERLINK("http://www.autodoc.ru/Web/price/art/PG30807970?analog=on","PG30807970")</f>
        <v>PG30807970</v>
      </c>
      <c r="B3592" s="1" t="s">
        <v>5564</v>
      </c>
      <c r="C3592" s="1" t="s">
        <v>764</v>
      </c>
      <c r="D3592" t="s">
        <v>5565</v>
      </c>
    </row>
    <row r="3593" spans="1:4" x14ac:dyDescent="0.25">
      <c r="A3593" s="4" t="str">
        <f>HYPERLINK("http://www.autodoc.ru/Web/price/art/CN0C404970?analog=on","CN0C404970")</f>
        <v>CN0C404970</v>
      </c>
      <c r="B3593" s="1" t="s">
        <v>5566</v>
      </c>
      <c r="C3593" s="1" t="s">
        <v>707</v>
      </c>
      <c r="D3593" t="s">
        <v>5567</v>
      </c>
    </row>
    <row r="3594" spans="1:4" x14ac:dyDescent="0.25">
      <c r="A3594" s="4" t="str">
        <f>HYPERLINK("http://www.autodoc.ru/Web/price/art/CN0C408970?analog=on","CN0C408970")</f>
        <v>CN0C408970</v>
      </c>
      <c r="B3594" s="1" t="s">
        <v>5568</v>
      </c>
      <c r="C3594" s="1" t="s">
        <v>483</v>
      </c>
      <c r="D3594" t="s">
        <v>5569</v>
      </c>
    </row>
    <row r="3595" spans="1:4" x14ac:dyDescent="0.25">
      <c r="A3595" s="3" t="s">
        <v>5570</v>
      </c>
      <c r="B3595" s="3"/>
      <c r="C3595" s="3"/>
      <c r="D3595" s="3"/>
    </row>
    <row r="3596" spans="1:4" x14ac:dyDescent="0.25">
      <c r="A3596" s="4" t="str">
        <f>HYPERLINK("http://www.autodoc.ru/Web/price/art/CN0C508000L?analog=on","CN0C508000L")</f>
        <v>CN0C508000L</v>
      </c>
      <c r="B3596" s="1" t="s">
        <v>5571</v>
      </c>
      <c r="C3596" s="1" t="s">
        <v>1401</v>
      </c>
      <c r="D3596" t="s">
        <v>5572</v>
      </c>
    </row>
    <row r="3597" spans="1:4" x14ac:dyDescent="0.25">
      <c r="A3597" s="4" t="str">
        <f>HYPERLINK("http://www.autodoc.ru/Web/price/art/CN0C508000R?analog=on","CN0C508000R")</f>
        <v>CN0C508000R</v>
      </c>
      <c r="B3597" s="1" t="s">
        <v>5573</v>
      </c>
      <c r="C3597" s="1" t="s">
        <v>1401</v>
      </c>
      <c r="D3597" t="s">
        <v>5574</v>
      </c>
    </row>
    <row r="3598" spans="1:4" x14ac:dyDescent="0.25">
      <c r="A3598" s="4" t="str">
        <f>HYPERLINK("http://www.autodoc.ru/Web/price/art/CN0C508070L?analog=on","CN0C508070L")</f>
        <v>CN0C508070L</v>
      </c>
      <c r="B3598" s="1" t="s">
        <v>5575</v>
      </c>
      <c r="C3598" s="1" t="s">
        <v>483</v>
      </c>
      <c r="D3598" t="s">
        <v>5576</v>
      </c>
    </row>
    <row r="3599" spans="1:4" x14ac:dyDescent="0.25">
      <c r="A3599" s="4" t="str">
        <f>HYPERLINK("http://www.autodoc.ru/Web/price/art/CN0C508070R?analog=on","CN0C508070R")</f>
        <v>CN0C508070R</v>
      </c>
      <c r="B3599" s="1" t="s">
        <v>5577</v>
      </c>
      <c r="C3599" s="1" t="s">
        <v>483</v>
      </c>
      <c r="D3599" t="s">
        <v>5578</v>
      </c>
    </row>
    <row r="3600" spans="1:4" x14ac:dyDescent="0.25">
      <c r="A3600" s="4" t="str">
        <f>HYPERLINK("http://www.autodoc.ru/Web/price/art/CN0C508120?analog=on","CN0C508120")</f>
        <v>CN0C508120</v>
      </c>
      <c r="B3600" s="1" t="s">
        <v>5579</v>
      </c>
      <c r="C3600" s="1" t="s">
        <v>483</v>
      </c>
      <c r="D3600" t="s">
        <v>5580</v>
      </c>
    </row>
    <row r="3601" spans="1:4" x14ac:dyDescent="0.25">
      <c r="A3601" s="4" t="str">
        <f>HYPERLINK("http://www.autodoc.ru/Web/price/art/CN0C508160X?analog=on","CN0C508160X")</f>
        <v>CN0C508160X</v>
      </c>
      <c r="B3601" s="1" t="s">
        <v>5581</v>
      </c>
      <c r="C3601" s="1" t="s">
        <v>483</v>
      </c>
      <c r="D3601" t="s">
        <v>5582</v>
      </c>
    </row>
    <row r="3602" spans="1:4" x14ac:dyDescent="0.25">
      <c r="A3602" s="4" t="str">
        <f>HYPERLINK("http://www.autodoc.ru/Web/price/art/CN0C508161?analog=on","CN0C508161")</f>
        <v>CN0C508161</v>
      </c>
      <c r="B3602" s="1" t="s">
        <v>5581</v>
      </c>
      <c r="C3602" s="1" t="s">
        <v>483</v>
      </c>
      <c r="D3602" t="s">
        <v>5583</v>
      </c>
    </row>
    <row r="3603" spans="1:4" x14ac:dyDescent="0.25">
      <c r="A3603" s="4" t="str">
        <f>HYPERLINK("http://www.autodoc.ru/Web/price/art/CN0C508170?analog=on","CN0C508170")</f>
        <v>CN0C508170</v>
      </c>
      <c r="B3603" s="1" t="s">
        <v>5584</v>
      </c>
      <c r="C3603" s="1" t="s">
        <v>483</v>
      </c>
      <c r="D3603" t="s">
        <v>5585</v>
      </c>
    </row>
    <row r="3604" spans="1:4" x14ac:dyDescent="0.25">
      <c r="A3604" s="4" t="str">
        <f>HYPERLINK("http://www.autodoc.ru/Web/price/art/CN0C508171L?analog=on","CN0C508171L")</f>
        <v>CN0C508171L</v>
      </c>
      <c r="B3604" s="1" t="s">
        <v>5586</v>
      </c>
      <c r="C3604" s="1" t="s">
        <v>483</v>
      </c>
      <c r="D3604" t="s">
        <v>5587</v>
      </c>
    </row>
    <row r="3605" spans="1:4" x14ac:dyDescent="0.25">
      <c r="A3605" s="4" t="str">
        <f>HYPERLINK("http://www.autodoc.ru/Web/price/art/CN0C508171R?analog=on","CN0C508171R")</f>
        <v>CN0C508171R</v>
      </c>
      <c r="B3605" s="1" t="s">
        <v>5588</v>
      </c>
      <c r="C3605" s="1" t="s">
        <v>483</v>
      </c>
      <c r="D3605" t="s">
        <v>5589</v>
      </c>
    </row>
    <row r="3606" spans="1:4" x14ac:dyDescent="0.25">
      <c r="A3606" s="4" t="str">
        <f>HYPERLINK("http://www.autodoc.ru/Web/price/art/CN0C508172L?analog=on","CN0C508172L")</f>
        <v>CN0C508172L</v>
      </c>
      <c r="C3606" s="1" t="s">
        <v>483</v>
      </c>
      <c r="D3606" t="s">
        <v>5590</v>
      </c>
    </row>
    <row r="3607" spans="1:4" x14ac:dyDescent="0.25">
      <c r="A3607" s="4" t="str">
        <f>HYPERLINK("http://www.autodoc.ru/Web/price/art/CN0C508172R?analog=on","CN0C508172R")</f>
        <v>CN0C508172R</v>
      </c>
      <c r="C3607" s="1" t="s">
        <v>483</v>
      </c>
      <c r="D3607" t="s">
        <v>5591</v>
      </c>
    </row>
    <row r="3608" spans="1:4" x14ac:dyDescent="0.25">
      <c r="A3608" s="4" t="str">
        <f>HYPERLINK("http://www.autodoc.ru/Web/price/art/CN0C508191?analog=on","CN0C508191")</f>
        <v>CN0C508191</v>
      </c>
      <c r="B3608" s="1" t="s">
        <v>5592</v>
      </c>
      <c r="C3608" s="1" t="s">
        <v>483</v>
      </c>
      <c r="D3608" t="s">
        <v>5593</v>
      </c>
    </row>
    <row r="3609" spans="1:4" x14ac:dyDescent="0.25">
      <c r="A3609" s="4" t="str">
        <f>HYPERLINK("http://www.autodoc.ru/Web/price/art/CN0C508270L?analog=on","CN0C508270L")</f>
        <v>CN0C508270L</v>
      </c>
      <c r="B3609" s="1" t="s">
        <v>5594</v>
      </c>
      <c r="C3609" s="1" t="s">
        <v>483</v>
      </c>
      <c r="D3609" t="s">
        <v>5595</v>
      </c>
    </row>
    <row r="3610" spans="1:4" x14ac:dyDescent="0.25">
      <c r="A3610" s="4" t="str">
        <f>HYPERLINK("http://www.autodoc.ru/Web/price/art/CN0C508270R?analog=on","CN0C508270R")</f>
        <v>CN0C508270R</v>
      </c>
      <c r="B3610" s="1" t="s">
        <v>5596</v>
      </c>
      <c r="C3610" s="1" t="s">
        <v>483</v>
      </c>
      <c r="D3610" t="s">
        <v>5597</v>
      </c>
    </row>
    <row r="3611" spans="1:4" x14ac:dyDescent="0.25">
      <c r="A3611" s="4" t="str">
        <f>HYPERLINK("http://www.autodoc.ru/Web/price/art/CNBER03280Z?analog=on","CNBER03280Z")</f>
        <v>CNBER03280Z</v>
      </c>
      <c r="B3611" s="1" t="s">
        <v>5080</v>
      </c>
      <c r="C3611" s="1" t="s">
        <v>782</v>
      </c>
      <c r="D3611" t="s">
        <v>5081</v>
      </c>
    </row>
    <row r="3612" spans="1:4" x14ac:dyDescent="0.25">
      <c r="A3612" s="4" t="str">
        <f>HYPERLINK("http://www.autodoc.ru/Web/price/art/CN0C508300L?analog=on","CN0C508300L")</f>
        <v>CN0C508300L</v>
      </c>
      <c r="B3612" s="1" t="s">
        <v>5598</v>
      </c>
      <c r="C3612" s="1" t="s">
        <v>483</v>
      </c>
      <c r="D3612" t="s">
        <v>5599</v>
      </c>
    </row>
    <row r="3613" spans="1:4" x14ac:dyDescent="0.25">
      <c r="A3613" s="4" t="str">
        <f>HYPERLINK("http://www.autodoc.ru/Web/price/art/CN0C508300R?analog=on","CN0C508300R")</f>
        <v>CN0C508300R</v>
      </c>
      <c r="B3613" s="1" t="s">
        <v>5600</v>
      </c>
      <c r="C3613" s="1" t="s">
        <v>483</v>
      </c>
      <c r="D3613" t="s">
        <v>5601</v>
      </c>
    </row>
    <row r="3614" spans="1:4" x14ac:dyDescent="0.25">
      <c r="A3614" s="4" t="str">
        <f>HYPERLINK("http://www.autodoc.ru/Web/price/art/CN0C508301L?analog=on","CN0C508301L")</f>
        <v>CN0C508301L</v>
      </c>
      <c r="B3614" s="1" t="s">
        <v>5598</v>
      </c>
      <c r="C3614" s="1" t="s">
        <v>483</v>
      </c>
      <c r="D3614" t="s">
        <v>5602</v>
      </c>
    </row>
    <row r="3615" spans="1:4" x14ac:dyDescent="0.25">
      <c r="A3615" s="4" t="str">
        <f>HYPERLINK("http://www.autodoc.ru/Web/price/art/CN0C508301R?analog=on","CN0C508301R")</f>
        <v>CN0C508301R</v>
      </c>
      <c r="B3615" s="1" t="s">
        <v>5600</v>
      </c>
      <c r="C3615" s="1" t="s">
        <v>483</v>
      </c>
      <c r="D3615" t="s">
        <v>5603</v>
      </c>
    </row>
    <row r="3616" spans="1:4" x14ac:dyDescent="0.25">
      <c r="A3616" s="4" t="str">
        <f>HYPERLINK("http://www.autodoc.ru/Web/price/art/CN0C508310N?analog=on","CN0C508310N")</f>
        <v>CN0C508310N</v>
      </c>
      <c r="C3616" s="1" t="s">
        <v>483</v>
      </c>
      <c r="D3616" t="s">
        <v>5604</v>
      </c>
    </row>
    <row r="3617" spans="1:4" x14ac:dyDescent="0.25">
      <c r="A3617" s="4" t="str">
        <f>HYPERLINK("http://www.autodoc.ru/Web/price/art/CN0C508330T?analog=on","CN0C508330T")</f>
        <v>CN0C508330T</v>
      </c>
      <c r="B3617" s="1" t="s">
        <v>5605</v>
      </c>
      <c r="C3617" s="1" t="s">
        <v>483</v>
      </c>
      <c r="D3617" t="s">
        <v>5606</v>
      </c>
    </row>
    <row r="3618" spans="1:4" x14ac:dyDescent="0.25">
      <c r="A3618" s="4" t="str">
        <f>HYPERLINK("http://www.autodoc.ru/Web/price/art/CN0C508331?analog=on","CN0C508331")</f>
        <v>CN0C508331</v>
      </c>
      <c r="B3618" s="1" t="s">
        <v>5605</v>
      </c>
      <c r="C3618" s="1" t="s">
        <v>483</v>
      </c>
      <c r="D3618" t="s">
        <v>5607</v>
      </c>
    </row>
    <row r="3619" spans="1:4" x14ac:dyDescent="0.25">
      <c r="A3619" s="4" t="str">
        <f>HYPERLINK("http://www.autodoc.ru/Web/price/art/CN0C508360?analog=on","CN0C508360")</f>
        <v>CN0C508360</v>
      </c>
      <c r="B3619" s="1" t="s">
        <v>5608</v>
      </c>
      <c r="C3619" s="1" t="s">
        <v>483</v>
      </c>
      <c r="D3619" t="s">
        <v>5609</v>
      </c>
    </row>
    <row r="3620" spans="1:4" x14ac:dyDescent="0.25">
      <c r="A3620" s="4" t="str">
        <f>HYPERLINK("http://www.autodoc.ru/Web/price/art/CN0C508450XL?analog=on","CN0C508450XL")</f>
        <v>CN0C508450XL</v>
      </c>
      <c r="B3620" s="1" t="s">
        <v>5610</v>
      </c>
      <c r="C3620" s="1" t="s">
        <v>483</v>
      </c>
      <c r="D3620" t="s">
        <v>5611</v>
      </c>
    </row>
    <row r="3621" spans="1:4" x14ac:dyDescent="0.25">
      <c r="A3621" s="4" t="str">
        <f>HYPERLINK("http://www.autodoc.ru/Web/price/art/CN0C508450XR?analog=on","CN0C508450XR")</f>
        <v>CN0C508450XR</v>
      </c>
      <c r="B3621" s="1" t="s">
        <v>5612</v>
      </c>
      <c r="C3621" s="1" t="s">
        <v>483</v>
      </c>
      <c r="D3621" t="s">
        <v>5613</v>
      </c>
    </row>
    <row r="3622" spans="1:4" x14ac:dyDescent="0.25">
      <c r="A3622" s="4" t="str">
        <f>HYPERLINK("http://www.autodoc.ru/Web/price/art/CN0C508451XL?analog=on","CN0C508451XL")</f>
        <v>CN0C508451XL</v>
      </c>
      <c r="B3622" s="1" t="s">
        <v>5614</v>
      </c>
      <c r="C3622" s="1" t="s">
        <v>483</v>
      </c>
      <c r="D3622" t="s">
        <v>5615</v>
      </c>
    </row>
    <row r="3623" spans="1:4" x14ac:dyDescent="0.25">
      <c r="A3623" s="4" t="str">
        <f>HYPERLINK("http://www.autodoc.ru/Web/price/art/CN0C508451XR?analog=on","CN0C508451XR")</f>
        <v>CN0C508451XR</v>
      </c>
      <c r="B3623" s="1" t="s">
        <v>5616</v>
      </c>
      <c r="C3623" s="1" t="s">
        <v>483</v>
      </c>
      <c r="D3623" t="s">
        <v>5617</v>
      </c>
    </row>
    <row r="3624" spans="1:4" x14ac:dyDescent="0.25">
      <c r="A3624" s="4" t="str">
        <f>HYPERLINK("http://www.autodoc.ru/Web/price/art/CN0C508510L?analog=on","CN0C508510L")</f>
        <v>CN0C508510L</v>
      </c>
      <c r="B3624" s="1" t="s">
        <v>5618</v>
      </c>
      <c r="C3624" s="1" t="s">
        <v>483</v>
      </c>
      <c r="D3624" t="s">
        <v>5619</v>
      </c>
    </row>
    <row r="3625" spans="1:4" x14ac:dyDescent="0.25">
      <c r="A3625" s="4" t="str">
        <f>HYPERLINK("http://www.autodoc.ru/Web/price/art/CN0C508510R?analog=on","CN0C508510R")</f>
        <v>CN0C508510R</v>
      </c>
      <c r="B3625" s="1" t="s">
        <v>5620</v>
      </c>
      <c r="C3625" s="1" t="s">
        <v>483</v>
      </c>
      <c r="D3625" t="s">
        <v>5621</v>
      </c>
    </row>
    <row r="3626" spans="1:4" x14ac:dyDescent="0.25">
      <c r="A3626" s="4" t="str">
        <f>HYPERLINK("http://www.autodoc.ru/Web/price/art/CN0C508520L?analog=on","CN0C508520L")</f>
        <v>CN0C508520L</v>
      </c>
      <c r="B3626" s="1" t="s">
        <v>5622</v>
      </c>
      <c r="C3626" s="1" t="s">
        <v>483</v>
      </c>
      <c r="D3626" t="s">
        <v>5623</v>
      </c>
    </row>
    <row r="3627" spans="1:4" x14ac:dyDescent="0.25">
      <c r="A3627" s="4" t="str">
        <f>HYPERLINK("http://www.autodoc.ru/Web/price/art/CN0C508520R?analog=on","CN0C508520R")</f>
        <v>CN0C508520R</v>
      </c>
      <c r="B3627" s="1" t="s">
        <v>5624</v>
      </c>
      <c r="C3627" s="1" t="s">
        <v>483</v>
      </c>
      <c r="D3627" t="s">
        <v>5625</v>
      </c>
    </row>
    <row r="3628" spans="1:4" x14ac:dyDescent="0.25">
      <c r="A3628" s="4" t="str">
        <f>HYPERLINK("http://www.autodoc.ru/Web/price/art/CN0C508560L?analog=on","CN0C508560L")</f>
        <v>CN0C508560L</v>
      </c>
      <c r="B3628" s="1" t="s">
        <v>5626</v>
      </c>
      <c r="C3628" s="1" t="s">
        <v>483</v>
      </c>
      <c r="D3628" t="s">
        <v>5627</v>
      </c>
    </row>
    <row r="3629" spans="1:4" x14ac:dyDescent="0.25">
      <c r="A3629" s="4" t="str">
        <f>HYPERLINK("http://www.autodoc.ru/Web/price/art/CN0C508560R?analog=on","CN0C508560R")</f>
        <v>CN0C508560R</v>
      </c>
      <c r="B3629" s="1" t="s">
        <v>5628</v>
      </c>
      <c r="C3629" s="1" t="s">
        <v>483</v>
      </c>
      <c r="D3629" t="s">
        <v>5629</v>
      </c>
    </row>
    <row r="3630" spans="1:4" x14ac:dyDescent="0.25">
      <c r="A3630" s="4" t="str">
        <f>HYPERLINK("http://www.autodoc.ru/Web/price/art/CN0C508640?analog=on","CN0C508640")</f>
        <v>CN0C508640</v>
      </c>
      <c r="B3630" s="1" t="s">
        <v>5630</v>
      </c>
      <c r="C3630" s="1" t="s">
        <v>483</v>
      </c>
      <c r="D3630" t="s">
        <v>5631</v>
      </c>
    </row>
    <row r="3631" spans="1:4" x14ac:dyDescent="0.25">
      <c r="A3631" s="4" t="str">
        <f>HYPERLINK("http://www.autodoc.ru/Web/price/art/CN0C508641?analog=on","CN0C508641")</f>
        <v>CN0C508641</v>
      </c>
      <c r="B3631" s="1" t="s">
        <v>5632</v>
      </c>
      <c r="C3631" s="1" t="s">
        <v>483</v>
      </c>
      <c r="D3631" t="s">
        <v>5633</v>
      </c>
    </row>
    <row r="3632" spans="1:4" x14ac:dyDescent="0.25">
      <c r="A3632" s="4" t="str">
        <f>HYPERLINK("http://www.autodoc.ru/Web/price/art/CN0C508660L?analog=on","CN0C508660L")</f>
        <v>CN0C508660L</v>
      </c>
      <c r="B3632" s="1" t="s">
        <v>5634</v>
      </c>
      <c r="C3632" s="1" t="s">
        <v>483</v>
      </c>
      <c r="D3632" t="s">
        <v>5635</v>
      </c>
    </row>
    <row r="3633" spans="1:4" x14ac:dyDescent="0.25">
      <c r="A3633" s="4" t="str">
        <f>HYPERLINK("http://www.autodoc.ru/Web/price/art/CN0C508660R?analog=on","CN0C508660R")</f>
        <v>CN0C508660R</v>
      </c>
      <c r="B3633" s="1" t="s">
        <v>5636</v>
      </c>
      <c r="C3633" s="1" t="s">
        <v>483</v>
      </c>
      <c r="D3633" t="s">
        <v>5637</v>
      </c>
    </row>
    <row r="3634" spans="1:4" x14ac:dyDescent="0.25">
      <c r="A3634" s="4" t="str">
        <f>HYPERLINK("http://www.autodoc.ru/Web/price/art/CN0C508680?analog=on","CN0C508680")</f>
        <v>CN0C508680</v>
      </c>
      <c r="B3634" s="1" t="s">
        <v>5638</v>
      </c>
      <c r="C3634" s="1" t="s">
        <v>483</v>
      </c>
      <c r="D3634" t="s">
        <v>5639</v>
      </c>
    </row>
    <row r="3635" spans="1:4" x14ac:dyDescent="0.25">
      <c r="A3635" s="4" t="str">
        <f>HYPERLINK("http://www.autodoc.ru/Web/price/art/CN0C508740L?analog=on","CN0C508740L")</f>
        <v>CN0C508740L</v>
      </c>
      <c r="B3635" s="1" t="s">
        <v>5640</v>
      </c>
      <c r="C3635" s="1" t="s">
        <v>483</v>
      </c>
      <c r="D3635" t="s">
        <v>5641</v>
      </c>
    </row>
    <row r="3636" spans="1:4" x14ac:dyDescent="0.25">
      <c r="A3636" s="4" t="str">
        <f>HYPERLINK("http://www.autodoc.ru/Web/price/art/CN0C508740R?analog=on","CN0C508740R")</f>
        <v>CN0C508740R</v>
      </c>
      <c r="B3636" s="1" t="s">
        <v>5642</v>
      </c>
      <c r="C3636" s="1" t="s">
        <v>483</v>
      </c>
      <c r="D3636" t="s">
        <v>5643</v>
      </c>
    </row>
    <row r="3637" spans="1:4" x14ac:dyDescent="0.25">
      <c r="A3637" s="3" t="s">
        <v>5644</v>
      </c>
      <c r="B3637" s="3"/>
      <c r="C3637" s="3"/>
      <c r="D3637" s="3"/>
    </row>
    <row r="3638" spans="1:4" x14ac:dyDescent="0.25">
      <c r="A3638" s="4" t="str">
        <f>HYPERLINK("http://www.autodoc.ru/Web/price/art/CN0C505000L?analog=on","CN0C505000L")</f>
        <v>CN0C505000L</v>
      </c>
      <c r="B3638" s="1" t="s">
        <v>5645</v>
      </c>
      <c r="C3638" s="1" t="s">
        <v>862</v>
      </c>
      <c r="D3638" t="s">
        <v>5646</v>
      </c>
    </row>
    <row r="3639" spans="1:4" x14ac:dyDescent="0.25">
      <c r="A3639" s="4" t="str">
        <f>HYPERLINK("http://www.autodoc.ru/Web/price/art/CN0C501000L?analog=on","CN0C501000L")</f>
        <v>CN0C501000L</v>
      </c>
      <c r="B3639" s="1" t="s">
        <v>5647</v>
      </c>
      <c r="C3639" s="1" t="s">
        <v>1301</v>
      </c>
      <c r="D3639" t="s">
        <v>5646</v>
      </c>
    </row>
    <row r="3640" spans="1:4" x14ac:dyDescent="0.25">
      <c r="A3640" s="4" t="str">
        <f>HYPERLINK("http://www.autodoc.ru/Web/price/art/CN0C501000R?analog=on","CN0C501000R")</f>
        <v>CN0C501000R</v>
      </c>
      <c r="B3640" s="1" t="s">
        <v>5648</v>
      </c>
      <c r="C3640" s="1" t="s">
        <v>1301</v>
      </c>
      <c r="D3640" t="s">
        <v>5649</v>
      </c>
    </row>
    <row r="3641" spans="1:4" x14ac:dyDescent="0.25">
      <c r="A3641" s="4" t="str">
        <f>HYPERLINK("http://www.autodoc.ru/Web/price/art/CN0C505000R?analog=on","CN0C505000R")</f>
        <v>CN0C505000R</v>
      </c>
      <c r="B3641" s="1" t="s">
        <v>5650</v>
      </c>
      <c r="C3641" s="1" t="s">
        <v>862</v>
      </c>
      <c r="D3641" t="s">
        <v>5649</v>
      </c>
    </row>
    <row r="3642" spans="1:4" x14ac:dyDescent="0.25">
      <c r="A3642" s="4" t="str">
        <f>HYPERLINK("http://www.autodoc.ru/Web/price/art/RNMEG03070Z?analog=on","RNMEG03070Z")</f>
        <v>RNMEG03070Z</v>
      </c>
      <c r="B3642" s="1" t="s">
        <v>5420</v>
      </c>
      <c r="C3642" s="1" t="s">
        <v>782</v>
      </c>
      <c r="D3642" t="s">
        <v>5421</v>
      </c>
    </row>
    <row r="3643" spans="1:4" x14ac:dyDescent="0.25">
      <c r="A3643" s="4" t="str">
        <f>HYPERLINK("http://www.autodoc.ru/Web/price/art/DWNEX08070Z?analog=on","DWNEX08070Z")</f>
        <v>DWNEX08070Z</v>
      </c>
      <c r="B3643" s="1" t="s">
        <v>5420</v>
      </c>
      <c r="C3643" s="1" t="s">
        <v>483</v>
      </c>
      <c r="D3643" t="s">
        <v>5422</v>
      </c>
    </row>
    <row r="3644" spans="1:4" x14ac:dyDescent="0.25">
      <c r="A3644" s="4" t="str">
        <f>HYPERLINK("http://www.autodoc.ru/Web/price/art/RNMEG03071N?analog=on","RNMEG03071N")</f>
        <v>RNMEG03071N</v>
      </c>
      <c r="B3644" s="1" t="s">
        <v>5423</v>
      </c>
      <c r="C3644" s="1" t="s">
        <v>782</v>
      </c>
      <c r="D3644" t="s">
        <v>5424</v>
      </c>
    </row>
    <row r="3645" spans="1:4" x14ac:dyDescent="0.25">
      <c r="A3645" s="4" t="str">
        <f>HYPERLINK("http://www.autodoc.ru/Web/price/art/RNMEG03072N?analog=on","RNMEG03072N")</f>
        <v>RNMEG03072N</v>
      </c>
      <c r="B3645" s="1" t="s">
        <v>5425</v>
      </c>
      <c r="C3645" s="1" t="s">
        <v>782</v>
      </c>
      <c r="D3645" t="s">
        <v>5424</v>
      </c>
    </row>
    <row r="3646" spans="1:4" x14ac:dyDescent="0.25">
      <c r="A3646" s="4" t="str">
        <f>HYPERLINK("http://www.autodoc.ru/Web/price/art/RNMEG03073N?analog=on","RNMEG03073N")</f>
        <v>RNMEG03073N</v>
      </c>
      <c r="B3646" s="1" t="s">
        <v>5425</v>
      </c>
      <c r="C3646" s="1" t="s">
        <v>782</v>
      </c>
      <c r="D3646" t="s">
        <v>5426</v>
      </c>
    </row>
    <row r="3647" spans="1:4" x14ac:dyDescent="0.25">
      <c r="A3647" s="4" t="str">
        <f>HYPERLINK("http://www.autodoc.ru/Web/price/art/RNMEG03074N?analog=on","RNMEG03074N")</f>
        <v>RNMEG03074N</v>
      </c>
      <c r="B3647" s="1" t="s">
        <v>5423</v>
      </c>
      <c r="C3647" s="1" t="s">
        <v>782</v>
      </c>
      <c r="D3647" t="s">
        <v>5426</v>
      </c>
    </row>
    <row r="3648" spans="1:4" x14ac:dyDescent="0.25">
      <c r="A3648" s="4" t="str">
        <f>HYPERLINK("http://www.autodoc.ru/Web/price/art/RNMEG03080Z?analog=on","RNMEG03080Z")</f>
        <v>RNMEG03080Z</v>
      </c>
      <c r="C3648" s="1" t="s">
        <v>782</v>
      </c>
      <c r="D3648" t="s">
        <v>5427</v>
      </c>
    </row>
    <row r="3649" spans="1:4" x14ac:dyDescent="0.25">
      <c r="A3649" s="4" t="str">
        <f>HYPERLINK("http://www.autodoc.ru/Web/price/art/CN0C501160X?analog=on","CN0C501160X")</f>
        <v>CN0C501160X</v>
      </c>
      <c r="B3649" s="1" t="s">
        <v>5651</v>
      </c>
      <c r="C3649" s="1" t="s">
        <v>1301</v>
      </c>
      <c r="D3649" t="s">
        <v>5582</v>
      </c>
    </row>
    <row r="3650" spans="1:4" x14ac:dyDescent="0.25">
      <c r="A3650" s="4" t="str">
        <f>HYPERLINK("http://www.autodoc.ru/Web/price/art/CN0C505160X?analog=on","CN0C505160X")</f>
        <v>CN0C505160X</v>
      </c>
      <c r="B3650" s="1" t="s">
        <v>5652</v>
      </c>
      <c r="C3650" s="1" t="s">
        <v>725</v>
      </c>
      <c r="D3650" t="s">
        <v>5582</v>
      </c>
    </row>
    <row r="3651" spans="1:4" x14ac:dyDescent="0.25">
      <c r="A3651" s="4" t="str">
        <f>HYPERLINK("http://www.autodoc.ru/Web/price/art/CN0C501240?analog=on","CN0C501240")</f>
        <v>CN0C501240</v>
      </c>
      <c r="B3651" s="1" t="s">
        <v>5653</v>
      </c>
      <c r="C3651" s="1" t="s">
        <v>1301</v>
      </c>
      <c r="D3651" t="s">
        <v>5654</v>
      </c>
    </row>
    <row r="3652" spans="1:4" x14ac:dyDescent="0.25">
      <c r="A3652" s="4" t="str">
        <f>HYPERLINK("http://www.autodoc.ru/Web/price/art/PG20698260WZ?analog=on","PG20698260WZ")</f>
        <v>PG20698260WZ</v>
      </c>
      <c r="B3652" s="1" t="s">
        <v>5184</v>
      </c>
      <c r="C3652" s="1" t="s">
        <v>5185</v>
      </c>
      <c r="D3652" t="s">
        <v>5186</v>
      </c>
    </row>
    <row r="3653" spans="1:4" x14ac:dyDescent="0.25">
      <c r="A3653" s="4" t="str">
        <f>HYPERLINK("http://www.autodoc.ru/Web/price/art/CN0C501270L?analog=on","CN0C501270L")</f>
        <v>CN0C501270L</v>
      </c>
      <c r="B3653" s="1" t="s">
        <v>5655</v>
      </c>
      <c r="C3653" s="1" t="s">
        <v>1301</v>
      </c>
      <c r="D3653" t="s">
        <v>5656</v>
      </c>
    </row>
    <row r="3654" spans="1:4" x14ac:dyDescent="0.25">
      <c r="A3654" s="4" t="str">
        <f>HYPERLINK("http://www.autodoc.ru/Web/price/art/CN0C501270R?analog=on","CN0C501270R")</f>
        <v>CN0C501270R</v>
      </c>
      <c r="B3654" s="1" t="s">
        <v>5657</v>
      </c>
      <c r="C3654" s="1" t="s">
        <v>1301</v>
      </c>
      <c r="D3654" t="s">
        <v>5658</v>
      </c>
    </row>
    <row r="3655" spans="1:4" x14ac:dyDescent="0.25">
      <c r="A3655" s="4" t="str">
        <f>HYPERLINK("http://www.autodoc.ru/Web/price/art/CN0C501271L?analog=on","CN0C501271L")</f>
        <v>CN0C501271L</v>
      </c>
      <c r="B3655" s="1" t="s">
        <v>5659</v>
      </c>
      <c r="C3655" s="1" t="s">
        <v>1333</v>
      </c>
      <c r="D3655" t="s">
        <v>5660</v>
      </c>
    </row>
    <row r="3656" spans="1:4" x14ac:dyDescent="0.25">
      <c r="A3656" s="4" t="str">
        <f>HYPERLINK("http://www.autodoc.ru/Web/price/art/CN0C501271R?analog=on","CN0C501271R")</f>
        <v>CN0C501271R</v>
      </c>
      <c r="B3656" s="1" t="s">
        <v>5657</v>
      </c>
      <c r="C3656" s="1" t="s">
        <v>1333</v>
      </c>
      <c r="D3656" t="s">
        <v>5661</v>
      </c>
    </row>
    <row r="3657" spans="1:4" x14ac:dyDescent="0.25">
      <c r="A3657" s="4" t="str">
        <f>HYPERLINK("http://www.autodoc.ru/Web/price/art/CN0C501330?analog=on","CN0C501330")</f>
        <v>CN0C501330</v>
      </c>
      <c r="B3657" s="1" t="s">
        <v>5662</v>
      </c>
      <c r="C3657" s="1" t="s">
        <v>1298</v>
      </c>
      <c r="D3657" t="s">
        <v>5663</v>
      </c>
    </row>
    <row r="3658" spans="1:4" x14ac:dyDescent="0.25">
      <c r="A3658" s="4" t="str">
        <f>HYPERLINK("http://www.autodoc.ru/Web/price/art/CN0C505330?analog=on","CN0C505330")</f>
        <v>CN0C505330</v>
      </c>
      <c r="B3658" s="1" t="s">
        <v>5664</v>
      </c>
      <c r="C3658" s="1" t="s">
        <v>725</v>
      </c>
      <c r="D3658" t="s">
        <v>5665</v>
      </c>
    </row>
    <row r="3659" spans="1:4" x14ac:dyDescent="0.25">
      <c r="A3659" s="4" t="str">
        <f>HYPERLINK("http://www.autodoc.ru/Web/price/art/CN0C501380?analog=on","CN0C501380")</f>
        <v>CN0C501380</v>
      </c>
      <c r="B3659" s="1" t="s">
        <v>5666</v>
      </c>
      <c r="C3659" s="1" t="s">
        <v>1298</v>
      </c>
      <c r="D3659" t="s">
        <v>5667</v>
      </c>
    </row>
    <row r="3660" spans="1:4" x14ac:dyDescent="0.25">
      <c r="A3660" s="4" t="str">
        <f>HYPERLINK("http://www.autodoc.ru/Web/price/art/CN0C501450XL?analog=on","CN0C501450XL")</f>
        <v>CN0C501450XL</v>
      </c>
      <c r="B3660" s="1" t="s">
        <v>5668</v>
      </c>
      <c r="C3660" s="1" t="s">
        <v>1298</v>
      </c>
      <c r="D3660" t="s">
        <v>5669</v>
      </c>
    </row>
    <row r="3661" spans="1:4" x14ac:dyDescent="0.25">
      <c r="A3661" s="4" t="str">
        <f>HYPERLINK("http://www.autodoc.ru/Web/price/art/CN0C501450XR?analog=on","CN0C501450XR")</f>
        <v>CN0C501450XR</v>
      </c>
      <c r="B3661" s="1" t="s">
        <v>5670</v>
      </c>
      <c r="C3661" s="1" t="s">
        <v>1298</v>
      </c>
      <c r="D3661" t="s">
        <v>5671</v>
      </c>
    </row>
    <row r="3662" spans="1:4" x14ac:dyDescent="0.25">
      <c r="A3662" s="4" t="str">
        <f>HYPERLINK("http://www.autodoc.ru/Web/price/art/CN0C505740L?analog=on","CN0C505740L")</f>
        <v>CN0C505740L</v>
      </c>
      <c r="B3662" s="1" t="s">
        <v>5672</v>
      </c>
      <c r="C3662" s="1" t="s">
        <v>725</v>
      </c>
      <c r="D3662" t="s">
        <v>5673</v>
      </c>
    </row>
    <row r="3663" spans="1:4" x14ac:dyDescent="0.25">
      <c r="A3663" s="4" t="str">
        <f>HYPERLINK("http://www.autodoc.ru/Web/price/art/CN0C505740R?analog=on","CN0C505740R")</f>
        <v>CN0C505740R</v>
      </c>
      <c r="B3663" s="1" t="s">
        <v>5674</v>
      </c>
      <c r="C3663" s="1" t="s">
        <v>725</v>
      </c>
      <c r="D3663" t="s">
        <v>5675</v>
      </c>
    </row>
    <row r="3664" spans="1:4" x14ac:dyDescent="0.25">
      <c r="A3664" s="4" t="str">
        <f>HYPERLINK("http://www.autodoc.ru/Web/price/art/CN0C501810L?analog=on","CN0C501810L")</f>
        <v>CN0C501810L</v>
      </c>
      <c r="B3664" s="1" t="s">
        <v>5676</v>
      </c>
      <c r="C3664" s="1" t="s">
        <v>1301</v>
      </c>
      <c r="D3664" t="s">
        <v>5677</v>
      </c>
    </row>
    <row r="3665" spans="1:4" x14ac:dyDescent="0.25">
      <c r="A3665" s="4" t="str">
        <f>HYPERLINK("http://www.autodoc.ru/Web/price/art/CN0C501810R?analog=on","CN0C501810R")</f>
        <v>CN0C501810R</v>
      </c>
      <c r="B3665" s="1" t="s">
        <v>5678</v>
      </c>
      <c r="C3665" s="1" t="s">
        <v>1301</v>
      </c>
      <c r="D3665" t="s">
        <v>5679</v>
      </c>
    </row>
    <row r="3666" spans="1:4" x14ac:dyDescent="0.25">
      <c r="A3666" s="4" t="str">
        <f>HYPERLINK("http://www.autodoc.ru/Web/price/art/CN0C501920?analog=on","CN0C501920")</f>
        <v>CN0C501920</v>
      </c>
      <c r="B3666" s="1" t="s">
        <v>5680</v>
      </c>
      <c r="C3666" s="1" t="s">
        <v>1301</v>
      </c>
      <c r="D3666" t="s">
        <v>5681</v>
      </c>
    </row>
    <row r="3667" spans="1:4" x14ac:dyDescent="0.25">
      <c r="A3667" s="4" t="str">
        <f>HYPERLINK("http://www.autodoc.ru/Web/price/art/CN0C501921?analog=on","CN0C501921")</f>
        <v>CN0C501921</v>
      </c>
      <c r="B3667" s="1" t="s">
        <v>5682</v>
      </c>
      <c r="C3667" s="1" t="s">
        <v>1301</v>
      </c>
      <c r="D3667" t="s">
        <v>5683</v>
      </c>
    </row>
    <row r="3668" spans="1:4" x14ac:dyDescent="0.25">
      <c r="A3668" s="4" t="str">
        <f>HYPERLINK("http://www.autodoc.ru/Web/price/art/PG40699970?analog=on","PG40699970")</f>
        <v>PG40699970</v>
      </c>
      <c r="B3668" s="1" t="s">
        <v>5684</v>
      </c>
      <c r="C3668" s="1" t="s">
        <v>1027</v>
      </c>
      <c r="D3668" t="s">
        <v>5685</v>
      </c>
    </row>
    <row r="3669" spans="1:4" x14ac:dyDescent="0.25">
      <c r="A3669" s="3" t="s">
        <v>5686</v>
      </c>
      <c r="B3669" s="3"/>
      <c r="C3669" s="3"/>
      <c r="D3669" s="3"/>
    </row>
    <row r="3670" spans="1:4" x14ac:dyDescent="0.25">
      <c r="A3670" s="4" t="str">
        <f>HYPERLINK("http://www.autodoc.ru/Web/price/art/PG00707450XL?analog=on","PG00707450XL")</f>
        <v>PG00707450XL</v>
      </c>
      <c r="B3670" s="1" t="s">
        <v>5687</v>
      </c>
      <c r="C3670" s="1" t="s">
        <v>1373</v>
      </c>
      <c r="D3670" t="s">
        <v>5688</v>
      </c>
    </row>
    <row r="3671" spans="1:4" x14ac:dyDescent="0.25">
      <c r="A3671" s="4" t="str">
        <f>HYPERLINK("http://www.autodoc.ru/Web/price/art/PG00707450XR?analog=on","PG00707450XR")</f>
        <v>PG00707450XR</v>
      </c>
      <c r="B3671" s="1" t="s">
        <v>5689</v>
      </c>
      <c r="C3671" s="1" t="s">
        <v>1373</v>
      </c>
      <c r="D3671" t="s">
        <v>5690</v>
      </c>
    </row>
    <row r="3672" spans="1:4" x14ac:dyDescent="0.25">
      <c r="A3672" s="4" t="str">
        <f>HYPERLINK("http://www.autodoc.ru/Web/price/art/PG00707451XL?analog=on","PG00707451XL")</f>
        <v>PG00707451XL</v>
      </c>
      <c r="B3672" s="1" t="s">
        <v>5691</v>
      </c>
      <c r="C3672" s="1" t="s">
        <v>1373</v>
      </c>
      <c r="D3672" t="s">
        <v>5692</v>
      </c>
    </row>
    <row r="3673" spans="1:4" x14ac:dyDescent="0.25">
      <c r="A3673" s="4" t="str">
        <f>HYPERLINK("http://www.autodoc.ru/Web/price/art/PG00707451XR?analog=on","PG00707451XR")</f>
        <v>PG00707451XR</v>
      </c>
      <c r="B3673" s="1" t="s">
        <v>5693</v>
      </c>
      <c r="C3673" s="1" t="s">
        <v>1373</v>
      </c>
      <c r="D3673" t="s">
        <v>5694</v>
      </c>
    </row>
    <row r="3674" spans="1:4" x14ac:dyDescent="0.25">
      <c r="A3674" s="4" t="str">
        <f>HYPERLINK("http://www.autodoc.ru/Web/price/art/CNCCR07740L?analog=on","CNCCR07740L")</f>
        <v>CNCCR07740L</v>
      </c>
      <c r="B3674" s="1" t="s">
        <v>5695</v>
      </c>
      <c r="C3674" s="1" t="s">
        <v>764</v>
      </c>
      <c r="D3674" t="s">
        <v>5696</v>
      </c>
    </row>
    <row r="3675" spans="1:4" x14ac:dyDescent="0.25">
      <c r="A3675" s="4" t="str">
        <f>HYPERLINK("http://www.autodoc.ru/Web/price/art/CNCCR07740R?analog=on","CNCCR07740R")</f>
        <v>CNCCR07740R</v>
      </c>
      <c r="B3675" s="1" t="s">
        <v>5697</v>
      </c>
      <c r="C3675" s="1" t="s">
        <v>764</v>
      </c>
      <c r="D3675" t="s">
        <v>5698</v>
      </c>
    </row>
    <row r="3676" spans="1:4" x14ac:dyDescent="0.25">
      <c r="A3676" s="4" t="str">
        <f>HYPERLINK("http://www.autodoc.ru/Web/price/art/MBLAN07932?analog=on","MBLAN07932")</f>
        <v>MBLAN07932</v>
      </c>
      <c r="B3676" s="1" t="s">
        <v>5699</v>
      </c>
      <c r="C3676" s="1" t="s">
        <v>764</v>
      </c>
      <c r="D3676" t="s">
        <v>5700</v>
      </c>
    </row>
    <row r="3677" spans="1:4" x14ac:dyDescent="0.25">
      <c r="A3677" s="4" t="str">
        <f>HYPERLINK("http://www.autodoc.ru/Web/price/art/MBASX109F0?analog=on","MBASX109F0")</f>
        <v>MBASX109F0</v>
      </c>
      <c r="B3677" s="1" t="s">
        <v>5403</v>
      </c>
      <c r="C3677" s="1" t="s">
        <v>437</v>
      </c>
      <c r="D3677" t="s">
        <v>5404</v>
      </c>
    </row>
    <row r="3678" spans="1:4" x14ac:dyDescent="0.25">
      <c r="A3678" s="3" t="s">
        <v>5701</v>
      </c>
      <c r="B3678" s="3"/>
      <c r="C3678" s="3"/>
      <c r="D3678" s="3"/>
    </row>
    <row r="3679" spans="1:4" x14ac:dyDescent="0.25">
      <c r="A3679" s="4" t="str">
        <f>HYPERLINK("http://www.autodoc.ru/Web/price/art/CNCEL13000L?analog=on","CNCEL13000L")</f>
        <v>CNCEL13000L</v>
      </c>
      <c r="B3679" s="1" t="s">
        <v>5702</v>
      </c>
      <c r="C3679" s="1" t="s">
        <v>1924</v>
      </c>
      <c r="D3679" t="s">
        <v>5703</v>
      </c>
    </row>
    <row r="3680" spans="1:4" x14ac:dyDescent="0.25">
      <c r="A3680" s="4" t="str">
        <f>HYPERLINK("http://www.autodoc.ru/Web/price/art/CNCEL13000R?analog=on","CNCEL13000R")</f>
        <v>CNCEL13000R</v>
      </c>
      <c r="B3680" s="1" t="s">
        <v>5704</v>
      </c>
      <c r="C3680" s="1" t="s">
        <v>1924</v>
      </c>
      <c r="D3680" t="s">
        <v>5705</v>
      </c>
    </row>
    <row r="3681" spans="1:4" x14ac:dyDescent="0.25">
      <c r="A3681" s="4" t="str">
        <f>HYPERLINK("http://www.autodoc.ru/Web/price/art/CNCEL13100?analog=on","CNCEL13100")</f>
        <v>CNCEL13100</v>
      </c>
      <c r="B3681" s="1" t="s">
        <v>5706</v>
      </c>
      <c r="C3681" s="1" t="s">
        <v>1924</v>
      </c>
      <c r="D3681" t="s">
        <v>5707</v>
      </c>
    </row>
    <row r="3682" spans="1:4" x14ac:dyDescent="0.25">
      <c r="A3682" s="4" t="str">
        <f>HYPERLINK("http://www.autodoc.ru/Web/price/art/CNCEL13160?analog=on","CNCEL13160")</f>
        <v>CNCEL13160</v>
      </c>
      <c r="B3682" s="1" t="s">
        <v>5708</v>
      </c>
      <c r="C3682" s="1" t="s">
        <v>1924</v>
      </c>
      <c r="D3682" t="s">
        <v>5709</v>
      </c>
    </row>
    <row r="3683" spans="1:4" x14ac:dyDescent="0.25">
      <c r="A3683" s="4" t="str">
        <f>HYPERLINK("http://www.autodoc.ru/Web/price/art/CNCEL13161?analog=on","CNCEL13161")</f>
        <v>CNCEL13161</v>
      </c>
      <c r="B3683" s="1" t="s">
        <v>5708</v>
      </c>
      <c r="C3683" s="1" t="s">
        <v>1924</v>
      </c>
      <c r="D3683" t="s">
        <v>5710</v>
      </c>
    </row>
    <row r="3684" spans="1:4" x14ac:dyDescent="0.25">
      <c r="A3684" s="4" t="str">
        <f>HYPERLINK("http://www.autodoc.ru/Web/price/art/CNCEL13162?analog=on","CNCEL13162")</f>
        <v>CNCEL13162</v>
      </c>
      <c r="B3684" s="1" t="s">
        <v>5711</v>
      </c>
      <c r="C3684" s="1" t="s">
        <v>1924</v>
      </c>
      <c r="D3684" t="s">
        <v>5712</v>
      </c>
    </row>
    <row r="3685" spans="1:4" x14ac:dyDescent="0.25">
      <c r="A3685" s="4" t="str">
        <f>HYPERLINK("http://www.autodoc.ru/Web/price/art/CNCEL13190?analog=on","CNCEL13190")</f>
        <v>CNCEL13190</v>
      </c>
      <c r="B3685" s="1" t="s">
        <v>5713</v>
      </c>
      <c r="C3685" s="1" t="s">
        <v>1924</v>
      </c>
      <c r="D3685" t="s">
        <v>5714</v>
      </c>
    </row>
    <row r="3686" spans="1:4" x14ac:dyDescent="0.25">
      <c r="A3686" s="4" t="str">
        <f>HYPERLINK("http://www.autodoc.ru/Web/price/art/CNCEL13270L?analog=on","CNCEL13270L")</f>
        <v>CNCEL13270L</v>
      </c>
      <c r="B3686" s="1" t="s">
        <v>5715</v>
      </c>
      <c r="C3686" s="1" t="s">
        <v>1924</v>
      </c>
      <c r="D3686" t="s">
        <v>5716</v>
      </c>
    </row>
    <row r="3687" spans="1:4" x14ac:dyDescent="0.25">
      <c r="A3687" s="4" t="str">
        <f>HYPERLINK("http://www.autodoc.ru/Web/price/art/CNCEL13270R?analog=on","CNCEL13270R")</f>
        <v>CNCEL13270R</v>
      </c>
      <c r="B3687" s="1" t="s">
        <v>5717</v>
      </c>
      <c r="C3687" s="1" t="s">
        <v>1924</v>
      </c>
      <c r="D3687" t="s">
        <v>5718</v>
      </c>
    </row>
    <row r="3688" spans="1:4" x14ac:dyDescent="0.25">
      <c r="A3688" s="4" t="str">
        <f>HYPERLINK("http://www.autodoc.ru/Web/price/art/CNCEL13271L?analog=on","CNCEL13271L")</f>
        <v>CNCEL13271L</v>
      </c>
      <c r="B3688" s="1" t="s">
        <v>5715</v>
      </c>
      <c r="C3688" s="1" t="s">
        <v>1924</v>
      </c>
      <c r="D3688" t="s">
        <v>5719</v>
      </c>
    </row>
    <row r="3689" spans="1:4" x14ac:dyDescent="0.25">
      <c r="A3689" s="4" t="str">
        <f>HYPERLINK("http://www.autodoc.ru/Web/price/art/CNCEL13271R?analog=on","CNCEL13271R")</f>
        <v>CNCEL13271R</v>
      </c>
      <c r="B3689" s="1" t="s">
        <v>5717</v>
      </c>
      <c r="C3689" s="1" t="s">
        <v>1924</v>
      </c>
      <c r="D3689" t="s">
        <v>5720</v>
      </c>
    </row>
    <row r="3690" spans="1:4" x14ac:dyDescent="0.25">
      <c r="A3690" s="4" t="str">
        <f>HYPERLINK("http://www.autodoc.ru/Web/price/art/CNCEL13330?analog=on","CNCEL13330")</f>
        <v>CNCEL13330</v>
      </c>
      <c r="B3690" s="1" t="s">
        <v>5721</v>
      </c>
      <c r="C3690" s="1" t="s">
        <v>1924</v>
      </c>
      <c r="D3690" t="s">
        <v>5722</v>
      </c>
    </row>
    <row r="3691" spans="1:4" x14ac:dyDescent="0.25">
      <c r="A3691" s="4" t="str">
        <f>HYPERLINK("http://www.autodoc.ru/Web/price/art/CNCEL13400L?analog=on","CNCEL13400L")</f>
        <v>CNCEL13400L</v>
      </c>
      <c r="B3691" s="1" t="s">
        <v>5723</v>
      </c>
      <c r="C3691" s="1" t="s">
        <v>1924</v>
      </c>
      <c r="D3691" t="s">
        <v>5724</v>
      </c>
    </row>
    <row r="3692" spans="1:4" x14ac:dyDescent="0.25">
      <c r="A3692" s="4" t="str">
        <f>HYPERLINK("http://www.autodoc.ru/Web/price/art/CNCEL13400R?analog=on","CNCEL13400R")</f>
        <v>CNCEL13400R</v>
      </c>
      <c r="B3692" s="1" t="s">
        <v>5723</v>
      </c>
      <c r="C3692" s="1" t="s">
        <v>1924</v>
      </c>
      <c r="D3692" t="s">
        <v>5725</v>
      </c>
    </row>
    <row r="3693" spans="1:4" x14ac:dyDescent="0.25">
      <c r="A3693" s="4" t="str">
        <f>HYPERLINK("http://www.autodoc.ru/Web/price/art/CNCEL13450L?analog=on","CNCEL13450L")</f>
        <v>CNCEL13450L</v>
      </c>
      <c r="B3693" s="1" t="s">
        <v>5726</v>
      </c>
      <c r="C3693" s="1" t="s">
        <v>1924</v>
      </c>
      <c r="D3693" t="s">
        <v>5727</v>
      </c>
    </row>
    <row r="3694" spans="1:4" x14ac:dyDescent="0.25">
      <c r="A3694" s="4" t="str">
        <f>HYPERLINK("http://www.autodoc.ru/Web/price/art/CNCEL13450R?analog=on","CNCEL13450R")</f>
        <v>CNCEL13450R</v>
      </c>
      <c r="B3694" s="1" t="s">
        <v>5728</v>
      </c>
      <c r="C3694" s="1" t="s">
        <v>1924</v>
      </c>
      <c r="D3694" t="s">
        <v>5729</v>
      </c>
    </row>
    <row r="3695" spans="1:4" x14ac:dyDescent="0.25">
      <c r="A3695" s="4" t="str">
        <f>HYPERLINK("http://www.autodoc.ru/Web/price/art/CNCEL134J0P?analog=on","CNCEL134J0P")</f>
        <v>CNCEL134J0P</v>
      </c>
      <c r="B3695" s="1" t="s">
        <v>5730</v>
      </c>
      <c r="C3695" s="1" t="s">
        <v>1924</v>
      </c>
      <c r="D3695" t="s">
        <v>5731</v>
      </c>
    </row>
    <row r="3696" spans="1:4" x14ac:dyDescent="0.25">
      <c r="A3696" s="4" t="str">
        <f>HYPERLINK("http://www.autodoc.ru/Web/price/art/CNCEL13510L?analog=on","CNCEL13510L")</f>
        <v>CNCEL13510L</v>
      </c>
      <c r="B3696" s="1" t="s">
        <v>5732</v>
      </c>
      <c r="C3696" s="1" t="s">
        <v>1924</v>
      </c>
      <c r="D3696" t="s">
        <v>5733</v>
      </c>
    </row>
    <row r="3697" spans="1:4" x14ac:dyDescent="0.25">
      <c r="A3697" s="4" t="str">
        <f>HYPERLINK("http://www.autodoc.ru/Web/price/art/CNCEL13510R?analog=on","CNCEL13510R")</f>
        <v>CNCEL13510R</v>
      </c>
      <c r="B3697" s="1" t="s">
        <v>5734</v>
      </c>
      <c r="C3697" s="1" t="s">
        <v>1924</v>
      </c>
      <c r="D3697" t="s">
        <v>5735</v>
      </c>
    </row>
    <row r="3698" spans="1:4" x14ac:dyDescent="0.25">
      <c r="A3698" s="4" t="str">
        <f>HYPERLINK("http://www.autodoc.ru/Web/price/art/CNCEL13520L?analog=on","CNCEL13520L")</f>
        <v>CNCEL13520L</v>
      </c>
      <c r="B3698" s="1" t="s">
        <v>5736</v>
      </c>
      <c r="C3698" s="1" t="s">
        <v>1924</v>
      </c>
      <c r="D3698" t="s">
        <v>5737</v>
      </c>
    </row>
    <row r="3699" spans="1:4" x14ac:dyDescent="0.25">
      <c r="A3699" s="4" t="str">
        <f>HYPERLINK("http://www.autodoc.ru/Web/price/art/CNCEL13520R?analog=on","CNCEL13520R")</f>
        <v>CNCEL13520R</v>
      </c>
      <c r="B3699" s="1" t="s">
        <v>5738</v>
      </c>
      <c r="C3699" s="1" t="s">
        <v>1924</v>
      </c>
      <c r="D3699" t="s">
        <v>5739</v>
      </c>
    </row>
    <row r="3700" spans="1:4" x14ac:dyDescent="0.25">
      <c r="A3700" s="4" t="str">
        <f>HYPERLINK("http://www.autodoc.ru/Web/price/art/CNCEL13640?analog=on","CNCEL13640")</f>
        <v>CNCEL13640</v>
      </c>
      <c r="B3700" s="1" t="s">
        <v>5740</v>
      </c>
      <c r="C3700" s="1" t="s">
        <v>1924</v>
      </c>
      <c r="D3700" t="s">
        <v>5741</v>
      </c>
    </row>
    <row r="3701" spans="1:4" x14ac:dyDescent="0.25">
      <c r="A3701" s="4" t="str">
        <f>HYPERLINK("http://www.autodoc.ru/Web/price/art/CNCEL13641?analog=on","CNCEL13641")</f>
        <v>CNCEL13641</v>
      </c>
      <c r="B3701" s="1" t="s">
        <v>5740</v>
      </c>
      <c r="C3701" s="1" t="s">
        <v>1924</v>
      </c>
      <c r="D3701" t="s">
        <v>5742</v>
      </c>
    </row>
    <row r="3702" spans="1:4" x14ac:dyDescent="0.25">
      <c r="A3702" s="4" t="str">
        <f>HYPERLINK("http://www.autodoc.ru/Web/price/art/CNCEL13740L?analog=on","CNCEL13740L")</f>
        <v>CNCEL13740L</v>
      </c>
      <c r="B3702" s="1" t="s">
        <v>5743</v>
      </c>
      <c r="C3702" s="1" t="s">
        <v>1924</v>
      </c>
      <c r="D3702" t="s">
        <v>5744</v>
      </c>
    </row>
    <row r="3703" spans="1:4" x14ac:dyDescent="0.25">
      <c r="A3703" s="4" t="str">
        <f>HYPERLINK("http://www.autodoc.ru/Web/price/art/CNCEL13740R?analog=on","CNCEL13740R")</f>
        <v>CNCEL13740R</v>
      </c>
      <c r="B3703" s="1" t="s">
        <v>5745</v>
      </c>
      <c r="C3703" s="1" t="s">
        <v>1924</v>
      </c>
      <c r="D3703" t="s">
        <v>5746</v>
      </c>
    </row>
    <row r="3704" spans="1:4" x14ac:dyDescent="0.25">
      <c r="A3704" s="4" t="str">
        <f>HYPERLINK("http://www.autodoc.ru/Web/price/art/CNCEL13741L?analog=on","CNCEL13741L")</f>
        <v>CNCEL13741L</v>
      </c>
      <c r="B3704" s="1" t="s">
        <v>5743</v>
      </c>
      <c r="C3704" s="1" t="s">
        <v>1924</v>
      </c>
      <c r="D3704" t="s">
        <v>5747</v>
      </c>
    </row>
    <row r="3705" spans="1:4" x14ac:dyDescent="0.25">
      <c r="A3705" s="4" t="str">
        <f>HYPERLINK("http://www.autodoc.ru/Web/price/art/CNCEL13741R?analog=on","CNCEL13741R")</f>
        <v>CNCEL13741R</v>
      </c>
      <c r="B3705" s="1" t="s">
        <v>5745</v>
      </c>
      <c r="C3705" s="1" t="s">
        <v>1924</v>
      </c>
      <c r="D3705" t="s">
        <v>5748</v>
      </c>
    </row>
    <row r="3706" spans="1:4" x14ac:dyDescent="0.25">
      <c r="A3706" s="4" t="str">
        <f>HYPERLINK("http://www.autodoc.ru/Web/price/art/CNCEL139A0L?analog=on","CNCEL139A0L")</f>
        <v>CNCEL139A0L</v>
      </c>
      <c r="B3706" s="1" t="s">
        <v>5749</v>
      </c>
      <c r="C3706" s="1" t="s">
        <v>1924</v>
      </c>
      <c r="D3706" t="s">
        <v>5750</v>
      </c>
    </row>
    <row r="3707" spans="1:4" x14ac:dyDescent="0.25">
      <c r="A3707" s="4" t="str">
        <f>HYPERLINK("http://www.autodoc.ru/Web/price/art/CNCEL139A0R?analog=on","CNCEL139A0R")</f>
        <v>CNCEL139A0R</v>
      </c>
      <c r="B3707" s="1" t="s">
        <v>5749</v>
      </c>
      <c r="C3707" s="1" t="s">
        <v>1924</v>
      </c>
      <c r="D3707" t="s">
        <v>5751</v>
      </c>
    </row>
    <row r="3708" spans="1:4" x14ac:dyDescent="0.25">
      <c r="A3708" s="4" t="str">
        <f>HYPERLINK("http://www.autodoc.ru/Web/price/art/CNCEL139B0L?analog=on","CNCEL139B0L")</f>
        <v>CNCEL139B0L</v>
      </c>
      <c r="B3708" s="1" t="s">
        <v>5752</v>
      </c>
      <c r="C3708" s="1" t="s">
        <v>1924</v>
      </c>
      <c r="D3708" t="s">
        <v>5753</v>
      </c>
    </row>
    <row r="3709" spans="1:4" x14ac:dyDescent="0.25">
      <c r="A3709" s="4" t="str">
        <f>HYPERLINK("http://www.autodoc.ru/Web/price/art/CNCEL139B0R?analog=on","CNCEL139B0R")</f>
        <v>CNCEL139B0R</v>
      </c>
      <c r="B3709" s="1" t="s">
        <v>5752</v>
      </c>
      <c r="C3709" s="1" t="s">
        <v>1924</v>
      </c>
      <c r="D3709" t="s">
        <v>5754</v>
      </c>
    </row>
    <row r="3710" spans="1:4" x14ac:dyDescent="0.25">
      <c r="A3710" s="4" t="str">
        <f>HYPERLINK("http://www.autodoc.ru/Web/price/art/CNCEL139B1L?analog=on","CNCEL139B1L")</f>
        <v>CNCEL139B1L</v>
      </c>
      <c r="B3710" s="1" t="s">
        <v>5752</v>
      </c>
      <c r="C3710" s="1" t="s">
        <v>1924</v>
      </c>
      <c r="D3710" t="s">
        <v>5753</v>
      </c>
    </row>
    <row r="3711" spans="1:4" x14ac:dyDescent="0.25">
      <c r="A3711" s="4" t="str">
        <f>HYPERLINK("http://www.autodoc.ru/Web/price/art/CNCEL139B1R?analog=on","CNCEL139B1R")</f>
        <v>CNCEL139B1R</v>
      </c>
      <c r="B3711" s="1" t="s">
        <v>5752</v>
      </c>
      <c r="C3711" s="1" t="s">
        <v>1924</v>
      </c>
      <c r="D3711" t="s">
        <v>5754</v>
      </c>
    </row>
    <row r="3712" spans="1:4" x14ac:dyDescent="0.25">
      <c r="A3712" s="3" t="s">
        <v>5755</v>
      </c>
      <c r="B3712" s="3"/>
      <c r="C3712" s="3"/>
      <c r="D3712" s="3"/>
    </row>
    <row r="3713" spans="1:4" x14ac:dyDescent="0.25">
      <c r="A3713" s="4" t="str">
        <f>HYPERLINK("http://www.autodoc.ru/Web/price/art/CN0C410070Z?analog=on","CN0C410070Z")</f>
        <v>CN0C410070Z</v>
      </c>
      <c r="B3713" s="1" t="s">
        <v>5042</v>
      </c>
      <c r="C3713" s="1" t="s">
        <v>437</v>
      </c>
      <c r="D3713" t="s">
        <v>5043</v>
      </c>
    </row>
    <row r="3714" spans="1:4" x14ac:dyDescent="0.25">
      <c r="A3714" s="4" t="str">
        <f>HYPERLINK("http://www.autodoc.ru/Web/price/art/CN0C410071Z?analog=on","CN0C410071Z")</f>
        <v>CN0C410071Z</v>
      </c>
      <c r="B3714" s="1" t="s">
        <v>5042</v>
      </c>
      <c r="C3714" s="1" t="s">
        <v>437</v>
      </c>
      <c r="D3714" t="s">
        <v>5044</v>
      </c>
    </row>
    <row r="3715" spans="1:4" x14ac:dyDescent="0.25">
      <c r="A3715" s="4" t="str">
        <f>HYPERLINK("http://www.autodoc.ru/Web/price/art/CN0C410450XL?analog=on","CN0C410450XL")</f>
        <v>CN0C410450XL</v>
      </c>
      <c r="B3715" s="1" t="s">
        <v>5374</v>
      </c>
      <c r="C3715" s="1" t="s">
        <v>437</v>
      </c>
      <c r="D3715" t="s">
        <v>5375</v>
      </c>
    </row>
    <row r="3716" spans="1:4" x14ac:dyDescent="0.25">
      <c r="A3716" s="4" t="str">
        <f>HYPERLINK("http://www.autodoc.ru/Web/price/art/CN0C410450XR?analog=on","CN0C410450XR")</f>
        <v>CN0C410450XR</v>
      </c>
      <c r="B3716" s="1" t="s">
        <v>5376</v>
      </c>
      <c r="C3716" s="1" t="s">
        <v>437</v>
      </c>
      <c r="D3716" t="s">
        <v>5377</v>
      </c>
    </row>
    <row r="3717" spans="1:4" x14ac:dyDescent="0.25">
      <c r="A3717" s="4" t="str">
        <f>HYPERLINK("http://www.autodoc.ru/Web/price/art/CN0C410451XL?analog=on","CN0C410451XL")</f>
        <v>CN0C410451XL</v>
      </c>
      <c r="B3717" s="1" t="s">
        <v>5378</v>
      </c>
      <c r="C3717" s="1" t="s">
        <v>437</v>
      </c>
      <c r="D3717" t="s">
        <v>5379</v>
      </c>
    </row>
    <row r="3718" spans="1:4" x14ac:dyDescent="0.25">
      <c r="A3718" s="4" t="str">
        <f>HYPERLINK("http://www.autodoc.ru/Web/price/art/CN0C410451XR?analog=on","CN0C410451XR")</f>
        <v>CN0C410451XR</v>
      </c>
      <c r="B3718" s="1" t="s">
        <v>5380</v>
      </c>
      <c r="C3718" s="1" t="s">
        <v>437</v>
      </c>
      <c r="D3718" t="s">
        <v>5381</v>
      </c>
    </row>
    <row r="3719" spans="1:4" x14ac:dyDescent="0.25">
      <c r="A3719" s="3" t="s">
        <v>5756</v>
      </c>
      <c r="B3719" s="3"/>
      <c r="C3719" s="3"/>
      <c r="D3719" s="3"/>
    </row>
    <row r="3720" spans="1:4" x14ac:dyDescent="0.25">
      <c r="A3720" s="4" t="str">
        <f>HYPERLINK("http://www.autodoc.ru/Web/price/art/PGBOX06000L?analog=on","PGBOX06000L")</f>
        <v>PGBOX06000L</v>
      </c>
      <c r="B3720" s="1" t="s">
        <v>5757</v>
      </c>
      <c r="C3720" s="1" t="s">
        <v>1995</v>
      </c>
      <c r="D3720" t="s">
        <v>5758</v>
      </c>
    </row>
    <row r="3721" spans="1:4" x14ac:dyDescent="0.25">
      <c r="A3721" s="4" t="str">
        <f>HYPERLINK("http://www.autodoc.ru/Web/price/art/PGBOX06000R?analog=on","PGBOX06000R")</f>
        <v>PGBOX06000R</v>
      </c>
      <c r="B3721" s="1" t="s">
        <v>5759</v>
      </c>
      <c r="C3721" s="1" t="s">
        <v>1995</v>
      </c>
      <c r="D3721" t="s">
        <v>5760</v>
      </c>
    </row>
    <row r="3722" spans="1:4" x14ac:dyDescent="0.25">
      <c r="A3722" s="4" t="str">
        <f>HYPERLINK("http://www.autodoc.ru/Web/price/art/PGBOX06070Z?analog=on","PGBOX06070Z")</f>
        <v>PGBOX06070Z</v>
      </c>
      <c r="B3722" s="1" t="s">
        <v>5761</v>
      </c>
      <c r="C3722" s="1" t="s">
        <v>1995</v>
      </c>
      <c r="D3722" t="s">
        <v>5762</v>
      </c>
    </row>
    <row r="3723" spans="1:4" x14ac:dyDescent="0.25">
      <c r="A3723" s="4" t="str">
        <f>HYPERLINK("http://www.autodoc.ru/Web/price/art/PGBOX06160XL?analog=on","PGBOX06160XL")</f>
        <v>PGBOX06160XL</v>
      </c>
      <c r="B3723" s="1" t="s">
        <v>5763</v>
      </c>
      <c r="C3723" s="1" t="s">
        <v>1995</v>
      </c>
      <c r="D3723" t="s">
        <v>5764</v>
      </c>
    </row>
    <row r="3724" spans="1:4" x14ac:dyDescent="0.25">
      <c r="A3724" s="4" t="str">
        <f>HYPERLINK("http://www.autodoc.ru/Web/price/art/PGBOX06160XR?analog=on","PGBOX06160XR")</f>
        <v>PGBOX06160XR</v>
      </c>
      <c r="B3724" s="1" t="s">
        <v>5765</v>
      </c>
      <c r="C3724" s="1" t="s">
        <v>1995</v>
      </c>
      <c r="D3724" t="s">
        <v>5766</v>
      </c>
    </row>
    <row r="3725" spans="1:4" x14ac:dyDescent="0.25">
      <c r="A3725" s="4" t="str">
        <f>HYPERLINK("http://www.autodoc.ru/Web/price/art/PGBOX06160XC?analog=on","PGBOX06160XC")</f>
        <v>PGBOX06160XC</v>
      </c>
      <c r="B3725" s="1" t="s">
        <v>5767</v>
      </c>
      <c r="C3725" s="1" t="s">
        <v>1995</v>
      </c>
      <c r="D3725" t="s">
        <v>5768</v>
      </c>
    </row>
    <row r="3726" spans="1:4" x14ac:dyDescent="0.25">
      <c r="A3726" s="4" t="str">
        <f>HYPERLINK("http://www.autodoc.ru/Web/price/art/PGBOX06190?analog=on","PGBOX06190")</f>
        <v>PGBOX06190</v>
      </c>
      <c r="B3726" s="1" t="s">
        <v>5769</v>
      </c>
      <c r="C3726" s="1" t="s">
        <v>1995</v>
      </c>
      <c r="D3726" t="s">
        <v>5770</v>
      </c>
    </row>
    <row r="3727" spans="1:4" x14ac:dyDescent="0.25">
      <c r="A3727" s="4" t="str">
        <f>HYPERLINK("http://www.autodoc.ru/Web/price/art/PGBOX06240?analog=on","PGBOX06240")</f>
        <v>PGBOX06240</v>
      </c>
      <c r="B3727" s="1" t="s">
        <v>5771</v>
      </c>
      <c r="C3727" s="1" t="s">
        <v>1995</v>
      </c>
      <c r="D3727" t="s">
        <v>5772</v>
      </c>
    </row>
    <row r="3728" spans="1:4" x14ac:dyDescent="0.25">
      <c r="A3728" s="4" t="str">
        <f>HYPERLINK("http://www.autodoc.ru/Web/price/art/PGBOX06241?analog=on","PGBOX06241")</f>
        <v>PGBOX06241</v>
      </c>
      <c r="B3728" s="1" t="s">
        <v>5771</v>
      </c>
      <c r="C3728" s="1" t="s">
        <v>1995</v>
      </c>
      <c r="D3728" t="s">
        <v>5773</v>
      </c>
    </row>
    <row r="3729" spans="1:4" x14ac:dyDescent="0.25">
      <c r="A3729" s="4" t="str">
        <f>HYPERLINK("http://www.autodoc.ru/Web/price/art/PGBOX06242?analog=on","PGBOX06242")</f>
        <v>PGBOX06242</v>
      </c>
      <c r="B3729" s="1" t="s">
        <v>5774</v>
      </c>
      <c r="C3729" s="1" t="s">
        <v>1995</v>
      </c>
      <c r="D3729" t="s">
        <v>5775</v>
      </c>
    </row>
    <row r="3730" spans="1:4" x14ac:dyDescent="0.25">
      <c r="A3730" s="4" t="str">
        <f>HYPERLINK("http://www.autodoc.ru/Web/price/art/PGBOX06270L?analog=on","PGBOX06270L")</f>
        <v>PGBOX06270L</v>
      </c>
      <c r="B3730" s="1" t="s">
        <v>5776</v>
      </c>
      <c r="C3730" s="1" t="s">
        <v>1995</v>
      </c>
      <c r="D3730" t="s">
        <v>5777</v>
      </c>
    </row>
    <row r="3731" spans="1:4" x14ac:dyDescent="0.25">
      <c r="A3731" s="4" t="str">
        <f>HYPERLINK("http://www.autodoc.ru/Web/price/art/PGBOX06270R?analog=on","PGBOX06270R")</f>
        <v>PGBOX06270R</v>
      </c>
      <c r="B3731" s="1" t="s">
        <v>5778</v>
      </c>
      <c r="C3731" s="1" t="s">
        <v>1995</v>
      </c>
      <c r="D3731" t="s">
        <v>5779</v>
      </c>
    </row>
    <row r="3732" spans="1:4" x14ac:dyDescent="0.25">
      <c r="A3732" s="4" t="str">
        <f>HYPERLINK("http://www.autodoc.ru/Web/price/art/PGBOX06300L?analog=on","PGBOX06300L")</f>
        <v>PGBOX06300L</v>
      </c>
      <c r="B3732" s="1" t="s">
        <v>5780</v>
      </c>
      <c r="C3732" s="1" t="s">
        <v>1995</v>
      </c>
      <c r="D3732" t="s">
        <v>5781</v>
      </c>
    </row>
    <row r="3733" spans="1:4" x14ac:dyDescent="0.25">
      <c r="A3733" s="4" t="str">
        <f>HYPERLINK("http://www.autodoc.ru/Web/price/art/PGBOX06300R?analog=on","PGBOX06300R")</f>
        <v>PGBOX06300R</v>
      </c>
      <c r="B3733" s="1" t="s">
        <v>5782</v>
      </c>
      <c r="C3733" s="1" t="s">
        <v>1995</v>
      </c>
      <c r="D3733" t="s">
        <v>5783</v>
      </c>
    </row>
    <row r="3734" spans="1:4" x14ac:dyDescent="0.25">
      <c r="A3734" s="4" t="str">
        <f>HYPERLINK("http://www.autodoc.ru/Web/price/art/PGBOX06330T?analog=on","PGBOX06330T")</f>
        <v>PGBOX06330T</v>
      </c>
      <c r="B3734" s="1" t="s">
        <v>5784</v>
      </c>
      <c r="C3734" s="1" t="s">
        <v>1995</v>
      </c>
      <c r="D3734" t="s">
        <v>5785</v>
      </c>
    </row>
    <row r="3735" spans="1:4" x14ac:dyDescent="0.25">
      <c r="A3735" s="4" t="str">
        <f>HYPERLINK("http://www.autodoc.ru/Web/price/art/PGBOX06390T?analog=on","PGBOX06390T")</f>
        <v>PGBOX06390T</v>
      </c>
      <c r="B3735" s="1" t="s">
        <v>5786</v>
      </c>
      <c r="C3735" s="1" t="s">
        <v>1995</v>
      </c>
      <c r="D3735" t="s">
        <v>5787</v>
      </c>
    </row>
    <row r="3736" spans="1:4" x14ac:dyDescent="0.25">
      <c r="A3736" s="4" t="str">
        <f>HYPERLINK("http://www.autodoc.ru/Web/price/art/PGBOX06450L?analog=on","PGBOX06450L")</f>
        <v>PGBOX06450L</v>
      </c>
      <c r="B3736" s="1" t="s">
        <v>5788</v>
      </c>
      <c r="C3736" s="1" t="s">
        <v>1995</v>
      </c>
      <c r="D3736" t="s">
        <v>5789</v>
      </c>
    </row>
    <row r="3737" spans="1:4" x14ac:dyDescent="0.25">
      <c r="A3737" s="4" t="str">
        <f>HYPERLINK("http://www.autodoc.ru/Web/price/art/PGBOX06450R?analog=on","PGBOX06450R")</f>
        <v>PGBOX06450R</v>
      </c>
      <c r="B3737" s="1" t="s">
        <v>5790</v>
      </c>
      <c r="C3737" s="1" t="s">
        <v>1995</v>
      </c>
      <c r="D3737" t="s">
        <v>5791</v>
      </c>
    </row>
    <row r="3738" spans="1:4" x14ac:dyDescent="0.25">
      <c r="A3738" s="4" t="str">
        <f>HYPERLINK("http://www.autodoc.ru/Web/price/art/PGBOX06451L?analog=on","PGBOX06451L")</f>
        <v>PGBOX06451L</v>
      </c>
      <c r="B3738" s="1" t="s">
        <v>5792</v>
      </c>
      <c r="C3738" s="1" t="s">
        <v>1995</v>
      </c>
      <c r="D3738" t="s">
        <v>5793</v>
      </c>
    </row>
    <row r="3739" spans="1:4" x14ac:dyDescent="0.25">
      <c r="A3739" s="4" t="str">
        <f>HYPERLINK("http://www.autodoc.ru/Web/price/art/PGBOX06451R?analog=on","PGBOX06451R")</f>
        <v>PGBOX06451R</v>
      </c>
      <c r="B3739" s="1" t="s">
        <v>5794</v>
      </c>
      <c r="C3739" s="1" t="s">
        <v>1995</v>
      </c>
      <c r="D3739" t="s">
        <v>5795</v>
      </c>
    </row>
    <row r="3740" spans="1:4" x14ac:dyDescent="0.25">
      <c r="A3740" s="4" t="str">
        <f>HYPERLINK("http://www.autodoc.ru/Web/price/art/PGBOX06480Z?analog=on","PGBOX06480Z")</f>
        <v>PGBOX06480Z</v>
      </c>
      <c r="B3740" s="1" t="s">
        <v>5796</v>
      </c>
      <c r="C3740" s="1" t="s">
        <v>1995</v>
      </c>
      <c r="D3740" t="s">
        <v>5797</v>
      </c>
    </row>
    <row r="3741" spans="1:4" x14ac:dyDescent="0.25">
      <c r="A3741" s="4" t="str">
        <f>HYPERLINK("http://www.autodoc.ru/Web/price/art/PGBOX06641C?analog=on","PGBOX06641C")</f>
        <v>PGBOX06641C</v>
      </c>
      <c r="B3741" s="1" t="s">
        <v>5798</v>
      </c>
      <c r="C3741" s="1" t="s">
        <v>1995</v>
      </c>
      <c r="D3741" t="s">
        <v>5799</v>
      </c>
    </row>
    <row r="3742" spans="1:4" x14ac:dyDescent="0.25">
      <c r="A3742" s="4" t="str">
        <f>HYPERLINK("http://www.autodoc.ru/Web/price/art/PGBOX06731L?analog=on","PGBOX06731L")</f>
        <v>PGBOX06731L</v>
      </c>
      <c r="B3742" s="1" t="s">
        <v>5800</v>
      </c>
      <c r="C3742" s="1" t="s">
        <v>1995</v>
      </c>
      <c r="D3742" t="s">
        <v>5801</v>
      </c>
    </row>
    <row r="3743" spans="1:4" x14ac:dyDescent="0.25">
      <c r="A3743" s="4" t="str">
        <f>HYPERLINK("http://www.autodoc.ru/Web/price/art/PGBOX06731R?analog=on","PGBOX06731R")</f>
        <v>PGBOX06731R</v>
      </c>
      <c r="B3743" s="1" t="s">
        <v>5802</v>
      </c>
      <c r="C3743" s="1" t="s">
        <v>1995</v>
      </c>
      <c r="D3743" t="s">
        <v>5803</v>
      </c>
    </row>
    <row r="3744" spans="1:4" x14ac:dyDescent="0.25">
      <c r="A3744" s="4" t="str">
        <f>HYPERLINK("http://www.autodoc.ru/Web/price/art/PGBOX06740L?analog=on","PGBOX06740L")</f>
        <v>PGBOX06740L</v>
      </c>
      <c r="B3744" s="1" t="s">
        <v>5804</v>
      </c>
      <c r="C3744" s="1" t="s">
        <v>1995</v>
      </c>
      <c r="D3744" t="s">
        <v>5805</v>
      </c>
    </row>
    <row r="3745" spans="1:4" x14ac:dyDescent="0.25">
      <c r="A3745" s="4" t="str">
        <f>HYPERLINK("http://www.autodoc.ru/Web/price/art/PGBOX06740R?analog=on","PGBOX06740R")</f>
        <v>PGBOX06740R</v>
      </c>
      <c r="B3745" s="1" t="s">
        <v>5806</v>
      </c>
      <c r="C3745" s="1" t="s">
        <v>1995</v>
      </c>
      <c r="D3745" t="s">
        <v>5807</v>
      </c>
    </row>
    <row r="3746" spans="1:4" x14ac:dyDescent="0.25">
      <c r="A3746" s="4" t="str">
        <f>HYPERLINK("http://www.autodoc.ru/Web/price/art/PGBOX06911?analog=on","PGBOX06911")</f>
        <v>PGBOX06911</v>
      </c>
      <c r="B3746" s="1" t="s">
        <v>5808</v>
      </c>
      <c r="C3746" s="1" t="s">
        <v>1995</v>
      </c>
      <c r="D3746" t="s">
        <v>5809</v>
      </c>
    </row>
    <row r="3747" spans="1:4" x14ac:dyDescent="0.25">
      <c r="A3747" s="4" t="str">
        <f>HYPERLINK("http://www.autodoc.ru/Web/price/art/PGBOX06912?analog=on","PGBOX06912")</f>
        <v>PGBOX06912</v>
      </c>
      <c r="B3747" s="1" t="s">
        <v>5810</v>
      </c>
      <c r="C3747" s="1" t="s">
        <v>1995</v>
      </c>
      <c r="D3747" t="s">
        <v>5809</v>
      </c>
    </row>
    <row r="3748" spans="1:4" x14ac:dyDescent="0.25">
      <c r="A3748" s="4" t="str">
        <f>HYPERLINK("http://www.autodoc.ru/Web/price/art/PGBOX06930?analog=on","PGBOX06930")</f>
        <v>PGBOX06930</v>
      </c>
      <c r="B3748" s="1" t="s">
        <v>5811</v>
      </c>
      <c r="C3748" s="1" t="s">
        <v>1995</v>
      </c>
      <c r="D3748" t="s">
        <v>5812</v>
      </c>
    </row>
    <row r="3749" spans="1:4" x14ac:dyDescent="0.25">
      <c r="A3749" s="4" t="str">
        <f>HYPERLINK("http://www.autodoc.ru/Web/price/art/PGBOX069F0?analog=on","PGBOX069F0")</f>
        <v>PGBOX069F0</v>
      </c>
      <c r="B3749" s="1" t="s">
        <v>5813</v>
      </c>
      <c r="C3749" s="1" t="s">
        <v>1995</v>
      </c>
      <c r="D3749" t="s">
        <v>5814</v>
      </c>
    </row>
    <row r="3750" spans="1:4" x14ac:dyDescent="0.25">
      <c r="A3750" s="3" t="s">
        <v>5815</v>
      </c>
      <c r="B3750" s="3"/>
      <c r="C3750" s="3"/>
      <c r="D3750" s="3"/>
    </row>
    <row r="3751" spans="1:4" x14ac:dyDescent="0.25">
      <c r="A3751" s="4" t="str">
        <f>HYPERLINK("http://www.autodoc.ru/Web/price/art/FTDUC94000L?analog=on","FTDUC94000L")</f>
        <v>FTDUC94000L</v>
      </c>
      <c r="B3751" s="1" t="s">
        <v>5816</v>
      </c>
      <c r="C3751" s="1" t="s">
        <v>2948</v>
      </c>
      <c r="D3751" t="s">
        <v>5817</v>
      </c>
    </row>
    <row r="3752" spans="1:4" x14ac:dyDescent="0.25">
      <c r="A3752" s="4" t="str">
        <f>HYPERLINK("http://www.autodoc.ru/Web/price/art/FTDUC02000L?analog=on","FTDUC02000L")</f>
        <v>FTDUC02000L</v>
      </c>
      <c r="B3752" s="1" t="s">
        <v>5818</v>
      </c>
      <c r="C3752" s="1" t="s">
        <v>1730</v>
      </c>
      <c r="D3752" t="s">
        <v>5817</v>
      </c>
    </row>
    <row r="3753" spans="1:4" x14ac:dyDescent="0.25">
      <c r="A3753" s="4" t="str">
        <f>HYPERLINK("http://www.autodoc.ru/Web/price/art/FTDUC02000R?analog=on","FTDUC02000R")</f>
        <v>FTDUC02000R</v>
      </c>
      <c r="B3753" s="1" t="s">
        <v>5819</v>
      </c>
      <c r="C3753" s="1" t="s">
        <v>1730</v>
      </c>
      <c r="D3753" t="s">
        <v>5820</v>
      </c>
    </row>
    <row r="3754" spans="1:4" x14ac:dyDescent="0.25">
      <c r="A3754" s="4" t="str">
        <f>HYPERLINK("http://www.autodoc.ru/Web/price/art/FTDUC94000R?analog=on","FTDUC94000R")</f>
        <v>FTDUC94000R</v>
      </c>
      <c r="B3754" s="1" t="s">
        <v>5821</v>
      </c>
      <c r="C3754" s="1" t="s">
        <v>2948</v>
      </c>
      <c r="D3754" t="s">
        <v>5820</v>
      </c>
    </row>
    <row r="3755" spans="1:4" x14ac:dyDescent="0.25">
      <c r="A3755" s="4" t="str">
        <f>HYPERLINK("http://www.autodoc.ru/Web/price/art/FTDUC94030L?analog=on","FTDUC94030L")</f>
        <v>FTDUC94030L</v>
      </c>
      <c r="B3755" s="1" t="s">
        <v>5822</v>
      </c>
      <c r="C3755" s="1" t="s">
        <v>2948</v>
      </c>
      <c r="D3755" t="s">
        <v>5823</v>
      </c>
    </row>
    <row r="3756" spans="1:4" x14ac:dyDescent="0.25">
      <c r="A3756" s="4" t="str">
        <f>HYPERLINK("http://www.autodoc.ru/Web/price/art/FTDUC94030R?analog=on","FTDUC94030R")</f>
        <v>FTDUC94030R</v>
      </c>
      <c r="B3756" s="1" t="s">
        <v>5824</v>
      </c>
      <c r="C3756" s="1" t="s">
        <v>2948</v>
      </c>
      <c r="D3756" t="s">
        <v>5825</v>
      </c>
    </row>
    <row r="3757" spans="1:4" x14ac:dyDescent="0.25">
      <c r="A3757" s="4" t="str">
        <f>HYPERLINK("http://www.autodoc.ru/Web/price/art/FTDUC02070Z?analog=on","FTDUC02070Z")</f>
        <v>FTDUC02070Z</v>
      </c>
      <c r="B3757" s="1" t="s">
        <v>5826</v>
      </c>
      <c r="C3757" s="1" t="s">
        <v>1730</v>
      </c>
      <c r="D3757" t="s">
        <v>5827</v>
      </c>
    </row>
    <row r="3758" spans="1:4" x14ac:dyDescent="0.25">
      <c r="A3758" s="4" t="str">
        <f>HYPERLINK("http://www.autodoc.ru/Web/price/art/FTDUC94140?analog=on","FTDUC94140")</f>
        <v>FTDUC94140</v>
      </c>
      <c r="B3758" s="1" t="s">
        <v>5828</v>
      </c>
      <c r="C3758" s="1" t="s">
        <v>2948</v>
      </c>
      <c r="D3758" t="s">
        <v>5829</v>
      </c>
    </row>
    <row r="3759" spans="1:4" x14ac:dyDescent="0.25">
      <c r="A3759" s="4" t="str">
        <f>HYPERLINK("http://www.autodoc.ru/Web/price/art/FTDUC94160?analog=on","FTDUC94160")</f>
        <v>FTDUC94160</v>
      </c>
      <c r="B3759" s="1" t="s">
        <v>5830</v>
      </c>
      <c r="C3759" s="1" t="s">
        <v>2948</v>
      </c>
      <c r="D3759" t="s">
        <v>5831</v>
      </c>
    </row>
    <row r="3760" spans="1:4" x14ac:dyDescent="0.25">
      <c r="A3760" s="4" t="str">
        <f>HYPERLINK("http://www.autodoc.ru/Web/price/art/FTDUC02160G?analog=on","FTDUC02160G")</f>
        <v>FTDUC02160G</v>
      </c>
      <c r="B3760" s="1" t="s">
        <v>5832</v>
      </c>
      <c r="C3760" s="1" t="s">
        <v>2125</v>
      </c>
      <c r="D3760" t="s">
        <v>5833</v>
      </c>
    </row>
    <row r="3761" spans="1:4" x14ac:dyDescent="0.25">
      <c r="A3761" s="4" t="str">
        <f>HYPERLINK("http://www.autodoc.ru/Web/price/art/FTDUC94161?analog=on","FTDUC94161")</f>
        <v>FTDUC94161</v>
      </c>
      <c r="B3761" s="1" t="s">
        <v>5830</v>
      </c>
      <c r="C3761" s="1" t="s">
        <v>2948</v>
      </c>
      <c r="D3761" t="s">
        <v>5834</v>
      </c>
    </row>
    <row r="3762" spans="1:4" x14ac:dyDescent="0.25">
      <c r="A3762" s="4" t="str">
        <f>HYPERLINK("http://www.autodoc.ru/Web/price/art/FTDUC94270L?analog=on","FTDUC94270L")</f>
        <v>FTDUC94270L</v>
      </c>
      <c r="B3762" s="1" t="s">
        <v>5835</v>
      </c>
      <c r="C3762" s="1" t="s">
        <v>2948</v>
      </c>
      <c r="D3762" t="s">
        <v>5836</v>
      </c>
    </row>
    <row r="3763" spans="1:4" x14ac:dyDescent="0.25">
      <c r="A3763" s="4" t="str">
        <f>HYPERLINK("http://www.autodoc.ru/Web/price/art/FTDUC94270R?analog=on","FTDUC94270R")</f>
        <v>FTDUC94270R</v>
      </c>
      <c r="B3763" s="1" t="s">
        <v>5837</v>
      </c>
      <c r="C3763" s="1" t="s">
        <v>2948</v>
      </c>
      <c r="D3763" t="s">
        <v>5838</v>
      </c>
    </row>
    <row r="3764" spans="1:4" x14ac:dyDescent="0.25">
      <c r="A3764" s="4" t="str">
        <f>HYPERLINK("http://www.autodoc.ru/Web/price/art/FTDUC94330?analog=on","FTDUC94330")</f>
        <v>FTDUC94330</v>
      </c>
      <c r="B3764" s="1" t="s">
        <v>5839</v>
      </c>
      <c r="C3764" s="1" t="s">
        <v>2948</v>
      </c>
      <c r="D3764" t="s">
        <v>5840</v>
      </c>
    </row>
    <row r="3765" spans="1:4" x14ac:dyDescent="0.25">
      <c r="A3765" s="4" t="str">
        <f>HYPERLINK("http://www.autodoc.ru/Web/price/art/FTDUC94380?analog=on","FTDUC94380")</f>
        <v>FTDUC94380</v>
      </c>
      <c r="B3765" s="1" t="s">
        <v>5841</v>
      </c>
      <c r="C3765" s="1" t="s">
        <v>2948</v>
      </c>
      <c r="D3765" t="s">
        <v>5842</v>
      </c>
    </row>
    <row r="3766" spans="1:4" x14ac:dyDescent="0.25">
      <c r="A3766" s="4" t="str">
        <f>HYPERLINK("http://www.autodoc.ru/Web/price/art/FTDUC94450L?analog=on","FTDUC94450L")</f>
        <v>FTDUC94450L</v>
      </c>
      <c r="B3766" s="1" t="s">
        <v>5843</v>
      </c>
      <c r="C3766" s="1" t="s">
        <v>651</v>
      </c>
      <c r="D3766" t="s">
        <v>5844</v>
      </c>
    </row>
    <row r="3767" spans="1:4" x14ac:dyDescent="0.25">
      <c r="A3767" s="4" t="str">
        <f>HYPERLINK("http://www.autodoc.ru/Web/price/art/FTDUC94450R?analog=on","FTDUC94450R")</f>
        <v>FTDUC94450R</v>
      </c>
      <c r="B3767" s="1" t="s">
        <v>5845</v>
      </c>
      <c r="C3767" s="1" t="s">
        <v>651</v>
      </c>
      <c r="D3767" t="s">
        <v>5846</v>
      </c>
    </row>
    <row r="3768" spans="1:4" x14ac:dyDescent="0.25">
      <c r="A3768" s="4" t="str">
        <f>HYPERLINK("http://www.autodoc.ru/Web/price/art/FTDUC99460L?analog=on","FTDUC99460L")</f>
        <v>FTDUC99460L</v>
      </c>
      <c r="B3768" s="1" t="s">
        <v>5847</v>
      </c>
      <c r="C3768" s="1" t="s">
        <v>5848</v>
      </c>
      <c r="D3768" t="s">
        <v>5849</v>
      </c>
    </row>
    <row r="3769" spans="1:4" x14ac:dyDescent="0.25">
      <c r="A3769" s="4" t="str">
        <f>HYPERLINK("http://www.autodoc.ru/Web/price/art/FTDUC99460R?analog=on","FTDUC99460R")</f>
        <v>FTDUC99460R</v>
      </c>
      <c r="B3769" s="1" t="s">
        <v>5850</v>
      </c>
      <c r="C3769" s="1" t="s">
        <v>5848</v>
      </c>
      <c r="D3769" t="s">
        <v>5851</v>
      </c>
    </row>
    <row r="3770" spans="1:4" x14ac:dyDescent="0.25">
      <c r="A3770" s="4" t="str">
        <f>HYPERLINK("http://www.autodoc.ru/Web/price/art/FTDUC96670L?analog=on","FTDUC96670L")</f>
        <v>FTDUC96670L</v>
      </c>
      <c r="B3770" s="1" t="s">
        <v>5852</v>
      </c>
      <c r="C3770" s="1" t="s">
        <v>5127</v>
      </c>
      <c r="D3770" t="s">
        <v>5853</v>
      </c>
    </row>
    <row r="3771" spans="1:4" x14ac:dyDescent="0.25">
      <c r="A3771" s="4" t="str">
        <f>HYPERLINK("http://www.autodoc.ru/Web/price/art/FTDUC96670R?analog=on","FTDUC96670R")</f>
        <v>FTDUC96670R</v>
      </c>
      <c r="B3771" s="1" t="s">
        <v>5854</v>
      </c>
      <c r="C3771" s="1" t="s">
        <v>5127</v>
      </c>
      <c r="D3771" t="s">
        <v>5855</v>
      </c>
    </row>
    <row r="3772" spans="1:4" x14ac:dyDescent="0.25">
      <c r="A3772" s="4" t="str">
        <f>HYPERLINK("http://www.autodoc.ru/Web/price/art/FTDUC94740L?analog=on","FTDUC94740L")</f>
        <v>FTDUC94740L</v>
      </c>
      <c r="B3772" s="1" t="s">
        <v>5856</v>
      </c>
      <c r="C3772" s="1" t="s">
        <v>2948</v>
      </c>
      <c r="D3772" t="s">
        <v>5857</v>
      </c>
    </row>
    <row r="3773" spans="1:4" x14ac:dyDescent="0.25">
      <c r="A3773" s="4" t="str">
        <f>HYPERLINK("http://www.autodoc.ru/Web/price/art/FTDUC94740R?analog=on","FTDUC94740R")</f>
        <v>FTDUC94740R</v>
      </c>
      <c r="B3773" s="1" t="s">
        <v>5858</v>
      </c>
      <c r="C3773" s="1" t="s">
        <v>2948</v>
      </c>
      <c r="D3773" t="s">
        <v>5859</v>
      </c>
    </row>
    <row r="3774" spans="1:4" x14ac:dyDescent="0.25">
      <c r="A3774" s="4" t="str">
        <f>HYPERLINK("http://www.autodoc.ru/Web/price/art/FTDUC02741L?analog=on","FTDUC02741L")</f>
        <v>FTDUC02741L</v>
      </c>
      <c r="B3774" s="1" t="s">
        <v>5860</v>
      </c>
      <c r="C3774" s="1" t="s">
        <v>2125</v>
      </c>
      <c r="D3774" t="s">
        <v>5861</v>
      </c>
    </row>
    <row r="3775" spans="1:4" x14ac:dyDescent="0.25">
      <c r="A3775" s="4" t="str">
        <f>HYPERLINK("http://www.autodoc.ru/Web/price/art/FTDUC02741R?analog=on","FTDUC02741R")</f>
        <v>FTDUC02741R</v>
      </c>
      <c r="B3775" s="1" t="s">
        <v>5862</v>
      </c>
      <c r="C3775" s="1" t="s">
        <v>2125</v>
      </c>
      <c r="D3775" t="s">
        <v>5863</v>
      </c>
    </row>
    <row r="3776" spans="1:4" x14ac:dyDescent="0.25">
      <c r="A3776" s="4" t="str">
        <f>HYPERLINK("http://www.autodoc.ru/Web/price/art/FTDUC94910?analog=on","FTDUC94910")</f>
        <v>FTDUC94910</v>
      </c>
      <c r="B3776" s="1" t="s">
        <v>5864</v>
      </c>
      <c r="C3776" s="1" t="s">
        <v>2948</v>
      </c>
      <c r="D3776" t="s">
        <v>5865</v>
      </c>
    </row>
    <row r="3777" spans="1:4" x14ac:dyDescent="0.25">
      <c r="A3777" s="3" t="s">
        <v>5866</v>
      </c>
      <c r="B3777" s="3"/>
      <c r="C3777" s="3"/>
      <c r="D3777" s="3"/>
    </row>
    <row r="3778" spans="1:4" x14ac:dyDescent="0.25">
      <c r="A3778" s="4" t="str">
        <f>HYPERLINK("http://www.autodoc.ru/Web/price/art/CNXAN93000L?analog=on","CNXAN93000L")</f>
        <v>CNXAN93000L</v>
      </c>
      <c r="B3778" s="1" t="s">
        <v>5867</v>
      </c>
      <c r="C3778" s="1" t="s">
        <v>5868</v>
      </c>
      <c r="D3778" t="s">
        <v>5869</v>
      </c>
    </row>
    <row r="3779" spans="1:4" x14ac:dyDescent="0.25">
      <c r="A3779" s="4" t="str">
        <f>HYPERLINK("http://www.autodoc.ru/Web/price/art/CNXAN93000R?analog=on","CNXAN93000R")</f>
        <v>CNXAN93000R</v>
      </c>
      <c r="B3779" s="1" t="s">
        <v>5870</v>
      </c>
      <c r="C3779" s="1" t="s">
        <v>5868</v>
      </c>
      <c r="D3779" t="s">
        <v>5871</v>
      </c>
    </row>
    <row r="3780" spans="1:4" x14ac:dyDescent="0.25">
      <c r="A3780" s="4" t="str">
        <f>HYPERLINK("http://www.autodoc.ru/Web/price/art/CNXAN93100X?analog=on","CNXAN93100X")</f>
        <v>CNXAN93100X</v>
      </c>
      <c r="B3780" s="1" t="s">
        <v>5872</v>
      </c>
      <c r="C3780" s="1" t="s">
        <v>5873</v>
      </c>
      <c r="D3780" t="s">
        <v>5874</v>
      </c>
    </row>
    <row r="3781" spans="1:4" x14ac:dyDescent="0.25">
      <c r="A3781" s="4" t="str">
        <f>HYPERLINK("http://www.autodoc.ru/Web/price/art/CNXAN95100X?analog=on","CNXAN95100X")</f>
        <v>CNXAN95100X</v>
      </c>
      <c r="B3781" s="1" t="s">
        <v>5875</v>
      </c>
      <c r="C3781" s="1" t="s">
        <v>2838</v>
      </c>
      <c r="D3781" t="s">
        <v>5874</v>
      </c>
    </row>
    <row r="3782" spans="1:4" x14ac:dyDescent="0.25">
      <c r="A3782" s="4" t="str">
        <f>HYPERLINK("http://www.autodoc.ru/Web/price/art/CNXAN93160X?analog=on","CNXAN93160X")</f>
        <v>CNXAN93160X</v>
      </c>
      <c r="B3782" s="1" t="s">
        <v>5876</v>
      </c>
      <c r="C3782" s="1" t="s">
        <v>5868</v>
      </c>
      <c r="D3782" t="s">
        <v>5877</v>
      </c>
    </row>
    <row r="3783" spans="1:4" x14ac:dyDescent="0.25">
      <c r="A3783" s="4" t="str">
        <f>HYPERLINK("http://www.autodoc.ru/Web/price/art/CNXAN93161X?analog=on","CNXAN93161X")</f>
        <v>CNXAN93161X</v>
      </c>
      <c r="B3783" s="1" t="s">
        <v>5878</v>
      </c>
      <c r="C3783" s="1" t="s">
        <v>5868</v>
      </c>
      <c r="D3783" t="s">
        <v>5879</v>
      </c>
    </row>
    <row r="3784" spans="1:4" x14ac:dyDescent="0.25">
      <c r="A3784" s="4" t="str">
        <f>HYPERLINK("http://www.autodoc.ru/Web/price/art/CNXAN93170H?analog=on","CNXAN93170H")</f>
        <v>CNXAN93170H</v>
      </c>
      <c r="B3784" s="1" t="s">
        <v>5880</v>
      </c>
      <c r="C3784" s="1" t="s">
        <v>5868</v>
      </c>
      <c r="D3784" t="s">
        <v>5881</v>
      </c>
    </row>
    <row r="3785" spans="1:4" x14ac:dyDescent="0.25">
      <c r="A3785" s="4" t="str">
        <f>HYPERLINK("http://www.autodoc.ru/Web/price/art/CNXAN93270L?analog=on","CNXAN93270L")</f>
        <v>CNXAN93270L</v>
      </c>
      <c r="B3785" s="1" t="s">
        <v>5882</v>
      </c>
      <c r="C3785" s="1" t="s">
        <v>5868</v>
      </c>
      <c r="D3785" t="s">
        <v>5883</v>
      </c>
    </row>
    <row r="3786" spans="1:4" x14ac:dyDescent="0.25">
      <c r="A3786" s="4" t="str">
        <f>HYPERLINK("http://www.autodoc.ru/Web/price/art/CNXAN93270R?analog=on","CNXAN93270R")</f>
        <v>CNXAN93270R</v>
      </c>
      <c r="B3786" s="1" t="s">
        <v>5884</v>
      </c>
      <c r="C3786" s="1" t="s">
        <v>5868</v>
      </c>
      <c r="D3786" t="s">
        <v>5885</v>
      </c>
    </row>
    <row r="3787" spans="1:4" x14ac:dyDescent="0.25">
      <c r="A3787" s="4" t="str">
        <f>HYPERLINK("http://www.autodoc.ru/Web/price/art/CNXAN93271L?analog=on","CNXAN93271L")</f>
        <v>CNXAN93271L</v>
      </c>
      <c r="B3787" s="1" t="s">
        <v>5884</v>
      </c>
      <c r="C3787" s="1" t="s">
        <v>5868</v>
      </c>
      <c r="D3787" t="s">
        <v>5886</v>
      </c>
    </row>
    <row r="3788" spans="1:4" x14ac:dyDescent="0.25">
      <c r="A3788" s="4" t="str">
        <f>HYPERLINK("http://www.autodoc.ru/Web/price/art/CNXAN93271R?analog=on","CNXAN93271R")</f>
        <v>CNXAN93271R</v>
      </c>
      <c r="B3788" s="1" t="s">
        <v>5882</v>
      </c>
      <c r="C3788" s="1" t="s">
        <v>5868</v>
      </c>
      <c r="D3788" t="s">
        <v>5887</v>
      </c>
    </row>
    <row r="3789" spans="1:4" x14ac:dyDescent="0.25">
      <c r="A3789" s="4" t="str">
        <f>HYPERLINK("http://www.autodoc.ru/Web/price/art/CNXAN95330?analog=on","CNXAN95330")</f>
        <v>CNXAN95330</v>
      </c>
      <c r="B3789" s="1" t="s">
        <v>5888</v>
      </c>
      <c r="C3789" s="1" t="s">
        <v>2838</v>
      </c>
      <c r="D3789" t="s">
        <v>5889</v>
      </c>
    </row>
    <row r="3790" spans="1:4" x14ac:dyDescent="0.25">
      <c r="A3790" s="4" t="str">
        <f>HYPERLINK("http://www.autodoc.ru/Web/price/art/CNXAN93330?analog=on","CNXAN93330")</f>
        <v>CNXAN93330</v>
      </c>
      <c r="B3790" s="1" t="s">
        <v>5890</v>
      </c>
      <c r="C3790" s="1" t="s">
        <v>5873</v>
      </c>
      <c r="D3790" t="s">
        <v>5891</v>
      </c>
    </row>
    <row r="3791" spans="1:4" x14ac:dyDescent="0.25">
      <c r="A3791" s="4" t="str">
        <f>HYPERLINK("http://www.autodoc.ru/Web/price/art/CNXAN93380?analog=on","CNXAN93380")</f>
        <v>CNXAN93380</v>
      </c>
      <c r="B3791" s="1" t="s">
        <v>5892</v>
      </c>
      <c r="C3791" s="1" t="s">
        <v>5868</v>
      </c>
      <c r="D3791" t="s">
        <v>5893</v>
      </c>
    </row>
    <row r="3792" spans="1:4" x14ac:dyDescent="0.25">
      <c r="A3792" s="3" t="s">
        <v>5894</v>
      </c>
      <c r="B3792" s="3"/>
      <c r="C3792" s="3"/>
      <c r="D3792" s="3"/>
    </row>
    <row r="3793" spans="1:4" x14ac:dyDescent="0.25">
      <c r="A3793" s="4" t="str">
        <f>HYPERLINK("http://www.autodoc.ru/Web/price/art/CNXSA97100X?analog=on","CNXSA97100X")</f>
        <v>CNXSA97100X</v>
      </c>
      <c r="B3793" s="1" t="s">
        <v>5895</v>
      </c>
      <c r="C3793" s="1" t="s">
        <v>1725</v>
      </c>
      <c r="D3793" t="s">
        <v>5896</v>
      </c>
    </row>
    <row r="3794" spans="1:4" x14ac:dyDescent="0.25">
      <c r="A3794" s="4" t="str">
        <f>HYPERLINK("http://www.autodoc.ru/Web/price/art/CNXSA97160X?analog=on","CNXSA97160X")</f>
        <v>CNXSA97160X</v>
      </c>
      <c r="B3794" s="1" t="s">
        <v>5897</v>
      </c>
      <c r="C3794" s="1" t="s">
        <v>1725</v>
      </c>
      <c r="D3794" t="s">
        <v>5898</v>
      </c>
    </row>
    <row r="3795" spans="1:4" x14ac:dyDescent="0.25">
      <c r="A3795" s="4" t="str">
        <f>HYPERLINK("http://www.autodoc.ru/Web/price/art/CNXSA97170BL?analog=on","CNXSA97170BL")</f>
        <v>CNXSA97170BL</v>
      </c>
      <c r="B3795" s="1" t="s">
        <v>5899</v>
      </c>
      <c r="C3795" s="1" t="s">
        <v>1725</v>
      </c>
      <c r="D3795" t="s">
        <v>5900</v>
      </c>
    </row>
    <row r="3796" spans="1:4" x14ac:dyDescent="0.25">
      <c r="A3796" s="4" t="str">
        <f>HYPERLINK("http://www.autodoc.ru/Web/price/art/CNXSA97170BR?analog=on","CNXSA97170BR")</f>
        <v>CNXSA97170BR</v>
      </c>
      <c r="B3796" s="1" t="s">
        <v>5901</v>
      </c>
      <c r="C3796" s="1" t="s">
        <v>1725</v>
      </c>
      <c r="D3796" t="s">
        <v>5902</v>
      </c>
    </row>
    <row r="3797" spans="1:4" x14ac:dyDescent="0.25">
      <c r="A3797" s="4" t="str">
        <f>HYPERLINK("http://www.autodoc.ru/Web/price/art/CNXSA97170BC?analog=on","CNXSA97170BC")</f>
        <v>CNXSA97170BC</v>
      </c>
      <c r="B3797" s="1" t="s">
        <v>5903</v>
      </c>
      <c r="C3797" s="1" t="s">
        <v>1725</v>
      </c>
      <c r="D3797" t="s">
        <v>5904</v>
      </c>
    </row>
    <row r="3798" spans="1:4" x14ac:dyDescent="0.25">
      <c r="A3798" s="4" t="str">
        <f>HYPERLINK("http://www.autodoc.ru/Web/price/art/CNXSA97270L?analog=on","CNXSA97270L")</f>
        <v>CNXSA97270L</v>
      </c>
      <c r="B3798" s="1" t="s">
        <v>5905</v>
      </c>
      <c r="C3798" s="1" t="s">
        <v>1725</v>
      </c>
      <c r="D3798" t="s">
        <v>5906</v>
      </c>
    </row>
    <row r="3799" spans="1:4" x14ac:dyDescent="0.25">
      <c r="A3799" s="4" t="str">
        <f>HYPERLINK("http://www.autodoc.ru/Web/price/art/CNXSA97270R?analog=on","CNXSA97270R")</f>
        <v>CNXSA97270R</v>
      </c>
      <c r="B3799" s="1" t="s">
        <v>5907</v>
      </c>
      <c r="C3799" s="1" t="s">
        <v>1725</v>
      </c>
      <c r="D3799" t="s">
        <v>5908</v>
      </c>
    </row>
    <row r="3800" spans="1:4" x14ac:dyDescent="0.25">
      <c r="A3800" s="4" t="str">
        <f>HYPERLINK("http://www.autodoc.ru/Web/price/art/CNXSA97330?analog=on","CNXSA97330")</f>
        <v>CNXSA97330</v>
      </c>
      <c r="B3800" s="1" t="s">
        <v>5909</v>
      </c>
      <c r="C3800" s="1" t="s">
        <v>1725</v>
      </c>
      <c r="D3800" t="s">
        <v>5910</v>
      </c>
    </row>
    <row r="3801" spans="1:4" x14ac:dyDescent="0.25">
      <c r="A3801" s="4" t="str">
        <f>HYPERLINK("http://www.autodoc.ru/Web/price/art/CNXSA97390?analog=on","CNXSA97390")</f>
        <v>CNXSA97390</v>
      </c>
      <c r="B3801" s="1" t="s">
        <v>5911</v>
      </c>
      <c r="C3801" s="1" t="s">
        <v>1725</v>
      </c>
      <c r="D3801" t="s">
        <v>5912</v>
      </c>
    </row>
    <row r="3802" spans="1:4" x14ac:dyDescent="0.25">
      <c r="A3802" s="4" t="str">
        <f>HYPERLINK("http://www.autodoc.ru/Web/price/art/CNXSA97740L?analog=on","CNXSA97740L")</f>
        <v>CNXSA97740L</v>
      </c>
      <c r="B3802" s="1" t="s">
        <v>5913</v>
      </c>
      <c r="C3802" s="1" t="s">
        <v>1725</v>
      </c>
      <c r="D3802" t="s">
        <v>5914</v>
      </c>
    </row>
    <row r="3803" spans="1:4" x14ac:dyDescent="0.25">
      <c r="A3803" s="4" t="str">
        <f>HYPERLINK("http://www.autodoc.ru/Web/price/art/CNXSA97740R?analog=on","CNXSA97740R")</f>
        <v>CNXSA97740R</v>
      </c>
      <c r="B3803" s="1" t="s">
        <v>5915</v>
      </c>
      <c r="C3803" s="1" t="s">
        <v>1725</v>
      </c>
      <c r="D3803" t="s">
        <v>5916</v>
      </c>
    </row>
    <row r="3804" spans="1:4" x14ac:dyDescent="0.25">
      <c r="A3804" s="4" t="str">
        <f>HYPERLINK("http://www.autodoc.ru/Web/price/art/CNXSA97930?analog=on","CNXSA97930")</f>
        <v>CNXSA97930</v>
      </c>
      <c r="B3804" s="1" t="s">
        <v>5164</v>
      </c>
      <c r="C3804" s="1" t="s">
        <v>1725</v>
      </c>
      <c r="D3804" t="s">
        <v>5165</v>
      </c>
    </row>
    <row r="3805" spans="1:4" x14ac:dyDescent="0.25">
      <c r="A3805" s="4" t="str">
        <f>HYPERLINK("http://www.autodoc.ru/Web/price/art/PG40696970?analog=on","PG40696970")</f>
        <v>PG40696970</v>
      </c>
      <c r="B3805" s="1" t="s">
        <v>5917</v>
      </c>
      <c r="C3805" s="1" t="s">
        <v>5918</v>
      </c>
      <c r="D3805" t="s">
        <v>5919</v>
      </c>
    </row>
    <row r="3806" spans="1:4" x14ac:dyDescent="0.25">
      <c r="A3806" s="3" t="s">
        <v>5920</v>
      </c>
      <c r="B3806" s="3"/>
      <c r="C3806" s="3"/>
      <c r="D3806" s="3"/>
    </row>
    <row r="3807" spans="1:4" x14ac:dyDescent="0.25">
      <c r="A3807" s="4" t="str">
        <f>HYPERLINK("http://www.autodoc.ru/Web/price/art/CNXSA00000L?analog=on","CNXSA00000L")</f>
        <v>CNXSA00000L</v>
      </c>
      <c r="B3807" s="1" t="s">
        <v>5921</v>
      </c>
      <c r="C3807" s="1" t="s">
        <v>3014</v>
      </c>
      <c r="D3807" t="s">
        <v>5922</v>
      </c>
    </row>
    <row r="3808" spans="1:4" x14ac:dyDescent="0.25">
      <c r="A3808" s="4" t="str">
        <f>HYPERLINK("http://www.autodoc.ru/Web/price/art/CNXSA00000R?analog=on","CNXSA00000R")</f>
        <v>CNXSA00000R</v>
      </c>
      <c r="B3808" s="1" t="s">
        <v>5923</v>
      </c>
      <c r="C3808" s="1" t="s">
        <v>3014</v>
      </c>
      <c r="D3808" t="s">
        <v>5924</v>
      </c>
    </row>
    <row r="3809" spans="1:4" x14ac:dyDescent="0.25">
      <c r="A3809" s="4" t="str">
        <f>HYPERLINK("http://www.autodoc.ru/Web/price/art/CN0C302070Z?analog=on","CN0C302070Z")</f>
        <v>CN0C302070Z</v>
      </c>
      <c r="B3809" s="1" t="s">
        <v>5271</v>
      </c>
      <c r="C3809" s="1" t="s">
        <v>2125</v>
      </c>
      <c r="D3809" t="s">
        <v>5272</v>
      </c>
    </row>
    <row r="3810" spans="1:4" x14ac:dyDescent="0.25">
      <c r="A3810" s="4" t="str">
        <f>HYPERLINK("http://www.autodoc.ru/Web/price/art/CN0C302080Z?analog=on","CN0C302080Z")</f>
        <v>CN0C302080Z</v>
      </c>
      <c r="C3810" s="1" t="s">
        <v>2125</v>
      </c>
      <c r="D3810" t="s">
        <v>5273</v>
      </c>
    </row>
    <row r="3811" spans="1:4" x14ac:dyDescent="0.25">
      <c r="A3811" s="4" t="str">
        <f>HYPERLINK("http://www.autodoc.ru/Web/price/art/CNXSA00240?analog=on","CNXSA00240")</f>
        <v>CNXSA00240</v>
      </c>
      <c r="B3811" s="1" t="s">
        <v>5925</v>
      </c>
      <c r="C3811" s="1" t="s">
        <v>3014</v>
      </c>
      <c r="D3811" t="s">
        <v>5926</v>
      </c>
    </row>
    <row r="3812" spans="1:4" x14ac:dyDescent="0.25">
      <c r="A3812" s="4" t="str">
        <f>HYPERLINK("http://www.autodoc.ru/Web/price/art/PG20698260WZ?analog=on","PG20698260WZ")</f>
        <v>PG20698260WZ</v>
      </c>
      <c r="B3812" s="1" t="s">
        <v>5184</v>
      </c>
      <c r="C3812" s="1" t="s">
        <v>5185</v>
      </c>
      <c r="D3812" t="s">
        <v>5186</v>
      </c>
    </row>
    <row r="3813" spans="1:4" x14ac:dyDescent="0.25">
      <c r="A3813" s="4" t="str">
        <f>HYPERLINK("http://www.autodoc.ru/Web/price/art/PG20698261CCZ?analog=on","PG20698261CCZ")</f>
        <v>PG20698261CCZ</v>
      </c>
      <c r="B3813" s="1" t="s">
        <v>5184</v>
      </c>
      <c r="C3813" s="1" t="s">
        <v>699</v>
      </c>
      <c r="D3813" t="s">
        <v>5187</v>
      </c>
    </row>
    <row r="3814" spans="1:4" x14ac:dyDescent="0.25">
      <c r="A3814" s="4" t="str">
        <f>HYPERLINK("http://www.autodoc.ru/Web/price/art/CNXSA03450L?analog=on","CNXSA03450L")</f>
        <v>CNXSA03450L</v>
      </c>
      <c r="B3814" s="1" t="s">
        <v>5927</v>
      </c>
      <c r="C3814" s="1" t="s">
        <v>782</v>
      </c>
      <c r="D3814" t="s">
        <v>5928</v>
      </c>
    </row>
    <row r="3815" spans="1:4" x14ac:dyDescent="0.25">
      <c r="A3815" s="4" t="str">
        <f>HYPERLINK("http://www.autodoc.ru/Web/price/art/CNXSA03450R?analog=on","CNXSA03450R")</f>
        <v>CNXSA03450R</v>
      </c>
      <c r="B3815" s="1" t="s">
        <v>5929</v>
      </c>
      <c r="C3815" s="1" t="s">
        <v>782</v>
      </c>
      <c r="D3815" t="s">
        <v>5930</v>
      </c>
    </row>
    <row r="3816" spans="1:4" x14ac:dyDescent="0.25">
      <c r="A3816" s="4" t="str">
        <f>HYPERLINK("http://www.autodoc.ru/Web/price/art/CNXSA03451L?analog=on","CNXSA03451L")</f>
        <v>CNXSA03451L</v>
      </c>
      <c r="B3816" s="1" t="s">
        <v>5931</v>
      </c>
      <c r="C3816" s="1" t="s">
        <v>782</v>
      </c>
      <c r="D3816" t="s">
        <v>5932</v>
      </c>
    </row>
    <row r="3817" spans="1:4" x14ac:dyDescent="0.25">
      <c r="A3817" s="4" t="str">
        <f>HYPERLINK("http://www.autodoc.ru/Web/price/art/CNXSA03451R?analog=on","CNXSA03451R")</f>
        <v>CNXSA03451R</v>
      </c>
      <c r="B3817" s="1" t="s">
        <v>5933</v>
      </c>
      <c r="C3817" s="1" t="s">
        <v>782</v>
      </c>
      <c r="D3817" t="s">
        <v>5934</v>
      </c>
    </row>
    <row r="3818" spans="1:4" x14ac:dyDescent="0.25">
      <c r="A3818" s="4" t="str">
        <f>HYPERLINK("http://www.autodoc.ru/Web/price/art/CNXSA00740L?analog=on","CNXSA00740L")</f>
        <v>CNXSA00740L</v>
      </c>
      <c r="B3818" s="1" t="s">
        <v>5935</v>
      </c>
      <c r="C3818" s="1" t="s">
        <v>3014</v>
      </c>
      <c r="D3818" t="s">
        <v>5914</v>
      </c>
    </row>
    <row r="3819" spans="1:4" x14ac:dyDescent="0.25">
      <c r="A3819" s="4" t="str">
        <f>HYPERLINK("http://www.autodoc.ru/Web/price/art/CNXSA00740R?analog=on","CNXSA00740R")</f>
        <v>CNXSA00740R</v>
      </c>
      <c r="B3819" s="1" t="s">
        <v>5936</v>
      </c>
      <c r="C3819" s="1" t="s">
        <v>3014</v>
      </c>
      <c r="D3819" t="s">
        <v>5916</v>
      </c>
    </row>
    <row r="3820" spans="1:4" x14ac:dyDescent="0.25">
      <c r="A3820" s="4" t="str">
        <f>HYPERLINK("http://www.autodoc.ru/Web/price/art/CNXSA00910?analog=on","CNXSA00910")</f>
        <v>CNXSA00910</v>
      </c>
      <c r="B3820" s="1" t="s">
        <v>5121</v>
      </c>
      <c r="C3820" s="1" t="s">
        <v>3014</v>
      </c>
      <c r="D3820" t="s">
        <v>5122</v>
      </c>
    </row>
    <row r="3821" spans="1:4" x14ac:dyDescent="0.25">
      <c r="A3821" s="4" t="str">
        <f>HYPERLINK("http://www.autodoc.ru/Web/price/art/CNXSA00911?analog=on","CNXSA00911")</f>
        <v>CNXSA00911</v>
      </c>
      <c r="B3821" s="1" t="s">
        <v>5123</v>
      </c>
      <c r="C3821" s="1" t="s">
        <v>3014</v>
      </c>
      <c r="D3821" t="s">
        <v>5124</v>
      </c>
    </row>
    <row r="3822" spans="1:4" x14ac:dyDescent="0.25">
      <c r="A3822" s="3" t="s">
        <v>5937</v>
      </c>
      <c r="B3822" s="3"/>
      <c r="C3822" s="3"/>
      <c r="D3822" s="3"/>
    </row>
    <row r="3823" spans="1:4" x14ac:dyDescent="0.25">
      <c r="A3823" s="4" t="str">
        <f>HYPERLINK("http://www.autodoc.ru/Web/price/art/CNPIC99000L?analog=on","CNPIC99000L")</f>
        <v>CNPIC99000L</v>
      </c>
      <c r="B3823" s="1" t="s">
        <v>5938</v>
      </c>
      <c r="C3823" s="1" t="s">
        <v>1027</v>
      </c>
      <c r="D3823" t="s">
        <v>5939</v>
      </c>
    </row>
    <row r="3824" spans="1:4" x14ac:dyDescent="0.25">
      <c r="A3824" s="4" t="str">
        <f>HYPERLINK("http://www.autodoc.ru/Web/price/art/CNPIC99000R?analog=on","CNPIC99000R")</f>
        <v>CNPIC99000R</v>
      </c>
      <c r="B3824" s="1" t="s">
        <v>5940</v>
      </c>
      <c r="C3824" s="1" t="s">
        <v>1027</v>
      </c>
      <c r="D3824" t="s">
        <v>5941</v>
      </c>
    </row>
    <row r="3825" spans="1:4" x14ac:dyDescent="0.25">
      <c r="A3825" s="4" t="str">
        <f>HYPERLINK("http://www.autodoc.ru/Web/price/art/CNBER03070Z?analog=on","CNBER03070Z")</f>
        <v>CNBER03070Z</v>
      </c>
      <c r="B3825" s="1" t="s">
        <v>5068</v>
      </c>
      <c r="C3825" s="1" t="s">
        <v>782</v>
      </c>
      <c r="D3825" t="s">
        <v>5069</v>
      </c>
    </row>
    <row r="3826" spans="1:4" x14ac:dyDescent="0.25">
      <c r="A3826" s="4" t="str">
        <f>HYPERLINK("http://www.autodoc.ru/Web/price/art/RNMEG03080Z?analog=on","RNMEG03080Z")</f>
        <v>RNMEG03080Z</v>
      </c>
      <c r="C3826" s="1" t="s">
        <v>782</v>
      </c>
      <c r="D3826" t="s">
        <v>5427</v>
      </c>
    </row>
    <row r="3827" spans="1:4" x14ac:dyDescent="0.25">
      <c r="A3827" s="4" t="str">
        <f>HYPERLINK("http://www.autodoc.ru/Web/price/art/CNPIC99160X?analog=on","CNPIC99160X")</f>
        <v>CNPIC99160X</v>
      </c>
      <c r="B3827" s="1" t="s">
        <v>5942</v>
      </c>
      <c r="C3827" s="1" t="s">
        <v>1027</v>
      </c>
      <c r="D3827" t="s">
        <v>5943</v>
      </c>
    </row>
    <row r="3828" spans="1:4" x14ac:dyDescent="0.25">
      <c r="A3828" s="4" t="str">
        <f>HYPERLINK("http://www.autodoc.ru/Web/price/art/CNPIC99161X?analog=on","CNPIC99161X")</f>
        <v>CNPIC99161X</v>
      </c>
      <c r="B3828" s="1" t="s">
        <v>5942</v>
      </c>
      <c r="C3828" s="1" t="s">
        <v>1027</v>
      </c>
      <c r="D3828" t="s">
        <v>5944</v>
      </c>
    </row>
    <row r="3829" spans="1:4" x14ac:dyDescent="0.25">
      <c r="A3829" s="4" t="str">
        <f>HYPERLINK("http://www.autodoc.ru/Web/price/art/PG20698260WZ?analog=on","PG20698260WZ")</f>
        <v>PG20698260WZ</v>
      </c>
      <c r="B3829" s="1" t="s">
        <v>5184</v>
      </c>
      <c r="C3829" s="1" t="s">
        <v>5185</v>
      </c>
      <c r="D3829" t="s">
        <v>5186</v>
      </c>
    </row>
    <row r="3830" spans="1:4" x14ac:dyDescent="0.25">
      <c r="A3830" s="4" t="str">
        <f>HYPERLINK("http://www.autodoc.ru/Web/price/art/CNPIC99330?analog=on","CNPIC99330")</f>
        <v>CNPIC99330</v>
      </c>
      <c r="B3830" s="1" t="s">
        <v>5945</v>
      </c>
      <c r="C3830" s="1" t="s">
        <v>1027</v>
      </c>
      <c r="D3830" t="s">
        <v>5946</v>
      </c>
    </row>
    <row r="3831" spans="1:4" x14ac:dyDescent="0.25">
      <c r="A3831" s="4" t="str">
        <f>HYPERLINK("http://www.autodoc.ru/Web/price/art/CNPIC99450L?analog=on","CNPIC99450L")</f>
        <v>CNPIC99450L</v>
      </c>
      <c r="B3831" s="1" t="s">
        <v>5947</v>
      </c>
      <c r="C3831" s="1" t="s">
        <v>1027</v>
      </c>
      <c r="D3831" t="s">
        <v>5948</v>
      </c>
    </row>
    <row r="3832" spans="1:4" x14ac:dyDescent="0.25">
      <c r="A3832" s="4" t="str">
        <f>HYPERLINK("http://www.autodoc.ru/Web/price/art/CNPIC99450R?analog=on","CNPIC99450R")</f>
        <v>CNPIC99450R</v>
      </c>
      <c r="B3832" s="1" t="s">
        <v>5949</v>
      </c>
      <c r="C3832" s="1" t="s">
        <v>1027</v>
      </c>
      <c r="D3832" t="s">
        <v>5950</v>
      </c>
    </row>
    <row r="3833" spans="1:4" x14ac:dyDescent="0.25">
      <c r="A3833" s="4" t="str">
        <f>HYPERLINK("http://www.autodoc.ru/Web/price/art/CNPIC99640X?analog=on","CNPIC99640X")</f>
        <v>CNPIC99640X</v>
      </c>
      <c r="B3833" s="1" t="s">
        <v>5951</v>
      </c>
      <c r="C3833" s="1" t="s">
        <v>1027</v>
      </c>
      <c r="D3833" t="s">
        <v>5952</v>
      </c>
    </row>
    <row r="3834" spans="1:4" x14ac:dyDescent="0.25">
      <c r="A3834" s="2" t="s">
        <v>5953</v>
      </c>
      <c r="B3834" s="2"/>
      <c r="C3834" s="2"/>
      <c r="D3834" s="2"/>
    </row>
    <row r="3835" spans="1:4" x14ac:dyDescent="0.25">
      <c r="A3835" s="3" t="s">
        <v>5954</v>
      </c>
      <c r="B3835" s="3"/>
      <c r="C3835" s="3"/>
      <c r="D3835" s="3"/>
    </row>
    <row r="3836" spans="1:4" x14ac:dyDescent="0.25">
      <c r="A3836" s="4" t="str">
        <f>HYPERLINK("http://www.autodoc.ru/Web/price/art/FTALB05000HL?analog=on","FTALB05000HL")</f>
        <v>FTALB05000HL</v>
      </c>
      <c r="B3836" s="1" t="s">
        <v>5955</v>
      </c>
      <c r="C3836" s="1" t="s">
        <v>725</v>
      </c>
      <c r="D3836" t="s">
        <v>5956</v>
      </c>
    </row>
    <row r="3837" spans="1:4" x14ac:dyDescent="0.25">
      <c r="A3837" s="4" t="str">
        <f>HYPERLINK("http://www.autodoc.ru/Web/price/art/FTALB05000HR?analog=on","FTALB05000HR")</f>
        <v>FTALB05000HR</v>
      </c>
      <c r="B3837" s="1" t="s">
        <v>5957</v>
      </c>
      <c r="C3837" s="1" t="s">
        <v>725</v>
      </c>
      <c r="D3837" t="s">
        <v>5958</v>
      </c>
    </row>
    <row r="3838" spans="1:4" x14ac:dyDescent="0.25">
      <c r="A3838" s="4" t="str">
        <f>HYPERLINK("http://www.autodoc.ru/Web/price/art/FTALB05001L?analog=on","FTALB05001L")</f>
        <v>FTALB05001L</v>
      </c>
      <c r="B3838" s="1" t="s">
        <v>5959</v>
      </c>
      <c r="C3838" s="1" t="s">
        <v>725</v>
      </c>
      <c r="D3838" t="s">
        <v>5960</v>
      </c>
    </row>
    <row r="3839" spans="1:4" x14ac:dyDescent="0.25">
      <c r="A3839" s="4" t="str">
        <f>HYPERLINK("http://www.autodoc.ru/Web/price/art/FTALB05001R?analog=on","FTALB05001R")</f>
        <v>FTALB05001R</v>
      </c>
      <c r="B3839" s="1" t="s">
        <v>5961</v>
      </c>
      <c r="C3839" s="1" t="s">
        <v>725</v>
      </c>
      <c r="D3839" t="s">
        <v>5962</v>
      </c>
    </row>
    <row r="3840" spans="1:4" x14ac:dyDescent="0.25">
      <c r="A3840" s="4" t="str">
        <f>HYPERLINK("http://www.autodoc.ru/Web/price/art/FTALB05002L?analog=on","FTALB05002L")</f>
        <v>FTALB05002L</v>
      </c>
      <c r="B3840" s="1" t="s">
        <v>5955</v>
      </c>
      <c r="C3840" s="1" t="s">
        <v>725</v>
      </c>
      <c r="D3840" t="s">
        <v>5963</v>
      </c>
    </row>
    <row r="3841" spans="1:4" x14ac:dyDescent="0.25">
      <c r="A3841" s="4" t="str">
        <f>HYPERLINK("http://www.autodoc.ru/Web/price/art/FTALB05002R?analog=on","FTALB05002R")</f>
        <v>FTALB05002R</v>
      </c>
      <c r="B3841" s="1" t="s">
        <v>5957</v>
      </c>
      <c r="C3841" s="1" t="s">
        <v>725</v>
      </c>
      <c r="D3841" t="s">
        <v>5964</v>
      </c>
    </row>
    <row r="3842" spans="1:4" x14ac:dyDescent="0.25">
      <c r="A3842" s="4" t="str">
        <f>HYPERLINK("http://www.autodoc.ru/Web/price/art/FTALB05003HL?analog=on","FTALB05003HL")</f>
        <v>FTALB05003HL</v>
      </c>
      <c r="B3842" s="1" t="s">
        <v>5955</v>
      </c>
      <c r="C3842" s="1" t="s">
        <v>725</v>
      </c>
      <c r="D3842" t="s">
        <v>5965</v>
      </c>
    </row>
    <row r="3843" spans="1:4" x14ac:dyDescent="0.25">
      <c r="A3843" s="4" t="str">
        <f>HYPERLINK("http://www.autodoc.ru/Web/price/art/FTALB05003HR?analog=on","FTALB05003HR")</f>
        <v>FTALB05003HR</v>
      </c>
      <c r="B3843" s="1" t="s">
        <v>5957</v>
      </c>
      <c r="C3843" s="1" t="s">
        <v>725</v>
      </c>
      <c r="D3843" t="s">
        <v>5966</v>
      </c>
    </row>
    <row r="3844" spans="1:4" x14ac:dyDescent="0.25">
      <c r="A3844" s="4" t="str">
        <f>HYPERLINK("http://www.autodoc.ru/Web/price/art/FTALB05070N?analog=on","FTALB05070N")</f>
        <v>FTALB05070N</v>
      </c>
      <c r="B3844" s="1" t="s">
        <v>5967</v>
      </c>
      <c r="C3844" s="1" t="s">
        <v>725</v>
      </c>
      <c r="D3844" t="s">
        <v>5968</v>
      </c>
    </row>
    <row r="3845" spans="1:4" x14ac:dyDescent="0.25">
      <c r="A3845" s="4" t="str">
        <f>HYPERLINK("http://www.autodoc.ru/Web/price/art/FTBRA95070Z?analog=on","FTBRA95070Z")</f>
        <v>FTBRA95070Z</v>
      </c>
      <c r="B3845" s="1" t="s">
        <v>5969</v>
      </c>
      <c r="C3845" s="1" t="s">
        <v>1186</v>
      </c>
      <c r="D3845" t="s">
        <v>5970</v>
      </c>
    </row>
    <row r="3846" spans="1:4" x14ac:dyDescent="0.25">
      <c r="A3846" s="4" t="str">
        <f>HYPERLINK("http://www.autodoc.ru/Web/price/art/FTALB05160?analog=on","FTALB05160")</f>
        <v>FTALB05160</v>
      </c>
      <c r="B3846" s="1" t="s">
        <v>5971</v>
      </c>
      <c r="C3846" s="1" t="s">
        <v>725</v>
      </c>
      <c r="D3846" t="s">
        <v>5972</v>
      </c>
    </row>
    <row r="3847" spans="1:4" x14ac:dyDescent="0.25">
      <c r="A3847" s="4" t="str">
        <f>HYPERLINK("http://www.autodoc.ru/Web/price/art/FTALB05190?analog=on","FTALB05190")</f>
        <v>FTALB05190</v>
      </c>
      <c r="B3847" s="1" t="s">
        <v>5973</v>
      </c>
      <c r="C3847" s="1" t="s">
        <v>725</v>
      </c>
      <c r="D3847" t="s">
        <v>5974</v>
      </c>
    </row>
    <row r="3848" spans="1:4" x14ac:dyDescent="0.25">
      <c r="A3848" s="4" t="str">
        <f>HYPERLINK("http://www.autodoc.ru/Web/price/art/FTALB05190L?analog=on","FTALB05190L")</f>
        <v>FTALB05190L</v>
      </c>
      <c r="B3848" s="1" t="s">
        <v>5975</v>
      </c>
      <c r="C3848" s="1" t="s">
        <v>725</v>
      </c>
      <c r="D3848" t="s">
        <v>5976</v>
      </c>
    </row>
    <row r="3849" spans="1:4" x14ac:dyDescent="0.25">
      <c r="A3849" s="4" t="str">
        <f>HYPERLINK("http://www.autodoc.ru/Web/price/art/FTALB05190R?analog=on","FTALB05190R")</f>
        <v>FTALB05190R</v>
      </c>
      <c r="B3849" s="1" t="s">
        <v>5977</v>
      </c>
      <c r="C3849" s="1" t="s">
        <v>725</v>
      </c>
      <c r="D3849" t="s">
        <v>5978</v>
      </c>
    </row>
    <row r="3850" spans="1:4" x14ac:dyDescent="0.25">
      <c r="A3850" s="4" t="str">
        <f>HYPERLINK("http://www.autodoc.ru/Web/price/art/FTALB05191L?analog=on","FTALB05191L")</f>
        <v>FTALB05191L</v>
      </c>
      <c r="B3850" s="1" t="s">
        <v>5979</v>
      </c>
      <c r="C3850" s="1" t="s">
        <v>725</v>
      </c>
      <c r="D3850" t="s">
        <v>5980</v>
      </c>
    </row>
    <row r="3851" spans="1:4" x14ac:dyDescent="0.25">
      <c r="A3851" s="4" t="str">
        <f>HYPERLINK("http://www.autodoc.ru/Web/price/art/FTALB05191R?analog=on","FTALB05191R")</f>
        <v>FTALB05191R</v>
      </c>
      <c r="B3851" s="1" t="s">
        <v>5981</v>
      </c>
      <c r="C3851" s="1" t="s">
        <v>725</v>
      </c>
      <c r="D3851" t="s">
        <v>5982</v>
      </c>
    </row>
    <row r="3852" spans="1:4" x14ac:dyDescent="0.25">
      <c r="A3852" s="4" t="str">
        <f>HYPERLINK("http://www.autodoc.ru/Web/price/art/FTALB05260LZ?analog=on","FTALB05260LZ")</f>
        <v>FTALB05260LZ</v>
      </c>
      <c r="B3852" s="1" t="s">
        <v>5983</v>
      </c>
      <c r="C3852" s="1" t="s">
        <v>725</v>
      </c>
      <c r="D3852" t="s">
        <v>5984</v>
      </c>
    </row>
    <row r="3853" spans="1:4" x14ac:dyDescent="0.25">
      <c r="A3853" s="4" t="str">
        <f>HYPERLINK("http://www.autodoc.ru/Web/price/art/FTALB05270L?analog=on","FTALB05270L")</f>
        <v>FTALB05270L</v>
      </c>
      <c r="B3853" s="1" t="s">
        <v>5985</v>
      </c>
      <c r="C3853" s="1" t="s">
        <v>725</v>
      </c>
      <c r="D3853" t="s">
        <v>5986</v>
      </c>
    </row>
    <row r="3854" spans="1:4" x14ac:dyDescent="0.25">
      <c r="A3854" s="4" t="str">
        <f>HYPERLINK("http://www.autodoc.ru/Web/price/art/FTALB05270R?analog=on","FTALB05270R")</f>
        <v>FTALB05270R</v>
      </c>
      <c r="B3854" s="1" t="s">
        <v>5987</v>
      </c>
      <c r="C3854" s="1" t="s">
        <v>725</v>
      </c>
      <c r="D3854" t="s">
        <v>5988</v>
      </c>
    </row>
    <row r="3855" spans="1:4" x14ac:dyDescent="0.25">
      <c r="A3855" s="4" t="str">
        <f>HYPERLINK("http://www.autodoc.ru/Web/price/art/FTALB05271L?analog=on","FTALB05271L")</f>
        <v>FTALB05271L</v>
      </c>
      <c r="B3855" s="1" t="s">
        <v>5985</v>
      </c>
      <c r="C3855" s="1" t="s">
        <v>725</v>
      </c>
      <c r="D3855" t="s">
        <v>5989</v>
      </c>
    </row>
    <row r="3856" spans="1:4" x14ac:dyDescent="0.25">
      <c r="A3856" s="4" t="str">
        <f>HYPERLINK("http://www.autodoc.ru/Web/price/art/FTALB05271R?analog=on","FTALB05271R")</f>
        <v>FTALB05271R</v>
      </c>
      <c r="B3856" s="1" t="s">
        <v>5987</v>
      </c>
      <c r="C3856" s="1" t="s">
        <v>725</v>
      </c>
      <c r="D3856" t="s">
        <v>5990</v>
      </c>
    </row>
    <row r="3857" spans="1:4" x14ac:dyDescent="0.25">
      <c r="A3857" s="4" t="str">
        <f>HYPERLINK("http://www.autodoc.ru/Web/price/art/FTALB05300L?analog=on","FTALB05300L")</f>
        <v>FTALB05300L</v>
      </c>
      <c r="B3857" s="1" t="s">
        <v>5991</v>
      </c>
      <c r="C3857" s="1" t="s">
        <v>725</v>
      </c>
      <c r="D3857" t="s">
        <v>5992</v>
      </c>
    </row>
    <row r="3858" spans="1:4" x14ac:dyDescent="0.25">
      <c r="A3858" s="4" t="str">
        <f>HYPERLINK("http://www.autodoc.ru/Web/price/art/FTALB05300R?analog=on","FTALB05300R")</f>
        <v>FTALB05300R</v>
      </c>
      <c r="B3858" s="1" t="s">
        <v>5993</v>
      </c>
      <c r="C3858" s="1" t="s">
        <v>725</v>
      </c>
      <c r="D3858" t="s">
        <v>5994</v>
      </c>
    </row>
    <row r="3859" spans="1:4" x14ac:dyDescent="0.25">
      <c r="A3859" s="4" t="str">
        <f>HYPERLINK("http://www.autodoc.ru/Web/price/art/FTALB05301L?analog=on","FTALB05301L")</f>
        <v>FTALB05301L</v>
      </c>
      <c r="B3859" s="1" t="s">
        <v>5995</v>
      </c>
      <c r="C3859" s="1" t="s">
        <v>725</v>
      </c>
      <c r="D3859" t="s">
        <v>5996</v>
      </c>
    </row>
    <row r="3860" spans="1:4" x14ac:dyDescent="0.25">
      <c r="A3860" s="4" t="str">
        <f>HYPERLINK("http://www.autodoc.ru/Web/price/art/FTALB05301R?analog=on","FTALB05301R")</f>
        <v>FTALB05301R</v>
      </c>
      <c r="B3860" s="1" t="s">
        <v>5997</v>
      </c>
      <c r="C3860" s="1" t="s">
        <v>725</v>
      </c>
      <c r="D3860" t="s">
        <v>5998</v>
      </c>
    </row>
    <row r="3861" spans="1:4" x14ac:dyDescent="0.25">
      <c r="A3861" s="4" t="str">
        <f>HYPERLINK("http://www.autodoc.ru/Web/price/art/FTALB05330?analog=on","FTALB05330")</f>
        <v>FTALB05330</v>
      </c>
      <c r="B3861" s="1" t="s">
        <v>5999</v>
      </c>
      <c r="C3861" s="1" t="s">
        <v>725</v>
      </c>
      <c r="D3861" t="s">
        <v>6000</v>
      </c>
    </row>
    <row r="3862" spans="1:4" x14ac:dyDescent="0.25">
      <c r="A3862" s="4" t="str">
        <f>HYPERLINK("http://www.autodoc.ru/Web/price/art/FTALB05380?analog=on","FTALB05380")</f>
        <v>FTALB05380</v>
      </c>
      <c r="B3862" s="1" t="s">
        <v>6001</v>
      </c>
      <c r="C3862" s="1" t="s">
        <v>725</v>
      </c>
      <c r="D3862" t="s">
        <v>6002</v>
      </c>
    </row>
    <row r="3863" spans="1:4" x14ac:dyDescent="0.25">
      <c r="A3863" s="4" t="str">
        <f>HYPERLINK("http://www.autodoc.ru/Web/price/art/FTALB05410?analog=on","FTALB05410")</f>
        <v>FTALB05410</v>
      </c>
      <c r="B3863" s="1" t="s">
        <v>6003</v>
      </c>
      <c r="C3863" s="1" t="s">
        <v>725</v>
      </c>
      <c r="D3863" t="s">
        <v>6004</v>
      </c>
    </row>
    <row r="3864" spans="1:4" x14ac:dyDescent="0.25">
      <c r="A3864" s="4" t="str">
        <f>HYPERLINK("http://www.autodoc.ru/Web/price/art/FTALB05411?analog=on","FTALB05411")</f>
        <v>FTALB05411</v>
      </c>
      <c r="B3864" s="1" t="s">
        <v>6005</v>
      </c>
      <c r="C3864" s="1" t="s">
        <v>725</v>
      </c>
      <c r="D3864" t="s">
        <v>6006</v>
      </c>
    </row>
    <row r="3865" spans="1:4" x14ac:dyDescent="0.25">
      <c r="A3865" s="4" t="str">
        <f>HYPERLINK("http://www.autodoc.ru/Web/price/art/FTALB05412?analog=on","FTALB05412")</f>
        <v>FTALB05412</v>
      </c>
      <c r="B3865" s="1" t="s">
        <v>6007</v>
      </c>
      <c r="C3865" s="1" t="s">
        <v>725</v>
      </c>
      <c r="D3865" t="s">
        <v>6008</v>
      </c>
    </row>
    <row r="3866" spans="1:4" x14ac:dyDescent="0.25">
      <c r="A3866" s="4" t="str">
        <f>HYPERLINK("http://www.autodoc.ru/Web/price/art/FTALB05450L?analog=on","FTALB05450L")</f>
        <v>FTALB05450L</v>
      </c>
      <c r="B3866" s="1" t="s">
        <v>6009</v>
      </c>
      <c r="C3866" s="1" t="s">
        <v>725</v>
      </c>
      <c r="D3866" t="s">
        <v>6010</v>
      </c>
    </row>
    <row r="3867" spans="1:4" x14ac:dyDescent="0.25">
      <c r="A3867" s="4" t="str">
        <f>HYPERLINK("http://www.autodoc.ru/Web/price/art/FTALB05450R?analog=on","FTALB05450R")</f>
        <v>FTALB05450R</v>
      </c>
      <c r="B3867" s="1" t="s">
        <v>6011</v>
      </c>
      <c r="C3867" s="1" t="s">
        <v>725</v>
      </c>
      <c r="D3867" t="s">
        <v>6012</v>
      </c>
    </row>
    <row r="3868" spans="1:4" x14ac:dyDescent="0.25">
      <c r="A3868" s="4" t="str">
        <f>HYPERLINK("http://www.autodoc.ru/Web/price/art/FTALB05640?analog=on","FTALB05640")</f>
        <v>FTALB05640</v>
      </c>
      <c r="B3868" s="1" t="s">
        <v>6013</v>
      </c>
      <c r="C3868" s="1" t="s">
        <v>725</v>
      </c>
      <c r="D3868" t="s">
        <v>6014</v>
      </c>
    </row>
    <row r="3869" spans="1:4" x14ac:dyDescent="0.25">
      <c r="A3869" s="4" t="str">
        <f>HYPERLINK("http://www.autodoc.ru/Web/price/art/FTALB05910?analog=on","FTALB05910")</f>
        <v>FTALB05910</v>
      </c>
      <c r="B3869" s="1" t="s">
        <v>6015</v>
      </c>
      <c r="C3869" s="1" t="s">
        <v>725</v>
      </c>
      <c r="D3869" t="s">
        <v>6016</v>
      </c>
    </row>
    <row r="3870" spans="1:4" x14ac:dyDescent="0.25">
      <c r="A3870" s="4" t="str">
        <f>HYPERLINK("http://www.autodoc.ru/Web/price/art/FTALB059A0L?analog=on","FTALB059A0L")</f>
        <v>FTALB059A0L</v>
      </c>
      <c r="B3870" s="1" t="s">
        <v>6017</v>
      </c>
      <c r="C3870" s="1" t="s">
        <v>725</v>
      </c>
      <c r="D3870" t="s">
        <v>6018</v>
      </c>
    </row>
    <row r="3871" spans="1:4" x14ac:dyDescent="0.25">
      <c r="A3871" s="4" t="str">
        <f>HYPERLINK("http://www.autodoc.ru/Web/price/art/FTALB059A0R?analog=on","FTALB059A0R")</f>
        <v>FTALB059A0R</v>
      </c>
      <c r="B3871" s="1" t="s">
        <v>6019</v>
      </c>
      <c r="C3871" s="1" t="s">
        <v>725</v>
      </c>
      <c r="D3871" t="s">
        <v>6020</v>
      </c>
    </row>
    <row r="3872" spans="1:4" x14ac:dyDescent="0.25">
      <c r="A3872" s="4" t="str">
        <f>HYPERLINK("http://www.autodoc.ru/Web/price/art/FTALB05930?analog=on","FTALB05930")</f>
        <v>FTALB05930</v>
      </c>
      <c r="B3872" s="1" t="s">
        <v>6021</v>
      </c>
      <c r="C3872" s="1" t="s">
        <v>725</v>
      </c>
      <c r="D3872" t="s">
        <v>6022</v>
      </c>
    </row>
    <row r="3873" spans="1:4" x14ac:dyDescent="0.25">
      <c r="A3873" s="3" t="s">
        <v>6023</v>
      </c>
      <c r="B3873" s="3"/>
      <c r="C3873" s="3"/>
      <c r="D3873" s="3"/>
    </row>
    <row r="3874" spans="1:4" x14ac:dyDescent="0.25">
      <c r="A3874" s="4" t="str">
        <f>HYPERLINK("http://www.autodoc.ru/Web/price/art/FTMAR97000L?analog=on","FTMAR97000L")</f>
        <v>FTMAR97000L</v>
      </c>
      <c r="B3874" s="1" t="s">
        <v>6024</v>
      </c>
      <c r="C3874" s="1" t="s">
        <v>19</v>
      </c>
      <c r="D3874" t="s">
        <v>6025</v>
      </c>
    </row>
    <row r="3875" spans="1:4" x14ac:dyDescent="0.25">
      <c r="A3875" s="4" t="str">
        <f>HYPERLINK("http://www.autodoc.ru/Web/price/art/FTMAR97000R?analog=on","FTMAR97000R")</f>
        <v>FTMAR97000R</v>
      </c>
      <c r="B3875" s="1" t="s">
        <v>6026</v>
      </c>
      <c r="C3875" s="1" t="s">
        <v>19</v>
      </c>
      <c r="D3875" t="s">
        <v>6027</v>
      </c>
    </row>
    <row r="3876" spans="1:4" x14ac:dyDescent="0.25">
      <c r="A3876" s="4" t="str">
        <f>HYPERLINK("http://www.autodoc.ru/Web/price/art/FTBRA95001L?analog=on","FTBRA95001L")</f>
        <v>FTBRA95001L</v>
      </c>
      <c r="B3876" s="1" t="s">
        <v>6028</v>
      </c>
      <c r="C3876" s="1" t="s">
        <v>1186</v>
      </c>
      <c r="D3876" t="s">
        <v>6029</v>
      </c>
    </row>
    <row r="3877" spans="1:4" x14ac:dyDescent="0.25">
      <c r="A3877" s="4" t="str">
        <f>HYPERLINK("http://www.autodoc.ru/Web/price/art/FTBRA95001R?analog=on","FTBRA95001R")</f>
        <v>FTBRA95001R</v>
      </c>
      <c r="B3877" s="1" t="s">
        <v>6030</v>
      </c>
      <c r="C3877" s="1" t="s">
        <v>1186</v>
      </c>
      <c r="D3877" t="s">
        <v>6031</v>
      </c>
    </row>
    <row r="3878" spans="1:4" x14ac:dyDescent="0.25">
      <c r="A3878" s="4" t="str">
        <f>HYPERLINK("http://www.autodoc.ru/Web/price/art/FTBRA95080Z?analog=on","FTBRA95080Z")</f>
        <v>FTBRA95080Z</v>
      </c>
      <c r="C3878" s="1" t="s">
        <v>1186</v>
      </c>
      <c r="D3878" t="s">
        <v>6032</v>
      </c>
    </row>
    <row r="3879" spans="1:4" x14ac:dyDescent="0.25">
      <c r="A3879" s="4" t="str">
        <f>HYPERLINK("http://www.autodoc.ru/Web/price/art/FTBRA99100?analog=on","FTBRA99100")</f>
        <v>FTBRA99100</v>
      </c>
      <c r="B3879" s="1" t="s">
        <v>6033</v>
      </c>
      <c r="C3879" s="1" t="s">
        <v>1027</v>
      </c>
      <c r="D3879" t="s">
        <v>6034</v>
      </c>
    </row>
    <row r="3880" spans="1:4" x14ac:dyDescent="0.25">
      <c r="A3880" s="4" t="str">
        <f>HYPERLINK("http://www.autodoc.ru/Web/price/art/FTBRA95100?analog=on","FTBRA95100")</f>
        <v>FTBRA95100</v>
      </c>
      <c r="B3880" s="1" t="s">
        <v>6035</v>
      </c>
      <c r="C3880" s="1" t="s">
        <v>2838</v>
      </c>
      <c r="D3880" t="s">
        <v>6034</v>
      </c>
    </row>
    <row r="3881" spans="1:4" x14ac:dyDescent="0.25">
      <c r="A3881" s="4" t="str">
        <f>HYPERLINK("http://www.autodoc.ru/Web/price/art/FTBRO95100?analog=on","FTBRO95100")</f>
        <v>FTBRO95100</v>
      </c>
      <c r="B3881" s="1" t="s">
        <v>6036</v>
      </c>
      <c r="C3881" s="1" t="s">
        <v>2838</v>
      </c>
      <c r="D3881" t="s">
        <v>6037</v>
      </c>
    </row>
    <row r="3882" spans="1:4" x14ac:dyDescent="0.25">
      <c r="A3882" s="4" t="str">
        <f>HYPERLINK("http://www.autodoc.ru/Web/price/art/FTBRA95160X?analog=on","FTBRA95160X")</f>
        <v>FTBRA95160X</v>
      </c>
      <c r="B3882" s="1" t="s">
        <v>6038</v>
      </c>
      <c r="C3882" s="1" t="s">
        <v>1186</v>
      </c>
      <c r="D3882" t="s">
        <v>6039</v>
      </c>
    </row>
    <row r="3883" spans="1:4" x14ac:dyDescent="0.25">
      <c r="A3883" s="4" t="str">
        <f>HYPERLINK("http://www.autodoc.ru/Web/price/art/FTMAR97160X?analog=on","FTMAR97160X")</f>
        <v>FTMAR97160X</v>
      </c>
      <c r="B3883" s="1" t="s">
        <v>6040</v>
      </c>
      <c r="C3883" s="1" t="s">
        <v>19</v>
      </c>
      <c r="D3883" t="s">
        <v>6041</v>
      </c>
    </row>
    <row r="3884" spans="1:4" x14ac:dyDescent="0.25">
      <c r="A3884" s="4" t="str">
        <f>HYPERLINK("http://www.autodoc.ru/Web/price/art/FTBRA95161X?analog=on","FTBRA95161X")</f>
        <v>FTBRA95161X</v>
      </c>
      <c r="B3884" s="1" t="s">
        <v>6042</v>
      </c>
      <c r="C3884" s="1" t="s">
        <v>1186</v>
      </c>
      <c r="D3884" t="s">
        <v>6043</v>
      </c>
    </row>
    <row r="3885" spans="1:4" x14ac:dyDescent="0.25">
      <c r="A3885" s="4" t="str">
        <f>HYPERLINK("http://www.autodoc.ru/Web/price/art/FTBRA95162X?analog=on","FTBRA95162X")</f>
        <v>FTBRA95162X</v>
      </c>
      <c r="B3885" s="1" t="s">
        <v>6044</v>
      </c>
      <c r="C3885" s="1" t="s">
        <v>1186</v>
      </c>
      <c r="D3885" t="s">
        <v>6045</v>
      </c>
    </row>
    <row r="3886" spans="1:4" x14ac:dyDescent="0.25">
      <c r="A3886" s="4" t="str">
        <f>HYPERLINK("http://www.autodoc.ru/Web/price/art/FTBRA95240?analog=on","FTBRA95240")</f>
        <v>FTBRA95240</v>
      </c>
      <c r="B3886" s="1" t="s">
        <v>6046</v>
      </c>
      <c r="C3886" s="1" t="s">
        <v>1186</v>
      </c>
      <c r="D3886" t="s">
        <v>6047</v>
      </c>
    </row>
    <row r="3887" spans="1:4" x14ac:dyDescent="0.25">
      <c r="A3887" s="4" t="str">
        <f>HYPERLINK("http://www.autodoc.ru/Web/price/art/FTBRA95270L?analog=on","FTBRA95270L")</f>
        <v>FTBRA95270L</v>
      </c>
      <c r="B3887" s="1" t="s">
        <v>6048</v>
      </c>
      <c r="C3887" s="1" t="s">
        <v>1186</v>
      </c>
      <c r="D3887" t="s">
        <v>6049</v>
      </c>
    </row>
    <row r="3888" spans="1:4" x14ac:dyDescent="0.25">
      <c r="A3888" s="4" t="str">
        <f>HYPERLINK("http://www.autodoc.ru/Web/price/art/FTBRA95270R?analog=on","FTBRA95270R")</f>
        <v>FTBRA95270R</v>
      </c>
      <c r="B3888" s="1" t="s">
        <v>6050</v>
      </c>
      <c r="C3888" s="1" t="s">
        <v>1186</v>
      </c>
      <c r="D3888" t="s">
        <v>6051</v>
      </c>
    </row>
    <row r="3889" spans="1:4" x14ac:dyDescent="0.25">
      <c r="A3889" s="4" t="str">
        <f>HYPERLINK("http://www.autodoc.ru/Web/price/art/FTMAR97270L?analog=on","FTMAR97270L")</f>
        <v>FTMAR97270L</v>
      </c>
      <c r="B3889" s="1" t="s">
        <v>6052</v>
      </c>
      <c r="C3889" s="1" t="s">
        <v>19</v>
      </c>
      <c r="D3889" t="s">
        <v>6053</v>
      </c>
    </row>
    <row r="3890" spans="1:4" x14ac:dyDescent="0.25">
      <c r="A3890" s="4" t="str">
        <f>HYPERLINK("http://www.autodoc.ru/Web/price/art/FTMAR97270R?analog=on","FTMAR97270R")</f>
        <v>FTMAR97270R</v>
      </c>
      <c r="B3890" s="1" t="s">
        <v>6054</v>
      </c>
      <c r="C3890" s="1" t="s">
        <v>19</v>
      </c>
      <c r="D3890" t="s">
        <v>6055</v>
      </c>
    </row>
    <row r="3891" spans="1:4" x14ac:dyDescent="0.25">
      <c r="A3891" s="4" t="str">
        <f>HYPERLINK("http://www.autodoc.ru/Web/price/art/FTBRA95300L?analog=on","FTBRA95300L")</f>
        <v>FTBRA95300L</v>
      </c>
      <c r="B3891" s="1" t="s">
        <v>6056</v>
      </c>
      <c r="C3891" s="1" t="s">
        <v>1186</v>
      </c>
      <c r="D3891" t="s">
        <v>6057</v>
      </c>
    </row>
    <row r="3892" spans="1:4" x14ac:dyDescent="0.25">
      <c r="A3892" s="4" t="str">
        <f>HYPERLINK("http://www.autodoc.ru/Web/price/art/FTBRA95300R?analog=on","FTBRA95300R")</f>
        <v>FTBRA95300R</v>
      </c>
      <c r="B3892" s="1" t="s">
        <v>6058</v>
      </c>
      <c r="C3892" s="1" t="s">
        <v>1186</v>
      </c>
      <c r="D3892" t="s">
        <v>6059</v>
      </c>
    </row>
    <row r="3893" spans="1:4" x14ac:dyDescent="0.25">
      <c r="A3893" s="4" t="str">
        <f>HYPERLINK("http://www.autodoc.ru/Web/price/art/FTBRA95330?analog=on","FTBRA95330")</f>
        <v>FTBRA95330</v>
      </c>
      <c r="B3893" s="1" t="s">
        <v>6060</v>
      </c>
      <c r="C3893" s="1" t="s">
        <v>1186</v>
      </c>
      <c r="D3893" t="s">
        <v>6061</v>
      </c>
    </row>
    <row r="3894" spans="1:4" x14ac:dyDescent="0.25">
      <c r="A3894" s="4" t="str">
        <f>HYPERLINK("http://www.autodoc.ru/Web/price/art/FTBRA95390?analog=on","FTBRA95390")</f>
        <v>FTBRA95390</v>
      </c>
      <c r="B3894" s="1" t="s">
        <v>6062</v>
      </c>
      <c r="C3894" s="1" t="s">
        <v>1186</v>
      </c>
      <c r="D3894" t="s">
        <v>6063</v>
      </c>
    </row>
    <row r="3895" spans="1:4" x14ac:dyDescent="0.25">
      <c r="A3895" s="4" t="str">
        <f>HYPERLINK("http://www.autodoc.ru/Web/price/art/FTBRA95410?analog=on","FTBRA95410")</f>
        <v>FTBRA95410</v>
      </c>
      <c r="B3895" s="1" t="s">
        <v>6064</v>
      </c>
      <c r="C3895" s="1" t="s">
        <v>1186</v>
      </c>
      <c r="D3895" t="s">
        <v>6065</v>
      </c>
    </row>
    <row r="3896" spans="1:4" x14ac:dyDescent="0.25">
      <c r="A3896" s="4" t="str">
        <f>HYPERLINK("http://www.autodoc.ru/Web/price/art/FTBRA95411?analog=on","FTBRA95411")</f>
        <v>FTBRA95411</v>
      </c>
      <c r="B3896" s="1" t="s">
        <v>6066</v>
      </c>
      <c r="C3896" s="1" t="s">
        <v>1186</v>
      </c>
      <c r="D3896" t="s">
        <v>6067</v>
      </c>
    </row>
    <row r="3897" spans="1:4" x14ac:dyDescent="0.25">
      <c r="A3897" s="4" t="str">
        <f>HYPERLINK("http://www.autodoc.ru/Web/price/art/FTMAR97430XR?analog=on","FTMAR97430XR")</f>
        <v>FTMAR97430XR</v>
      </c>
      <c r="B3897" s="1" t="s">
        <v>6068</v>
      </c>
      <c r="C3897" s="1" t="s">
        <v>19</v>
      </c>
      <c r="D3897" t="s">
        <v>6069</v>
      </c>
    </row>
    <row r="3898" spans="1:4" x14ac:dyDescent="0.25">
      <c r="A3898" s="4" t="str">
        <f>HYPERLINK("http://www.autodoc.ru/Web/price/art/FTBRA95450L?analog=on","FTBRA95450L")</f>
        <v>FTBRA95450L</v>
      </c>
      <c r="B3898" s="1" t="s">
        <v>6070</v>
      </c>
      <c r="C3898" s="1" t="s">
        <v>1186</v>
      </c>
      <c r="D3898" t="s">
        <v>6071</v>
      </c>
    </row>
    <row r="3899" spans="1:4" x14ac:dyDescent="0.25">
      <c r="A3899" s="4" t="str">
        <f>HYPERLINK("http://www.autodoc.ru/Web/price/art/FTBRA95450R?analog=on","FTBRA95450R")</f>
        <v>FTBRA95450R</v>
      </c>
      <c r="B3899" s="1" t="s">
        <v>6072</v>
      </c>
      <c r="C3899" s="1" t="s">
        <v>1186</v>
      </c>
      <c r="D3899" t="s">
        <v>6073</v>
      </c>
    </row>
    <row r="3900" spans="1:4" x14ac:dyDescent="0.25">
      <c r="A3900" s="4" t="str">
        <f>HYPERLINK("http://www.autodoc.ru/Web/price/art/FTBRA95451L?analog=on","FTBRA95451L")</f>
        <v>FTBRA95451L</v>
      </c>
      <c r="B3900" s="1" t="s">
        <v>6074</v>
      </c>
      <c r="C3900" s="1" t="s">
        <v>1186</v>
      </c>
      <c r="D3900" t="s">
        <v>6075</v>
      </c>
    </row>
    <row r="3901" spans="1:4" x14ac:dyDescent="0.25">
      <c r="A3901" s="4" t="str">
        <f>HYPERLINK("http://www.autodoc.ru/Web/price/art/FTBRA95451R?analog=on","FTBRA95451R")</f>
        <v>FTBRA95451R</v>
      </c>
      <c r="B3901" s="1" t="s">
        <v>6076</v>
      </c>
      <c r="C3901" s="1" t="s">
        <v>1186</v>
      </c>
      <c r="D3901" t="s">
        <v>6077</v>
      </c>
    </row>
    <row r="3902" spans="1:4" x14ac:dyDescent="0.25">
      <c r="A3902" s="4" t="str">
        <f>HYPERLINK("http://www.autodoc.ru/Web/price/art/FTBRA95640X?analog=on","FTBRA95640X")</f>
        <v>FTBRA95640X</v>
      </c>
      <c r="B3902" s="1" t="s">
        <v>6078</v>
      </c>
      <c r="C3902" s="1" t="s">
        <v>1186</v>
      </c>
      <c r="D3902" t="s">
        <v>6079</v>
      </c>
    </row>
    <row r="3903" spans="1:4" x14ac:dyDescent="0.25">
      <c r="A3903" s="4" t="str">
        <f>HYPERLINK("http://www.autodoc.ru/Web/price/art/FTMAR97670XL?analog=on","FTMAR97670XL")</f>
        <v>FTMAR97670XL</v>
      </c>
      <c r="B3903" s="1" t="s">
        <v>6080</v>
      </c>
      <c r="C3903" s="1" t="s">
        <v>19</v>
      </c>
      <c r="D3903" t="s">
        <v>6081</v>
      </c>
    </row>
    <row r="3904" spans="1:4" x14ac:dyDescent="0.25">
      <c r="A3904" s="4" t="str">
        <f>HYPERLINK("http://www.autodoc.ru/Web/price/art/FTBRA95910?analog=on","FTBRA95910")</f>
        <v>FTBRA95910</v>
      </c>
      <c r="B3904" s="1" t="s">
        <v>6082</v>
      </c>
      <c r="C3904" s="1" t="s">
        <v>1186</v>
      </c>
      <c r="D3904" t="s">
        <v>6083</v>
      </c>
    </row>
    <row r="3905" spans="1:4" x14ac:dyDescent="0.25">
      <c r="A3905" s="4" t="str">
        <f>HYPERLINK("http://www.autodoc.ru/Web/price/art/FTBRA95920?analog=on","FTBRA95920")</f>
        <v>FTBRA95920</v>
      </c>
      <c r="B3905" s="1" t="s">
        <v>6084</v>
      </c>
      <c r="C3905" s="1" t="s">
        <v>1186</v>
      </c>
      <c r="D3905" t="s">
        <v>6085</v>
      </c>
    </row>
    <row r="3906" spans="1:4" x14ac:dyDescent="0.25">
      <c r="A3906" s="3" t="s">
        <v>6086</v>
      </c>
      <c r="B3906" s="3"/>
      <c r="C3906" s="3"/>
      <c r="D3906" s="3"/>
    </row>
    <row r="3907" spans="1:4" x14ac:dyDescent="0.25">
      <c r="A3907" s="4" t="str">
        <f>HYPERLINK("http://www.autodoc.ru/Web/price/art/FTCRM91000L?analog=on","FTCRM91000L")</f>
        <v>FTCRM91000L</v>
      </c>
      <c r="B3907" s="1" t="s">
        <v>6087</v>
      </c>
      <c r="C3907" s="1" t="s">
        <v>2678</v>
      </c>
      <c r="D3907" t="s">
        <v>6088</v>
      </c>
    </row>
    <row r="3908" spans="1:4" x14ac:dyDescent="0.25">
      <c r="A3908" s="4" t="str">
        <f>HYPERLINK("http://www.autodoc.ru/Web/price/art/FTCRM91000R?analog=on","FTCRM91000R")</f>
        <v>FTCRM91000R</v>
      </c>
      <c r="B3908" s="1" t="s">
        <v>6089</v>
      </c>
      <c r="C3908" s="1" t="s">
        <v>2678</v>
      </c>
      <c r="D3908" t="s">
        <v>6090</v>
      </c>
    </row>
    <row r="3909" spans="1:4" x14ac:dyDescent="0.25">
      <c r="A3909" s="3" t="s">
        <v>6091</v>
      </c>
      <c r="B3909" s="3"/>
      <c r="C3909" s="3"/>
      <c r="D3909" s="3"/>
    </row>
    <row r="3910" spans="1:4" x14ac:dyDescent="0.25">
      <c r="A3910" s="4" t="str">
        <f>HYPERLINK("http://www.autodoc.ru/Web/price/art/FTDOB06000L?analog=on","FTDOB06000L")</f>
        <v>FTDOB06000L</v>
      </c>
      <c r="B3910" s="1" t="s">
        <v>6092</v>
      </c>
      <c r="C3910" s="1" t="s">
        <v>1995</v>
      </c>
      <c r="D3910" t="s">
        <v>6093</v>
      </c>
    </row>
    <row r="3911" spans="1:4" x14ac:dyDescent="0.25">
      <c r="A3911" s="4" t="str">
        <f>HYPERLINK("http://www.autodoc.ru/Web/price/art/FTDOB06000R?analog=on","FTDOB06000R")</f>
        <v>FTDOB06000R</v>
      </c>
      <c r="B3911" s="1" t="s">
        <v>6094</v>
      </c>
      <c r="C3911" s="1" t="s">
        <v>1995</v>
      </c>
      <c r="D3911" t="s">
        <v>6095</v>
      </c>
    </row>
    <row r="3912" spans="1:4" x14ac:dyDescent="0.25">
      <c r="A3912" s="4" t="str">
        <f>HYPERLINK("http://www.autodoc.ru/Web/price/art/FTBRA95070Z?analog=on","FTBRA95070Z")</f>
        <v>FTBRA95070Z</v>
      </c>
      <c r="B3912" s="1" t="s">
        <v>5969</v>
      </c>
      <c r="C3912" s="1" t="s">
        <v>1186</v>
      </c>
      <c r="D3912" t="s">
        <v>5970</v>
      </c>
    </row>
    <row r="3913" spans="1:4" x14ac:dyDescent="0.25">
      <c r="A3913" s="4" t="str">
        <f>HYPERLINK("http://www.autodoc.ru/Web/price/art/FTDOB06100?analog=on","FTDOB06100")</f>
        <v>FTDOB06100</v>
      </c>
      <c r="B3913" s="1" t="s">
        <v>6096</v>
      </c>
      <c r="C3913" s="1" t="s">
        <v>1995</v>
      </c>
      <c r="D3913" t="s">
        <v>6097</v>
      </c>
    </row>
    <row r="3914" spans="1:4" x14ac:dyDescent="0.25">
      <c r="A3914" s="4" t="str">
        <f>HYPERLINK("http://www.autodoc.ru/Web/price/art/FTDOB06160?analog=on","FTDOB06160")</f>
        <v>FTDOB06160</v>
      </c>
      <c r="B3914" s="1" t="s">
        <v>6098</v>
      </c>
      <c r="C3914" s="1" t="s">
        <v>1995</v>
      </c>
      <c r="D3914" t="s">
        <v>6099</v>
      </c>
    </row>
    <row r="3915" spans="1:4" x14ac:dyDescent="0.25">
      <c r="A3915" s="4" t="str">
        <f>HYPERLINK("http://www.autodoc.ru/Web/price/art/FTDOB06190L?analog=on","FTDOB06190L")</f>
        <v>FTDOB06190L</v>
      </c>
      <c r="B3915" s="1" t="s">
        <v>6100</v>
      </c>
      <c r="C3915" s="1" t="s">
        <v>1995</v>
      </c>
      <c r="D3915" t="s">
        <v>6101</v>
      </c>
    </row>
    <row r="3916" spans="1:4" x14ac:dyDescent="0.25">
      <c r="A3916" s="4" t="str">
        <f>HYPERLINK("http://www.autodoc.ru/Web/price/art/FTDOB06190R?analog=on","FTDOB06190R")</f>
        <v>FTDOB06190R</v>
      </c>
      <c r="B3916" s="1" t="s">
        <v>6102</v>
      </c>
      <c r="C3916" s="1" t="s">
        <v>1995</v>
      </c>
      <c r="D3916" t="s">
        <v>6103</v>
      </c>
    </row>
    <row r="3917" spans="1:4" x14ac:dyDescent="0.25">
      <c r="A3917" s="4" t="str">
        <f>HYPERLINK("http://www.autodoc.ru/Web/price/art/FTDOB06191?analog=on","FTDOB06191")</f>
        <v>FTDOB06191</v>
      </c>
      <c r="B3917" s="1" t="s">
        <v>6104</v>
      </c>
      <c r="C3917" s="1" t="s">
        <v>1995</v>
      </c>
      <c r="D3917" t="s">
        <v>6105</v>
      </c>
    </row>
    <row r="3918" spans="1:4" x14ac:dyDescent="0.25">
      <c r="A3918" s="4" t="str">
        <f>HYPERLINK("http://www.autodoc.ru/Web/price/art/FTDOB06240?analog=on","FTDOB06240")</f>
        <v>FTDOB06240</v>
      </c>
      <c r="B3918" s="1" t="s">
        <v>6106</v>
      </c>
      <c r="C3918" s="1" t="s">
        <v>1995</v>
      </c>
      <c r="D3918" t="s">
        <v>6107</v>
      </c>
    </row>
    <row r="3919" spans="1:4" x14ac:dyDescent="0.25">
      <c r="A3919" s="4" t="str">
        <f>HYPERLINK("http://www.autodoc.ru/Web/price/art/FTDOB06270L?analog=on","FTDOB06270L")</f>
        <v>FTDOB06270L</v>
      </c>
      <c r="B3919" s="1" t="s">
        <v>6108</v>
      </c>
      <c r="C3919" s="1" t="s">
        <v>1995</v>
      </c>
      <c r="D3919" t="s">
        <v>6109</v>
      </c>
    </row>
    <row r="3920" spans="1:4" x14ac:dyDescent="0.25">
      <c r="A3920" s="4" t="str">
        <f>HYPERLINK("http://www.autodoc.ru/Web/price/art/FTDOB06270R?analog=on","FTDOB06270R")</f>
        <v>FTDOB06270R</v>
      </c>
      <c r="B3920" s="1" t="s">
        <v>6110</v>
      </c>
      <c r="C3920" s="1" t="s">
        <v>1995</v>
      </c>
      <c r="D3920" t="s">
        <v>6111</v>
      </c>
    </row>
    <row r="3921" spans="1:4" x14ac:dyDescent="0.25">
      <c r="A3921" s="4" t="str">
        <f>HYPERLINK("http://www.autodoc.ru/Web/price/art/FTDOB06300L?analog=on","FTDOB06300L")</f>
        <v>FTDOB06300L</v>
      </c>
      <c r="B3921" s="1" t="s">
        <v>6112</v>
      </c>
      <c r="C3921" s="1" t="s">
        <v>1995</v>
      </c>
      <c r="D3921" t="s">
        <v>6113</v>
      </c>
    </row>
    <row r="3922" spans="1:4" x14ac:dyDescent="0.25">
      <c r="A3922" s="4" t="str">
        <f>HYPERLINK("http://www.autodoc.ru/Web/price/art/FTDOB06300R?analog=on","FTDOB06300R")</f>
        <v>FTDOB06300R</v>
      </c>
      <c r="B3922" s="1" t="s">
        <v>6114</v>
      </c>
      <c r="C3922" s="1" t="s">
        <v>1995</v>
      </c>
      <c r="D3922" t="s">
        <v>6115</v>
      </c>
    </row>
    <row r="3923" spans="1:4" x14ac:dyDescent="0.25">
      <c r="A3923" s="4" t="str">
        <f>HYPERLINK("http://www.autodoc.ru/Web/price/art/FTDOB06380?analog=on","FTDOB06380")</f>
        <v>FTDOB06380</v>
      </c>
      <c r="B3923" s="1" t="s">
        <v>6116</v>
      </c>
      <c r="C3923" s="1" t="s">
        <v>1995</v>
      </c>
      <c r="D3923" t="s">
        <v>6117</v>
      </c>
    </row>
    <row r="3924" spans="1:4" x14ac:dyDescent="0.25">
      <c r="A3924" s="4" t="str">
        <f>HYPERLINK("http://www.autodoc.ru/Web/price/art/FTDOB06410?analog=on","FTDOB06410")</f>
        <v>FTDOB06410</v>
      </c>
      <c r="B3924" s="1" t="s">
        <v>6118</v>
      </c>
      <c r="C3924" s="1" t="s">
        <v>1995</v>
      </c>
      <c r="D3924" t="s">
        <v>6119</v>
      </c>
    </row>
    <row r="3925" spans="1:4" x14ac:dyDescent="0.25">
      <c r="A3925" s="4" t="str">
        <f>HYPERLINK("http://www.autodoc.ru/Web/price/art/FTDOB06411?analog=on","FTDOB06411")</f>
        <v>FTDOB06411</v>
      </c>
      <c r="B3925" s="1" t="s">
        <v>6120</v>
      </c>
      <c r="C3925" s="1" t="s">
        <v>1995</v>
      </c>
      <c r="D3925" t="s">
        <v>6121</v>
      </c>
    </row>
    <row r="3926" spans="1:4" x14ac:dyDescent="0.25">
      <c r="A3926" s="4" t="str">
        <f>HYPERLINK("http://www.autodoc.ru/Web/price/art/FTDOB06450L?analog=on","FTDOB06450L")</f>
        <v>FTDOB06450L</v>
      </c>
      <c r="B3926" s="1" t="s">
        <v>6122</v>
      </c>
      <c r="C3926" s="1" t="s">
        <v>1995</v>
      </c>
      <c r="D3926" t="s">
        <v>6123</v>
      </c>
    </row>
    <row r="3927" spans="1:4" x14ac:dyDescent="0.25">
      <c r="A3927" s="4" t="str">
        <f>HYPERLINK("http://www.autodoc.ru/Web/price/art/FTDOB06450R?analog=on","FTDOB06450R")</f>
        <v>FTDOB06450R</v>
      </c>
      <c r="B3927" s="1" t="s">
        <v>6124</v>
      </c>
      <c r="C3927" s="1" t="s">
        <v>1995</v>
      </c>
      <c r="D3927" t="s">
        <v>6125</v>
      </c>
    </row>
    <row r="3928" spans="1:4" x14ac:dyDescent="0.25">
      <c r="A3928" s="4" t="str">
        <f>HYPERLINK("http://www.autodoc.ru/Web/price/art/FTDOB06451L?analog=on","FTDOB06451L")</f>
        <v>FTDOB06451L</v>
      </c>
      <c r="B3928" s="1" t="s">
        <v>6126</v>
      </c>
      <c r="C3928" s="1" t="s">
        <v>1995</v>
      </c>
      <c r="D3928" t="s">
        <v>6127</v>
      </c>
    </row>
    <row r="3929" spans="1:4" x14ac:dyDescent="0.25">
      <c r="A3929" s="4" t="str">
        <f>HYPERLINK("http://www.autodoc.ru/Web/price/art/FTDOB06451R?analog=on","FTDOB06451R")</f>
        <v>FTDOB06451R</v>
      </c>
      <c r="B3929" s="1" t="s">
        <v>6128</v>
      </c>
      <c r="C3929" s="1" t="s">
        <v>1995</v>
      </c>
      <c r="D3929" t="s">
        <v>6129</v>
      </c>
    </row>
    <row r="3930" spans="1:4" x14ac:dyDescent="0.25">
      <c r="A3930" s="4" t="str">
        <f>HYPERLINK("http://www.autodoc.ru/Web/price/art/FTDOB06700?analog=on","FTDOB06700")</f>
        <v>FTDOB06700</v>
      </c>
      <c r="B3930" s="1" t="s">
        <v>6130</v>
      </c>
      <c r="C3930" s="1" t="s">
        <v>1995</v>
      </c>
      <c r="D3930" t="s">
        <v>6131</v>
      </c>
    </row>
    <row r="3931" spans="1:4" x14ac:dyDescent="0.25">
      <c r="A3931" s="4" t="str">
        <f>HYPERLINK("http://www.autodoc.ru/Web/price/art/FTDOB06701?analog=on","FTDOB06701")</f>
        <v>FTDOB06701</v>
      </c>
      <c r="B3931" s="1" t="s">
        <v>6130</v>
      </c>
      <c r="C3931" s="1" t="s">
        <v>1995</v>
      </c>
      <c r="D3931" t="s">
        <v>6132</v>
      </c>
    </row>
    <row r="3932" spans="1:4" x14ac:dyDescent="0.25">
      <c r="A3932" s="4" t="str">
        <f>HYPERLINK("http://www.autodoc.ru/Web/price/art/FTDOB06740L?analog=on","FTDOB06740L")</f>
        <v>FTDOB06740L</v>
      </c>
      <c r="B3932" s="1" t="s">
        <v>6133</v>
      </c>
      <c r="C3932" s="1" t="s">
        <v>1995</v>
      </c>
      <c r="D3932" t="s">
        <v>6134</v>
      </c>
    </row>
    <row r="3933" spans="1:4" x14ac:dyDescent="0.25">
      <c r="A3933" s="4" t="str">
        <f>HYPERLINK("http://www.autodoc.ru/Web/price/art/FTDOB06740R?analog=on","FTDOB06740R")</f>
        <v>FTDOB06740R</v>
      </c>
      <c r="B3933" s="1" t="s">
        <v>6135</v>
      </c>
      <c r="C3933" s="1" t="s">
        <v>1995</v>
      </c>
      <c r="D3933" t="s">
        <v>6136</v>
      </c>
    </row>
    <row r="3934" spans="1:4" x14ac:dyDescent="0.25">
      <c r="A3934" s="3" t="s">
        <v>6137</v>
      </c>
      <c r="B3934" s="3"/>
      <c r="C3934" s="3"/>
      <c r="D3934" s="3"/>
    </row>
    <row r="3935" spans="1:4" x14ac:dyDescent="0.25">
      <c r="A3935" s="4" t="str">
        <f>HYPERLINK("http://www.autodoc.ru/Web/price/art/FTDUC02000L?analog=on","FTDUC02000L")</f>
        <v>FTDUC02000L</v>
      </c>
      <c r="B3935" s="1" t="s">
        <v>5818</v>
      </c>
      <c r="C3935" s="1" t="s">
        <v>1730</v>
      </c>
      <c r="D3935" t="s">
        <v>5817</v>
      </c>
    </row>
    <row r="3936" spans="1:4" x14ac:dyDescent="0.25">
      <c r="A3936" s="4" t="str">
        <f>HYPERLINK("http://www.autodoc.ru/Web/price/art/FTDUC94000L?analog=on","FTDUC94000L")</f>
        <v>FTDUC94000L</v>
      </c>
      <c r="B3936" s="1" t="s">
        <v>5816</v>
      </c>
      <c r="C3936" s="1" t="s">
        <v>2948</v>
      </c>
      <c r="D3936" t="s">
        <v>5817</v>
      </c>
    </row>
    <row r="3937" spans="1:4" x14ac:dyDescent="0.25">
      <c r="A3937" s="4" t="str">
        <f>HYPERLINK("http://www.autodoc.ru/Web/price/art/FTDUC94000R?analog=on","FTDUC94000R")</f>
        <v>FTDUC94000R</v>
      </c>
      <c r="B3937" s="1" t="s">
        <v>5821</v>
      </c>
      <c r="C3937" s="1" t="s">
        <v>2948</v>
      </c>
      <c r="D3937" t="s">
        <v>5820</v>
      </c>
    </row>
    <row r="3938" spans="1:4" x14ac:dyDescent="0.25">
      <c r="A3938" s="4" t="str">
        <f>HYPERLINK("http://www.autodoc.ru/Web/price/art/FTDUC02000R?analog=on","FTDUC02000R")</f>
        <v>FTDUC02000R</v>
      </c>
      <c r="B3938" s="1" t="s">
        <v>5819</v>
      </c>
      <c r="C3938" s="1" t="s">
        <v>1730</v>
      </c>
      <c r="D3938" t="s">
        <v>5820</v>
      </c>
    </row>
    <row r="3939" spans="1:4" x14ac:dyDescent="0.25">
      <c r="A3939" s="4" t="str">
        <f>HYPERLINK("http://www.autodoc.ru/Web/price/art/FTDUC94020L?analog=on","FTDUC94020L")</f>
        <v>FTDUC94020L</v>
      </c>
      <c r="C3939" s="1" t="s">
        <v>1071</v>
      </c>
      <c r="D3939" t="s">
        <v>6138</v>
      </c>
    </row>
    <row r="3940" spans="1:4" x14ac:dyDescent="0.25">
      <c r="A3940" s="4" t="str">
        <f>HYPERLINK("http://www.autodoc.ru/Web/price/art/FTDUC94020R?analog=on","FTDUC94020R")</f>
        <v>FTDUC94020R</v>
      </c>
      <c r="C3940" s="1" t="s">
        <v>1071</v>
      </c>
      <c r="D3940" t="s">
        <v>6139</v>
      </c>
    </row>
    <row r="3941" spans="1:4" x14ac:dyDescent="0.25">
      <c r="A3941" s="4" t="str">
        <f>HYPERLINK("http://www.autodoc.ru/Web/price/art/FTDUC94030L?analog=on","FTDUC94030L")</f>
        <v>FTDUC94030L</v>
      </c>
      <c r="B3941" s="1" t="s">
        <v>5822</v>
      </c>
      <c r="C3941" s="1" t="s">
        <v>2948</v>
      </c>
      <c r="D3941" t="s">
        <v>5823</v>
      </c>
    </row>
    <row r="3942" spans="1:4" x14ac:dyDescent="0.25">
      <c r="A3942" s="4" t="str">
        <f>HYPERLINK("http://www.autodoc.ru/Web/price/art/FTDUC94030R?analog=on","FTDUC94030R")</f>
        <v>FTDUC94030R</v>
      </c>
      <c r="B3942" s="1" t="s">
        <v>5824</v>
      </c>
      <c r="C3942" s="1" t="s">
        <v>2948</v>
      </c>
      <c r="D3942" t="s">
        <v>5825</v>
      </c>
    </row>
    <row r="3943" spans="1:4" x14ac:dyDescent="0.25">
      <c r="A3943" s="4" t="str">
        <f>HYPERLINK("http://www.autodoc.ru/Web/price/art/FTDUC02070Z?analog=on","FTDUC02070Z")</f>
        <v>FTDUC02070Z</v>
      </c>
      <c r="B3943" s="1" t="s">
        <v>5826</v>
      </c>
      <c r="C3943" s="1" t="s">
        <v>1730</v>
      </c>
      <c r="D3943" t="s">
        <v>5827</v>
      </c>
    </row>
    <row r="3944" spans="1:4" x14ac:dyDescent="0.25">
      <c r="A3944" s="4" t="str">
        <f>HYPERLINK("http://www.autodoc.ru/Web/price/art/FTDUC02100?analog=on","FTDUC02100")</f>
        <v>FTDUC02100</v>
      </c>
      <c r="B3944" s="1" t="s">
        <v>6140</v>
      </c>
      <c r="C3944" s="1" t="s">
        <v>2125</v>
      </c>
      <c r="D3944" t="s">
        <v>6141</v>
      </c>
    </row>
    <row r="3945" spans="1:4" x14ac:dyDescent="0.25">
      <c r="A3945" s="4" t="str">
        <f>HYPERLINK("http://www.autodoc.ru/Web/price/art/FTDUC94140?analog=on","FTDUC94140")</f>
        <v>FTDUC94140</v>
      </c>
      <c r="B3945" s="1" t="s">
        <v>5828</v>
      </c>
      <c r="C3945" s="1" t="s">
        <v>2948</v>
      </c>
      <c r="D3945" t="s">
        <v>5829</v>
      </c>
    </row>
    <row r="3946" spans="1:4" x14ac:dyDescent="0.25">
      <c r="A3946" s="4" t="str">
        <f>HYPERLINK("http://www.autodoc.ru/Web/price/art/FTDUC94160?analog=on","FTDUC94160")</f>
        <v>FTDUC94160</v>
      </c>
      <c r="B3946" s="1" t="s">
        <v>5830</v>
      </c>
      <c r="C3946" s="1" t="s">
        <v>2948</v>
      </c>
      <c r="D3946" t="s">
        <v>5831</v>
      </c>
    </row>
    <row r="3947" spans="1:4" x14ac:dyDescent="0.25">
      <c r="A3947" s="4" t="str">
        <f>HYPERLINK("http://www.autodoc.ru/Web/price/art/FTDUC02160G?analog=on","FTDUC02160G")</f>
        <v>FTDUC02160G</v>
      </c>
      <c r="B3947" s="1" t="s">
        <v>5832</v>
      </c>
      <c r="C3947" s="1" t="s">
        <v>2125</v>
      </c>
      <c r="D3947" t="s">
        <v>5833</v>
      </c>
    </row>
    <row r="3948" spans="1:4" x14ac:dyDescent="0.25">
      <c r="A3948" s="4" t="str">
        <f>HYPERLINK("http://www.autodoc.ru/Web/price/art/FTDUC94161?analog=on","FTDUC94161")</f>
        <v>FTDUC94161</v>
      </c>
      <c r="B3948" s="1" t="s">
        <v>5830</v>
      </c>
      <c r="C3948" s="1" t="s">
        <v>2948</v>
      </c>
      <c r="D3948" t="s">
        <v>5834</v>
      </c>
    </row>
    <row r="3949" spans="1:4" x14ac:dyDescent="0.25">
      <c r="A3949" s="4" t="str">
        <f>HYPERLINK("http://www.autodoc.ru/Web/price/art/FTDUC02161X?analog=on","FTDUC02161X")</f>
        <v>FTDUC02161X</v>
      </c>
      <c r="B3949" s="1" t="s">
        <v>5832</v>
      </c>
      <c r="C3949" s="1" t="s">
        <v>3729</v>
      </c>
      <c r="D3949" t="s">
        <v>6142</v>
      </c>
    </row>
    <row r="3950" spans="1:4" x14ac:dyDescent="0.25">
      <c r="A3950" s="4" t="str">
        <f>HYPERLINK("http://www.autodoc.ru/Web/price/art/FTDUC02162G?analog=on","FTDUC02162G")</f>
        <v>FTDUC02162G</v>
      </c>
      <c r="B3950" s="1" t="s">
        <v>6143</v>
      </c>
      <c r="C3950" s="1" t="s">
        <v>3729</v>
      </c>
      <c r="D3950" t="s">
        <v>6144</v>
      </c>
    </row>
    <row r="3951" spans="1:4" x14ac:dyDescent="0.25">
      <c r="A3951" s="4" t="str">
        <f>HYPERLINK("http://www.autodoc.ru/Web/price/art/FTDUC02163?analog=on","FTDUC02163")</f>
        <v>FTDUC02163</v>
      </c>
      <c r="B3951" s="1" t="s">
        <v>6143</v>
      </c>
      <c r="C3951" s="1" t="s">
        <v>2125</v>
      </c>
      <c r="D3951" t="s">
        <v>6145</v>
      </c>
    </row>
    <row r="3952" spans="1:4" x14ac:dyDescent="0.25">
      <c r="A3952" s="4" t="str">
        <f>HYPERLINK("http://www.autodoc.ru/Web/price/art/FTDUC02241?analog=on","FTDUC02241")</f>
        <v>FTDUC02241</v>
      </c>
      <c r="B3952" s="1" t="s">
        <v>6146</v>
      </c>
      <c r="C3952" s="1" t="s">
        <v>2125</v>
      </c>
      <c r="D3952" t="s">
        <v>6147</v>
      </c>
    </row>
    <row r="3953" spans="1:4" x14ac:dyDescent="0.25">
      <c r="A3953" s="4" t="str">
        <f>HYPERLINK("http://www.autodoc.ru/Web/price/art/FTDUC02242?analog=on","FTDUC02242")</f>
        <v>FTDUC02242</v>
      </c>
      <c r="B3953" s="1" t="s">
        <v>6146</v>
      </c>
      <c r="C3953" s="1" t="s">
        <v>2125</v>
      </c>
      <c r="D3953" t="s">
        <v>6148</v>
      </c>
    </row>
    <row r="3954" spans="1:4" x14ac:dyDescent="0.25">
      <c r="A3954" s="4" t="str">
        <f>HYPERLINK("http://www.autodoc.ru/Web/price/art/FTDUC94270L?analog=on","FTDUC94270L")</f>
        <v>FTDUC94270L</v>
      </c>
      <c r="B3954" s="1" t="s">
        <v>5835</v>
      </c>
      <c r="C3954" s="1" t="s">
        <v>2948</v>
      </c>
      <c r="D3954" t="s">
        <v>5836</v>
      </c>
    </row>
    <row r="3955" spans="1:4" x14ac:dyDescent="0.25">
      <c r="A3955" s="4" t="str">
        <f>HYPERLINK("http://www.autodoc.ru/Web/price/art/FTDUC02270L?analog=on","FTDUC02270L")</f>
        <v>FTDUC02270L</v>
      </c>
      <c r="B3955" s="1" t="s">
        <v>6149</v>
      </c>
      <c r="C3955" s="1" t="s">
        <v>1730</v>
      </c>
      <c r="D3955" t="s">
        <v>5836</v>
      </c>
    </row>
    <row r="3956" spans="1:4" x14ac:dyDescent="0.25">
      <c r="A3956" s="4" t="str">
        <f>HYPERLINK("http://www.autodoc.ru/Web/price/art/FTDUC02270R?analog=on","FTDUC02270R")</f>
        <v>FTDUC02270R</v>
      </c>
      <c r="B3956" s="1" t="s">
        <v>6150</v>
      </c>
      <c r="C3956" s="1" t="s">
        <v>1730</v>
      </c>
      <c r="D3956" t="s">
        <v>5838</v>
      </c>
    </row>
    <row r="3957" spans="1:4" x14ac:dyDescent="0.25">
      <c r="A3957" s="4" t="str">
        <f>HYPERLINK("http://www.autodoc.ru/Web/price/art/FTDUC94270R?analog=on","FTDUC94270R")</f>
        <v>FTDUC94270R</v>
      </c>
      <c r="B3957" s="1" t="s">
        <v>5837</v>
      </c>
      <c r="C3957" s="1" t="s">
        <v>2948</v>
      </c>
      <c r="D3957" t="s">
        <v>5838</v>
      </c>
    </row>
    <row r="3958" spans="1:4" x14ac:dyDescent="0.25">
      <c r="A3958" s="4" t="str">
        <f>HYPERLINK("http://www.autodoc.ru/Web/price/art/FTDUC94330?analog=on","FTDUC94330")</f>
        <v>FTDUC94330</v>
      </c>
      <c r="B3958" s="1" t="s">
        <v>5839</v>
      </c>
      <c r="C3958" s="1" t="s">
        <v>2948</v>
      </c>
      <c r="D3958" t="s">
        <v>5840</v>
      </c>
    </row>
    <row r="3959" spans="1:4" x14ac:dyDescent="0.25">
      <c r="A3959" s="4" t="str">
        <f>HYPERLINK("http://www.autodoc.ru/Web/price/art/FTDUC02330?analog=on","FTDUC02330")</f>
        <v>FTDUC02330</v>
      </c>
      <c r="B3959" s="1" t="s">
        <v>6151</v>
      </c>
      <c r="C3959" s="1" t="s">
        <v>1730</v>
      </c>
      <c r="D3959" t="s">
        <v>5840</v>
      </c>
    </row>
    <row r="3960" spans="1:4" x14ac:dyDescent="0.25">
      <c r="A3960" s="4" t="str">
        <f>HYPERLINK("http://www.autodoc.ru/Web/price/art/FTDUC94331?analog=on","FTDUC94331")</f>
        <v>FTDUC94331</v>
      </c>
      <c r="B3960" s="1" t="s">
        <v>5839</v>
      </c>
      <c r="C3960" s="1" t="s">
        <v>2948</v>
      </c>
      <c r="D3960" t="s">
        <v>6152</v>
      </c>
    </row>
    <row r="3961" spans="1:4" x14ac:dyDescent="0.25">
      <c r="A3961" s="4" t="str">
        <f>HYPERLINK("http://www.autodoc.ru/Web/price/art/FTDUC02331?analog=on","FTDUC02331")</f>
        <v>FTDUC02331</v>
      </c>
      <c r="B3961" s="1" t="s">
        <v>6153</v>
      </c>
      <c r="C3961" s="1" t="s">
        <v>3729</v>
      </c>
      <c r="D3961" t="s">
        <v>6152</v>
      </c>
    </row>
    <row r="3962" spans="1:4" x14ac:dyDescent="0.25">
      <c r="A3962" s="4" t="str">
        <f>HYPERLINK("http://www.autodoc.ru/Web/price/art/FTDUC94380?analog=on","FTDUC94380")</f>
        <v>FTDUC94380</v>
      </c>
      <c r="B3962" s="1" t="s">
        <v>5841</v>
      </c>
      <c r="C3962" s="1" t="s">
        <v>2948</v>
      </c>
      <c r="D3962" t="s">
        <v>5842</v>
      </c>
    </row>
    <row r="3963" spans="1:4" x14ac:dyDescent="0.25">
      <c r="A3963" s="4" t="str">
        <f>HYPERLINK("http://www.autodoc.ru/Web/price/art/FTDUC02380?analog=on","FTDUC02380")</f>
        <v>FTDUC02380</v>
      </c>
      <c r="B3963" s="1" t="s">
        <v>6154</v>
      </c>
      <c r="C3963" s="1" t="s">
        <v>1730</v>
      </c>
      <c r="D3963" t="s">
        <v>6155</v>
      </c>
    </row>
    <row r="3964" spans="1:4" x14ac:dyDescent="0.25">
      <c r="A3964" s="4" t="str">
        <f>HYPERLINK("http://www.autodoc.ru/Web/price/art/FTDUC99450L?analog=on","FTDUC99450L")</f>
        <v>FTDUC99450L</v>
      </c>
      <c r="B3964" s="1" t="s">
        <v>6156</v>
      </c>
      <c r="C3964" s="1" t="s">
        <v>5848</v>
      </c>
      <c r="D3964" t="s">
        <v>5844</v>
      </c>
    </row>
    <row r="3965" spans="1:4" x14ac:dyDescent="0.25">
      <c r="A3965" s="4" t="str">
        <f>HYPERLINK("http://www.autodoc.ru/Web/price/art/FTDUC94450L?analog=on","FTDUC94450L")</f>
        <v>FTDUC94450L</v>
      </c>
      <c r="B3965" s="1" t="s">
        <v>5843</v>
      </c>
      <c r="C3965" s="1" t="s">
        <v>651</v>
      </c>
      <c r="D3965" t="s">
        <v>5844</v>
      </c>
    </row>
    <row r="3966" spans="1:4" x14ac:dyDescent="0.25">
      <c r="A3966" s="4" t="str">
        <f>HYPERLINK("http://www.autodoc.ru/Web/price/art/FTDUC94450R?analog=on","FTDUC94450R")</f>
        <v>FTDUC94450R</v>
      </c>
      <c r="B3966" s="1" t="s">
        <v>5845</v>
      </c>
      <c r="C3966" s="1" t="s">
        <v>651</v>
      </c>
      <c r="D3966" t="s">
        <v>5846</v>
      </c>
    </row>
    <row r="3967" spans="1:4" x14ac:dyDescent="0.25">
      <c r="A3967" s="4" t="str">
        <f>HYPERLINK("http://www.autodoc.ru/Web/price/art/FTDUC99450R?analog=on","FTDUC99450R")</f>
        <v>FTDUC99450R</v>
      </c>
      <c r="B3967" s="1" t="s">
        <v>6157</v>
      </c>
      <c r="C3967" s="1" t="s">
        <v>5848</v>
      </c>
      <c r="D3967" t="s">
        <v>5846</v>
      </c>
    </row>
    <row r="3968" spans="1:4" x14ac:dyDescent="0.25">
      <c r="A3968" s="4" t="str">
        <f>HYPERLINK("http://www.autodoc.ru/Web/price/art/FTDUC99451L?analog=on","FTDUC99451L")</f>
        <v>FTDUC99451L</v>
      </c>
      <c r="B3968" s="1" t="s">
        <v>6158</v>
      </c>
      <c r="C3968" s="1" t="s">
        <v>5848</v>
      </c>
      <c r="D3968" t="s">
        <v>6159</v>
      </c>
    </row>
    <row r="3969" spans="1:4" x14ac:dyDescent="0.25">
      <c r="A3969" s="4" t="str">
        <f>HYPERLINK("http://www.autodoc.ru/Web/price/art/FTDUC99451R?analog=on","FTDUC99451R")</f>
        <v>FTDUC99451R</v>
      </c>
      <c r="B3969" s="1" t="s">
        <v>6160</v>
      </c>
      <c r="C3969" s="1" t="s">
        <v>5848</v>
      </c>
      <c r="D3969" t="s">
        <v>6161</v>
      </c>
    </row>
    <row r="3970" spans="1:4" x14ac:dyDescent="0.25">
      <c r="A3970" s="4" t="str">
        <f>HYPERLINK("http://www.autodoc.ru/Web/price/art/FTDUC99460L?analog=on","FTDUC99460L")</f>
        <v>FTDUC99460L</v>
      </c>
      <c r="B3970" s="1" t="s">
        <v>5847</v>
      </c>
      <c r="C3970" s="1" t="s">
        <v>5848</v>
      </c>
      <c r="D3970" t="s">
        <v>5849</v>
      </c>
    </row>
    <row r="3971" spans="1:4" x14ac:dyDescent="0.25">
      <c r="A3971" s="4" t="str">
        <f>HYPERLINK("http://www.autodoc.ru/Web/price/art/FTDUC99460R?analog=on","FTDUC99460R")</f>
        <v>FTDUC99460R</v>
      </c>
      <c r="B3971" s="1" t="s">
        <v>5850</v>
      </c>
      <c r="C3971" s="1" t="s">
        <v>5848</v>
      </c>
      <c r="D3971" t="s">
        <v>5851</v>
      </c>
    </row>
    <row r="3972" spans="1:4" x14ac:dyDescent="0.25">
      <c r="A3972" s="4" t="str">
        <f>HYPERLINK("http://www.autodoc.ru/Web/price/art/FTDUC02540L?analog=on","FTDUC02540L")</f>
        <v>FTDUC02540L</v>
      </c>
      <c r="B3972" s="1" t="s">
        <v>6162</v>
      </c>
      <c r="C3972" s="1" t="s">
        <v>2125</v>
      </c>
      <c r="D3972" t="s">
        <v>6163</v>
      </c>
    </row>
    <row r="3973" spans="1:4" x14ac:dyDescent="0.25">
      <c r="A3973" s="4" t="str">
        <f>HYPERLINK("http://www.autodoc.ru/Web/price/art/FTDUC02540R?analog=on","FTDUC02540R")</f>
        <v>FTDUC02540R</v>
      </c>
      <c r="B3973" s="1" t="s">
        <v>6164</v>
      </c>
      <c r="C3973" s="1" t="s">
        <v>2125</v>
      </c>
      <c r="D3973" t="s">
        <v>6165</v>
      </c>
    </row>
    <row r="3974" spans="1:4" x14ac:dyDescent="0.25">
      <c r="A3974" s="4" t="str">
        <f>HYPERLINK("http://www.autodoc.ru/Web/price/art/FTDUC02541L?analog=on","FTDUC02541L")</f>
        <v>FTDUC02541L</v>
      </c>
      <c r="B3974" s="1" t="s">
        <v>6166</v>
      </c>
      <c r="C3974" s="1" t="s">
        <v>2125</v>
      </c>
      <c r="D3974" t="s">
        <v>6167</v>
      </c>
    </row>
    <row r="3975" spans="1:4" x14ac:dyDescent="0.25">
      <c r="A3975" s="4" t="str">
        <f>HYPERLINK("http://www.autodoc.ru/Web/price/art/FTDUC02541R?analog=on","FTDUC02541R")</f>
        <v>FTDUC02541R</v>
      </c>
      <c r="B3975" s="1" t="s">
        <v>6168</v>
      </c>
      <c r="C3975" s="1" t="s">
        <v>2125</v>
      </c>
      <c r="D3975" t="s">
        <v>6169</v>
      </c>
    </row>
    <row r="3976" spans="1:4" x14ac:dyDescent="0.25">
      <c r="A3976" s="4" t="str">
        <f>HYPERLINK("http://www.autodoc.ru/Web/price/art/FTDUC02542L?analog=on","FTDUC02542L")</f>
        <v>FTDUC02542L</v>
      </c>
      <c r="B3976" s="1" t="s">
        <v>6170</v>
      </c>
      <c r="C3976" s="1" t="s">
        <v>2125</v>
      </c>
      <c r="D3976" t="s">
        <v>6171</v>
      </c>
    </row>
    <row r="3977" spans="1:4" x14ac:dyDescent="0.25">
      <c r="A3977" s="4" t="str">
        <f>HYPERLINK("http://www.autodoc.ru/Web/price/art/FTDUC02542R?analog=on","FTDUC02542R")</f>
        <v>FTDUC02542R</v>
      </c>
      <c r="B3977" s="1" t="s">
        <v>6172</v>
      </c>
      <c r="C3977" s="1" t="s">
        <v>2125</v>
      </c>
      <c r="D3977" t="s">
        <v>6173</v>
      </c>
    </row>
    <row r="3978" spans="1:4" x14ac:dyDescent="0.25">
      <c r="A3978" s="4" t="str">
        <f>HYPERLINK("http://www.autodoc.ru/Web/price/art/FTDUC02543L?analog=on","FTDUC02543L")</f>
        <v>FTDUC02543L</v>
      </c>
      <c r="B3978" s="1" t="s">
        <v>6174</v>
      </c>
      <c r="C3978" s="1" t="s">
        <v>2125</v>
      </c>
      <c r="D3978" t="s">
        <v>6175</v>
      </c>
    </row>
    <row r="3979" spans="1:4" x14ac:dyDescent="0.25">
      <c r="A3979" s="4" t="str">
        <f>HYPERLINK("http://www.autodoc.ru/Web/price/art/FTDUC02543R?analog=on","FTDUC02543R")</f>
        <v>FTDUC02543R</v>
      </c>
      <c r="B3979" s="1" t="s">
        <v>6176</v>
      </c>
      <c r="C3979" s="1" t="s">
        <v>2125</v>
      </c>
      <c r="D3979" t="s">
        <v>6177</v>
      </c>
    </row>
    <row r="3980" spans="1:4" x14ac:dyDescent="0.25">
      <c r="A3980" s="4" t="str">
        <f>HYPERLINK("http://www.autodoc.ru/Web/price/art/FTDUC02670L?analog=on","FTDUC02670L")</f>
        <v>FTDUC02670L</v>
      </c>
      <c r="B3980" s="1" t="s">
        <v>6178</v>
      </c>
      <c r="C3980" s="1" t="s">
        <v>2125</v>
      </c>
      <c r="D3980" t="s">
        <v>6179</v>
      </c>
    </row>
    <row r="3981" spans="1:4" x14ac:dyDescent="0.25">
      <c r="A3981" s="4" t="str">
        <f>HYPERLINK("http://www.autodoc.ru/Web/price/art/FTDUC96670L?analog=on","FTDUC96670L")</f>
        <v>FTDUC96670L</v>
      </c>
      <c r="B3981" s="1" t="s">
        <v>5852</v>
      </c>
      <c r="C3981" s="1" t="s">
        <v>5127</v>
      </c>
      <c r="D3981" t="s">
        <v>5853</v>
      </c>
    </row>
    <row r="3982" spans="1:4" x14ac:dyDescent="0.25">
      <c r="A3982" s="4" t="str">
        <f>HYPERLINK("http://www.autodoc.ru/Web/price/art/FTDUC02670R?analog=on","FTDUC02670R")</f>
        <v>FTDUC02670R</v>
      </c>
      <c r="B3982" s="1" t="s">
        <v>6180</v>
      </c>
      <c r="C3982" s="1" t="s">
        <v>2125</v>
      </c>
      <c r="D3982" t="s">
        <v>6181</v>
      </c>
    </row>
    <row r="3983" spans="1:4" x14ac:dyDescent="0.25">
      <c r="A3983" s="4" t="str">
        <f>HYPERLINK("http://www.autodoc.ru/Web/price/art/FTDUC96670R?analog=on","FTDUC96670R")</f>
        <v>FTDUC96670R</v>
      </c>
      <c r="B3983" s="1" t="s">
        <v>5854</v>
      </c>
      <c r="C3983" s="1" t="s">
        <v>5127</v>
      </c>
      <c r="D3983" t="s">
        <v>5855</v>
      </c>
    </row>
    <row r="3984" spans="1:4" x14ac:dyDescent="0.25">
      <c r="A3984" s="4" t="str">
        <f>HYPERLINK("http://www.autodoc.ru/Web/price/art/FTDUC02671L?analog=on","FTDUC02671L")</f>
        <v>FTDUC02671L</v>
      </c>
      <c r="B3984" s="1" t="s">
        <v>6178</v>
      </c>
      <c r="C3984" s="1" t="s">
        <v>2125</v>
      </c>
      <c r="D3984" t="s">
        <v>6182</v>
      </c>
    </row>
    <row r="3985" spans="1:4" x14ac:dyDescent="0.25">
      <c r="A3985" s="4" t="str">
        <f>HYPERLINK("http://www.autodoc.ru/Web/price/art/FTDUC02671R?analog=on","FTDUC02671R")</f>
        <v>FTDUC02671R</v>
      </c>
      <c r="B3985" s="1" t="s">
        <v>6180</v>
      </c>
      <c r="C3985" s="1" t="s">
        <v>2125</v>
      </c>
      <c r="D3985" t="s">
        <v>6183</v>
      </c>
    </row>
    <row r="3986" spans="1:4" x14ac:dyDescent="0.25">
      <c r="A3986" s="4" t="str">
        <f>HYPERLINK("http://www.autodoc.ru/Web/price/art/FTDUC94740L?analog=on","FTDUC94740L")</f>
        <v>FTDUC94740L</v>
      </c>
      <c r="B3986" s="1" t="s">
        <v>5856</v>
      </c>
      <c r="C3986" s="1" t="s">
        <v>2948</v>
      </c>
      <c r="D3986" t="s">
        <v>5857</v>
      </c>
    </row>
    <row r="3987" spans="1:4" x14ac:dyDescent="0.25">
      <c r="A3987" s="4" t="str">
        <f>HYPERLINK("http://www.autodoc.ru/Web/price/art/FTDUC94740R?analog=on","FTDUC94740R")</f>
        <v>FTDUC94740R</v>
      </c>
      <c r="B3987" s="1" t="s">
        <v>5858</v>
      </c>
      <c r="C3987" s="1" t="s">
        <v>2948</v>
      </c>
      <c r="D3987" t="s">
        <v>5859</v>
      </c>
    </row>
    <row r="3988" spans="1:4" x14ac:dyDescent="0.25">
      <c r="A3988" s="4" t="str">
        <f>HYPERLINK("http://www.autodoc.ru/Web/price/art/FTDUC02740L?analog=on","FTDUC02740L")</f>
        <v>FTDUC02740L</v>
      </c>
      <c r="B3988" s="1" t="s">
        <v>5860</v>
      </c>
      <c r="C3988" s="1" t="s">
        <v>2125</v>
      </c>
      <c r="D3988" t="s">
        <v>6184</v>
      </c>
    </row>
    <row r="3989" spans="1:4" x14ac:dyDescent="0.25">
      <c r="A3989" s="4" t="str">
        <f>HYPERLINK("http://www.autodoc.ru/Web/price/art/FTDUC02740R?analog=on","FTDUC02740R")</f>
        <v>FTDUC02740R</v>
      </c>
      <c r="B3989" s="1" t="s">
        <v>5862</v>
      </c>
      <c r="C3989" s="1" t="s">
        <v>2125</v>
      </c>
      <c r="D3989" t="s">
        <v>6185</v>
      </c>
    </row>
    <row r="3990" spans="1:4" x14ac:dyDescent="0.25">
      <c r="A3990" s="4" t="str">
        <f>HYPERLINK("http://www.autodoc.ru/Web/price/art/FTDUC94741L?analog=on","FTDUC94741L")</f>
        <v>FTDUC94741L</v>
      </c>
      <c r="B3990" s="1" t="s">
        <v>6186</v>
      </c>
      <c r="C3990" s="1" t="s">
        <v>6187</v>
      </c>
      <c r="D3990" t="s">
        <v>6188</v>
      </c>
    </row>
    <row r="3991" spans="1:4" x14ac:dyDescent="0.25">
      <c r="A3991" s="4" t="str">
        <f>HYPERLINK("http://www.autodoc.ru/Web/price/art/FTDUC94741R?analog=on","FTDUC94741R")</f>
        <v>FTDUC94741R</v>
      </c>
      <c r="B3991" s="1" t="s">
        <v>6189</v>
      </c>
      <c r="C3991" s="1" t="s">
        <v>6187</v>
      </c>
      <c r="D3991" t="s">
        <v>6190</v>
      </c>
    </row>
    <row r="3992" spans="1:4" x14ac:dyDescent="0.25">
      <c r="A3992" s="4" t="str">
        <f>HYPERLINK("http://www.autodoc.ru/Web/price/art/FTDUC02741L?analog=on","FTDUC02741L")</f>
        <v>FTDUC02741L</v>
      </c>
      <c r="B3992" s="1" t="s">
        <v>5860</v>
      </c>
      <c r="C3992" s="1" t="s">
        <v>2125</v>
      </c>
      <c r="D3992" t="s">
        <v>5861</v>
      </c>
    </row>
    <row r="3993" spans="1:4" x14ac:dyDescent="0.25">
      <c r="A3993" s="4" t="str">
        <f>HYPERLINK("http://www.autodoc.ru/Web/price/art/FTDUC02741R?analog=on","FTDUC02741R")</f>
        <v>FTDUC02741R</v>
      </c>
      <c r="B3993" s="1" t="s">
        <v>5862</v>
      </c>
      <c r="C3993" s="1" t="s">
        <v>2125</v>
      </c>
      <c r="D3993" t="s">
        <v>5863</v>
      </c>
    </row>
    <row r="3994" spans="1:4" x14ac:dyDescent="0.25">
      <c r="A3994" s="4" t="str">
        <f>HYPERLINK("http://www.autodoc.ru/Web/price/art/FTDUC94910?analog=on","FTDUC94910")</f>
        <v>FTDUC94910</v>
      </c>
      <c r="B3994" s="1" t="s">
        <v>5864</v>
      </c>
      <c r="C3994" s="1" t="s">
        <v>2948</v>
      </c>
      <c r="D3994" t="s">
        <v>5865</v>
      </c>
    </row>
    <row r="3995" spans="1:4" x14ac:dyDescent="0.25">
      <c r="A3995" s="4" t="str">
        <f>HYPERLINK("http://www.autodoc.ru/Web/price/art/FTDUC029F0?analog=on","FTDUC029F0")</f>
        <v>FTDUC029F0</v>
      </c>
      <c r="B3995" s="1" t="s">
        <v>6191</v>
      </c>
      <c r="C3995" s="1" t="s">
        <v>6192</v>
      </c>
      <c r="D3995" t="s">
        <v>6193</v>
      </c>
    </row>
    <row r="3996" spans="1:4" x14ac:dyDescent="0.25">
      <c r="A3996" s="4" t="str">
        <f>HYPERLINK("http://www.autodoc.ru/Web/price/art/FTDUC94970?analog=on","FTDUC94970")</f>
        <v>FTDUC94970</v>
      </c>
      <c r="B3996" s="1" t="s">
        <v>6194</v>
      </c>
      <c r="C3996" s="1" t="s">
        <v>6187</v>
      </c>
      <c r="D3996" t="s">
        <v>6195</v>
      </c>
    </row>
    <row r="3997" spans="1:4" x14ac:dyDescent="0.25">
      <c r="A3997" s="3" t="s">
        <v>6196</v>
      </c>
      <c r="B3997" s="3"/>
      <c r="C3997" s="3"/>
      <c r="D3997" s="3"/>
    </row>
    <row r="3998" spans="1:4" x14ac:dyDescent="0.25">
      <c r="A3998" s="4" t="str">
        <f>HYPERLINK("http://www.autodoc.ru/Web/price/art/PGBOX06000L?analog=on","PGBOX06000L")</f>
        <v>PGBOX06000L</v>
      </c>
      <c r="B3998" s="1" t="s">
        <v>5757</v>
      </c>
      <c r="C3998" s="1" t="s">
        <v>1995</v>
      </c>
      <c r="D3998" t="s">
        <v>5758</v>
      </c>
    </row>
    <row r="3999" spans="1:4" x14ac:dyDescent="0.25">
      <c r="A3999" s="4" t="str">
        <f>HYPERLINK("http://www.autodoc.ru/Web/price/art/PGBOX06000R?analog=on","PGBOX06000R")</f>
        <v>PGBOX06000R</v>
      </c>
      <c r="B3999" s="1" t="s">
        <v>5759</v>
      </c>
      <c r="C3999" s="1" t="s">
        <v>1995</v>
      </c>
      <c r="D3999" t="s">
        <v>5760</v>
      </c>
    </row>
    <row r="4000" spans="1:4" x14ac:dyDescent="0.25">
      <c r="A4000" s="4" t="str">
        <f>HYPERLINK("http://www.autodoc.ru/Web/price/art/PGBOX06070Z?analog=on","PGBOX06070Z")</f>
        <v>PGBOX06070Z</v>
      </c>
      <c r="B4000" s="1" t="s">
        <v>5761</v>
      </c>
      <c r="C4000" s="1" t="s">
        <v>1995</v>
      </c>
      <c r="D4000" t="s">
        <v>5762</v>
      </c>
    </row>
    <row r="4001" spans="1:4" x14ac:dyDescent="0.25">
      <c r="A4001" s="4" t="str">
        <f>HYPERLINK("http://www.autodoc.ru/Web/price/art/FTDUC06100?analog=on","FTDUC06100")</f>
        <v>FTDUC06100</v>
      </c>
      <c r="B4001" s="1" t="s">
        <v>6197</v>
      </c>
      <c r="C4001" s="1" t="s">
        <v>1995</v>
      </c>
      <c r="D4001" t="s">
        <v>6198</v>
      </c>
    </row>
    <row r="4002" spans="1:4" x14ac:dyDescent="0.25">
      <c r="A4002" s="4" t="str">
        <f>HYPERLINK("http://www.autodoc.ru/Web/price/art/FTDUC06102?analog=on","FTDUC06102")</f>
        <v>FTDUC06102</v>
      </c>
      <c r="B4002" s="1" t="s">
        <v>6197</v>
      </c>
      <c r="C4002" s="1" t="s">
        <v>1995</v>
      </c>
      <c r="D4002" t="s">
        <v>6199</v>
      </c>
    </row>
    <row r="4003" spans="1:4" x14ac:dyDescent="0.25">
      <c r="A4003" s="4" t="str">
        <f>HYPERLINK("http://www.autodoc.ru/Web/price/art/PGBOX06160XL?analog=on","PGBOX06160XL")</f>
        <v>PGBOX06160XL</v>
      </c>
      <c r="B4003" s="1" t="s">
        <v>5763</v>
      </c>
      <c r="C4003" s="1" t="s">
        <v>1995</v>
      </c>
      <c r="D4003" t="s">
        <v>5764</v>
      </c>
    </row>
    <row r="4004" spans="1:4" x14ac:dyDescent="0.25">
      <c r="A4004" s="4" t="str">
        <f>HYPERLINK("http://www.autodoc.ru/Web/price/art/PGBOX06160XR?analog=on","PGBOX06160XR")</f>
        <v>PGBOX06160XR</v>
      </c>
      <c r="B4004" s="1" t="s">
        <v>5765</v>
      </c>
      <c r="C4004" s="1" t="s">
        <v>1995</v>
      </c>
      <c r="D4004" t="s">
        <v>5766</v>
      </c>
    </row>
    <row r="4005" spans="1:4" x14ac:dyDescent="0.25">
      <c r="A4005" s="4" t="str">
        <f>HYPERLINK("http://www.autodoc.ru/Web/price/art/PGBOX06160XC?analog=on","PGBOX06160XC")</f>
        <v>PGBOX06160XC</v>
      </c>
      <c r="B4005" s="1" t="s">
        <v>5767</v>
      </c>
      <c r="C4005" s="1" t="s">
        <v>1995</v>
      </c>
      <c r="D4005" t="s">
        <v>5768</v>
      </c>
    </row>
    <row r="4006" spans="1:4" x14ac:dyDescent="0.25">
      <c r="A4006" s="4" t="str">
        <f>HYPERLINK("http://www.autodoc.ru/Web/price/art/PGBOX06190?analog=on","PGBOX06190")</f>
        <v>PGBOX06190</v>
      </c>
      <c r="B4006" s="1" t="s">
        <v>5769</v>
      </c>
      <c r="C4006" s="1" t="s">
        <v>1995</v>
      </c>
      <c r="D4006" t="s">
        <v>5770</v>
      </c>
    </row>
    <row r="4007" spans="1:4" x14ac:dyDescent="0.25">
      <c r="A4007" s="4" t="str">
        <f>HYPERLINK("http://www.autodoc.ru/Web/price/art/PGBOX06240?analog=on","PGBOX06240")</f>
        <v>PGBOX06240</v>
      </c>
      <c r="B4007" s="1" t="s">
        <v>5771</v>
      </c>
      <c r="C4007" s="1" t="s">
        <v>1995</v>
      </c>
      <c r="D4007" t="s">
        <v>5772</v>
      </c>
    </row>
    <row r="4008" spans="1:4" x14ac:dyDescent="0.25">
      <c r="A4008" s="4" t="str">
        <f>HYPERLINK("http://www.autodoc.ru/Web/price/art/PGBOX06241?analog=on","PGBOX06241")</f>
        <v>PGBOX06241</v>
      </c>
      <c r="B4008" s="1" t="s">
        <v>5771</v>
      </c>
      <c r="C4008" s="1" t="s">
        <v>1995</v>
      </c>
      <c r="D4008" t="s">
        <v>5773</v>
      </c>
    </row>
    <row r="4009" spans="1:4" x14ac:dyDescent="0.25">
      <c r="A4009" s="4" t="str">
        <f>HYPERLINK("http://www.autodoc.ru/Web/price/art/PGBOX06242?analog=on","PGBOX06242")</f>
        <v>PGBOX06242</v>
      </c>
      <c r="B4009" s="1" t="s">
        <v>5774</v>
      </c>
      <c r="C4009" s="1" t="s">
        <v>1995</v>
      </c>
      <c r="D4009" t="s">
        <v>5775</v>
      </c>
    </row>
    <row r="4010" spans="1:4" x14ac:dyDescent="0.25">
      <c r="A4010" s="4" t="str">
        <f>HYPERLINK("http://www.autodoc.ru/Web/price/art/PGBOX06270L?analog=on","PGBOX06270L")</f>
        <v>PGBOX06270L</v>
      </c>
      <c r="B4010" s="1" t="s">
        <v>5776</v>
      </c>
      <c r="C4010" s="1" t="s">
        <v>1995</v>
      </c>
      <c r="D4010" t="s">
        <v>5777</v>
      </c>
    </row>
    <row r="4011" spans="1:4" x14ac:dyDescent="0.25">
      <c r="A4011" s="4" t="str">
        <f>HYPERLINK("http://www.autodoc.ru/Web/price/art/PGBOX06270R?analog=on","PGBOX06270R")</f>
        <v>PGBOX06270R</v>
      </c>
      <c r="B4011" s="1" t="s">
        <v>5778</v>
      </c>
      <c r="C4011" s="1" t="s">
        <v>1995</v>
      </c>
      <c r="D4011" t="s">
        <v>5779</v>
      </c>
    </row>
    <row r="4012" spans="1:4" x14ac:dyDescent="0.25">
      <c r="A4012" s="4" t="str">
        <f>HYPERLINK("http://www.autodoc.ru/Web/price/art/PGBOX06300L?analog=on","PGBOX06300L")</f>
        <v>PGBOX06300L</v>
      </c>
      <c r="B4012" s="1" t="s">
        <v>5780</v>
      </c>
      <c r="C4012" s="1" t="s">
        <v>1995</v>
      </c>
      <c r="D4012" t="s">
        <v>5781</v>
      </c>
    </row>
    <row r="4013" spans="1:4" x14ac:dyDescent="0.25">
      <c r="A4013" s="4" t="str">
        <f>HYPERLINK("http://www.autodoc.ru/Web/price/art/PGBOX06300R?analog=on","PGBOX06300R")</f>
        <v>PGBOX06300R</v>
      </c>
      <c r="B4013" s="1" t="s">
        <v>5782</v>
      </c>
      <c r="C4013" s="1" t="s">
        <v>1995</v>
      </c>
      <c r="D4013" t="s">
        <v>5783</v>
      </c>
    </row>
    <row r="4014" spans="1:4" x14ac:dyDescent="0.25">
      <c r="A4014" s="4" t="str">
        <f>HYPERLINK("http://www.autodoc.ru/Web/price/art/PGBOX06330T?analog=on","PGBOX06330T")</f>
        <v>PGBOX06330T</v>
      </c>
      <c r="B4014" s="1" t="s">
        <v>5784</v>
      </c>
      <c r="C4014" s="1" t="s">
        <v>1995</v>
      </c>
      <c r="D4014" t="s">
        <v>5785</v>
      </c>
    </row>
    <row r="4015" spans="1:4" x14ac:dyDescent="0.25">
      <c r="A4015" s="4" t="str">
        <f>HYPERLINK("http://www.autodoc.ru/Web/price/art/PGBOX06450L?analog=on","PGBOX06450L")</f>
        <v>PGBOX06450L</v>
      </c>
      <c r="B4015" s="1" t="s">
        <v>5788</v>
      </c>
      <c r="C4015" s="1" t="s">
        <v>1995</v>
      </c>
      <c r="D4015" t="s">
        <v>5789</v>
      </c>
    </row>
    <row r="4016" spans="1:4" x14ac:dyDescent="0.25">
      <c r="A4016" s="4" t="str">
        <f>HYPERLINK("http://www.autodoc.ru/Web/price/art/PGBOX06450R?analog=on","PGBOX06450R")</f>
        <v>PGBOX06450R</v>
      </c>
      <c r="B4016" s="1" t="s">
        <v>5790</v>
      </c>
      <c r="C4016" s="1" t="s">
        <v>1995</v>
      </c>
      <c r="D4016" t="s">
        <v>5791</v>
      </c>
    </row>
    <row r="4017" spans="1:4" x14ac:dyDescent="0.25">
      <c r="A4017" s="4" t="str">
        <f>HYPERLINK("http://www.autodoc.ru/Web/price/art/PGBOX06451L?analog=on","PGBOX06451L")</f>
        <v>PGBOX06451L</v>
      </c>
      <c r="B4017" s="1" t="s">
        <v>5792</v>
      </c>
      <c r="C4017" s="1" t="s">
        <v>1995</v>
      </c>
      <c r="D4017" t="s">
        <v>5793</v>
      </c>
    </row>
    <row r="4018" spans="1:4" x14ac:dyDescent="0.25">
      <c r="A4018" s="4" t="str">
        <f>HYPERLINK("http://www.autodoc.ru/Web/price/art/PGBOX06451R?analog=on","PGBOX06451R")</f>
        <v>PGBOX06451R</v>
      </c>
      <c r="B4018" s="1" t="s">
        <v>5794</v>
      </c>
      <c r="C4018" s="1" t="s">
        <v>1995</v>
      </c>
      <c r="D4018" t="s">
        <v>5795</v>
      </c>
    </row>
    <row r="4019" spans="1:4" x14ac:dyDescent="0.25">
      <c r="A4019" s="4" t="str">
        <f>HYPERLINK("http://www.autodoc.ru/Web/price/art/PGBOX06480Z?analog=on","PGBOX06480Z")</f>
        <v>PGBOX06480Z</v>
      </c>
      <c r="B4019" s="1" t="s">
        <v>5796</v>
      </c>
      <c r="C4019" s="1" t="s">
        <v>1995</v>
      </c>
      <c r="D4019" t="s">
        <v>5797</v>
      </c>
    </row>
    <row r="4020" spans="1:4" x14ac:dyDescent="0.25">
      <c r="A4020" s="4" t="str">
        <f>HYPERLINK("http://www.autodoc.ru/Web/price/art/PGBOX06641C?analog=on","PGBOX06641C")</f>
        <v>PGBOX06641C</v>
      </c>
      <c r="B4020" s="1" t="s">
        <v>5798</v>
      </c>
      <c r="C4020" s="1" t="s">
        <v>1995</v>
      </c>
      <c r="D4020" t="s">
        <v>5799</v>
      </c>
    </row>
    <row r="4021" spans="1:4" x14ac:dyDescent="0.25">
      <c r="A4021" s="4" t="str">
        <f>HYPERLINK("http://www.autodoc.ru/Web/price/art/PGBOX06731L?analog=on","PGBOX06731L")</f>
        <v>PGBOX06731L</v>
      </c>
      <c r="B4021" s="1" t="s">
        <v>5800</v>
      </c>
      <c r="C4021" s="1" t="s">
        <v>1995</v>
      </c>
      <c r="D4021" t="s">
        <v>5801</v>
      </c>
    </row>
    <row r="4022" spans="1:4" x14ac:dyDescent="0.25">
      <c r="A4022" s="4" t="str">
        <f>HYPERLINK("http://www.autodoc.ru/Web/price/art/PGBOX06731R?analog=on","PGBOX06731R")</f>
        <v>PGBOX06731R</v>
      </c>
      <c r="B4022" s="1" t="s">
        <v>5802</v>
      </c>
      <c r="C4022" s="1" t="s">
        <v>1995</v>
      </c>
      <c r="D4022" t="s">
        <v>5803</v>
      </c>
    </row>
    <row r="4023" spans="1:4" x14ac:dyDescent="0.25">
      <c r="A4023" s="4" t="str">
        <f>HYPERLINK("http://www.autodoc.ru/Web/price/art/PGBOX06740L?analog=on","PGBOX06740L")</f>
        <v>PGBOX06740L</v>
      </c>
      <c r="B4023" s="1" t="s">
        <v>5804</v>
      </c>
      <c r="C4023" s="1" t="s">
        <v>1995</v>
      </c>
      <c r="D4023" t="s">
        <v>5805</v>
      </c>
    </row>
    <row r="4024" spans="1:4" x14ac:dyDescent="0.25">
      <c r="A4024" s="4" t="str">
        <f>HYPERLINK("http://www.autodoc.ru/Web/price/art/PGBOX06740R?analog=on","PGBOX06740R")</f>
        <v>PGBOX06740R</v>
      </c>
      <c r="B4024" s="1" t="s">
        <v>5806</v>
      </c>
      <c r="C4024" s="1" t="s">
        <v>1995</v>
      </c>
      <c r="D4024" t="s">
        <v>5807</v>
      </c>
    </row>
    <row r="4025" spans="1:4" x14ac:dyDescent="0.25">
      <c r="A4025" s="4" t="str">
        <f>HYPERLINK("http://www.autodoc.ru/Web/price/art/PGBOX06911?analog=on","PGBOX06911")</f>
        <v>PGBOX06911</v>
      </c>
      <c r="B4025" s="1" t="s">
        <v>5808</v>
      </c>
      <c r="C4025" s="1" t="s">
        <v>1995</v>
      </c>
      <c r="D4025" t="s">
        <v>5809</v>
      </c>
    </row>
    <row r="4026" spans="1:4" x14ac:dyDescent="0.25">
      <c r="A4026" s="4" t="str">
        <f>HYPERLINK("http://www.autodoc.ru/Web/price/art/PGBOX06912?analog=on","PGBOX06912")</f>
        <v>PGBOX06912</v>
      </c>
      <c r="B4026" s="1" t="s">
        <v>5810</v>
      </c>
      <c r="C4026" s="1" t="s">
        <v>1995</v>
      </c>
      <c r="D4026" t="s">
        <v>5809</v>
      </c>
    </row>
    <row r="4027" spans="1:4" x14ac:dyDescent="0.25">
      <c r="A4027" s="4" t="str">
        <f>HYPERLINK("http://www.autodoc.ru/Web/price/art/PGBOX06930?analog=on","PGBOX06930")</f>
        <v>PGBOX06930</v>
      </c>
      <c r="B4027" s="1" t="s">
        <v>5811</v>
      </c>
      <c r="C4027" s="1" t="s">
        <v>1995</v>
      </c>
      <c r="D4027" t="s">
        <v>5812</v>
      </c>
    </row>
    <row r="4028" spans="1:4" x14ac:dyDescent="0.25">
      <c r="A4028" s="3" t="s">
        <v>6200</v>
      </c>
      <c r="B4028" s="3"/>
      <c r="C4028" s="3"/>
      <c r="D4028" s="3"/>
    </row>
    <row r="4029" spans="1:4" x14ac:dyDescent="0.25">
      <c r="A4029" s="4" t="str">
        <f>HYPERLINK("http://www.autodoc.ru/Web/price/art/PGBOX14001HL?analog=on","PGBOX14001HL")</f>
        <v>PGBOX14001HL</v>
      </c>
      <c r="B4029" s="1" t="s">
        <v>6201</v>
      </c>
      <c r="C4029" s="1" t="s">
        <v>1467</v>
      </c>
      <c r="D4029" t="s">
        <v>6202</v>
      </c>
    </row>
    <row r="4030" spans="1:4" x14ac:dyDescent="0.25">
      <c r="A4030" s="4" t="str">
        <f>HYPERLINK("http://www.autodoc.ru/Web/price/art/PGBOX14001HR?analog=on","PGBOX14001HR")</f>
        <v>PGBOX14001HR</v>
      </c>
      <c r="B4030" s="1" t="s">
        <v>6203</v>
      </c>
      <c r="C4030" s="1" t="s">
        <v>1467</v>
      </c>
      <c r="D4030" t="s">
        <v>6204</v>
      </c>
    </row>
    <row r="4031" spans="1:4" x14ac:dyDescent="0.25">
      <c r="A4031" s="4" t="str">
        <f>HYPERLINK("http://www.autodoc.ru/Web/price/art/PGBOX14002BL?analog=on","PGBOX14002BL")</f>
        <v>PGBOX14002BL</v>
      </c>
      <c r="B4031" s="1" t="s">
        <v>6205</v>
      </c>
      <c r="C4031" s="1" t="s">
        <v>1467</v>
      </c>
      <c r="D4031" t="s">
        <v>6206</v>
      </c>
    </row>
    <row r="4032" spans="1:4" x14ac:dyDescent="0.25">
      <c r="A4032" s="4" t="str">
        <f>HYPERLINK("http://www.autodoc.ru/Web/price/art/PGBOX14002BR?analog=on","PGBOX14002BR")</f>
        <v>PGBOX14002BR</v>
      </c>
      <c r="B4032" s="1" t="s">
        <v>6207</v>
      </c>
      <c r="C4032" s="1" t="s">
        <v>1467</v>
      </c>
      <c r="D4032" t="s">
        <v>6208</v>
      </c>
    </row>
    <row r="4033" spans="1:4" x14ac:dyDescent="0.25">
      <c r="A4033" s="4" t="str">
        <f>HYPERLINK("http://www.autodoc.ru/Web/price/art/PGBOX14160L?analog=on","PGBOX14160L")</f>
        <v>PGBOX14160L</v>
      </c>
      <c r="B4033" s="1" t="s">
        <v>6209</v>
      </c>
      <c r="C4033" s="1" t="s">
        <v>1467</v>
      </c>
      <c r="D4033" t="s">
        <v>6210</v>
      </c>
    </row>
    <row r="4034" spans="1:4" x14ac:dyDescent="0.25">
      <c r="A4034" s="4" t="str">
        <f>HYPERLINK("http://www.autodoc.ru/Web/price/art/PGBOX14160R?analog=on","PGBOX14160R")</f>
        <v>PGBOX14160R</v>
      </c>
      <c r="B4034" s="1" t="s">
        <v>6211</v>
      </c>
      <c r="C4034" s="1" t="s">
        <v>1467</v>
      </c>
      <c r="D4034" t="s">
        <v>6212</v>
      </c>
    </row>
    <row r="4035" spans="1:4" x14ac:dyDescent="0.25">
      <c r="A4035" s="4" t="str">
        <f>HYPERLINK("http://www.autodoc.ru/Web/price/art/PGBOX14160?analog=on","PGBOX14160")</f>
        <v>PGBOX14160</v>
      </c>
      <c r="B4035" s="1" t="s">
        <v>6213</v>
      </c>
      <c r="C4035" s="1" t="s">
        <v>1467</v>
      </c>
      <c r="D4035" t="s">
        <v>6214</v>
      </c>
    </row>
    <row r="4036" spans="1:4" x14ac:dyDescent="0.25">
      <c r="A4036" s="4" t="str">
        <f>HYPERLINK("http://www.autodoc.ru/Web/price/art/PGBOX14240?analog=on","PGBOX14240")</f>
        <v>PGBOX14240</v>
      </c>
      <c r="B4036" s="1" t="s">
        <v>6215</v>
      </c>
      <c r="C4036" s="1" t="s">
        <v>1467</v>
      </c>
      <c r="D4036" t="s">
        <v>6216</v>
      </c>
    </row>
    <row r="4037" spans="1:4" x14ac:dyDescent="0.25">
      <c r="A4037" s="4" t="str">
        <f>HYPERLINK("http://www.autodoc.ru/Web/price/art/PGBOX14380C?analog=on","PGBOX14380C")</f>
        <v>PGBOX14380C</v>
      </c>
      <c r="B4037" s="1" t="s">
        <v>6217</v>
      </c>
      <c r="C4037" s="1" t="s">
        <v>1467</v>
      </c>
      <c r="D4037" t="s">
        <v>6218</v>
      </c>
    </row>
    <row r="4038" spans="1:4" x14ac:dyDescent="0.25">
      <c r="A4038" s="4" t="str">
        <f>HYPERLINK("http://www.autodoc.ru/Web/price/art/PGBOX14740L?analog=on","PGBOX14740L")</f>
        <v>PGBOX14740L</v>
      </c>
      <c r="B4038" s="1" t="s">
        <v>6219</v>
      </c>
      <c r="C4038" s="1" t="s">
        <v>1467</v>
      </c>
      <c r="D4038" t="s">
        <v>6220</v>
      </c>
    </row>
    <row r="4039" spans="1:4" x14ac:dyDescent="0.25">
      <c r="A4039" s="4" t="str">
        <f>HYPERLINK("http://www.autodoc.ru/Web/price/art/PGBOX14740R?analog=on","PGBOX14740R")</f>
        <v>PGBOX14740R</v>
      </c>
      <c r="B4039" s="1" t="s">
        <v>6221</v>
      </c>
      <c r="C4039" s="1" t="s">
        <v>1467</v>
      </c>
      <c r="D4039" t="s">
        <v>6222</v>
      </c>
    </row>
    <row r="4040" spans="1:4" x14ac:dyDescent="0.25">
      <c r="A4040" s="4" t="str">
        <f>HYPERLINK("http://www.autodoc.ru/Web/price/art/PGBOX14741L?analog=on","PGBOX14741L")</f>
        <v>PGBOX14741L</v>
      </c>
      <c r="B4040" s="1" t="s">
        <v>6219</v>
      </c>
      <c r="C4040" s="1" t="s">
        <v>1467</v>
      </c>
      <c r="D4040" t="s">
        <v>6223</v>
      </c>
    </row>
    <row r="4041" spans="1:4" x14ac:dyDescent="0.25">
      <c r="A4041" s="4" t="str">
        <f>HYPERLINK("http://www.autodoc.ru/Web/price/art/PGBOX14741R?analog=on","PGBOX14741R")</f>
        <v>PGBOX14741R</v>
      </c>
      <c r="B4041" s="1" t="s">
        <v>6221</v>
      </c>
      <c r="C4041" s="1" t="s">
        <v>1467</v>
      </c>
      <c r="D4041" t="s">
        <v>6224</v>
      </c>
    </row>
    <row r="4042" spans="1:4" x14ac:dyDescent="0.25">
      <c r="A4042" s="3" t="s">
        <v>6225</v>
      </c>
      <c r="B4042" s="3"/>
      <c r="C4042" s="3"/>
      <c r="D4042" s="3"/>
    </row>
    <row r="4043" spans="1:4" x14ac:dyDescent="0.25">
      <c r="A4043" s="4" t="str">
        <f>HYPERLINK("http://www.autodoc.ru/Web/price/art/FTGPU05100?analog=on","FTGPU05100")</f>
        <v>FTGPU05100</v>
      </c>
      <c r="B4043" s="1" t="s">
        <v>6226</v>
      </c>
      <c r="C4043" s="1" t="s">
        <v>725</v>
      </c>
      <c r="D4043" t="s">
        <v>6227</v>
      </c>
    </row>
    <row r="4044" spans="1:4" x14ac:dyDescent="0.25">
      <c r="A4044" s="4" t="str">
        <f>HYPERLINK("http://www.autodoc.ru/Web/price/art/FTGPU05160X?analog=on","FTGPU05160X")</f>
        <v>FTGPU05160X</v>
      </c>
      <c r="B4044" s="1" t="s">
        <v>6228</v>
      </c>
      <c r="C4044" s="1" t="s">
        <v>725</v>
      </c>
      <c r="D4044" t="s">
        <v>6229</v>
      </c>
    </row>
    <row r="4045" spans="1:4" x14ac:dyDescent="0.25">
      <c r="A4045" s="4" t="str">
        <f>HYPERLINK("http://www.autodoc.ru/Web/price/art/FTGPU05190L?analog=on","FTGPU05190L")</f>
        <v>FTGPU05190L</v>
      </c>
      <c r="B4045" s="1" t="s">
        <v>6230</v>
      </c>
      <c r="C4045" s="1" t="s">
        <v>725</v>
      </c>
      <c r="D4045" t="s">
        <v>6231</v>
      </c>
    </row>
    <row r="4046" spans="1:4" x14ac:dyDescent="0.25">
      <c r="A4046" s="4" t="str">
        <f>HYPERLINK("http://www.autodoc.ru/Web/price/art/FTGPU05190R?analog=on","FTGPU05190R")</f>
        <v>FTGPU05190R</v>
      </c>
      <c r="B4046" s="1" t="s">
        <v>6232</v>
      </c>
      <c r="C4046" s="1" t="s">
        <v>725</v>
      </c>
      <c r="D4046" t="s">
        <v>6233</v>
      </c>
    </row>
    <row r="4047" spans="1:4" x14ac:dyDescent="0.25">
      <c r="A4047" s="4" t="str">
        <f>HYPERLINK("http://www.autodoc.ru/Web/price/art/FTGPU05190C?analog=on","FTGPU05190C")</f>
        <v>FTGPU05190C</v>
      </c>
      <c r="B4047" s="1" t="s">
        <v>6234</v>
      </c>
      <c r="C4047" s="1" t="s">
        <v>725</v>
      </c>
      <c r="D4047" t="s">
        <v>6235</v>
      </c>
    </row>
    <row r="4048" spans="1:4" x14ac:dyDescent="0.25">
      <c r="A4048" s="4" t="str">
        <f>HYPERLINK("http://www.autodoc.ru/Web/price/art/FTGPU05240?analog=on","FTGPU05240")</f>
        <v>FTGPU05240</v>
      </c>
      <c r="B4048" s="1" t="s">
        <v>6236</v>
      </c>
      <c r="C4048" s="1" t="s">
        <v>725</v>
      </c>
      <c r="D4048" t="s">
        <v>6237</v>
      </c>
    </row>
    <row r="4049" spans="1:4" x14ac:dyDescent="0.25">
      <c r="A4049" s="4" t="str">
        <f>HYPERLINK("http://www.autodoc.ru/Web/price/art/FTGPU05241?analog=on","FTGPU05241")</f>
        <v>FTGPU05241</v>
      </c>
      <c r="B4049" s="1" t="s">
        <v>6238</v>
      </c>
      <c r="C4049" s="1" t="s">
        <v>725</v>
      </c>
      <c r="D4049" t="s">
        <v>6239</v>
      </c>
    </row>
    <row r="4050" spans="1:4" x14ac:dyDescent="0.25">
      <c r="A4050" s="4" t="str">
        <f>HYPERLINK("http://www.autodoc.ru/Web/price/art/FTGPU05270L?analog=on","FTGPU05270L")</f>
        <v>FTGPU05270L</v>
      </c>
      <c r="B4050" s="1" t="s">
        <v>6240</v>
      </c>
      <c r="C4050" s="1" t="s">
        <v>725</v>
      </c>
      <c r="D4050" t="s">
        <v>6241</v>
      </c>
    </row>
    <row r="4051" spans="1:4" x14ac:dyDescent="0.25">
      <c r="A4051" s="4" t="str">
        <f>HYPERLINK("http://www.autodoc.ru/Web/price/art/FTGPU05270R?analog=on","FTGPU05270R")</f>
        <v>FTGPU05270R</v>
      </c>
      <c r="B4051" s="1" t="s">
        <v>6242</v>
      </c>
      <c r="C4051" s="1" t="s">
        <v>725</v>
      </c>
      <c r="D4051" t="s">
        <v>6243</v>
      </c>
    </row>
    <row r="4052" spans="1:4" x14ac:dyDescent="0.25">
      <c r="A4052" s="4" t="str">
        <f>HYPERLINK("http://www.autodoc.ru/Web/price/art/FTGPU05300L?analog=on","FTGPU05300L")</f>
        <v>FTGPU05300L</v>
      </c>
      <c r="B4052" s="1" t="s">
        <v>6244</v>
      </c>
      <c r="C4052" s="1" t="s">
        <v>725</v>
      </c>
      <c r="D4052" t="s">
        <v>6245</v>
      </c>
    </row>
    <row r="4053" spans="1:4" x14ac:dyDescent="0.25">
      <c r="A4053" s="4" t="str">
        <f>HYPERLINK("http://www.autodoc.ru/Web/price/art/FTGPU05300R?analog=on","FTGPU05300R")</f>
        <v>FTGPU05300R</v>
      </c>
      <c r="B4053" s="1" t="s">
        <v>6246</v>
      </c>
      <c r="C4053" s="1" t="s">
        <v>725</v>
      </c>
      <c r="D4053" t="s">
        <v>6247</v>
      </c>
    </row>
    <row r="4054" spans="1:4" x14ac:dyDescent="0.25">
      <c r="A4054" s="4" t="str">
        <f>HYPERLINK("http://www.autodoc.ru/Web/price/art/FTGPU05330?analog=on","FTGPU05330")</f>
        <v>FTGPU05330</v>
      </c>
      <c r="B4054" s="1" t="s">
        <v>6248</v>
      </c>
      <c r="C4054" s="1" t="s">
        <v>725</v>
      </c>
      <c r="D4054" t="s">
        <v>6249</v>
      </c>
    </row>
    <row r="4055" spans="1:4" x14ac:dyDescent="0.25">
      <c r="A4055" s="4" t="str">
        <f>HYPERLINK("http://www.autodoc.ru/Web/price/art/FTGPU05380?analog=on","FTGPU05380")</f>
        <v>FTGPU05380</v>
      </c>
      <c r="B4055" s="1" t="s">
        <v>6250</v>
      </c>
      <c r="C4055" s="1" t="s">
        <v>725</v>
      </c>
      <c r="D4055" t="s">
        <v>6251</v>
      </c>
    </row>
    <row r="4056" spans="1:4" x14ac:dyDescent="0.25">
      <c r="A4056" s="4" t="str">
        <f>HYPERLINK("http://www.autodoc.ru/Web/price/art/FTGPU05450L?analog=on","FTGPU05450L")</f>
        <v>FTGPU05450L</v>
      </c>
      <c r="B4056" s="1" t="s">
        <v>6252</v>
      </c>
      <c r="C4056" s="1" t="s">
        <v>725</v>
      </c>
      <c r="D4056" t="s">
        <v>6253</v>
      </c>
    </row>
    <row r="4057" spans="1:4" x14ac:dyDescent="0.25">
      <c r="A4057" s="4" t="str">
        <f>HYPERLINK("http://www.autodoc.ru/Web/price/art/FTGPU05450R?analog=on","FTGPU05450R")</f>
        <v>FTGPU05450R</v>
      </c>
      <c r="B4057" s="1" t="s">
        <v>6254</v>
      </c>
      <c r="C4057" s="1" t="s">
        <v>725</v>
      </c>
      <c r="D4057" t="s">
        <v>6255</v>
      </c>
    </row>
    <row r="4058" spans="1:4" x14ac:dyDescent="0.25">
      <c r="A4058" s="4" t="str">
        <f>HYPERLINK("http://www.autodoc.ru/Web/price/art/FTGPU05640X?analog=on","FTGPU05640X")</f>
        <v>FTGPU05640X</v>
      </c>
      <c r="B4058" s="1" t="s">
        <v>6256</v>
      </c>
      <c r="C4058" s="1" t="s">
        <v>725</v>
      </c>
      <c r="D4058" t="s">
        <v>6257</v>
      </c>
    </row>
    <row r="4059" spans="1:4" x14ac:dyDescent="0.25">
      <c r="A4059" s="4" t="str">
        <f>HYPERLINK("http://www.autodoc.ru/Web/price/art/FTGPU05700?analog=on","FTGPU05700")</f>
        <v>FTGPU05700</v>
      </c>
      <c r="B4059" s="1" t="s">
        <v>6258</v>
      </c>
      <c r="C4059" s="1" t="s">
        <v>725</v>
      </c>
      <c r="D4059" t="s">
        <v>6259</v>
      </c>
    </row>
    <row r="4060" spans="1:4" x14ac:dyDescent="0.25">
      <c r="A4060" s="3" t="s">
        <v>6260</v>
      </c>
      <c r="B4060" s="3"/>
      <c r="C4060" s="3"/>
      <c r="D4060" s="3"/>
    </row>
    <row r="4061" spans="1:4" x14ac:dyDescent="0.25">
      <c r="A4061" s="4" t="str">
        <f>HYPERLINK("http://www.autodoc.ru/Web/price/art/FTPAL96160B?analog=on","FTPAL96160B")</f>
        <v>FTPAL96160B</v>
      </c>
      <c r="B4061" s="1" t="s">
        <v>6261</v>
      </c>
      <c r="C4061" s="1" t="s">
        <v>639</v>
      </c>
      <c r="D4061" t="s">
        <v>6262</v>
      </c>
    </row>
    <row r="4062" spans="1:4" x14ac:dyDescent="0.25">
      <c r="A4062" s="4" t="str">
        <f>HYPERLINK("http://www.autodoc.ru/Web/price/art/FTPAL96161B?analog=on","FTPAL96161B")</f>
        <v>FTPAL96161B</v>
      </c>
      <c r="B4062" s="1" t="s">
        <v>6263</v>
      </c>
      <c r="C4062" s="1" t="s">
        <v>639</v>
      </c>
      <c r="D4062" t="s">
        <v>6264</v>
      </c>
    </row>
    <row r="4063" spans="1:4" x14ac:dyDescent="0.25">
      <c r="A4063" s="4" t="str">
        <f>HYPERLINK("http://www.autodoc.ru/Web/price/art/FTPAL96270L?analog=on","FTPAL96270L")</f>
        <v>FTPAL96270L</v>
      </c>
      <c r="B4063" s="1" t="s">
        <v>6265</v>
      </c>
      <c r="C4063" s="1" t="s">
        <v>639</v>
      </c>
      <c r="D4063" t="s">
        <v>6266</v>
      </c>
    </row>
    <row r="4064" spans="1:4" x14ac:dyDescent="0.25">
      <c r="A4064" s="4" t="str">
        <f>HYPERLINK("http://www.autodoc.ru/Web/price/art/FTPAL96270R?analog=on","FTPAL96270R")</f>
        <v>FTPAL96270R</v>
      </c>
      <c r="B4064" s="1" t="s">
        <v>6267</v>
      </c>
      <c r="C4064" s="1" t="s">
        <v>639</v>
      </c>
      <c r="D4064" t="s">
        <v>6268</v>
      </c>
    </row>
    <row r="4065" spans="1:4" x14ac:dyDescent="0.25">
      <c r="A4065" s="4" t="str">
        <f>HYPERLINK("http://www.autodoc.ru/Web/price/art/FTPAL96271L?analog=on","FTPAL96271L")</f>
        <v>FTPAL96271L</v>
      </c>
      <c r="B4065" s="1" t="s">
        <v>6269</v>
      </c>
      <c r="C4065" s="1" t="s">
        <v>639</v>
      </c>
      <c r="D4065" t="s">
        <v>6270</v>
      </c>
    </row>
    <row r="4066" spans="1:4" x14ac:dyDescent="0.25">
      <c r="A4066" s="4" t="str">
        <f>HYPERLINK("http://www.autodoc.ru/Web/price/art/FTPAL96271R?analog=on","FTPAL96271R")</f>
        <v>FTPAL96271R</v>
      </c>
      <c r="B4066" s="1" t="s">
        <v>6271</v>
      </c>
      <c r="C4066" s="1" t="s">
        <v>639</v>
      </c>
      <c r="D4066" t="s">
        <v>6272</v>
      </c>
    </row>
    <row r="4067" spans="1:4" x14ac:dyDescent="0.25">
      <c r="A4067" s="4" t="str">
        <f>HYPERLINK("http://www.autodoc.ru/Web/price/art/FTPAL96330?analog=on","FTPAL96330")</f>
        <v>FTPAL96330</v>
      </c>
      <c r="B4067" s="1" t="s">
        <v>6273</v>
      </c>
      <c r="C4067" s="1" t="s">
        <v>639</v>
      </c>
      <c r="D4067" t="s">
        <v>6274</v>
      </c>
    </row>
    <row r="4068" spans="1:4" x14ac:dyDescent="0.25">
      <c r="A4068" s="4" t="str">
        <f>HYPERLINK("http://www.autodoc.ru/Web/price/art/FTPAL96390?analog=on","FTPAL96390")</f>
        <v>FTPAL96390</v>
      </c>
      <c r="B4068" s="1" t="s">
        <v>6275</v>
      </c>
      <c r="C4068" s="1" t="s">
        <v>639</v>
      </c>
      <c r="D4068" t="s">
        <v>6276</v>
      </c>
    </row>
    <row r="4069" spans="1:4" x14ac:dyDescent="0.25">
      <c r="A4069" s="4" t="str">
        <f>HYPERLINK("http://www.autodoc.ru/Web/price/art/FTPAL96640BC?analog=on","FTPAL96640BC")</f>
        <v>FTPAL96640BC</v>
      </c>
      <c r="B4069" s="1" t="s">
        <v>6277</v>
      </c>
      <c r="C4069" s="1" t="s">
        <v>639</v>
      </c>
      <c r="D4069" t="s">
        <v>6278</v>
      </c>
    </row>
    <row r="4070" spans="1:4" x14ac:dyDescent="0.25">
      <c r="A4070" s="4" t="str">
        <f>HYPERLINK("http://www.autodoc.ru/Web/price/art/FTPAL96641B?analog=on","FTPAL96641B")</f>
        <v>FTPAL96641B</v>
      </c>
      <c r="B4070" s="1" t="s">
        <v>6279</v>
      </c>
      <c r="C4070" s="1" t="s">
        <v>639</v>
      </c>
      <c r="D4070" t="s">
        <v>6280</v>
      </c>
    </row>
    <row r="4071" spans="1:4" x14ac:dyDescent="0.25">
      <c r="A4071" s="4" t="str">
        <f>HYPERLINK("http://www.autodoc.ru/Web/price/art/FTPAL96643C?analog=on","FTPAL96643C")</f>
        <v>FTPAL96643C</v>
      </c>
      <c r="B4071" s="1" t="s">
        <v>6281</v>
      </c>
      <c r="C4071" s="1" t="s">
        <v>639</v>
      </c>
      <c r="D4071" t="s">
        <v>6282</v>
      </c>
    </row>
    <row r="4072" spans="1:4" x14ac:dyDescent="0.25">
      <c r="A4072" s="4" t="str">
        <f>HYPERLINK("http://www.autodoc.ru/Web/price/art/FTALB05910?analog=on","FTALB05910")</f>
        <v>FTALB05910</v>
      </c>
      <c r="B4072" s="1" t="s">
        <v>6015</v>
      </c>
      <c r="C4072" s="1" t="s">
        <v>725</v>
      </c>
      <c r="D4072" t="s">
        <v>6016</v>
      </c>
    </row>
    <row r="4073" spans="1:4" x14ac:dyDescent="0.25">
      <c r="A4073" s="4" t="str">
        <f>HYPERLINK("http://www.autodoc.ru/Web/price/art/FTALB05930?analog=on","FTALB05930")</f>
        <v>FTALB05930</v>
      </c>
      <c r="B4073" s="1" t="s">
        <v>6021</v>
      </c>
      <c r="C4073" s="1" t="s">
        <v>725</v>
      </c>
      <c r="D4073" t="s">
        <v>6022</v>
      </c>
    </row>
    <row r="4074" spans="1:4" x14ac:dyDescent="0.25">
      <c r="A4074" s="3" t="s">
        <v>6283</v>
      </c>
      <c r="B4074" s="3"/>
      <c r="C4074" s="3"/>
      <c r="D4074" s="3"/>
    </row>
    <row r="4075" spans="1:4" x14ac:dyDescent="0.25">
      <c r="A4075" s="4" t="str">
        <f>HYPERLINK("http://www.autodoc.ru/Web/price/art/FTPUN93030YL?analog=on","FTPUN93030YL")</f>
        <v>FTPUN93030YL</v>
      </c>
      <c r="B4075" s="1" t="s">
        <v>6284</v>
      </c>
      <c r="C4075" s="1" t="s">
        <v>5868</v>
      </c>
      <c r="D4075" t="s">
        <v>6285</v>
      </c>
    </row>
    <row r="4076" spans="1:4" x14ac:dyDescent="0.25">
      <c r="A4076" s="4" t="str">
        <f>HYPERLINK("http://www.autodoc.ru/Web/price/art/FTPUN93030YR?analog=on","FTPUN93030YR")</f>
        <v>FTPUN93030YR</v>
      </c>
      <c r="B4076" s="1" t="s">
        <v>6286</v>
      </c>
      <c r="C4076" s="1" t="s">
        <v>5868</v>
      </c>
      <c r="D4076" t="s">
        <v>6287</v>
      </c>
    </row>
    <row r="4077" spans="1:4" x14ac:dyDescent="0.25">
      <c r="A4077" s="4" t="str">
        <f>HYPERLINK("http://www.autodoc.ru/Web/price/art/FTPUN93162X?analog=on","FTPUN93162X")</f>
        <v>FTPUN93162X</v>
      </c>
      <c r="B4077" s="1" t="s">
        <v>6288</v>
      </c>
      <c r="C4077" s="1" t="s">
        <v>5868</v>
      </c>
      <c r="D4077" t="s">
        <v>6289</v>
      </c>
    </row>
    <row r="4078" spans="1:4" x14ac:dyDescent="0.25">
      <c r="A4078" s="4" t="str">
        <f>HYPERLINK("http://www.autodoc.ru/Web/price/art/FTPUN93240?analog=on","FTPUN93240")</f>
        <v>FTPUN93240</v>
      </c>
      <c r="B4078" s="1" t="s">
        <v>6290</v>
      </c>
      <c r="C4078" s="1" t="s">
        <v>5868</v>
      </c>
      <c r="D4078" t="s">
        <v>6291</v>
      </c>
    </row>
    <row r="4079" spans="1:4" x14ac:dyDescent="0.25">
      <c r="A4079" s="4" t="str">
        <f>HYPERLINK("http://www.autodoc.ru/Web/price/art/FTPUN93270L?analog=on","FTPUN93270L")</f>
        <v>FTPUN93270L</v>
      </c>
      <c r="B4079" s="1" t="s">
        <v>6292</v>
      </c>
      <c r="C4079" s="1" t="s">
        <v>5868</v>
      </c>
      <c r="D4079" t="s">
        <v>6293</v>
      </c>
    </row>
    <row r="4080" spans="1:4" x14ac:dyDescent="0.25">
      <c r="A4080" s="4" t="str">
        <f>HYPERLINK("http://www.autodoc.ru/Web/price/art/FTPUN93270R?analog=on","FTPUN93270R")</f>
        <v>FTPUN93270R</v>
      </c>
      <c r="B4080" s="1" t="s">
        <v>6294</v>
      </c>
      <c r="C4080" s="1" t="s">
        <v>5868</v>
      </c>
      <c r="D4080" t="s">
        <v>6295</v>
      </c>
    </row>
    <row r="4081" spans="1:4" x14ac:dyDescent="0.25">
      <c r="A4081" s="4" t="str">
        <f>HYPERLINK("http://www.autodoc.ru/Web/price/art/FTPUN93330?analog=on","FTPUN93330")</f>
        <v>FTPUN93330</v>
      </c>
      <c r="B4081" s="1" t="s">
        <v>6296</v>
      </c>
      <c r="C4081" s="1" t="s">
        <v>5868</v>
      </c>
      <c r="D4081" t="s">
        <v>6297</v>
      </c>
    </row>
    <row r="4082" spans="1:4" x14ac:dyDescent="0.25">
      <c r="A4082" s="4" t="str">
        <f>HYPERLINK("http://www.autodoc.ru/Web/price/art/FTPUN93390?analog=on","FTPUN93390")</f>
        <v>FTPUN93390</v>
      </c>
      <c r="B4082" s="1" t="s">
        <v>6298</v>
      </c>
      <c r="C4082" s="1" t="s">
        <v>5868</v>
      </c>
      <c r="D4082" t="s">
        <v>6299</v>
      </c>
    </row>
    <row r="4083" spans="1:4" x14ac:dyDescent="0.25">
      <c r="A4083" s="4" t="str">
        <f>HYPERLINK("http://www.autodoc.ru/Web/price/art/FTPUN93410?analog=on","FTPUN93410")</f>
        <v>FTPUN93410</v>
      </c>
      <c r="B4083" s="1" t="s">
        <v>6300</v>
      </c>
      <c r="C4083" s="1" t="s">
        <v>5868</v>
      </c>
      <c r="D4083" t="s">
        <v>6301</v>
      </c>
    </row>
    <row r="4084" spans="1:4" x14ac:dyDescent="0.25">
      <c r="A4084" s="4" t="str">
        <f>HYPERLINK("http://www.autodoc.ru/Web/price/art/FTPUN93450L?analog=on","FTPUN93450L")</f>
        <v>FTPUN93450L</v>
      </c>
      <c r="B4084" s="1" t="s">
        <v>6302</v>
      </c>
      <c r="C4084" s="1" t="s">
        <v>5868</v>
      </c>
      <c r="D4084" t="s">
        <v>6303</v>
      </c>
    </row>
    <row r="4085" spans="1:4" x14ac:dyDescent="0.25">
      <c r="A4085" s="4" t="str">
        <f>HYPERLINK("http://www.autodoc.ru/Web/price/art/FTPUN93450R?analog=on","FTPUN93450R")</f>
        <v>FTPUN93450R</v>
      </c>
      <c r="B4085" s="1" t="s">
        <v>6304</v>
      </c>
      <c r="C4085" s="1" t="s">
        <v>5868</v>
      </c>
      <c r="D4085" t="s">
        <v>6305</v>
      </c>
    </row>
    <row r="4086" spans="1:4" x14ac:dyDescent="0.25">
      <c r="A4086" s="3" t="s">
        <v>6306</v>
      </c>
      <c r="B4086" s="3"/>
      <c r="C4086" s="3"/>
      <c r="D4086" s="3"/>
    </row>
    <row r="4087" spans="1:4" x14ac:dyDescent="0.25">
      <c r="A4087" s="4" t="str">
        <f>HYPERLINK("http://www.autodoc.ru/Web/price/art/FTPUN99160B?analog=on","FTPUN99160B")</f>
        <v>FTPUN99160B</v>
      </c>
      <c r="B4087" s="1" t="s">
        <v>6307</v>
      </c>
      <c r="C4087" s="1" t="s">
        <v>1027</v>
      </c>
      <c r="D4087" t="s">
        <v>6308</v>
      </c>
    </row>
    <row r="4088" spans="1:4" x14ac:dyDescent="0.25">
      <c r="A4088" s="4" t="str">
        <f>HYPERLINK("http://www.autodoc.ru/Web/price/art/FTPUN99330?analog=on","FTPUN99330")</f>
        <v>FTPUN99330</v>
      </c>
      <c r="B4088" s="1" t="s">
        <v>6309</v>
      </c>
      <c r="C4088" s="1" t="s">
        <v>1027</v>
      </c>
      <c r="D4088" t="s">
        <v>6297</v>
      </c>
    </row>
    <row r="4089" spans="1:4" x14ac:dyDescent="0.25">
      <c r="A4089" s="4" t="str">
        <f>HYPERLINK("http://www.autodoc.ru/Web/price/art/FTPUN00390?analog=on","FTPUN00390")</f>
        <v>FTPUN00390</v>
      </c>
      <c r="B4089" s="1" t="s">
        <v>6310</v>
      </c>
      <c r="C4089" s="1" t="s">
        <v>3014</v>
      </c>
      <c r="D4089" t="s">
        <v>6311</v>
      </c>
    </row>
    <row r="4090" spans="1:4" x14ac:dyDescent="0.25">
      <c r="A4090" s="3" t="s">
        <v>6312</v>
      </c>
      <c r="B4090" s="3"/>
      <c r="C4090" s="3"/>
      <c r="D4090" s="3"/>
    </row>
    <row r="4091" spans="1:4" x14ac:dyDescent="0.25">
      <c r="A4091" s="4" t="str">
        <f>HYPERLINK("http://www.autodoc.ru/Web/price/art/FTTEM90000L?analog=on","FTTEM90000L")</f>
        <v>FTTEM90000L</v>
      </c>
      <c r="B4091" s="1" t="s">
        <v>6313</v>
      </c>
      <c r="C4091" s="1" t="s">
        <v>6314</v>
      </c>
      <c r="D4091" t="s">
        <v>6315</v>
      </c>
    </row>
    <row r="4092" spans="1:4" x14ac:dyDescent="0.25">
      <c r="A4092" s="4" t="str">
        <f>HYPERLINK("http://www.autodoc.ru/Web/price/art/FTTEM90000R?analog=on","FTTEM90000R")</f>
        <v>FTTEM90000R</v>
      </c>
      <c r="B4092" s="1" t="s">
        <v>6316</v>
      </c>
      <c r="C4092" s="1" t="s">
        <v>6314</v>
      </c>
      <c r="D4092" t="s">
        <v>6317</v>
      </c>
    </row>
    <row r="4093" spans="1:4" x14ac:dyDescent="0.25">
      <c r="A4093" s="4" t="str">
        <f>HYPERLINK("http://www.autodoc.ru/Web/price/art/FTTEM90270L?analog=on","FTTEM90270L")</f>
        <v>FTTEM90270L</v>
      </c>
      <c r="B4093" s="1" t="s">
        <v>6318</v>
      </c>
      <c r="C4093" s="1" t="s">
        <v>6314</v>
      </c>
      <c r="D4093" t="s">
        <v>6319</v>
      </c>
    </row>
    <row r="4094" spans="1:4" x14ac:dyDescent="0.25">
      <c r="A4094" s="4" t="str">
        <f>HYPERLINK("http://www.autodoc.ru/Web/price/art/FTTEM90270R?analog=on","FTTEM90270R")</f>
        <v>FTTEM90270R</v>
      </c>
      <c r="B4094" s="1" t="s">
        <v>6320</v>
      </c>
      <c r="C4094" s="1" t="s">
        <v>6314</v>
      </c>
      <c r="D4094" t="s">
        <v>6321</v>
      </c>
    </row>
    <row r="4095" spans="1:4" x14ac:dyDescent="0.25">
      <c r="A4095" s="4" t="str">
        <f>HYPERLINK("http://www.autodoc.ru/Web/price/art/FTTEM90330?analog=on","FTTEM90330")</f>
        <v>FTTEM90330</v>
      </c>
      <c r="B4095" s="1" t="s">
        <v>6322</v>
      </c>
      <c r="C4095" s="1" t="s">
        <v>6314</v>
      </c>
      <c r="D4095" t="s">
        <v>6323</v>
      </c>
    </row>
    <row r="4096" spans="1:4" x14ac:dyDescent="0.25">
      <c r="A4096" s="3" t="s">
        <v>6324</v>
      </c>
      <c r="B4096" s="3"/>
      <c r="C4096" s="3"/>
      <c r="D4096" s="3"/>
    </row>
    <row r="4097" spans="1:4" x14ac:dyDescent="0.25">
      <c r="A4097" s="4" t="str">
        <f>HYPERLINK("http://www.autodoc.ru/Web/price/art/FTTIP93000L?analog=on","FTTIP93000L")</f>
        <v>FTTIP93000L</v>
      </c>
      <c r="B4097" s="1" t="s">
        <v>6325</v>
      </c>
      <c r="C4097" s="1" t="s">
        <v>6326</v>
      </c>
      <c r="D4097" t="s">
        <v>6327</v>
      </c>
    </row>
    <row r="4098" spans="1:4" x14ac:dyDescent="0.25">
      <c r="A4098" s="4" t="str">
        <f>HYPERLINK("http://www.autodoc.ru/Web/price/art/FTTIP93000R?analog=on","FTTIP93000R")</f>
        <v>FTTIP93000R</v>
      </c>
      <c r="B4098" s="1" t="s">
        <v>6328</v>
      </c>
      <c r="C4098" s="1" t="s">
        <v>6326</v>
      </c>
      <c r="D4098" t="s">
        <v>6329</v>
      </c>
    </row>
    <row r="4099" spans="1:4" x14ac:dyDescent="0.25">
      <c r="A4099" s="4" t="str">
        <f>HYPERLINK("http://www.autodoc.ru/Web/price/art/FTTIP88070L?analog=on","FTTIP88070L")</f>
        <v>FTTIP88070L</v>
      </c>
      <c r="B4099" s="1" t="s">
        <v>6330</v>
      </c>
      <c r="C4099" s="1" t="s">
        <v>2166</v>
      </c>
      <c r="D4099" t="s">
        <v>6331</v>
      </c>
    </row>
    <row r="4100" spans="1:4" x14ac:dyDescent="0.25">
      <c r="A4100" s="4" t="str">
        <f>HYPERLINK("http://www.autodoc.ru/Web/price/art/FTTIP88070R?analog=on","FTTIP88070R")</f>
        <v>FTTIP88070R</v>
      </c>
      <c r="B4100" s="1" t="s">
        <v>6332</v>
      </c>
      <c r="C4100" s="1" t="s">
        <v>2166</v>
      </c>
      <c r="D4100" t="s">
        <v>6333</v>
      </c>
    </row>
    <row r="4101" spans="1:4" x14ac:dyDescent="0.25">
      <c r="A4101" s="4" t="str">
        <f>HYPERLINK("http://www.autodoc.ru/Web/price/art/FTBRA95410?analog=on","FTBRA95410")</f>
        <v>FTBRA95410</v>
      </c>
      <c r="B4101" s="1" t="s">
        <v>6064</v>
      </c>
      <c r="C4101" s="1" t="s">
        <v>1186</v>
      </c>
      <c r="D4101" t="s">
        <v>6065</v>
      </c>
    </row>
    <row r="4102" spans="1:4" x14ac:dyDescent="0.25">
      <c r="A4102" s="3" t="s">
        <v>6334</v>
      </c>
      <c r="B4102" s="3"/>
      <c r="C4102" s="3"/>
      <c r="D4102" s="3"/>
    </row>
    <row r="4103" spans="1:4" x14ac:dyDescent="0.25">
      <c r="A4103" s="4" t="str">
        <f>HYPERLINK("http://www.autodoc.ru/Web/price/art/FTUNO90000L?analog=on","FTUNO90000L")</f>
        <v>FTUNO90000L</v>
      </c>
      <c r="B4103" s="1" t="s">
        <v>6335</v>
      </c>
      <c r="C4103" s="1" t="s">
        <v>6336</v>
      </c>
      <c r="D4103" t="s">
        <v>6337</v>
      </c>
    </row>
    <row r="4104" spans="1:4" x14ac:dyDescent="0.25">
      <c r="A4104" s="4" t="str">
        <f>HYPERLINK("http://www.autodoc.ru/Web/price/art/FTUNO90000R?analog=on","FTUNO90000R")</f>
        <v>FTUNO90000R</v>
      </c>
      <c r="B4104" s="1" t="s">
        <v>6338</v>
      </c>
      <c r="C4104" s="1" t="s">
        <v>6336</v>
      </c>
      <c r="D4104" t="s">
        <v>6339</v>
      </c>
    </row>
    <row r="4105" spans="1:4" x14ac:dyDescent="0.25">
      <c r="A4105" s="2" t="s">
        <v>6340</v>
      </c>
      <c r="B4105" s="2"/>
      <c r="C4105" s="2"/>
      <c r="D4105" s="2"/>
    </row>
    <row r="4106" spans="1:4" x14ac:dyDescent="0.25">
      <c r="A4106" s="3" t="s">
        <v>6341</v>
      </c>
      <c r="B4106" s="3"/>
      <c r="C4106" s="3"/>
      <c r="D4106" s="3"/>
    </row>
    <row r="4107" spans="1:4" x14ac:dyDescent="0.25">
      <c r="A4107" s="4" t="str">
        <f>HYPERLINK("http://www.autodoc.ru/Web/price/art/FDMAX10000L?analog=on","FDMAX10000L")</f>
        <v>FDMAX10000L</v>
      </c>
      <c r="B4107" s="1" t="s">
        <v>6342</v>
      </c>
      <c r="C4107" s="1" t="s">
        <v>437</v>
      </c>
      <c r="D4107" t="s">
        <v>6343</v>
      </c>
    </row>
    <row r="4108" spans="1:4" x14ac:dyDescent="0.25">
      <c r="A4108" s="4" t="str">
        <f>HYPERLINK("http://www.autodoc.ru/Web/price/art/FDMAX10000R?analog=on","FDMAX10000R")</f>
        <v>FDMAX10000R</v>
      </c>
      <c r="B4108" s="1" t="s">
        <v>6344</v>
      </c>
      <c r="C4108" s="1" t="s">
        <v>437</v>
      </c>
      <c r="D4108" t="s">
        <v>6345</v>
      </c>
    </row>
    <row r="4109" spans="1:4" x14ac:dyDescent="0.25">
      <c r="A4109" s="3" t="s">
        <v>6346</v>
      </c>
      <c r="B4109" s="3"/>
      <c r="C4109" s="3"/>
      <c r="D4109" s="3"/>
    </row>
    <row r="4110" spans="1:4" x14ac:dyDescent="0.25">
      <c r="A4110" s="4" t="str">
        <f>HYPERLINK("http://www.autodoc.ru/Web/price/art/FDECO14000L?analog=on","FDECO14000L")</f>
        <v>FDECO14000L</v>
      </c>
      <c r="B4110" s="1" t="s">
        <v>6347</v>
      </c>
      <c r="C4110" s="1" t="s">
        <v>1467</v>
      </c>
      <c r="D4110" t="s">
        <v>6348</v>
      </c>
    </row>
    <row r="4111" spans="1:4" x14ac:dyDescent="0.25">
      <c r="A4111" s="4" t="str">
        <f>HYPERLINK("http://www.autodoc.ru/Web/price/art/FDECO14000R?analog=on","FDECO14000R")</f>
        <v>FDECO14000R</v>
      </c>
      <c r="B4111" s="1" t="s">
        <v>6349</v>
      </c>
      <c r="C4111" s="1" t="s">
        <v>1467</v>
      </c>
      <c r="D4111" t="s">
        <v>6350</v>
      </c>
    </row>
    <row r="4112" spans="1:4" x14ac:dyDescent="0.25">
      <c r="A4112" s="4" t="str">
        <f>HYPERLINK("http://www.autodoc.ru/Web/price/art/FDECO14160?analog=on","FDECO14160")</f>
        <v>FDECO14160</v>
      </c>
      <c r="B4112" s="1" t="s">
        <v>6351</v>
      </c>
      <c r="C4112" s="1" t="s">
        <v>1467</v>
      </c>
      <c r="D4112" t="s">
        <v>6352</v>
      </c>
    </row>
    <row r="4113" spans="1:4" x14ac:dyDescent="0.25">
      <c r="A4113" s="4" t="str">
        <f>HYPERLINK("http://www.autodoc.ru/Web/price/art/FDECO14240?analog=on","FDECO14240")</f>
        <v>FDECO14240</v>
      </c>
      <c r="B4113" s="1" t="s">
        <v>6353</v>
      </c>
      <c r="C4113" s="1" t="s">
        <v>1467</v>
      </c>
      <c r="D4113" t="s">
        <v>6354</v>
      </c>
    </row>
    <row r="4114" spans="1:4" x14ac:dyDescent="0.25">
      <c r="A4114" s="4" t="str">
        <f>HYPERLINK("http://www.autodoc.ru/Web/price/art/FDECO14300L?analog=on","FDECO14300L")</f>
        <v>FDECO14300L</v>
      </c>
      <c r="B4114" s="1" t="s">
        <v>6355</v>
      </c>
      <c r="C4114" s="1" t="s">
        <v>1467</v>
      </c>
      <c r="D4114" t="s">
        <v>6356</v>
      </c>
    </row>
    <row r="4115" spans="1:4" x14ac:dyDescent="0.25">
      <c r="A4115" s="4" t="str">
        <f>HYPERLINK("http://www.autodoc.ru/Web/price/art/FDECO14300R?analog=on","FDECO14300R")</f>
        <v>FDECO14300R</v>
      </c>
      <c r="B4115" s="1" t="s">
        <v>6357</v>
      </c>
      <c r="C4115" s="1" t="s">
        <v>1467</v>
      </c>
      <c r="D4115" t="s">
        <v>6358</v>
      </c>
    </row>
    <row r="4116" spans="1:4" x14ac:dyDescent="0.25">
      <c r="A4116" s="4" t="str">
        <f>HYPERLINK("http://www.autodoc.ru/Web/price/art/FDECO14560L?analog=on","FDECO14560L")</f>
        <v>FDECO14560L</v>
      </c>
      <c r="C4116" s="1" t="s">
        <v>1467</v>
      </c>
      <c r="D4116" t="s">
        <v>6359</v>
      </c>
    </row>
    <row r="4117" spans="1:4" x14ac:dyDescent="0.25">
      <c r="A4117" s="4" t="str">
        <f>HYPERLINK("http://www.autodoc.ru/Web/price/art/FDECO14560R?analog=on","FDECO14560R")</f>
        <v>FDECO14560R</v>
      </c>
      <c r="C4117" s="1" t="s">
        <v>1467</v>
      </c>
      <c r="D4117" t="s">
        <v>6360</v>
      </c>
    </row>
    <row r="4118" spans="1:4" x14ac:dyDescent="0.25">
      <c r="A4118" s="4" t="str">
        <f>HYPERLINK("http://www.autodoc.ru/Web/price/art/FDECO14640L?analog=on","FDECO14640L")</f>
        <v>FDECO14640L</v>
      </c>
      <c r="B4118" s="1" t="s">
        <v>6361</v>
      </c>
      <c r="C4118" s="1" t="s">
        <v>1467</v>
      </c>
      <c r="D4118" t="s">
        <v>6362</v>
      </c>
    </row>
    <row r="4119" spans="1:4" x14ac:dyDescent="0.25">
      <c r="A4119" s="4" t="str">
        <f>HYPERLINK("http://www.autodoc.ru/Web/price/art/FDECO14640R?analog=on","FDECO14640R")</f>
        <v>FDECO14640R</v>
      </c>
      <c r="B4119" s="1" t="s">
        <v>6363</v>
      </c>
      <c r="C4119" s="1" t="s">
        <v>1467</v>
      </c>
      <c r="D4119" t="s">
        <v>6364</v>
      </c>
    </row>
    <row r="4120" spans="1:4" x14ac:dyDescent="0.25">
      <c r="A4120" s="4" t="str">
        <f>HYPERLINK("http://www.autodoc.ru/Web/price/art/FDECO14640?analog=on","FDECO14640")</f>
        <v>FDECO14640</v>
      </c>
      <c r="B4120" s="1" t="s">
        <v>6365</v>
      </c>
      <c r="C4120" s="1" t="s">
        <v>1467</v>
      </c>
      <c r="D4120" t="s">
        <v>6366</v>
      </c>
    </row>
    <row r="4121" spans="1:4" x14ac:dyDescent="0.25">
      <c r="A4121" s="4" t="str">
        <f>HYPERLINK("http://www.autodoc.ru/Web/price/art/FDECO14740L?analog=on","FDECO14740L")</f>
        <v>FDECO14740L</v>
      </c>
      <c r="B4121" s="1" t="s">
        <v>6367</v>
      </c>
      <c r="C4121" s="1" t="s">
        <v>1467</v>
      </c>
      <c r="D4121" t="s">
        <v>6368</v>
      </c>
    </row>
    <row r="4122" spans="1:4" x14ac:dyDescent="0.25">
      <c r="A4122" s="4" t="str">
        <f>HYPERLINK("http://www.autodoc.ru/Web/price/art/FDECO14740R?analog=on","FDECO14740R")</f>
        <v>FDECO14740R</v>
      </c>
      <c r="B4122" s="1" t="s">
        <v>6369</v>
      </c>
      <c r="C4122" s="1" t="s">
        <v>1467</v>
      </c>
      <c r="D4122" t="s">
        <v>6370</v>
      </c>
    </row>
    <row r="4123" spans="1:4" x14ac:dyDescent="0.25">
      <c r="A4123" s="3" t="s">
        <v>6371</v>
      </c>
      <c r="B4123" s="3"/>
      <c r="C4123" s="3"/>
      <c r="D4123" s="3"/>
    </row>
    <row r="4124" spans="1:4" x14ac:dyDescent="0.25">
      <c r="A4124" s="4" t="str">
        <f>HYPERLINK("http://www.autodoc.ru/Web/price/art/FDESC91000L?analog=on","FDESC91000L")</f>
        <v>FDESC91000L</v>
      </c>
      <c r="B4124" s="1" t="s">
        <v>6372</v>
      </c>
      <c r="C4124" s="1" t="s">
        <v>2530</v>
      </c>
      <c r="D4124" t="s">
        <v>6373</v>
      </c>
    </row>
    <row r="4125" spans="1:4" x14ac:dyDescent="0.25">
      <c r="A4125" s="4" t="str">
        <f>HYPERLINK("http://www.autodoc.ru/Web/price/art/FDESC91000R?analog=on","FDESC91000R")</f>
        <v>FDESC91000R</v>
      </c>
      <c r="B4125" s="1" t="s">
        <v>6372</v>
      </c>
      <c r="C4125" s="1" t="s">
        <v>2530</v>
      </c>
      <c r="D4125" t="s">
        <v>6374</v>
      </c>
    </row>
    <row r="4126" spans="1:4" x14ac:dyDescent="0.25">
      <c r="A4126" s="4" t="str">
        <f>HYPERLINK("http://www.autodoc.ru/Web/price/art/FDESC91020L?analog=on","FDESC91020L")</f>
        <v>FDESC91020L</v>
      </c>
      <c r="C4126" s="1" t="s">
        <v>2530</v>
      </c>
      <c r="D4126" t="s">
        <v>6375</v>
      </c>
    </row>
    <row r="4127" spans="1:4" x14ac:dyDescent="0.25">
      <c r="A4127" s="4" t="str">
        <f>HYPERLINK("http://www.autodoc.ru/Web/price/art/FDESC91020R?analog=on","FDESC91020R")</f>
        <v>FDESC91020R</v>
      </c>
      <c r="C4127" s="1" t="s">
        <v>2530</v>
      </c>
      <c r="D4127" t="s">
        <v>6376</v>
      </c>
    </row>
    <row r="4128" spans="1:4" x14ac:dyDescent="0.25">
      <c r="A4128" s="4" t="str">
        <f>HYPERLINK("http://www.autodoc.ru/Web/price/art/FDESC91030WL?analog=on","FDESC91030WL")</f>
        <v>FDESC91030WL</v>
      </c>
      <c r="B4128" s="1" t="s">
        <v>6377</v>
      </c>
      <c r="C4128" s="1" t="s">
        <v>2530</v>
      </c>
      <c r="D4128" t="s">
        <v>6378</v>
      </c>
    </row>
    <row r="4129" spans="1:4" x14ac:dyDescent="0.25">
      <c r="A4129" s="4" t="str">
        <f>HYPERLINK("http://www.autodoc.ru/Web/price/art/FDESC91030YL?analog=on","FDESC91030YL")</f>
        <v>FDESC91030YL</v>
      </c>
      <c r="B4129" s="1" t="s">
        <v>6379</v>
      </c>
      <c r="C4129" s="1" t="s">
        <v>2530</v>
      </c>
      <c r="D4129" t="s">
        <v>6380</v>
      </c>
    </row>
    <row r="4130" spans="1:4" x14ac:dyDescent="0.25">
      <c r="A4130" s="4" t="str">
        <f>HYPERLINK("http://www.autodoc.ru/Web/price/art/FDESC91030WR?analog=on","FDESC91030WR")</f>
        <v>FDESC91030WR</v>
      </c>
      <c r="B4130" s="1" t="s">
        <v>6381</v>
      </c>
      <c r="C4130" s="1" t="s">
        <v>2530</v>
      </c>
      <c r="D4130" t="s">
        <v>6382</v>
      </c>
    </row>
    <row r="4131" spans="1:4" x14ac:dyDescent="0.25">
      <c r="A4131" s="4" t="str">
        <f>HYPERLINK("http://www.autodoc.ru/Web/price/art/FDESC91030YR?analog=on","FDESC91030YR")</f>
        <v>FDESC91030YR</v>
      </c>
      <c r="B4131" s="1" t="s">
        <v>6383</v>
      </c>
      <c r="C4131" s="1" t="s">
        <v>2530</v>
      </c>
      <c r="D4131" t="s">
        <v>6384</v>
      </c>
    </row>
    <row r="4132" spans="1:4" x14ac:dyDescent="0.25">
      <c r="A4132" s="4" t="str">
        <f>HYPERLINK("http://www.autodoc.ru/Web/price/art/FDESC91100?analog=on","FDESC91100")</f>
        <v>FDESC91100</v>
      </c>
      <c r="B4132" s="1" t="s">
        <v>6385</v>
      </c>
      <c r="C4132" s="1" t="s">
        <v>6386</v>
      </c>
      <c r="D4132" t="s">
        <v>6387</v>
      </c>
    </row>
    <row r="4133" spans="1:4" x14ac:dyDescent="0.25">
      <c r="A4133" s="4" t="str">
        <f>HYPERLINK("http://www.autodoc.ru/Web/price/art/FDESC91450L?analog=on","FDESC91450L")</f>
        <v>FDESC91450L</v>
      </c>
      <c r="B4133" s="1" t="s">
        <v>6388</v>
      </c>
      <c r="C4133" s="1" t="s">
        <v>2530</v>
      </c>
      <c r="D4133" t="s">
        <v>6389</v>
      </c>
    </row>
    <row r="4134" spans="1:4" x14ac:dyDescent="0.25">
      <c r="A4134" s="4" t="str">
        <f>HYPERLINK("http://www.autodoc.ru/Web/price/art/FDESC91450R?analog=on","FDESC91450R")</f>
        <v>FDESC91450R</v>
      </c>
      <c r="B4134" s="1" t="s">
        <v>6388</v>
      </c>
      <c r="C4134" s="1" t="s">
        <v>2530</v>
      </c>
      <c r="D4134" t="s">
        <v>6390</v>
      </c>
    </row>
    <row r="4135" spans="1:4" x14ac:dyDescent="0.25">
      <c r="A4135" s="4" t="str">
        <f>HYPERLINK("http://www.autodoc.ru/Web/price/art/FDESC91480L?analog=on","FDESC91480L")</f>
        <v>FDESC91480L</v>
      </c>
      <c r="B4135" s="1" t="s">
        <v>6391</v>
      </c>
      <c r="C4135" s="1" t="s">
        <v>2530</v>
      </c>
      <c r="D4135" t="s">
        <v>6392</v>
      </c>
    </row>
    <row r="4136" spans="1:4" x14ac:dyDescent="0.25">
      <c r="A4136" s="4" t="str">
        <f>HYPERLINK("http://www.autodoc.ru/Web/price/art/FDESC91480R?analog=on","FDESC91480R")</f>
        <v>FDESC91480R</v>
      </c>
      <c r="B4136" s="1" t="s">
        <v>6393</v>
      </c>
      <c r="C4136" s="1" t="s">
        <v>2530</v>
      </c>
      <c r="D4136" t="s">
        <v>6394</v>
      </c>
    </row>
    <row r="4137" spans="1:4" x14ac:dyDescent="0.25">
      <c r="A4137" s="4" t="str">
        <f>HYPERLINK("http://www.autodoc.ru/Web/price/art/FDESC91481L?analog=on","FDESC91481L")</f>
        <v>FDESC91481L</v>
      </c>
      <c r="B4137" s="1" t="s">
        <v>6395</v>
      </c>
      <c r="C4137" s="1" t="s">
        <v>2530</v>
      </c>
      <c r="D4137" t="s">
        <v>6396</v>
      </c>
    </row>
    <row r="4138" spans="1:4" x14ac:dyDescent="0.25">
      <c r="A4138" s="4" t="str">
        <f>HYPERLINK("http://www.autodoc.ru/Web/price/art/FDESC91481R?analog=on","FDESC91481R")</f>
        <v>FDESC91481R</v>
      </c>
      <c r="B4138" s="1" t="s">
        <v>6397</v>
      </c>
      <c r="C4138" s="1" t="s">
        <v>2530</v>
      </c>
      <c r="D4138" t="s">
        <v>6398</v>
      </c>
    </row>
    <row r="4139" spans="1:4" x14ac:dyDescent="0.25">
      <c r="A4139" s="4" t="str">
        <f>HYPERLINK("http://www.autodoc.ru/Web/price/art/FDESC91490L?analog=on","FDESC91490L")</f>
        <v>FDESC91490L</v>
      </c>
      <c r="C4139" s="1" t="s">
        <v>2530</v>
      </c>
      <c r="D4139" t="s">
        <v>6399</v>
      </c>
    </row>
    <row r="4140" spans="1:4" x14ac:dyDescent="0.25">
      <c r="A4140" s="4" t="str">
        <f>HYPERLINK("http://www.autodoc.ru/Web/price/art/FDESC91490R?analog=on","FDESC91490R")</f>
        <v>FDESC91490R</v>
      </c>
      <c r="C4140" s="1" t="s">
        <v>2530</v>
      </c>
      <c r="D4140" t="s">
        <v>6400</v>
      </c>
    </row>
    <row r="4141" spans="1:4" x14ac:dyDescent="0.25">
      <c r="A4141" s="4" t="str">
        <f>HYPERLINK("http://www.autodoc.ru/Web/price/art/FDESC91491L?analog=on","FDESC91491L")</f>
        <v>FDESC91491L</v>
      </c>
      <c r="C4141" s="1" t="s">
        <v>2530</v>
      </c>
      <c r="D4141" t="s">
        <v>6401</v>
      </c>
    </row>
    <row r="4142" spans="1:4" x14ac:dyDescent="0.25">
      <c r="A4142" s="4" t="str">
        <f>HYPERLINK("http://www.autodoc.ru/Web/price/art/FDESC91491R?analog=on","FDESC91491R")</f>
        <v>FDESC91491R</v>
      </c>
      <c r="C4142" s="1" t="s">
        <v>2530</v>
      </c>
      <c r="D4142" t="s">
        <v>6402</v>
      </c>
    </row>
    <row r="4143" spans="1:4" x14ac:dyDescent="0.25">
      <c r="A4143" s="4" t="str">
        <f>HYPERLINK("http://www.autodoc.ru/Web/price/art/FDESC91492?analog=on","FDESC91492")</f>
        <v>FDESC91492</v>
      </c>
      <c r="C4143" s="1" t="s">
        <v>2530</v>
      </c>
      <c r="D4143" t="s">
        <v>6403</v>
      </c>
    </row>
    <row r="4144" spans="1:4" x14ac:dyDescent="0.25">
      <c r="A4144" s="4" t="str">
        <f>HYPERLINK("http://www.autodoc.ru/Web/price/art/FDESC91740L?analog=on","FDESC91740L")</f>
        <v>FDESC91740L</v>
      </c>
      <c r="B4144" s="1" t="s">
        <v>6404</v>
      </c>
      <c r="C4144" s="1" t="s">
        <v>2671</v>
      </c>
      <c r="D4144" t="s">
        <v>6405</v>
      </c>
    </row>
    <row r="4145" spans="1:4" x14ac:dyDescent="0.25">
      <c r="A4145" s="4" t="str">
        <f>HYPERLINK("http://www.autodoc.ru/Web/price/art/FDESC91740R?analog=on","FDESC91740R")</f>
        <v>FDESC91740R</v>
      </c>
      <c r="B4145" s="1" t="s">
        <v>6406</v>
      </c>
      <c r="C4145" s="1" t="s">
        <v>2671</v>
      </c>
      <c r="D4145" t="s">
        <v>6407</v>
      </c>
    </row>
    <row r="4146" spans="1:4" x14ac:dyDescent="0.25">
      <c r="A4146" s="4" t="str">
        <f>HYPERLINK("http://www.autodoc.ru/Web/price/art/FDESC90913?analog=on","FDESC90913")</f>
        <v>FDESC90913</v>
      </c>
      <c r="B4146" s="1" t="s">
        <v>6408</v>
      </c>
      <c r="C4146" s="1" t="s">
        <v>6336</v>
      </c>
      <c r="D4146" t="s">
        <v>6409</v>
      </c>
    </row>
    <row r="4147" spans="1:4" x14ac:dyDescent="0.25">
      <c r="A4147" s="4" t="str">
        <f>HYPERLINK("http://www.autodoc.ru/Web/price/art/FDESC90914?analog=on","FDESC90914")</f>
        <v>FDESC90914</v>
      </c>
      <c r="B4147" s="1" t="s">
        <v>6410</v>
      </c>
      <c r="C4147" s="1" t="s">
        <v>6336</v>
      </c>
      <c r="D4147" t="s">
        <v>6411</v>
      </c>
    </row>
    <row r="4148" spans="1:4" x14ac:dyDescent="0.25">
      <c r="A4148" s="3" t="s">
        <v>6412</v>
      </c>
      <c r="B4148" s="3"/>
      <c r="C4148" s="3"/>
      <c r="D4148" s="3"/>
    </row>
    <row r="4149" spans="1:4" x14ac:dyDescent="0.25">
      <c r="A4149" s="4" t="str">
        <f>HYPERLINK("http://www.autodoc.ru/Web/price/art/FDESC96000L?analog=on","FDESC96000L")</f>
        <v>FDESC96000L</v>
      </c>
      <c r="B4149" s="1" t="s">
        <v>6413</v>
      </c>
      <c r="C4149" s="1" t="s">
        <v>639</v>
      </c>
      <c r="D4149" t="s">
        <v>6414</v>
      </c>
    </row>
    <row r="4150" spans="1:4" x14ac:dyDescent="0.25">
      <c r="A4150" s="4" t="str">
        <f>HYPERLINK("http://www.autodoc.ru/Web/price/art/FDESC96000R?analog=on","FDESC96000R")</f>
        <v>FDESC96000R</v>
      </c>
      <c r="B4150" s="1" t="s">
        <v>6415</v>
      </c>
      <c r="C4150" s="1" t="s">
        <v>639</v>
      </c>
      <c r="D4150" t="s">
        <v>6416</v>
      </c>
    </row>
    <row r="4151" spans="1:4" x14ac:dyDescent="0.25">
      <c r="A4151" s="4" t="str">
        <f>HYPERLINK("http://www.autodoc.ru/Web/price/art/FDESC96001BN?analog=on","FDESC96001BN")</f>
        <v>FDESC96001BN</v>
      </c>
      <c r="C4151" s="1" t="s">
        <v>639</v>
      </c>
      <c r="D4151" t="s">
        <v>6417</v>
      </c>
    </row>
    <row r="4152" spans="1:4" x14ac:dyDescent="0.25">
      <c r="A4152" s="4" t="str">
        <f>HYPERLINK("http://www.autodoc.ru/Web/price/art/FDESC96070L?analog=on","FDESC96070L")</f>
        <v>FDESC96070L</v>
      </c>
      <c r="B4152" s="1" t="s">
        <v>6418</v>
      </c>
      <c r="C4152" s="1" t="s">
        <v>639</v>
      </c>
      <c r="D4152" t="s">
        <v>6419</v>
      </c>
    </row>
    <row r="4153" spans="1:4" x14ac:dyDescent="0.25">
      <c r="A4153" s="4" t="str">
        <f>HYPERLINK("http://www.autodoc.ru/Web/price/art/FDESC96070R?analog=on","FDESC96070R")</f>
        <v>FDESC96070R</v>
      </c>
      <c r="B4153" s="1" t="s">
        <v>6420</v>
      </c>
      <c r="C4153" s="1" t="s">
        <v>639</v>
      </c>
      <c r="D4153" t="s">
        <v>6421</v>
      </c>
    </row>
    <row r="4154" spans="1:4" x14ac:dyDescent="0.25">
      <c r="A4154" s="4" t="str">
        <f>HYPERLINK("http://www.autodoc.ru/Web/price/art/FDESC96100HB?analog=on","FDESC96100HB")</f>
        <v>FDESC96100HB</v>
      </c>
      <c r="B4154" s="1" t="s">
        <v>6422</v>
      </c>
      <c r="C4154" s="1" t="s">
        <v>639</v>
      </c>
      <c r="D4154" t="s">
        <v>6423</v>
      </c>
    </row>
    <row r="4155" spans="1:4" x14ac:dyDescent="0.25">
      <c r="A4155" s="4" t="str">
        <f>HYPERLINK("http://www.autodoc.ru/Web/price/art/FDESC96100B?analog=on","FDESC96100B")</f>
        <v>FDESC96100B</v>
      </c>
      <c r="B4155" s="1" t="s">
        <v>6422</v>
      </c>
      <c r="C4155" s="1" t="s">
        <v>639</v>
      </c>
      <c r="D4155" t="s">
        <v>6424</v>
      </c>
    </row>
    <row r="4156" spans="1:4" x14ac:dyDescent="0.25">
      <c r="A4156" s="4" t="str">
        <f>HYPERLINK("http://www.autodoc.ru/Web/price/art/FDESC96160B?analog=on","FDESC96160B")</f>
        <v>FDESC96160B</v>
      </c>
      <c r="B4156" s="1" t="s">
        <v>6425</v>
      </c>
      <c r="C4156" s="1" t="s">
        <v>639</v>
      </c>
      <c r="D4156" t="s">
        <v>6426</v>
      </c>
    </row>
    <row r="4157" spans="1:4" x14ac:dyDescent="0.25">
      <c r="A4157" s="4" t="str">
        <f>HYPERLINK("http://www.autodoc.ru/Web/price/art/FDESC96161X?analog=on","FDESC96161X")</f>
        <v>FDESC96161X</v>
      </c>
      <c r="B4157" s="1" t="s">
        <v>6427</v>
      </c>
      <c r="C4157" s="1" t="s">
        <v>639</v>
      </c>
      <c r="D4157" t="s">
        <v>6428</v>
      </c>
    </row>
    <row r="4158" spans="1:4" x14ac:dyDescent="0.25">
      <c r="A4158" s="4" t="str">
        <f>HYPERLINK("http://www.autodoc.ru/Web/price/art/FDESC96161B?analog=on","FDESC96161B")</f>
        <v>FDESC96161B</v>
      </c>
      <c r="B4158" s="1" t="s">
        <v>6429</v>
      </c>
      <c r="C4158" s="1" t="s">
        <v>639</v>
      </c>
      <c r="D4158" t="s">
        <v>6430</v>
      </c>
    </row>
    <row r="4159" spans="1:4" x14ac:dyDescent="0.25">
      <c r="A4159" s="4" t="str">
        <f>HYPERLINK("http://www.autodoc.ru/Web/price/art/FDESC96162B?analog=on","FDESC96162B")</f>
        <v>FDESC96162B</v>
      </c>
      <c r="B4159" s="1" t="s">
        <v>6431</v>
      </c>
      <c r="C4159" s="1" t="s">
        <v>639</v>
      </c>
      <c r="D4159" t="s">
        <v>6432</v>
      </c>
    </row>
    <row r="4160" spans="1:4" x14ac:dyDescent="0.25">
      <c r="A4160" s="4" t="str">
        <f>HYPERLINK("http://www.autodoc.ru/Web/price/art/FDESC96163B?analog=on","FDESC96163B")</f>
        <v>FDESC96163B</v>
      </c>
      <c r="B4160" s="1" t="s">
        <v>6433</v>
      </c>
      <c r="C4160" s="1" t="s">
        <v>639</v>
      </c>
      <c r="D4160" t="s">
        <v>6434</v>
      </c>
    </row>
    <row r="4161" spans="1:4" x14ac:dyDescent="0.25">
      <c r="A4161" s="4" t="str">
        <f>HYPERLINK("http://www.autodoc.ru/Web/price/art/FDESC96190B?analog=on","FDESC96190B")</f>
        <v>FDESC96190B</v>
      </c>
      <c r="B4161" s="1" t="s">
        <v>6435</v>
      </c>
      <c r="C4161" s="1" t="s">
        <v>639</v>
      </c>
      <c r="D4161" t="s">
        <v>6436</v>
      </c>
    </row>
    <row r="4162" spans="1:4" x14ac:dyDescent="0.25">
      <c r="A4162" s="4" t="str">
        <f>HYPERLINK("http://www.autodoc.ru/Web/price/art/FDESC96270L?analog=on","FDESC96270L")</f>
        <v>FDESC96270L</v>
      </c>
      <c r="B4162" s="1" t="s">
        <v>6437</v>
      </c>
      <c r="C4162" s="1" t="s">
        <v>639</v>
      </c>
      <c r="D4162" t="s">
        <v>6438</v>
      </c>
    </row>
    <row r="4163" spans="1:4" x14ac:dyDescent="0.25">
      <c r="A4163" s="4" t="str">
        <f>HYPERLINK("http://www.autodoc.ru/Web/price/art/FDESC96270R?analog=on","FDESC96270R")</f>
        <v>FDESC96270R</v>
      </c>
      <c r="B4163" s="1" t="s">
        <v>6439</v>
      </c>
      <c r="C4163" s="1" t="s">
        <v>639</v>
      </c>
      <c r="D4163" t="s">
        <v>6440</v>
      </c>
    </row>
    <row r="4164" spans="1:4" x14ac:dyDescent="0.25">
      <c r="A4164" s="4" t="str">
        <f>HYPERLINK("http://www.autodoc.ru/Web/price/art/FDESC96330?analog=on","FDESC96330")</f>
        <v>FDESC96330</v>
      </c>
      <c r="B4164" s="1" t="s">
        <v>6441</v>
      </c>
      <c r="C4164" s="1" t="s">
        <v>639</v>
      </c>
      <c r="D4164" t="s">
        <v>6442</v>
      </c>
    </row>
    <row r="4165" spans="1:4" x14ac:dyDescent="0.25">
      <c r="A4165" s="4" t="str">
        <f>HYPERLINK("http://www.autodoc.ru/Web/price/art/FDESC96380?analog=on","FDESC96380")</f>
        <v>FDESC96380</v>
      </c>
      <c r="B4165" s="1" t="s">
        <v>6443</v>
      </c>
      <c r="C4165" s="1" t="s">
        <v>639</v>
      </c>
      <c r="D4165" t="s">
        <v>6444</v>
      </c>
    </row>
    <row r="4166" spans="1:4" x14ac:dyDescent="0.25">
      <c r="A4166" s="4" t="str">
        <f>HYPERLINK("http://www.autodoc.ru/Web/price/art/FDESC96450L?analog=on","FDESC96450L")</f>
        <v>FDESC96450L</v>
      </c>
      <c r="B4166" s="1" t="s">
        <v>6445</v>
      </c>
      <c r="C4166" s="1" t="s">
        <v>639</v>
      </c>
      <c r="D4166" t="s">
        <v>6446</v>
      </c>
    </row>
    <row r="4167" spans="1:4" x14ac:dyDescent="0.25">
      <c r="A4167" s="4" t="str">
        <f>HYPERLINK("http://www.autodoc.ru/Web/price/art/FDESC96450R?analog=on","FDESC96450R")</f>
        <v>FDESC96450R</v>
      </c>
      <c r="B4167" s="1" t="s">
        <v>6447</v>
      </c>
      <c r="C4167" s="1" t="s">
        <v>639</v>
      </c>
      <c r="D4167" t="s">
        <v>6448</v>
      </c>
    </row>
    <row r="4168" spans="1:4" x14ac:dyDescent="0.25">
      <c r="A4168" s="4" t="str">
        <f>HYPERLINK("http://www.autodoc.ru/Web/price/art/FDESC96640B?analog=on","FDESC96640B")</f>
        <v>FDESC96640B</v>
      </c>
      <c r="B4168" s="1" t="s">
        <v>6449</v>
      </c>
      <c r="C4168" s="1" t="s">
        <v>639</v>
      </c>
      <c r="D4168" t="s">
        <v>6450</v>
      </c>
    </row>
    <row r="4169" spans="1:4" x14ac:dyDescent="0.25">
      <c r="A4169" s="4" t="str">
        <f>HYPERLINK("http://www.autodoc.ru/Web/price/art/FDESC96641X?analog=on","FDESC96641X")</f>
        <v>FDESC96641X</v>
      </c>
      <c r="C4169" s="1" t="s">
        <v>639</v>
      </c>
      <c r="D4169" t="s">
        <v>6451</v>
      </c>
    </row>
    <row r="4170" spans="1:4" x14ac:dyDescent="0.25">
      <c r="A4170" s="4" t="str">
        <f>HYPERLINK("http://www.autodoc.ru/Web/price/art/FDESC96641B?analog=on","FDESC96641B")</f>
        <v>FDESC96641B</v>
      </c>
      <c r="B4170" s="1" t="s">
        <v>6452</v>
      </c>
      <c r="C4170" s="1" t="s">
        <v>639</v>
      </c>
      <c r="D4170" t="s">
        <v>6453</v>
      </c>
    </row>
    <row r="4171" spans="1:4" x14ac:dyDescent="0.25">
      <c r="A4171" s="4" t="str">
        <f>HYPERLINK("http://www.autodoc.ru/Web/price/art/FDESC96740HN?analog=on","FDESC96740HN")</f>
        <v>FDESC96740HN</v>
      </c>
      <c r="C4171" s="1" t="s">
        <v>639</v>
      </c>
      <c r="D4171" t="s">
        <v>6454</v>
      </c>
    </row>
    <row r="4172" spans="1:4" x14ac:dyDescent="0.25">
      <c r="A4172" s="4" t="str">
        <f>HYPERLINK("http://www.autodoc.ru/Web/price/art/FDESC91740L?analog=on","FDESC91740L")</f>
        <v>FDESC91740L</v>
      </c>
      <c r="B4172" s="1" t="s">
        <v>6404</v>
      </c>
      <c r="C4172" s="1" t="s">
        <v>2671</v>
      </c>
      <c r="D4172" t="s">
        <v>6405</v>
      </c>
    </row>
    <row r="4173" spans="1:4" x14ac:dyDescent="0.25">
      <c r="A4173" s="4" t="str">
        <f>HYPERLINK("http://www.autodoc.ru/Web/price/art/FDESC91740R?analog=on","FDESC91740R")</f>
        <v>FDESC91740R</v>
      </c>
      <c r="B4173" s="1" t="s">
        <v>6406</v>
      </c>
      <c r="C4173" s="1" t="s">
        <v>2671</v>
      </c>
      <c r="D4173" t="s">
        <v>6407</v>
      </c>
    </row>
    <row r="4174" spans="1:4" x14ac:dyDescent="0.25">
      <c r="A4174" s="4" t="str">
        <f>HYPERLINK("http://www.autodoc.ru/Web/price/art/FDESC96760BN?analog=on","FDESC96760BN")</f>
        <v>FDESC96760BN</v>
      </c>
      <c r="C4174" s="1" t="s">
        <v>639</v>
      </c>
      <c r="D4174" t="s">
        <v>6455</v>
      </c>
    </row>
    <row r="4175" spans="1:4" x14ac:dyDescent="0.25">
      <c r="A4175" s="4" t="str">
        <f>HYPERLINK("http://www.autodoc.ru/Web/price/art/FDESC90913?analog=on","FDESC90913")</f>
        <v>FDESC90913</v>
      </c>
      <c r="B4175" s="1" t="s">
        <v>6408</v>
      </c>
      <c r="C4175" s="1" t="s">
        <v>6336</v>
      </c>
      <c r="D4175" t="s">
        <v>6409</v>
      </c>
    </row>
    <row r="4176" spans="1:4" x14ac:dyDescent="0.25">
      <c r="A4176" s="4" t="str">
        <f>HYPERLINK("http://www.autodoc.ru/Web/price/art/FDESC90914?analog=on","FDESC90914")</f>
        <v>FDESC90914</v>
      </c>
      <c r="B4176" s="1" t="s">
        <v>6410</v>
      </c>
      <c r="C4176" s="1" t="s">
        <v>6336</v>
      </c>
      <c r="D4176" t="s">
        <v>6411</v>
      </c>
    </row>
    <row r="4177" spans="1:4" x14ac:dyDescent="0.25">
      <c r="A4177" s="3" t="s">
        <v>6456</v>
      </c>
      <c r="B4177" s="3"/>
      <c r="C4177" s="3"/>
      <c r="D4177" s="3"/>
    </row>
    <row r="4178" spans="1:4" x14ac:dyDescent="0.25">
      <c r="A4178" s="4" t="str">
        <f>HYPERLINK("http://www.autodoc.ru/Web/price/art/FDESC80030L?analog=on","FDESC80030L")</f>
        <v>FDESC80030L</v>
      </c>
      <c r="B4178" s="1" t="s">
        <v>6457</v>
      </c>
      <c r="C4178" s="1" t="s">
        <v>6458</v>
      </c>
      <c r="D4178" t="s">
        <v>6459</v>
      </c>
    </row>
    <row r="4179" spans="1:4" x14ac:dyDescent="0.25">
      <c r="A4179" s="4" t="str">
        <f>HYPERLINK("http://www.autodoc.ru/Web/price/art/FDESC86030WL?analog=on","FDESC86030WL")</f>
        <v>FDESC86030WL</v>
      </c>
      <c r="B4179" s="1" t="s">
        <v>6460</v>
      </c>
      <c r="C4179" s="1" t="s">
        <v>6461</v>
      </c>
      <c r="D4179" t="s">
        <v>6378</v>
      </c>
    </row>
    <row r="4180" spans="1:4" x14ac:dyDescent="0.25">
      <c r="A4180" s="4" t="str">
        <f>HYPERLINK("http://www.autodoc.ru/Web/price/art/FDESC86030YL?analog=on","FDESC86030YL")</f>
        <v>FDESC86030YL</v>
      </c>
      <c r="B4180" s="1" t="s">
        <v>6462</v>
      </c>
      <c r="C4180" s="1" t="s">
        <v>6461</v>
      </c>
      <c r="D4180" t="s">
        <v>6380</v>
      </c>
    </row>
    <row r="4181" spans="1:4" x14ac:dyDescent="0.25">
      <c r="A4181" s="4" t="str">
        <f>HYPERLINK("http://www.autodoc.ru/Web/price/art/FDESC80030R?analog=on","FDESC80030R")</f>
        <v>FDESC80030R</v>
      </c>
      <c r="B4181" s="1" t="s">
        <v>6463</v>
      </c>
      <c r="C4181" s="1" t="s">
        <v>6458</v>
      </c>
      <c r="D4181" t="s">
        <v>6464</v>
      </c>
    </row>
    <row r="4182" spans="1:4" x14ac:dyDescent="0.25">
      <c r="A4182" s="4" t="str">
        <f>HYPERLINK("http://www.autodoc.ru/Web/price/art/FDESC86030WR?analog=on","FDESC86030WR")</f>
        <v>FDESC86030WR</v>
      </c>
      <c r="B4182" s="1" t="s">
        <v>6465</v>
      </c>
      <c r="C4182" s="1" t="s">
        <v>6461</v>
      </c>
      <c r="D4182" t="s">
        <v>6382</v>
      </c>
    </row>
    <row r="4183" spans="1:4" x14ac:dyDescent="0.25">
      <c r="A4183" s="4" t="str">
        <f>HYPERLINK("http://www.autodoc.ru/Web/price/art/FDESC86030YR?analog=on","FDESC86030YR")</f>
        <v>FDESC86030YR</v>
      </c>
      <c r="B4183" s="1" t="s">
        <v>6466</v>
      </c>
      <c r="C4183" s="1" t="s">
        <v>6461</v>
      </c>
      <c r="D4183" t="s">
        <v>6384</v>
      </c>
    </row>
    <row r="4184" spans="1:4" x14ac:dyDescent="0.25">
      <c r="A4184" s="4" t="str">
        <f>HYPERLINK("http://www.autodoc.ru/Web/price/art/FDESC86270L?analog=on","FDESC86270L")</f>
        <v>FDESC86270L</v>
      </c>
      <c r="B4184" s="1" t="s">
        <v>6467</v>
      </c>
      <c r="C4184" s="1" t="s">
        <v>6461</v>
      </c>
      <c r="D4184" t="s">
        <v>6438</v>
      </c>
    </row>
    <row r="4185" spans="1:4" x14ac:dyDescent="0.25">
      <c r="A4185" s="4" t="str">
        <f>HYPERLINK("http://www.autodoc.ru/Web/price/art/FDESC86270R?analog=on","FDESC86270R")</f>
        <v>FDESC86270R</v>
      </c>
      <c r="B4185" s="1" t="s">
        <v>6468</v>
      </c>
      <c r="C4185" s="1" t="s">
        <v>6461</v>
      </c>
      <c r="D4185" t="s">
        <v>6440</v>
      </c>
    </row>
    <row r="4186" spans="1:4" x14ac:dyDescent="0.25">
      <c r="A4186" s="4" t="str">
        <f>HYPERLINK("http://www.autodoc.ru/Web/price/art/FDESC86271L?analog=on","FDESC86271L")</f>
        <v>FDESC86271L</v>
      </c>
      <c r="B4186" s="1" t="s">
        <v>6469</v>
      </c>
      <c r="C4186" s="1" t="s">
        <v>6461</v>
      </c>
      <c r="D4186" t="s">
        <v>6470</v>
      </c>
    </row>
    <row r="4187" spans="1:4" x14ac:dyDescent="0.25">
      <c r="A4187" s="4" t="str">
        <f>HYPERLINK("http://www.autodoc.ru/Web/price/art/FDESC86271R?analog=on","FDESC86271R")</f>
        <v>FDESC86271R</v>
      </c>
      <c r="B4187" s="1" t="s">
        <v>6471</v>
      </c>
      <c r="C4187" s="1" t="s">
        <v>6461</v>
      </c>
      <c r="D4187" t="s">
        <v>6472</v>
      </c>
    </row>
    <row r="4188" spans="1:4" x14ac:dyDescent="0.25">
      <c r="A4188" s="4" t="str">
        <f>HYPERLINK("http://www.autodoc.ru/Web/price/art/FDESC86330?analog=on","FDESC86330")</f>
        <v>FDESC86330</v>
      </c>
      <c r="B4188" s="1" t="s">
        <v>6473</v>
      </c>
      <c r="C4188" s="1" t="s">
        <v>6461</v>
      </c>
      <c r="D4188" t="s">
        <v>6474</v>
      </c>
    </row>
    <row r="4189" spans="1:4" x14ac:dyDescent="0.25">
      <c r="A4189" s="4" t="str">
        <f>HYPERLINK("http://www.autodoc.ru/Web/price/art/FDESC86640B?analog=on","FDESC86640B")</f>
        <v>FDESC86640B</v>
      </c>
      <c r="B4189" s="1" t="s">
        <v>6475</v>
      </c>
      <c r="C4189" s="1" t="s">
        <v>6461</v>
      </c>
      <c r="D4189" t="s">
        <v>6476</v>
      </c>
    </row>
    <row r="4190" spans="1:4" x14ac:dyDescent="0.25">
      <c r="A4190" s="4" t="str">
        <f>HYPERLINK("http://www.autodoc.ru/Web/price/art/FDESC86810L?analog=on","FDESC86810L")</f>
        <v>FDESC86810L</v>
      </c>
      <c r="B4190" s="1" t="s">
        <v>6477</v>
      </c>
      <c r="C4190" s="1" t="s">
        <v>6461</v>
      </c>
      <c r="D4190" t="s">
        <v>6478</v>
      </c>
    </row>
    <row r="4191" spans="1:4" x14ac:dyDescent="0.25">
      <c r="A4191" s="4" t="str">
        <f>HYPERLINK("http://www.autodoc.ru/Web/price/art/FDESC86810R?analog=on","FDESC86810R")</f>
        <v>FDESC86810R</v>
      </c>
      <c r="B4191" s="1" t="s">
        <v>6479</v>
      </c>
      <c r="C4191" s="1" t="s">
        <v>6461</v>
      </c>
      <c r="D4191" t="s">
        <v>6480</v>
      </c>
    </row>
    <row r="4192" spans="1:4" x14ac:dyDescent="0.25">
      <c r="A4192" s="3" t="s">
        <v>6481</v>
      </c>
      <c r="B4192" s="3"/>
      <c r="C4192" s="3"/>
      <c r="D4192" s="3"/>
    </row>
    <row r="4193" spans="1:4" x14ac:dyDescent="0.25">
      <c r="A4193" s="4" t="str">
        <f>HYPERLINK("http://www.autodoc.ru/Web/price/art/FDEXP11000BL?analog=on","FDEXP11000BL")</f>
        <v>FDEXP11000BL</v>
      </c>
      <c r="B4193" s="1" t="s">
        <v>6482</v>
      </c>
      <c r="C4193" s="1" t="s">
        <v>1470</v>
      </c>
      <c r="D4193" t="s">
        <v>6483</v>
      </c>
    </row>
    <row r="4194" spans="1:4" x14ac:dyDescent="0.25">
      <c r="A4194" s="4" t="str">
        <f>HYPERLINK("http://www.autodoc.ru/Web/price/art/FDEXP11000BR?analog=on","FDEXP11000BR")</f>
        <v>FDEXP11000BR</v>
      </c>
      <c r="B4194" s="1" t="s">
        <v>6484</v>
      </c>
      <c r="C4194" s="1" t="s">
        <v>1470</v>
      </c>
      <c r="D4194" t="s">
        <v>6485</v>
      </c>
    </row>
    <row r="4195" spans="1:4" x14ac:dyDescent="0.25">
      <c r="A4195" s="4" t="str">
        <f>HYPERLINK("http://www.autodoc.ru/Web/price/art/FDEXP15070L?analog=on","FDEXP15070L")</f>
        <v>FDEXP15070L</v>
      </c>
      <c r="B4195" s="1" t="s">
        <v>6486</v>
      </c>
      <c r="C4195" s="1" t="s">
        <v>6487</v>
      </c>
      <c r="D4195" t="s">
        <v>6488</v>
      </c>
    </row>
    <row r="4196" spans="1:4" x14ac:dyDescent="0.25">
      <c r="A4196" s="4" t="str">
        <f>HYPERLINK("http://www.autodoc.ru/Web/price/art/FDEXP15070R?analog=on","FDEXP15070R")</f>
        <v>FDEXP15070R</v>
      </c>
      <c r="B4196" s="1" t="s">
        <v>6489</v>
      </c>
      <c r="C4196" s="1" t="s">
        <v>6487</v>
      </c>
      <c r="D4196" t="s">
        <v>6490</v>
      </c>
    </row>
    <row r="4197" spans="1:4" x14ac:dyDescent="0.25">
      <c r="A4197" s="4" t="str">
        <f>HYPERLINK("http://www.autodoc.ru/Web/price/art/RNMEG03070Z?analog=on","RNMEG03070Z")</f>
        <v>RNMEG03070Z</v>
      </c>
      <c r="B4197" s="1" t="s">
        <v>5420</v>
      </c>
      <c r="C4197" s="1" t="s">
        <v>782</v>
      </c>
      <c r="D4197" t="s">
        <v>5421</v>
      </c>
    </row>
    <row r="4198" spans="1:4" x14ac:dyDescent="0.25">
      <c r="A4198" s="4" t="str">
        <f>HYPERLINK("http://www.autodoc.ru/Web/price/art/RNMEG03071N?analog=on","RNMEG03071N")</f>
        <v>RNMEG03071N</v>
      </c>
      <c r="B4198" s="1" t="s">
        <v>5423</v>
      </c>
      <c r="C4198" s="1" t="s">
        <v>782</v>
      </c>
      <c r="D4198" t="s">
        <v>5424</v>
      </c>
    </row>
    <row r="4199" spans="1:4" x14ac:dyDescent="0.25">
      <c r="A4199" s="4" t="str">
        <f>HYPERLINK("http://www.autodoc.ru/Web/price/art/RNMEG03072N?analog=on","RNMEG03072N")</f>
        <v>RNMEG03072N</v>
      </c>
      <c r="B4199" s="1" t="s">
        <v>5425</v>
      </c>
      <c r="C4199" s="1" t="s">
        <v>782</v>
      </c>
      <c r="D4199" t="s">
        <v>5424</v>
      </c>
    </row>
    <row r="4200" spans="1:4" x14ac:dyDescent="0.25">
      <c r="A4200" s="4" t="str">
        <f>HYPERLINK("http://www.autodoc.ru/Web/price/art/RNMEG03073N?analog=on","RNMEG03073N")</f>
        <v>RNMEG03073N</v>
      </c>
      <c r="B4200" s="1" t="s">
        <v>5425</v>
      </c>
      <c r="C4200" s="1" t="s">
        <v>782</v>
      </c>
      <c r="D4200" t="s">
        <v>5426</v>
      </c>
    </row>
    <row r="4201" spans="1:4" x14ac:dyDescent="0.25">
      <c r="A4201" s="4" t="str">
        <f>HYPERLINK("http://www.autodoc.ru/Web/price/art/RNMEG03074N?analog=on","RNMEG03074N")</f>
        <v>RNMEG03074N</v>
      </c>
      <c r="B4201" s="1" t="s">
        <v>5423</v>
      </c>
      <c r="C4201" s="1" t="s">
        <v>782</v>
      </c>
      <c r="D4201" t="s">
        <v>5426</v>
      </c>
    </row>
    <row r="4202" spans="1:4" x14ac:dyDescent="0.25">
      <c r="A4202" s="4" t="str">
        <f>HYPERLINK("http://www.autodoc.ru/Web/price/art/FDEXP11160?analog=on","FDEXP11160")</f>
        <v>FDEXP11160</v>
      </c>
      <c r="B4202" s="1" t="s">
        <v>6491</v>
      </c>
      <c r="C4202" s="1" t="s">
        <v>1470</v>
      </c>
      <c r="D4202" t="s">
        <v>6492</v>
      </c>
    </row>
    <row r="4203" spans="1:4" x14ac:dyDescent="0.25">
      <c r="A4203" s="4" t="str">
        <f>HYPERLINK("http://www.autodoc.ru/Web/price/art/FDEXP11161?analog=on","FDEXP11161")</f>
        <v>FDEXP11161</v>
      </c>
      <c r="B4203" s="1" t="s">
        <v>6493</v>
      </c>
      <c r="C4203" s="1" t="s">
        <v>1470</v>
      </c>
      <c r="D4203" t="s">
        <v>6494</v>
      </c>
    </row>
    <row r="4204" spans="1:4" x14ac:dyDescent="0.25">
      <c r="A4204" s="4" t="str">
        <f>HYPERLINK("http://www.autodoc.ru/Web/price/art/FDEXP11190?analog=on","FDEXP11190")</f>
        <v>FDEXP11190</v>
      </c>
      <c r="B4204" s="1" t="s">
        <v>6495</v>
      </c>
      <c r="C4204" s="1" t="s">
        <v>1470</v>
      </c>
      <c r="D4204" t="s">
        <v>6496</v>
      </c>
    </row>
    <row r="4205" spans="1:4" x14ac:dyDescent="0.25">
      <c r="A4205" s="4" t="str">
        <f>HYPERLINK("http://www.autodoc.ru/Web/price/art/FDEXP11220?analog=on","FDEXP11220")</f>
        <v>FDEXP11220</v>
      </c>
      <c r="B4205" s="1" t="s">
        <v>6497</v>
      </c>
      <c r="C4205" s="1" t="s">
        <v>1470</v>
      </c>
      <c r="D4205" t="s">
        <v>6498</v>
      </c>
    </row>
    <row r="4206" spans="1:4" x14ac:dyDescent="0.25">
      <c r="A4206" s="4" t="str">
        <f>HYPERLINK("http://www.autodoc.ru/Web/price/art/FDEXP11270L?analog=on","FDEXP11270L")</f>
        <v>FDEXP11270L</v>
      </c>
      <c r="B4206" s="1" t="s">
        <v>6499</v>
      </c>
      <c r="C4206" s="1" t="s">
        <v>1470</v>
      </c>
      <c r="D4206" t="s">
        <v>6500</v>
      </c>
    </row>
    <row r="4207" spans="1:4" x14ac:dyDescent="0.25">
      <c r="A4207" s="4" t="str">
        <f>HYPERLINK("http://www.autodoc.ru/Web/price/art/FDEXP15270L?analog=on","FDEXP15270L")</f>
        <v>FDEXP15270L</v>
      </c>
      <c r="B4207" s="1" t="s">
        <v>6501</v>
      </c>
      <c r="C4207" s="1" t="s">
        <v>6487</v>
      </c>
      <c r="D4207" t="s">
        <v>6502</v>
      </c>
    </row>
    <row r="4208" spans="1:4" x14ac:dyDescent="0.25">
      <c r="A4208" s="4" t="str">
        <f>HYPERLINK("http://www.autodoc.ru/Web/price/art/FDEXP11270R?analog=on","FDEXP11270R")</f>
        <v>FDEXP11270R</v>
      </c>
      <c r="B4208" s="1" t="s">
        <v>6503</v>
      </c>
      <c r="C4208" s="1" t="s">
        <v>1470</v>
      </c>
      <c r="D4208" t="s">
        <v>6504</v>
      </c>
    </row>
    <row r="4209" spans="1:4" x14ac:dyDescent="0.25">
      <c r="A4209" s="4" t="str">
        <f>HYPERLINK("http://www.autodoc.ru/Web/price/art/FDEXP15270R?analog=on","FDEXP15270R")</f>
        <v>FDEXP15270R</v>
      </c>
      <c r="B4209" s="1" t="s">
        <v>6505</v>
      </c>
      <c r="C4209" s="1" t="s">
        <v>6487</v>
      </c>
      <c r="D4209" t="s">
        <v>6506</v>
      </c>
    </row>
    <row r="4210" spans="1:4" x14ac:dyDescent="0.25">
      <c r="A4210" s="4" t="str">
        <f>HYPERLINK("http://www.autodoc.ru/Web/price/art/FDEXP15330?analog=on","FDEXP15330")</f>
        <v>FDEXP15330</v>
      </c>
      <c r="B4210" s="1" t="s">
        <v>6507</v>
      </c>
      <c r="C4210" s="1" t="s">
        <v>6487</v>
      </c>
      <c r="D4210" t="s">
        <v>6508</v>
      </c>
    </row>
    <row r="4211" spans="1:4" x14ac:dyDescent="0.25">
      <c r="A4211" s="4" t="str">
        <f>HYPERLINK("http://www.autodoc.ru/Web/price/art/FDEXP11400L?analog=on","FDEXP11400L")</f>
        <v>FDEXP11400L</v>
      </c>
      <c r="B4211" s="1" t="s">
        <v>6509</v>
      </c>
      <c r="C4211" s="1" t="s">
        <v>1470</v>
      </c>
      <c r="D4211" t="s">
        <v>6510</v>
      </c>
    </row>
    <row r="4212" spans="1:4" x14ac:dyDescent="0.25">
      <c r="A4212" s="4" t="str">
        <f>HYPERLINK("http://www.autodoc.ru/Web/price/art/FDEXP11400R?analog=on","FDEXP11400R")</f>
        <v>FDEXP11400R</v>
      </c>
      <c r="B4212" s="1" t="s">
        <v>6511</v>
      </c>
      <c r="C4212" s="1" t="s">
        <v>1470</v>
      </c>
      <c r="D4212" t="s">
        <v>6512</v>
      </c>
    </row>
    <row r="4213" spans="1:4" x14ac:dyDescent="0.25">
      <c r="A4213" s="4" t="str">
        <f>HYPERLINK("http://www.autodoc.ru/Web/price/art/FDEXP114A0AN?analog=on","FDEXP114A0AN")</f>
        <v>FDEXP114A0AN</v>
      </c>
      <c r="C4213" s="1" t="s">
        <v>1470</v>
      </c>
      <c r="D4213" t="s">
        <v>6513</v>
      </c>
    </row>
    <row r="4214" spans="1:4" x14ac:dyDescent="0.25">
      <c r="A4214" s="4" t="str">
        <f>HYPERLINK("http://www.autodoc.ru/Web/price/art/FDEXP114A1AN?analog=on","FDEXP114A1AN")</f>
        <v>FDEXP114A1AN</v>
      </c>
      <c r="C4214" s="1" t="s">
        <v>1470</v>
      </c>
      <c r="D4214" t="s">
        <v>6513</v>
      </c>
    </row>
    <row r="4215" spans="1:4" x14ac:dyDescent="0.25">
      <c r="A4215" s="4" t="str">
        <f>HYPERLINK("http://www.autodoc.ru/Web/price/art/FDEXP114A2N?analog=on","FDEXP114A2N")</f>
        <v>FDEXP114A2N</v>
      </c>
      <c r="C4215" s="1" t="s">
        <v>1470</v>
      </c>
      <c r="D4215" t="s">
        <v>6514</v>
      </c>
    </row>
    <row r="4216" spans="1:4" x14ac:dyDescent="0.25">
      <c r="A4216" s="4" t="str">
        <f>HYPERLINK("http://www.autodoc.ru/Web/price/art/FDEXP11450L?analog=on","FDEXP11450L")</f>
        <v>FDEXP11450L</v>
      </c>
      <c r="B4216" s="1" t="s">
        <v>6515</v>
      </c>
      <c r="C4216" s="1" t="s">
        <v>1470</v>
      </c>
      <c r="D4216" t="s">
        <v>6516</v>
      </c>
    </row>
    <row r="4217" spans="1:4" x14ac:dyDescent="0.25">
      <c r="A4217" s="4" t="str">
        <f>HYPERLINK("http://www.autodoc.ru/Web/price/art/FDEXP11450R?analog=on","FDEXP11450R")</f>
        <v>FDEXP11450R</v>
      </c>
      <c r="B4217" s="1" t="s">
        <v>6517</v>
      </c>
      <c r="C4217" s="1" t="s">
        <v>1470</v>
      </c>
      <c r="D4217" t="s">
        <v>6518</v>
      </c>
    </row>
    <row r="4218" spans="1:4" x14ac:dyDescent="0.25">
      <c r="A4218" s="4" t="str">
        <f>HYPERLINK("http://www.autodoc.ru/Web/price/art/FDEXP11451L?analog=on","FDEXP11451L")</f>
        <v>FDEXP11451L</v>
      </c>
      <c r="B4218" s="1" t="s">
        <v>6519</v>
      </c>
      <c r="C4218" s="1" t="s">
        <v>1470</v>
      </c>
      <c r="D4218" t="s">
        <v>6520</v>
      </c>
    </row>
    <row r="4219" spans="1:4" x14ac:dyDescent="0.25">
      <c r="A4219" s="4" t="str">
        <f>HYPERLINK("http://www.autodoc.ru/Web/price/art/FDEXP11451R?analog=on","FDEXP11451R")</f>
        <v>FDEXP11451R</v>
      </c>
      <c r="B4219" s="1" t="s">
        <v>6521</v>
      </c>
      <c r="C4219" s="1" t="s">
        <v>1470</v>
      </c>
      <c r="D4219" t="s">
        <v>6522</v>
      </c>
    </row>
    <row r="4220" spans="1:4" x14ac:dyDescent="0.25">
      <c r="A4220" s="4" t="str">
        <f>HYPERLINK("http://www.autodoc.ru/Web/price/art/FDEXP11740L?analog=on","FDEXP11740L")</f>
        <v>FDEXP11740L</v>
      </c>
      <c r="B4220" s="1" t="s">
        <v>6523</v>
      </c>
      <c r="C4220" s="1" t="s">
        <v>1470</v>
      </c>
      <c r="D4220" t="s">
        <v>6524</v>
      </c>
    </row>
    <row r="4221" spans="1:4" x14ac:dyDescent="0.25">
      <c r="A4221" s="4" t="str">
        <f>HYPERLINK("http://www.autodoc.ru/Web/price/art/FDEXP11740R?analog=on","FDEXP11740R")</f>
        <v>FDEXP11740R</v>
      </c>
      <c r="B4221" s="1" t="s">
        <v>6525</v>
      </c>
      <c r="C4221" s="1" t="s">
        <v>1470</v>
      </c>
      <c r="D4221" t="s">
        <v>6526</v>
      </c>
    </row>
    <row r="4222" spans="1:4" x14ac:dyDescent="0.25">
      <c r="A4222" s="3" t="s">
        <v>6527</v>
      </c>
      <c r="B4222" s="3"/>
      <c r="C4222" s="3"/>
      <c r="D4222" s="3"/>
    </row>
    <row r="4223" spans="1:4" x14ac:dyDescent="0.25">
      <c r="A4223" s="4" t="str">
        <f>HYPERLINK("http://www.autodoc.ru/Web/price/art/FDFIS02000L?analog=on","FDFIS02000L")</f>
        <v>FDFIS02000L</v>
      </c>
      <c r="B4223" s="1" t="s">
        <v>6528</v>
      </c>
      <c r="C4223" s="1" t="s">
        <v>1730</v>
      </c>
      <c r="D4223" t="s">
        <v>6529</v>
      </c>
    </row>
    <row r="4224" spans="1:4" x14ac:dyDescent="0.25">
      <c r="A4224" s="4" t="str">
        <f>HYPERLINK("http://www.autodoc.ru/Web/price/art/FDFIS02000R?analog=on","FDFIS02000R")</f>
        <v>FDFIS02000R</v>
      </c>
      <c r="B4224" s="1" t="s">
        <v>6530</v>
      </c>
      <c r="C4224" s="1" t="s">
        <v>1730</v>
      </c>
      <c r="D4224" t="s">
        <v>6531</v>
      </c>
    </row>
    <row r="4225" spans="1:4" x14ac:dyDescent="0.25">
      <c r="A4225" s="4" t="str">
        <f>HYPERLINK("http://www.autodoc.ru/Web/price/art/FDFIS02001BN?analog=on","FDFIS02001BN")</f>
        <v>FDFIS02001BN</v>
      </c>
      <c r="B4225" s="1" t="s">
        <v>6532</v>
      </c>
      <c r="C4225" s="1" t="s">
        <v>3291</v>
      </c>
      <c r="D4225" t="s">
        <v>6533</v>
      </c>
    </row>
    <row r="4226" spans="1:4" x14ac:dyDescent="0.25">
      <c r="A4226" s="4" t="str">
        <f>HYPERLINK("http://www.autodoc.ru/Web/price/art/FDFIS02002L?analog=on","FDFIS02002L")</f>
        <v>FDFIS02002L</v>
      </c>
      <c r="B4226" s="1" t="s">
        <v>6534</v>
      </c>
      <c r="C4226" s="1" t="s">
        <v>1730</v>
      </c>
      <c r="D4226" t="s">
        <v>6535</v>
      </c>
    </row>
    <row r="4227" spans="1:4" x14ac:dyDescent="0.25">
      <c r="A4227" s="4" t="str">
        <f>HYPERLINK("http://www.autodoc.ru/Web/price/art/FDFIS02070L?analog=on","FDFIS02070L")</f>
        <v>FDFIS02070L</v>
      </c>
      <c r="B4227" s="1" t="s">
        <v>6536</v>
      </c>
      <c r="C4227" s="1" t="s">
        <v>1730</v>
      </c>
      <c r="D4227" t="s">
        <v>6537</v>
      </c>
    </row>
    <row r="4228" spans="1:4" x14ac:dyDescent="0.25">
      <c r="A4228" s="4" t="str">
        <f>HYPERLINK("http://www.autodoc.ru/Web/price/art/FDFIS02070R?analog=on","FDFIS02070R")</f>
        <v>FDFIS02070R</v>
      </c>
      <c r="B4228" s="1" t="s">
        <v>6538</v>
      </c>
      <c r="C4228" s="1" t="s">
        <v>1730</v>
      </c>
      <c r="D4228" t="s">
        <v>6539</v>
      </c>
    </row>
    <row r="4229" spans="1:4" x14ac:dyDescent="0.25">
      <c r="A4229" s="4" t="str">
        <f>HYPERLINK("http://www.autodoc.ru/Web/price/art/FDFIS02100HB?analog=on","FDFIS02100HB")</f>
        <v>FDFIS02100HB</v>
      </c>
      <c r="B4229" s="1" t="s">
        <v>6540</v>
      </c>
      <c r="C4229" s="1" t="s">
        <v>1730</v>
      </c>
      <c r="D4229" t="s">
        <v>6541</v>
      </c>
    </row>
    <row r="4230" spans="1:4" x14ac:dyDescent="0.25">
      <c r="A4230" s="4" t="str">
        <f>HYPERLINK("http://www.autodoc.ru/Web/price/art/FDFIS02160?analog=on","FDFIS02160")</f>
        <v>FDFIS02160</v>
      </c>
      <c r="B4230" s="1" t="s">
        <v>6542</v>
      </c>
      <c r="C4230" s="1" t="s">
        <v>1730</v>
      </c>
      <c r="D4230" t="s">
        <v>6543</v>
      </c>
    </row>
    <row r="4231" spans="1:4" x14ac:dyDescent="0.25">
      <c r="A4231" s="4" t="str">
        <f>HYPERLINK("http://www.autodoc.ru/Web/price/art/FDFIS02161X?analog=on","FDFIS02161X")</f>
        <v>FDFIS02161X</v>
      </c>
      <c r="B4231" s="1" t="s">
        <v>6544</v>
      </c>
      <c r="C4231" s="1" t="s">
        <v>1730</v>
      </c>
      <c r="D4231" t="s">
        <v>6545</v>
      </c>
    </row>
    <row r="4232" spans="1:4" x14ac:dyDescent="0.25">
      <c r="A4232" s="4" t="str">
        <f>HYPERLINK("http://www.autodoc.ru/Web/price/art/FDFIS02190?analog=on","FDFIS02190")</f>
        <v>FDFIS02190</v>
      </c>
      <c r="B4232" s="1" t="s">
        <v>6546</v>
      </c>
      <c r="C4232" s="1" t="s">
        <v>1730</v>
      </c>
      <c r="D4232" t="s">
        <v>6547</v>
      </c>
    </row>
    <row r="4233" spans="1:4" x14ac:dyDescent="0.25">
      <c r="A4233" s="4" t="str">
        <f>HYPERLINK("http://www.autodoc.ru/Web/price/art/FDFIS02190L?analog=on","FDFIS02190L")</f>
        <v>FDFIS02190L</v>
      </c>
      <c r="B4233" s="1" t="s">
        <v>6548</v>
      </c>
      <c r="C4233" s="1" t="s">
        <v>1730</v>
      </c>
      <c r="D4233" t="s">
        <v>6549</v>
      </c>
    </row>
    <row r="4234" spans="1:4" x14ac:dyDescent="0.25">
      <c r="A4234" s="4" t="str">
        <f>HYPERLINK("http://www.autodoc.ru/Web/price/art/FDFIS02190R?analog=on","FDFIS02190R")</f>
        <v>FDFIS02190R</v>
      </c>
      <c r="B4234" s="1" t="s">
        <v>6550</v>
      </c>
      <c r="C4234" s="1" t="s">
        <v>1730</v>
      </c>
      <c r="D4234" t="s">
        <v>6551</v>
      </c>
    </row>
    <row r="4235" spans="1:4" x14ac:dyDescent="0.25">
      <c r="A4235" s="4" t="str">
        <f>HYPERLINK("http://www.autodoc.ru/Web/price/art/FDFIS02240?analog=on","FDFIS02240")</f>
        <v>FDFIS02240</v>
      </c>
      <c r="B4235" s="1" t="s">
        <v>6552</v>
      </c>
      <c r="C4235" s="1" t="s">
        <v>1730</v>
      </c>
      <c r="D4235" t="s">
        <v>6553</v>
      </c>
    </row>
    <row r="4236" spans="1:4" x14ac:dyDescent="0.25">
      <c r="A4236" s="4" t="str">
        <f>HYPERLINK("http://www.autodoc.ru/Web/price/art/FDFIS02270L?analog=on","FDFIS02270L")</f>
        <v>FDFIS02270L</v>
      </c>
      <c r="B4236" s="1" t="s">
        <v>6554</v>
      </c>
      <c r="C4236" s="1" t="s">
        <v>1730</v>
      </c>
      <c r="D4236" t="s">
        <v>6555</v>
      </c>
    </row>
    <row r="4237" spans="1:4" x14ac:dyDescent="0.25">
      <c r="A4237" s="4" t="str">
        <f>HYPERLINK("http://www.autodoc.ru/Web/price/art/FDFIS02270R?analog=on","FDFIS02270R")</f>
        <v>FDFIS02270R</v>
      </c>
      <c r="B4237" s="1" t="s">
        <v>6556</v>
      </c>
      <c r="C4237" s="1" t="s">
        <v>1730</v>
      </c>
      <c r="D4237" t="s">
        <v>6557</v>
      </c>
    </row>
    <row r="4238" spans="1:4" x14ac:dyDescent="0.25">
      <c r="A4238" s="4" t="str">
        <f>HYPERLINK("http://www.autodoc.ru/Web/price/art/FDFIS02300L?analog=on","FDFIS02300L")</f>
        <v>FDFIS02300L</v>
      </c>
      <c r="B4238" s="1" t="s">
        <v>6558</v>
      </c>
      <c r="C4238" s="1" t="s">
        <v>2125</v>
      </c>
      <c r="D4238" t="s">
        <v>6559</v>
      </c>
    </row>
    <row r="4239" spans="1:4" x14ac:dyDescent="0.25">
      <c r="A4239" s="4" t="str">
        <f>HYPERLINK("http://www.autodoc.ru/Web/price/art/FDFIS02300R?analog=on","FDFIS02300R")</f>
        <v>FDFIS02300R</v>
      </c>
      <c r="B4239" s="1" t="s">
        <v>6560</v>
      </c>
      <c r="C4239" s="1" t="s">
        <v>2125</v>
      </c>
      <c r="D4239" t="s">
        <v>6561</v>
      </c>
    </row>
    <row r="4240" spans="1:4" x14ac:dyDescent="0.25">
      <c r="A4240" s="4" t="str">
        <f>HYPERLINK("http://www.autodoc.ru/Web/price/art/FDFIS02330?analog=on","FDFIS02330")</f>
        <v>FDFIS02330</v>
      </c>
      <c r="B4240" s="1" t="s">
        <v>6562</v>
      </c>
      <c r="C4240" s="1" t="s">
        <v>1730</v>
      </c>
      <c r="D4240" t="s">
        <v>6563</v>
      </c>
    </row>
    <row r="4241" spans="1:4" x14ac:dyDescent="0.25">
      <c r="A4241" s="4" t="str">
        <f>HYPERLINK("http://www.autodoc.ru/Web/price/art/FDFIS02380?analog=on","FDFIS02380")</f>
        <v>FDFIS02380</v>
      </c>
      <c r="B4241" s="1" t="s">
        <v>6564</v>
      </c>
      <c r="C4241" s="1" t="s">
        <v>3739</v>
      </c>
      <c r="D4241" t="s">
        <v>6565</v>
      </c>
    </row>
    <row r="4242" spans="1:4" x14ac:dyDescent="0.25">
      <c r="A4242" s="4" t="str">
        <f>HYPERLINK("http://www.autodoc.ru/Web/price/art/FDFIS02450L?analog=on","FDFIS02450L")</f>
        <v>FDFIS02450L</v>
      </c>
      <c r="B4242" s="1" t="s">
        <v>6566</v>
      </c>
      <c r="C4242" s="1" t="s">
        <v>1730</v>
      </c>
      <c r="D4242" t="s">
        <v>6567</v>
      </c>
    </row>
    <row r="4243" spans="1:4" x14ac:dyDescent="0.25">
      <c r="A4243" s="4" t="str">
        <f>HYPERLINK("http://www.autodoc.ru/Web/price/art/FDFIS02450R?analog=on","FDFIS02450R")</f>
        <v>FDFIS02450R</v>
      </c>
      <c r="B4243" s="1" t="s">
        <v>6568</v>
      </c>
      <c r="C4243" s="1" t="s">
        <v>1730</v>
      </c>
      <c r="D4243" t="s">
        <v>6569</v>
      </c>
    </row>
    <row r="4244" spans="1:4" x14ac:dyDescent="0.25">
      <c r="A4244" s="4" t="str">
        <f>HYPERLINK("http://www.autodoc.ru/Web/price/art/FDFIS02640X?analog=on","FDFIS02640X")</f>
        <v>FDFIS02640X</v>
      </c>
      <c r="B4244" s="1" t="s">
        <v>6570</v>
      </c>
      <c r="C4244" s="1" t="s">
        <v>1730</v>
      </c>
      <c r="D4244" t="s">
        <v>6571</v>
      </c>
    </row>
    <row r="4245" spans="1:4" x14ac:dyDescent="0.25">
      <c r="A4245" s="4" t="str">
        <f>HYPERLINK("http://www.autodoc.ru/Web/price/art/FDFIS02740L?analog=on","FDFIS02740L")</f>
        <v>FDFIS02740L</v>
      </c>
      <c r="B4245" s="1" t="s">
        <v>6572</v>
      </c>
      <c r="C4245" s="1" t="s">
        <v>1730</v>
      </c>
      <c r="D4245" t="s">
        <v>6573</v>
      </c>
    </row>
    <row r="4246" spans="1:4" x14ac:dyDescent="0.25">
      <c r="A4246" s="4" t="str">
        <f>HYPERLINK("http://www.autodoc.ru/Web/price/art/FDFIS02740R?analog=on","FDFIS02740R")</f>
        <v>FDFIS02740R</v>
      </c>
      <c r="B4246" s="1" t="s">
        <v>6574</v>
      </c>
      <c r="C4246" s="1" t="s">
        <v>1730</v>
      </c>
      <c r="D4246" t="s">
        <v>6575</v>
      </c>
    </row>
    <row r="4247" spans="1:4" x14ac:dyDescent="0.25">
      <c r="A4247" s="4" t="str">
        <f>HYPERLINK("http://www.autodoc.ru/Web/price/art/FDFUS02810L?analog=on","FDFUS02810L")</f>
        <v>FDFUS02810L</v>
      </c>
      <c r="B4247" s="1" t="s">
        <v>6576</v>
      </c>
      <c r="C4247" s="1" t="s">
        <v>3739</v>
      </c>
      <c r="D4247" t="s">
        <v>6577</v>
      </c>
    </row>
    <row r="4248" spans="1:4" x14ac:dyDescent="0.25">
      <c r="A4248" s="4" t="str">
        <f>HYPERLINK("http://www.autodoc.ru/Web/price/art/FDFUS02810R?analog=on","FDFUS02810R")</f>
        <v>FDFUS02810R</v>
      </c>
      <c r="B4248" s="1" t="s">
        <v>6578</v>
      </c>
      <c r="C4248" s="1" t="s">
        <v>3739</v>
      </c>
      <c r="D4248" t="s">
        <v>6579</v>
      </c>
    </row>
    <row r="4249" spans="1:4" x14ac:dyDescent="0.25">
      <c r="A4249" s="4" t="str">
        <f>HYPERLINK("http://www.autodoc.ru/Web/price/art/FDFUS02931?analog=on","FDFUS02931")</f>
        <v>FDFUS02931</v>
      </c>
      <c r="B4249" s="1" t="s">
        <v>6580</v>
      </c>
      <c r="C4249" s="1" t="s">
        <v>2125</v>
      </c>
      <c r="D4249" t="s">
        <v>6581</v>
      </c>
    </row>
    <row r="4250" spans="1:4" x14ac:dyDescent="0.25">
      <c r="A4250" s="4" t="str">
        <f>HYPERLINK("http://www.autodoc.ru/Web/price/art/FDFIS04970?analog=on","FDFIS04970")</f>
        <v>FDFIS04970</v>
      </c>
      <c r="B4250" s="1" t="s">
        <v>6582</v>
      </c>
      <c r="C4250" s="1" t="s">
        <v>711</v>
      </c>
      <c r="D4250" t="s">
        <v>6583</v>
      </c>
    </row>
    <row r="4251" spans="1:4" x14ac:dyDescent="0.25">
      <c r="A4251" s="3" t="s">
        <v>6584</v>
      </c>
      <c r="B4251" s="3"/>
      <c r="C4251" s="3"/>
      <c r="D4251" s="3"/>
    </row>
    <row r="4252" spans="1:4" x14ac:dyDescent="0.25">
      <c r="A4252" s="4" t="str">
        <f>HYPERLINK("http://www.autodoc.ru/Web/price/art/FDFIS06000L?analog=on","FDFIS06000L")</f>
        <v>FDFIS06000L</v>
      </c>
      <c r="B4252" s="1" t="s">
        <v>6585</v>
      </c>
      <c r="C4252" s="1" t="s">
        <v>1995</v>
      </c>
      <c r="D4252" t="s">
        <v>6586</v>
      </c>
    </row>
    <row r="4253" spans="1:4" x14ac:dyDescent="0.25">
      <c r="A4253" s="4" t="str">
        <f>HYPERLINK("http://www.autodoc.ru/Web/price/art/FDFIS06000R?analog=on","FDFIS06000R")</f>
        <v>FDFIS06000R</v>
      </c>
      <c r="B4253" s="1" t="s">
        <v>6587</v>
      </c>
      <c r="C4253" s="1" t="s">
        <v>1995</v>
      </c>
      <c r="D4253" t="s">
        <v>6588</v>
      </c>
    </row>
    <row r="4254" spans="1:4" x14ac:dyDescent="0.25">
      <c r="A4254" s="4" t="str">
        <f>HYPERLINK("http://www.autodoc.ru/Web/price/art/FDFIS02001BN?analog=on","FDFIS02001BN")</f>
        <v>FDFIS02001BN</v>
      </c>
      <c r="B4254" s="1" t="s">
        <v>6532</v>
      </c>
      <c r="C4254" s="1" t="s">
        <v>3291</v>
      </c>
      <c r="D4254" t="s">
        <v>6533</v>
      </c>
    </row>
    <row r="4255" spans="1:4" x14ac:dyDescent="0.25">
      <c r="A4255" s="4" t="str">
        <f>HYPERLINK("http://www.autodoc.ru/Web/price/art/DWNEX08070Z?analog=on","DWNEX08070Z")</f>
        <v>DWNEX08070Z</v>
      </c>
      <c r="B4255" s="1" t="s">
        <v>5420</v>
      </c>
      <c r="C4255" s="1" t="s">
        <v>483</v>
      </c>
      <c r="D4255" t="s">
        <v>5422</v>
      </c>
    </row>
    <row r="4256" spans="1:4" x14ac:dyDescent="0.25">
      <c r="A4256" s="4" t="str">
        <f>HYPERLINK("http://www.autodoc.ru/Web/price/art/FDFIS06100G?analog=on","FDFIS06100G")</f>
        <v>FDFIS06100G</v>
      </c>
      <c r="B4256" s="1" t="s">
        <v>6589</v>
      </c>
      <c r="C4256" s="1" t="s">
        <v>1995</v>
      </c>
      <c r="D4256" t="s">
        <v>6590</v>
      </c>
    </row>
    <row r="4257" spans="1:4" x14ac:dyDescent="0.25">
      <c r="A4257" s="4" t="str">
        <f>HYPERLINK("http://www.autodoc.ru/Web/price/art/FDFIS06101HG?analog=on","FDFIS06101HG")</f>
        <v>FDFIS06101HG</v>
      </c>
      <c r="B4257" s="1" t="s">
        <v>6591</v>
      </c>
      <c r="C4257" s="1" t="s">
        <v>1995</v>
      </c>
      <c r="D4257" t="s">
        <v>6592</v>
      </c>
    </row>
    <row r="4258" spans="1:4" x14ac:dyDescent="0.25">
      <c r="A4258" s="4" t="str">
        <f>HYPERLINK("http://www.autodoc.ru/Web/price/art/FDFIS06160XG?analog=on","FDFIS06160XG")</f>
        <v>FDFIS06160XG</v>
      </c>
      <c r="B4258" s="1" t="s">
        <v>6593</v>
      </c>
      <c r="C4258" s="1" t="s">
        <v>1995</v>
      </c>
      <c r="D4258" t="s">
        <v>6594</v>
      </c>
    </row>
    <row r="4259" spans="1:4" x14ac:dyDescent="0.25">
      <c r="A4259" s="4" t="str">
        <f>HYPERLINK("http://www.autodoc.ru/Web/price/art/FDFIS06190G?analog=on","FDFIS06190G")</f>
        <v>FDFIS06190G</v>
      </c>
      <c r="B4259" s="1" t="s">
        <v>6595</v>
      </c>
      <c r="C4259" s="1" t="s">
        <v>1995</v>
      </c>
      <c r="D4259" t="s">
        <v>6596</v>
      </c>
    </row>
    <row r="4260" spans="1:4" x14ac:dyDescent="0.25">
      <c r="A4260" s="4" t="str">
        <f>HYPERLINK("http://www.autodoc.ru/Web/price/art/FDFIS06190L?analog=on","FDFIS06190L")</f>
        <v>FDFIS06190L</v>
      </c>
      <c r="B4260" s="1" t="s">
        <v>6597</v>
      </c>
      <c r="C4260" s="1" t="s">
        <v>1995</v>
      </c>
      <c r="D4260" t="s">
        <v>6598</v>
      </c>
    </row>
    <row r="4261" spans="1:4" x14ac:dyDescent="0.25">
      <c r="A4261" s="4" t="str">
        <f>HYPERLINK("http://www.autodoc.ru/Web/price/art/FDFIS06190R?analog=on","FDFIS06190R")</f>
        <v>FDFIS06190R</v>
      </c>
      <c r="B4261" s="1" t="s">
        <v>6599</v>
      </c>
      <c r="C4261" s="1" t="s">
        <v>1995</v>
      </c>
      <c r="D4261" t="s">
        <v>6600</v>
      </c>
    </row>
    <row r="4262" spans="1:4" x14ac:dyDescent="0.25">
      <c r="A4262" s="4" t="str">
        <f>HYPERLINK("http://www.autodoc.ru/Web/price/art/FDFIS06220X?analog=on","FDFIS06220X")</f>
        <v>FDFIS06220X</v>
      </c>
      <c r="B4262" s="1" t="s">
        <v>6601</v>
      </c>
      <c r="C4262" s="1" t="s">
        <v>1995</v>
      </c>
      <c r="D4262" t="s">
        <v>6602</v>
      </c>
    </row>
    <row r="4263" spans="1:4" x14ac:dyDescent="0.25">
      <c r="A4263" s="4" t="str">
        <f>HYPERLINK("http://www.autodoc.ru/Web/price/art/FDFIS06270L?analog=on","FDFIS06270L")</f>
        <v>FDFIS06270L</v>
      </c>
      <c r="B4263" s="1" t="s">
        <v>6554</v>
      </c>
      <c r="C4263" s="1" t="s">
        <v>1995</v>
      </c>
      <c r="D4263" t="s">
        <v>6555</v>
      </c>
    </row>
    <row r="4264" spans="1:4" x14ac:dyDescent="0.25">
      <c r="A4264" s="4" t="str">
        <f>HYPERLINK("http://www.autodoc.ru/Web/price/art/FDFIS06270R?analog=on","FDFIS06270R")</f>
        <v>FDFIS06270R</v>
      </c>
      <c r="B4264" s="1" t="s">
        <v>6556</v>
      </c>
      <c r="C4264" s="1" t="s">
        <v>1995</v>
      </c>
      <c r="D4264" t="s">
        <v>6557</v>
      </c>
    </row>
    <row r="4265" spans="1:4" x14ac:dyDescent="0.25">
      <c r="A4265" s="4" t="str">
        <f>HYPERLINK("http://www.autodoc.ru/Web/price/art/FDFIS02300L?analog=on","FDFIS02300L")</f>
        <v>FDFIS02300L</v>
      </c>
      <c r="B4265" s="1" t="s">
        <v>6558</v>
      </c>
      <c r="C4265" s="1" t="s">
        <v>2125</v>
      </c>
      <c r="D4265" t="s">
        <v>6559</v>
      </c>
    </row>
    <row r="4266" spans="1:4" x14ac:dyDescent="0.25">
      <c r="A4266" s="4" t="str">
        <f>HYPERLINK("http://www.autodoc.ru/Web/price/art/FDFIS02300R?analog=on","FDFIS02300R")</f>
        <v>FDFIS02300R</v>
      </c>
      <c r="B4266" s="1" t="s">
        <v>6560</v>
      </c>
      <c r="C4266" s="1" t="s">
        <v>2125</v>
      </c>
      <c r="D4266" t="s">
        <v>6561</v>
      </c>
    </row>
    <row r="4267" spans="1:4" x14ac:dyDescent="0.25">
      <c r="A4267" s="4" t="str">
        <f>HYPERLINK("http://www.autodoc.ru/Web/price/art/FDFIS06330?analog=on","FDFIS06330")</f>
        <v>FDFIS06330</v>
      </c>
      <c r="B4267" s="1" t="s">
        <v>6603</v>
      </c>
      <c r="C4267" s="1" t="s">
        <v>1995</v>
      </c>
      <c r="D4267" t="s">
        <v>6563</v>
      </c>
    </row>
    <row r="4268" spans="1:4" x14ac:dyDescent="0.25">
      <c r="A4268" s="4" t="str">
        <f>HYPERLINK("http://www.autodoc.ru/Web/price/art/FDFIS02380?analog=on","FDFIS02380")</f>
        <v>FDFIS02380</v>
      </c>
      <c r="B4268" s="1" t="s">
        <v>6564</v>
      </c>
      <c r="C4268" s="1" t="s">
        <v>3739</v>
      </c>
      <c r="D4268" t="s">
        <v>6565</v>
      </c>
    </row>
    <row r="4269" spans="1:4" x14ac:dyDescent="0.25">
      <c r="A4269" s="4" t="str">
        <f>HYPERLINK("http://www.autodoc.ru/Web/price/art/FDFIS06450XL?analog=on","FDFIS06450XL")</f>
        <v>FDFIS06450XL</v>
      </c>
      <c r="B4269" s="1" t="s">
        <v>6604</v>
      </c>
      <c r="C4269" s="1" t="s">
        <v>1995</v>
      </c>
      <c r="D4269" t="s">
        <v>6605</v>
      </c>
    </row>
    <row r="4270" spans="1:4" x14ac:dyDescent="0.25">
      <c r="A4270" s="4" t="str">
        <f>HYPERLINK("http://www.autodoc.ru/Web/price/art/FDFIS06450XR?analog=on","FDFIS06450XR")</f>
        <v>FDFIS06450XR</v>
      </c>
      <c r="B4270" s="1" t="s">
        <v>6606</v>
      </c>
      <c r="C4270" s="1" t="s">
        <v>1995</v>
      </c>
      <c r="D4270" t="s">
        <v>6607</v>
      </c>
    </row>
    <row r="4271" spans="1:4" x14ac:dyDescent="0.25">
      <c r="A4271" s="4" t="str">
        <f>HYPERLINK("http://www.autodoc.ru/Web/price/art/FDFIS06451XL?analog=on","FDFIS06451XL")</f>
        <v>FDFIS06451XL</v>
      </c>
      <c r="B4271" s="1" t="s">
        <v>6608</v>
      </c>
      <c r="C4271" s="1" t="s">
        <v>1995</v>
      </c>
      <c r="D4271" t="s">
        <v>6609</v>
      </c>
    </row>
    <row r="4272" spans="1:4" x14ac:dyDescent="0.25">
      <c r="A4272" s="4" t="str">
        <f>HYPERLINK("http://www.autodoc.ru/Web/price/art/FDFIS06451XR?analog=on","FDFIS06451XR")</f>
        <v>FDFIS06451XR</v>
      </c>
      <c r="B4272" s="1" t="s">
        <v>6610</v>
      </c>
      <c r="C4272" s="1" t="s">
        <v>1995</v>
      </c>
      <c r="D4272" t="s">
        <v>6611</v>
      </c>
    </row>
    <row r="4273" spans="1:4" x14ac:dyDescent="0.25">
      <c r="A4273" s="4" t="str">
        <f>HYPERLINK("http://www.autodoc.ru/Web/price/art/FDFIS06640?analog=on","FDFIS06640")</f>
        <v>FDFIS06640</v>
      </c>
      <c r="B4273" s="1" t="s">
        <v>6612</v>
      </c>
      <c r="C4273" s="1" t="s">
        <v>1995</v>
      </c>
      <c r="D4273" t="s">
        <v>6613</v>
      </c>
    </row>
    <row r="4274" spans="1:4" x14ac:dyDescent="0.25">
      <c r="A4274" s="4" t="str">
        <f>HYPERLINK("http://www.autodoc.ru/Web/price/art/FDFIS06740L?analog=on","FDFIS06740L")</f>
        <v>FDFIS06740L</v>
      </c>
      <c r="B4274" s="1" t="s">
        <v>6614</v>
      </c>
      <c r="C4274" s="1" t="s">
        <v>1995</v>
      </c>
      <c r="D4274" t="s">
        <v>6615</v>
      </c>
    </row>
    <row r="4275" spans="1:4" x14ac:dyDescent="0.25">
      <c r="A4275" s="4" t="str">
        <f>HYPERLINK("http://www.autodoc.ru/Web/price/art/FDFIS06740R?analog=on","FDFIS06740R")</f>
        <v>FDFIS06740R</v>
      </c>
      <c r="B4275" s="1" t="s">
        <v>6616</v>
      </c>
      <c r="C4275" s="1" t="s">
        <v>1995</v>
      </c>
      <c r="D4275" t="s">
        <v>6617</v>
      </c>
    </row>
    <row r="4276" spans="1:4" x14ac:dyDescent="0.25">
      <c r="A4276" s="4" t="str">
        <f>HYPERLINK("http://www.autodoc.ru/Web/price/art/FDFIS06741L?analog=on","FDFIS06741L")</f>
        <v>FDFIS06741L</v>
      </c>
      <c r="B4276" s="1" t="s">
        <v>6618</v>
      </c>
      <c r="C4276" s="1" t="s">
        <v>1995</v>
      </c>
      <c r="D4276" t="s">
        <v>6573</v>
      </c>
    </row>
    <row r="4277" spans="1:4" x14ac:dyDescent="0.25">
      <c r="A4277" s="4" t="str">
        <f>HYPERLINK("http://www.autodoc.ru/Web/price/art/FDFIS06741R?analog=on","FDFIS06741R")</f>
        <v>FDFIS06741R</v>
      </c>
      <c r="B4277" s="1" t="s">
        <v>6619</v>
      </c>
      <c r="C4277" s="1" t="s">
        <v>1995</v>
      </c>
      <c r="D4277" t="s">
        <v>6575</v>
      </c>
    </row>
    <row r="4278" spans="1:4" x14ac:dyDescent="0.25">
      <c r="A4278" s="4" t="str">
        <f>HYPERLINK("http://www.autodoc.ru/Web/price/art/FDFUS02810L?analog=on","FDFUS02810L")</f>
        <v>FDFUS02810L</v>
      </c>
      <c r="B4278" s="1" t="s">
        <v>6576</v>
      </c>
      <c r="C4278" s="1" t="s">
        <v>3739</v>
      </c>
      <c r="D4278" t="s">
        <v>6577</v>
      </c>
    </row>
    <row r="4279" spans="1:4" x14ac:dyDescent="0.25">
      <c r="A4279" s="4" t="str">
        <f>HYPERLINK("http://www.autodoc.ru/Web/price/art/FDFUS02810R?analog=on","FDFUS02810R")</f>
        <v>FDFUS02810R</v>
      </c>
      <c r="B4279" s="1" t="s">
        <v>6578</v>
      </c>
      <c r="C4279" s="1" t="s">
        <v>3739</v>
      </c>
      <c r="D4279" t="s">
        <v>6579</v>
      </c>
    </row>
    <row r="4280" spans="1:4" x14ac:dyDescent="0.25">
      <c r="A4280" s="4" t="str">
        <f>HYPERLINK("http://www.autodoc.ru/Web/price/art/FDFIS06970?analog=on","FDFIS06970")</f>
        <v>FDFIS06970</v>
      </c>
      <c r="B4280" s="1" t="s">
        <v>6620</v>
      </c>
      <c r="C4280" s="1" t="s">
        <v>1995</v>
      </c>
      <c r="D4280" t="s">
        <v>6621</v>
      </c>
    </row>
    <row r="4281" spans="1:4" x14ac:dyDescent="0.25">
      <c r="A4281" s="4" t="str">
        <f>HYPERLINK("http://www.autodoc.ru/Web/price/art/FDFIS04970?analog=on","FDFIS04970")</f>
        <v>FDFIS04970</v>
      </c>
      <c r="B4281" s="1" t="s">
        <v>6582</v>
      </c>
      <c r="C4281" s="1" t="s">
        <v>711</v>
      </c>
      <c r="D4281" t="s">
        <v>6583</v>
      </c>
    </row>
    <row r="4282" spans="1:4" x14ac:dyDescent="0.25">
      <c r="A4282" s="3" t="s">
        <v>6622</v>
      </c>
      <c r="B4282" s="3"/>
      <c r="C4282" s="3"/>
      <c r="D4282" s="3"/>
    </row>
    <row r="4283" spans="1:4" x14ac:dyDescent="0.25">
      <c r="A4283" s="4" t="str">
        <f>HYPERLINK("http://www.autodoc.ru/Web/price/art/FDFIS13000L?analog=on","FDFIS13000L")</f>
        <v>FDFIS13000L</v>
      </c>
      <c r="B4283" s="1" t="s">
        <v>6623</v>
      </c>
      <c r="C4283" s="1" t="s">
        <v>1924</v>
      </c>
      <c r="D4283" t="s">
        <v>6624</v>
      </c>
    </row>
    <row r="4284" spans="1:4" x14ac:dyDescent="0.25">
      <c r="A4284" s="4" t="str">
        <f>HYPERLINK("http://www.autodoc.ru/Web/price/art/FDFIS08000BL?analog=on","FDFIS08000BL")</f>
        <v>FDFIS08000BL</v>
      </c>
      <c r="B4284" s="1" t="s">
        <v>6625</v>
      </c>
      <c r="C4284" s="1" t="s">
        <v>483</v>
      </c>
      <c r="D4284" t="s">
        <v>6626</v>
      </c>
    </row>
    <row r="4285" spans="1:4" x14ac:dyDescent="0.25">
      <c r="A4285" s="4" t="str">
        <f>HYPERLINK("http://www.autodoc.ru/Web/price/art/FDFIS13000R?analog=on","FDFIS13000R")</f>
        <v>FDFIS13000R</v>
      </c>
      <c r="B4285" s="1" t="s">
        <v>6627</v>
      </c>
      <c r="C4285" s="1" t="s">
        <v>1924</v>
      </c>
      <c r="D4285" t="s">
        <v>6628</v>
      </c>
    </row>
    <row r="4286" spans="1:4" x14ac:dyDescent="0.25">
      <c r="A4286" s="4" t="str">
        <f>HYPERLINK("http://www.autodoc.ru/Web/price/art/FDFIS08000BR?analog=on","FDFIS08000BR")</f>
        <v>FDFIS08000BR</v>
      </c>
      <c r="B4286" s="1" t="s">
        <v>6629</v>
      </c>
      <c r="C4286" s="1" t="s">
        <v>483</v>
      </c>
      <c r="D4286" t="s">
        <v>6630</v>
      </c>
    </row>
    <row r="4287" spans="1:4" x14ac:dyDescent="0.25">
      <c r="A4287" s="4" t="str">
        <f>HYPERLINK("http://www.autodoc.ru/Web/price/art/FDFIS08001HL?analog=on","FDFIS08001HL")</f>
        <v>FDFIS08001HL</v>
      </c>
      <c r="B4287" s="1" t="s">
        <v>6631</v>
      </c>
      <c r="C4287" s="1" t="s">
        <v>483</v>
      </c>
      <c r="D4287" t="s">
        <v>6632</v>
      </c>
    </row>
    <row r="4288" spans="1:4" x14ac:dyDescent="0.25">
      <c r="A4288" s="4" t="str">
        <f>HYPERLINK("http://www.autodoc.ru/Web/price/art/FDFIS08001HR?analog=on","FDFIS08001HR")</f>
        <v>FDFIS08001HR</v>
      </c>
      <c r="B4288" s="1" t="s">
        <v>6633</v>
      </c>
      <c r="C4288" s="1" t="s">
        <v>483</v>
      </c>
      <c r="D4288" t="s">
        <v>6634</v>
      </c>
    </row>
    <row r="4289" spans="1:4" x14ac:dyDescent="0.25">
      <c r="A4289" s="4" t="str">
        <f>HYPERLINK("http://www.autodoc.ru/Web/price/art/FDFIS08002BN?analog=on","FDFIS08002BN")</f>
        <v>FDFIS08002BN</v>
      </c>
      <c r="B4289" s="1" t="s">
        <v>6635</v>
      </c>
      <c r="C4289" s="1" t="s">
        <v>483</v>
      </c>
      <c r="D4289" t="s">
        <v>6636</v>
      </c>
    </row>
    <row r="4290" spans="1:4" x14ac:dyDescent="0.25">
      <c r="A4290" s="4" t="str">
        <f>HYPERLINK("http://www.autodoc.ru/Web/price/art/FDFIS08003L?analog=on","FDFIS08003L")</f>
        <v>FDFIS08003L</v>
      </c>
      <c r="B4290" s="1" t="s">
        <v>6625</v>
      </c>
      <c r="C4290" s="1" t="s">
        <v>483</v>
      </c>
      <c r="D4290" t="s">
        <v>6637</v>
      </c>
    </row>
    <row r="4291" spans="1:4" x14ac:dyDescent="0.25">
      <c r="A4291" s="4" t="str">
        <f>HYPERLINK("http://www.autodoc.ru/Web/price/art/FDFIS08003R?analog=on","FDFIS08003R")</f>
        <v>FDFIS08003R</v>
      </c>
      <c r="B4291" s="1" t="s">
        <v>6629</v>
      </c>
      <c r="C4291" s="1" t="s">
        <v>483</v>
      </c>
      <c r="D4291" t="s">
        <v>6638</v>
      </c>
    </row>
    <row r="4292" spans="1:4" x14ac:dyDescent="0.25">
      <c r="A4292" s="4" t="str">
        <f>HYPERLINK("http://www.autodoc.ru/Web/price/art/FDFIS08070N?analog=on","FDFIS08070N")</f>
        <v>FDFIS08070N</v>
      </c>
      <c r="B4292" s="1" t="s">
        <v>6639</v>
      </c>
      <c r="C4292" s="1" t="s">
        <v>483</v>
      </c>
      <c r="D4292" t="s">
        <v>6640</v>
      </c>
    </row>
    <row r="4293" spans="1:4" x14ac:dyDescent="0.25">
      <c r="A4293" s="4" t="str">
        <f>HYPERLINK("http://www.autodoc.ru/Web/price/art/RNMEG03070Z?analog=on","RNMEG03070Z")</f>
        <v>RNMEG03070Z</v>
      </c>
      <c r="B4293" s="1" t="s">
        <v>5420</v>
      </c>
      <c r="C4293" s="1" t="s">
        <v>782</v>
      </c>
      <c r="D4293" t="s">
        <v>5421</v>
      </c>
    </row>
    <row r="4294" spans="1:4" x14ac:dyDescent="0.25">
      <c r="A4294" s="4" t="str">
        <f>HYPERLINK("http://www.autodoc.ru/Web/price/art/DWNEX08070Z?analog=on","DWNEX08070Z")</f>
        <v>DWNEX08070Z</v>
      </c>
      <c r="B4294" s="1" t="s">
        <v>5420</v>
      </c>
      <c r="C4294" s="1" t="s">
        <v>483</v>
      </c>
      <c r="D4294" t="s">
        <v>5422</v>
      </c>
    </row>
    <row r="4295" spans="1:4" x14ac:dyDescent="0.25">
      <c r="A4295" s="4" t="str">
        <f>HYPERLINK("http://www.autodoc.ru/Web/price/art/FDFIS13100?analog=on","FDFIS13100")</f>
        <v>FDFIS13100</v>
      </c>
      <c r="B4295" s="1" t="s">
        <v>6641</v>
      </c>
      <c r="C4295" s="1" t="s">
        <v>1924</v>
      </c>
      <c r="D4295" t="s">
        <v>6642</v>
      </c>
    </row>
    <row r="4296" spans="1:4" x14ac:dyDescent="0.25">
      <c r="A4296" s="4" t="str">
        <f>HYPERLINK("http://www.autodoc.ru/Web/price/art/FDFIS08100?analog=on","FDFIS08100")</f>
        <v>FDFIS08100</v>
      </c>
      <c r="B4296" s="1" t="s">
        <v>6643</v>
      </c>
      <c r="C4296" s="1" t="s">
        <v>483</v>
      </c>
      <c r="D4296" t="s">
        <v>6644</v>
      </c>
    </row>
    <row r="4297" spans="1:4" x14ac:dyDescent="0.25">
      <c r="A4297" s="4" t="str">
        <f>HYPERLINK("http://www.autodoc.ru/Web/price/art/FDFIS13160?analog=on","FDFIS13160")</f>
        <v>FDFIS13160</v>
      </c>
      <c r="B4297" s="1" t="s">
        <v>6645</v>
      </c>
      <c r="C4297" s="1" t="s">
        <v>1924</v>
      </c>
      <c r="D4297" t="s">
        <v>6646</v>
      </c>
    </row>
    <row r="4298" spans="1:4" x14ac:dyDescent="0.25">
      <c r="A4298" s="4" t="str">
        <f>HYPERLINK("http://www.autodoc.ru/Web/price/art/FDFIS08160B?analog=on","FDFIS08160B")</f>
        <v>FDFIS08160B</v>
      </c>
      <c r="B4298" s="1" t="s">
        <v>6647</v>
      </c>
      <c r="C4298" s="1" t="s">
        <v>483</v>
      </c>
      <c r="D4298" t="s">
        <v>6648</v>
      </c>
    </row>
    <row r="4299" spans="1:4" x14ac:dyDescent="0.25">
      <c r="A4299" s="4" t="str">
        <f>HYPERLINK("http://www.autodoc.ru/Web/price/art/FDFIS08161B?analog=on","FDFIS08161B")</f>
        <v>FDFIS08161B</v>
      </c>
      <c r="B4299" s="1" t="s">
        <v>6649</v>
      </c>
      <c r="C4299" s="1" t="s">
        <v>483</v>
      </c>
      <c r="D4299" t="s">
        <v>6650</v>
      </c>
    </row>
    <row r="4300" spans="1:4" x14ac:dyDescent="0.25">
      <c r="A4300" s="4" t="str">
        <f>HYPERLINK("http://www.autodoc.ru/Web/price/art/FDFIS13161?analog=on","FDFIS13161")</f>
        <v>FDFIS13161</v>
      </c>
      <c r="B4300" s="1" t="s">
        <v>6645</v>
      </c>
      <c r="C4300" s="1" t="s">
        <v>1924</v>
      </c>
      <c r="D4300" t="s">
        <v>6651</v>
      </c>
    </row>
    <row r="4301" spans="1:4" x14ac:dyDescent="0.25">
      <c r="A4301" s="4" t="str">
        <f>HYPERLINK("http://www.autodoc.ru/Web/price/art/FDFIS13162?analog=on","FDFIS13162")</f>
        <v>FDFIS13162</v>
      </c>
      <c r="B4301" s="1" t="s">
        <v>6645</v>
      </c>
      <c r="C4301" s="1" t="s">
        <v>1924</v>
      </c>
      <c r="D4301" t="s">
        <v>6652</v>
      </c>
    </row>
    <row r="4302" spans="1:4" x14ac:dyDescent="0.25">
      <c r="A4302" s="4" t="str">
        <f>HYPERLINK("http://www.autodoc.ru/Web/price/art/FDFIS08162?analog=on","FDFIS08162")</f>
        <v>FDFIS08162</v>
      </c>
      <c r="B4302" s="1" t="s">
        <v>6647</v>
      </c>
      <c r="C4302" s="1" t="s">
        <v>483</v>
      </c>
      <c r="D4302" t="s">
        <v>6653</v>
      </c>
    </row>
    <row r="4303" spans="1:4" x14ac:dyDescent="0.25">
      <c r="A4303" s="4" t="str">
        <f>HYPERLINK("http://www.autodoc.ru/Web/price/art/FDFIS08190?analog=on","FDFIS08190")</f>
        <v>FDFIS08190</v>
      </c>
      <c r="B4303" s="1" t="s">
        <v>6654</v>
      </c>
      <c r="C4303" s="1" t="s">
        <v>483</v>
      </c>
      <c r="D4303" t="s">
        <v>6547</v>
      </c>
    </row>
    <row r="4304" spans="1:4" x14ac:dyDescent="0.25">
      <c r="A4304" s="4" t="str">
        <f>HYPERLINK("http://www.autodoc.ru/Web/price/art/FDFIS08190HL?analog=on","FDFIS08190HL")</f>
        <v>FDFIS08190HL</v>
      </c>
      <c r="B4304" s="1" t="s">
        <v>6655</v>
      </c>
      <c r="C4304" s="1" t="s">
        <v>483</v>
      </c>
      <c r="D4304" t="s">
        <v>6656</v>
      </c>
    </row>
    <row r="4305" spans="1:4" x14ac:dyDescent="0.25">
      <c r="A4305" s="4" t="str">
        <f>HYPERLINK("http://www.autodoc.ru/Web/price/art/FDFIS13190L?analog=on","FDFIS13190L")</f>
        <v>FDFIS13190L</v>
      </c>
      <c r="B4305" s="1" t="s">
        <v>6657</v>
      </c>
      <c r="C4305" s="1" t="s">
        <v>1924</v>
      </c>
      <c r="D4305" t="s">
        <v>6658</v>
      </c>
    </row>
    <row r="4306" spans="1:4" x14ac:dyDescent="0.25">
      <c r="A4306" s="4" t="str">
        <f>HYPERLINK("http://www.autodoc.ru/Web/price/art/FDFIS08190HR?analog=on","FDFIS08190HR")</f>
        <v>FDFIS08190HR</v>
      </c>
      <c r="B4306" s="1" t="s">
        <v>6659</v>
      </c>
      <c r="C4306" s="1" t="s">
        <v>483</v>
      </c>
      <c r="D4306" t="s">
        <v>6660</v>
      </c>
    </row>
    <row r="4307" spans="1:4" x14ac:dyDescent="0.25">
      <c r="A4307" s="4" t="str">
        <f>HYPERLINK("http://www.autodoc.ru/Web/price/art/FDFIS13190R?analog=on","FDFIS13190R")</f>
        <v>FDFIS13190R</v>
      </c>
      <c r="B4307" s="1" t="s">
        <v>6661</v>
      </c>
      <c r="C4307" s="1" t="s">
        <v>1924</v>
      </c>
      <c r="D4307" t="s">
        <v>6662</v>
      </c>
    </row>
    <row r="4308" spans="1:4" x14ac:dyDescent="0.25">
      <c r="A4308" s="4" t="str">
        <f>HYPERLINK("http://www.autodoc.ru/Web/price/art/FDFIS08191?analog=on","FDFIS08191")</f>
        <v>FDFIS08191</v>
      </c>
      <c r="B4308" s="1" t="s">
        <v>6663</v>
      </c>
      <c r="C4308" s="1" t="s">
        <v>483</v>
      </c>
      <c r="D4308" t="s">
        <v>6664</v>
      </c>
    </row>
    <row r="4309" spans="1:4" x14ac:dyDescent="0.25">
      <c r="A4309" s="4" t="str">
        <f>HYPERLINK("http://www.autodoc.ru/Web/price/art/FDFIS13191L?analog=on","FDFIS13191L")</f>
        <v>FDFIS13191L</v>
      </c>
      <c r="B4309" s="1" t="s">
        <v>6665</v>
      </c>
      <c r="C4309" s="1" t="s">
        <v>1924</v>
      </c>
      <c r="D4309" t="s">
        <v>6549</v>
      </c>
    </row>
    <row r="4310" spans="1:4" x14ac:dyDescent="0.25">
      <c r="A4310" s="4" t="str">
        <f>HYPERLINK("http://www.autodoc.ru/Web/price/art/FDFIS13191R?analog=on","FDFIS13191R")</f>
        <v>FDFIS13191R</v>
      </c>
      <c r="B4310" s="1" t="s">
        <v>6666</v>
      </c>
      <c r="C4310" s="1" t="s">
        <v>1924</v>
      </c>
      <c r="D4310" t="s">
        <v>6551</v>
      </c>
    </row>
    <row r="4311" spans="1:4" x14ac:dyDescent="0.25">
      <c r="A4311" s="4" t="str">
        <f>HYPERLINK("http://www.autodoc.ru/Web/price/art/FDFIS13192L?analog=on","FDFIS13192L")</f>
        <v>FDFIS13192L</v>
      </c>
      <c r="B4311" s="1" t="s">
        <v>6666</v>
      </c>
      <c r="C4311" s="1" t="s">
        <v>1924</v>
      </c>
      <c r="D4311" t="s">
        <v>6667</v>
      </c>
    </row>
    <row r="4312" spans="1:4" x14ac:dyDescent="0.25">
      <c r="A4312" s="4" t="str">
        <f>HYPERLINK("http://www.autodoc.ru/Web/price/art/FDFIS13192R?analog=on","FDFIS13192R")</f>
        <v>FDFIS13192R</v>
      </c>
      <c r="B4312" s="1" t="s">
        <v>6665</v>
      </c>
      <c r="C4312" s="1" t="s">
        <v>1924</v>
      </c>
      <c r="D4312" t="s">
        <v>6668</v>
      </c>
    </row>
    <row r="4313" spans="1:4" x14ac:dyDescent="0.25">
      <c r="A4313" s="4" t="str">
        <f>HYPERLINK("http://www.autodoc.ru/Web/price/art/FDFIS13193L?analog=on","FDFIS13193L")</f>
        <v>FDFIS13193L</v>
      </c>
      <c r="B4313" s="1" t="s">
        <v>6657</v>
      </c>
      <c r="C4313" s="1" t="s">
        <v>1924</v>
      </c>
      <c r="D4313" t="s">
        <v>6669</v>
      </c>
    </row>
    <row r="4314" spans="1:4" x14ac:dyDescent="0.25">
      <c r="A4314" s="4" t="str">
        <f>HYPERLINK("http://www.autodoc.ru/Web/price/art/FDFIS13193R?analog=on","FDFIS13193R")</f>
        <v>FDFIS13193R</v>
      </c>
      <c r="B4314" s="1" t="s">
        <v>6661</v>
      </c>
      <c r="C4314" s="1" t="s">
        <v>1924</v>
      </c>
      <c r="D4314" t="s">
        <v>6670</v>
      </c>
    </row>
    <row r="4315" spans="1:4" x14ac:dyDescent="0.25">
      <c r="A4315" s="4" t="str">
        <f>HYPERLINK("http://www.autodoc.ru/Web/price/art/FDFIS13230?analog=on","FDFIS13230")</f>
        <v>FDFIS13230</v>
      </c>
      <c r="B4315" s="1" t="s">
        <v>6671</v>
      </c>
      <c r="C4315" s="1" t="s">
        <v>1924</v>
      </c>
      <c r="D4315" t="s">
        <v>6672</v>
      </c>
    </row>
    <row r="4316" spans="1:4" x14ac:dyDescent="0.25">
      <c r="A4316" s="4" t="str">
        <f>HYPERLINK("http://www.autodoc.ru/Web/price/art/FDFIS13231?analog=on","FDFIS13231")</f>
        <v>FDFIS13231</v>
      </c>
      <c r="B4316" s="1" t="s">
        <v>6671</v>
      </c>
      <c r="C4316" s="1" t="s">
        <v>1924</v>
      </c>
      <c r="D4316" t="s">
        <v>6673</v>
      </c>
    </row>
    <row r="4317" spans="1:4" x14ac:dyDescent="0.25">
      <c r="A4317" s="4" t="str">
        <f>HYPERLINK("http://www.autodoc.ru/Web/price/art/FDFIS08240?analog=on","FDFIS08240")</f>
        <v>FDFIS08240</v>
      </c>
      <c r="B4317" s="1" t="s">
        <v>6674</v>
      </c>
      <c r="C4317" s="1" t="s">
        <v>483</v>
      </c>
      <c r="D4317" t="s">
        <v>6553</v>
      </c>
    </row>
    <row r="4318" spans="1:4" x14ac:dyDescent="0.25">
      <c r="A4318" s="4" t="str">
        <f>HYPERLINK("http://www.autodoc.ru/Web/price/art/FDFIS08270L?analog=on","FDFIS08270L")</f>
        <v>FDFIS08270L</v>
      </c>
      <c r="B4318" s="1" t="s">
        <v>6675</v>
      </c>
      <c r="C4318" s="1" t="s">
        <v>483</v>
      </c>
      <c r="D4318" t="s">
        <v>6555</v>
      </c>
    </row>
    <row r="4319" spans="1:4" x14ac:dyDescent="0.25">
      <c r="A4319" s="4" t="str">
        <f>HYPERLINK("http://www.autodoc.ru/Web/price/art/FDFIS08270R?analog=on","FDFIS08270R")</f>
        <v>FDFIS08270R</v>
      </c>
      <c r="B4319" s="1" t="s">
        <v>6676</v>
      </c>
      <c r="C4319" s="1" t="s">
        <v>483</v>
      </c>
      <c r="D4319" t="s">
        <v>6557</v>
      </c>
    </row>
    <row r="4320" spans="1:4" x14ac:dyDescent="0.25">
      <c r="A4320" s="4" t="str">
        <f>HYPERLINK("http://www.autodoc.ru/Web/price/art/FDFIS02300L?analog=on","FDFIS02300L")</f>
        <v>FDFIS02300L</v>
      </c>
      <c r="B4320" s="1" t="s">
        <v>6558</v>
      </c>
      <c r="C4320" s="1" t="s">
        <v>2125</v>
      </c>
      <c r="D4320" t="s">
        <v>6559</v>
      </c>
    </row>
    <row r="4321" spans="1:4" x14ac:dyDescent="0.25">
      <c r="A4321" s="4" t="str">
        <f>HYPERLINK("http://www.autodoc.ru/Web/price/art/FDFIS08300L?analog=on","FDFIS08300L")</f>
        <v>FDFIS08300L</v>
      </c>
      <c r="B4321" s="1" t="s">
        <v>6677</v>
      </c>
      <c r="C4321" s="1" t="s">
        <v>483</v>
      </c>
      <c r="D4321" t="s">
        <v>6678</v>
      </c>
    </row>
    <row r="4322" spans="1:4" x14ac:dyDescent="0.25">
      <c r="A4322" s="4" t="str">
        <f>HYPERLINK("http://www.autodoc.ru/Web/price/art/FDFIS02300R?analog=on","FDFIS02300R")</f>
        <v>FDFIS02300R</v>
      </c>
      <c r="B4322" s="1" t="s">
        <v>6560</v>
      </c>
      <c r="C4322" s="1" t="s">
        <v>2125</v>
      </c>
      <c r="D4322" t="s">
        <v>6561</v>
      </c>
    </row>
    <row r="4323" spans="1:4" x14ac:dyDescent="0.25">
      <c r="A4323" s="4" t="str">
        <f>HYPERLINK("http://www.autodoc.ru/Web/price/art/FDFIS08300R?analog=on","FDFIS08300R")</f>
        <v>FDFIS08300R</v>
      </c>
      <c r="B4323" s="1" t="s">
        <v>6679</v>
      </c>
      <c r="C4323" s="1" t="s">
        <v>483</v>
      </c>
      <c r="D4323" t="s">
        <v>6680</v>
      </c>
    </row>
    <row r="4324" spans="1:4" x14ac:dyDescent="0.25">
      <c r="A4324" s="4" t="str">
        <f>HYPERLINK("http://www.autodoc.ru/Web/price/art/FDFIS08301L?analog=on","FDFIS08301L")</f>
        <v>FDFIS08301L</v>
      </c>
      <c r="B4324" s="1" t="s">
        <v>6677</v>
      </c>
      <c r="C4324" s="1" t="s">
        <v>483</v>
      </c>
      <c r="D4324" t="s">
        <v>6681</v>
      </c>
    </row>
    <row r="4325" spans="1:4" x14ac:dyDescent="0.25">
      <c r="A4325" s="4" t="str">
        <f>HYPERLINK("http://www.autodoc.ru/Web/price/art/FDFIS08301R?analog=on","FDFIS08301R")</f>
        <v>FDFIS08301R</v>
      </c>
      <c r="B4325" s="1" t="s">
        <v>6679</v>
      </c>
      <c r="C4325" s="1" t="s">
        <v>483</v>
      </c>
      <c r="D4325" t="s">
        <v>6682</v>
      </c>
    </row>
    <row r="4326" spans="1:4" x14ac:dyDescent="0.25">
      <c r="A4326" s="4" t="str">
        <f>HYPERLINK("http://www.autodoc.ru/Web/price/art/FDFIS08302L?analog=on","FDFIS08302L")</f>
        <v>FDFIS08302L</v>
      </c>
      <c r="B4326" s="1" t="s">
        <v>6677</v>
      </c>
      <c r="C4326" s="1" t="s">
        <v>483</v>
      </c>
      <c r="D4326" t="s">
        <v>6683</v>
      </c>
    </row>
    <row r="4327" spans="1:4" x14ac:dyDescent="0.25">
      <c r="A4327" s="4" t="str">
        <f>HYPERLINK("http://www.autodoc.ru/Web/price/art/FDFIS08302R?analog=on","FDFIS08302R")</f>
        <v>FDFIS08302R</v>
      </c>
      <c r="B4327" s="1" t="s">
        <v>6679</v>
      </c>
      <c r="C4327" s="1" t="s">
        <v>483</v>
      </c>
      <c r="D4327" t="s">
        <v>6684</v>
      </c>
    </row>
    <row r="4328" spans="1:4" x14ac:dyDescent="0.25">
      <c r="A4328" s="4" t="str">
        <f>HYPERLINK("http://www.autodoc.ru/Web/price/art/FDFIS08330?analog=on","FDFIS08330")</f>
        <v>FDFIS08330</v>
      </c>
      <c r="B4328" s="1" t="s">
        <v>6685</v>
      </c>
      <c r="C4328" s="1" t="s">
        <v>483</v>
      </c>
      <c r="D4328" t="s">
        <v>6686</v>
      </c>
    </row>
    <row r="4329" spans="1:4" x14ac:dyDescent="0.25">
      <c r="A4329" s="4" t="str">
        <f>HYPERLINK("http://www.autodoc.ru/Web/price/art/FDFIS13330?analog=on","FDFIS13330")</f>
        <v>FDFIS13330</v>
      </c>
      <c r="B4329" s="1" t="s">
        <v>6687</v>
      </c>
      <c r="C4329" s="1" t="s">
        <v>1924</v>
      </c>
      <c r="D4329" t="s">
        <v>6686</v>
      </c>
    </row>
    <row r="4330" spans="1:4" x14ac:dyDescent="0.25">
      <c r="A4330" s="4" t="str">
        <f>HYPERLINK("http://www.autodoc.ru/Web/price/art/FDFIS08360?analog=on","FDFIS08360")</f>
        <v>FDFIS08360</v>
      </c>
      <c r="B4330" s="1" t="s">
        <v>6688</v>
      </c>
      <c r="C4330" s="1" t="s">
        <v>483</v>
      </c>
      <c r="D4330" t="s">
        <v>6689</v>
      </c>
    </row>
    <row r="4331" spans="1:4" x14ac:dyDescent="0.25">
      <c r="A4331" s="4" t="str">
        <f>HYPERLINK("http://www.autodoc.ru/Web/price/art/FDFIS08361?analog=on","FDFIS08361")</f>
        <v>FDFIS08361</v>
      </c>
      <c r="B4331" s="1" t="s">
        <v>6690</v>
      </c>
      <c r="C4331" s="1" t="s">
        <v>483</v>
      </c>
      <c r="D4331" t="s">
        <v>6691</v>
      </c>
    </row>
    <row r="4332" spans="1:4" x14ac:dyDescent="0.25">
      <c r="A4332" s="4" t="str">
        <f>HYPERLINK("http://www.autodoc.ru/Web/price/art/FDFIS08362?analog=on","FDFIS08362")</f>
        <v>FDFIS08362</v>
      </c>
      <c r="B4332" s="1" t="s">
        <v>6688</v>
      </c>
      <c r="C4332" s="1" t="s">
        <v>483</v>
      </c>
      <c r="D4332" t="s">
        <v>6692</v>
      </c>
    </row>
    <row r="4333" spans="1:4" x14ac:dyDescent="0.25">
      <c r="A4333" s="4" t="str">
        <f>HYPERLINK("http://www.autodoc.ru/Web/price/art/FDFIS13450L?analog=on","FDFIS13450L")</f>
        <v>FDFIS13450L</v>
      </c>
      <c r="B4333" s="1" t="s">
        <v>6693</v>
      </c>
      <c r="C4333" s="1" t="s">
        <v>1924</v>
      </c>
      <c r="D4333" t="s">
        <v>6694</v>
      </c>
    </row>
    <row r="4334" spans="1:4" x14ac:dyDescent="0.25">
      <c r="A4334" s="4" t="str">
        <f>HYPERLINK("http://www.autodoc.ru/Web/price/art/FDFIS08450XL?analog=on","FDFIS08450XL")</f>
        <v>FDFIS08450XL</v>
      </c>
      <c r="B4334" s="1" t="s">
        <v>6695</v>
      </c>
      <c r="C4334" s="1" t="s">
        <v>483</v>
      </c>
      <c r="D4334" t="s">
        <v>6696</v>
      </c>
    </row>
    <row r="4335" spans="1:4" x14ac:dyDescent="0.25">
      <c r="A4335" s="4" t="str">
        <f>HYPERLINK("http://www.autodoc.ru/Web/price/art/FDFIS13450R?analog=on","FDFIS13450R")</f>
        <v>FDFIS13450R</v>
      </c>
      <c r="B4335" s="1" t="s">
        <v>6697</v>
      </c>
      <c r="C4335" s="1" t="s">
        <v>1924</v>
      </c>
      <c r="D4335" t="s">
        <v>6698</v>
      </c>
    </row>
    <row r="4336" spans="1:4" x14ac:dyDescent="0.25">
      <c r="A4336" s="4" t="str">
        <f>HYPERLINK("http://www.autodoc.ru/Web/price/art/FDFIS08450XR?analog=on","FDFIS08450XR")</f>
        <v>FDFIS08450XR</v>
      </c>
      <c r="B4336" s="1" t="s">
        <v>6699</v>
      </c>
      <c r="C4336" s="1" t="s">
        <v>483</v>
      </c>
      <c r="D4336" t="s">
        <v>6700</v>
      </c>
    </row>
    <row r="4337" spans="1:4" x14ac:dyDescent="0.25">
      <c r="A4337" s="4" t="str">
        <f>HYPERLINK("http://www.autodoc.ru/Web/price/art/FDFIS13451L?analog=on","FDFIS13451L")</f>
        <v>FDFIS13451L</v>
      </c>
      <c r="B4337" s="1" t="s">
        <v>6701</v>
      </c>
      <c r="C4337" s="1" t="s">
        <v>1924</v>
      </c>
      <c r="D4337" t="s">
        <v>6702</v>
      </c>
    </row>
    <row r="4338" spans="1:4" x14ac:dyDescent="0.25">
      <c r="A4338" s="4" t="str">
        <f>HYPERLINK("http://www.autodoc.ru/Web/price/art/FDFIS08451L?analog=on","FDFIS08451L")</f>
        <v>FDFIS08451L</v>
      </c>
      <c r="B4338" s="1" t="s">
        <v>6703</v>
      </c>
      <c r="C4338" s="1" t="s">
        <v>483</v>
      </c>
      <c r="D4338" t="s">
        <v>6704</v>
      </c>
    </row>
    <row r="4339" spans="1:4" x14ac:dyDescent="0.25">
      <c r="A4339" s="4" t="str">
        <f>HYPERLINK("http://www.autodoc.ru/Web/price/art/FDFIS13451R?analog=on","FDFIS13451R")</f>
        <v>FDFIS13451R</v>
      </c>
      <c r="B4339" s="1" t="s">
        <v>6705</v>
      </c>
      <c r="C4339" s="1" t="s">
        <v>1924</v>
      </c>
      <c r="D4339" t="s">
        <v>6706</v>
      </c>
    </row>
    <row r="4340" spans="1:4" x14ac:dyDescent="0.25">
      <c r="A4340" s="4" t="str">
        <f>HYPERLINK("http://www.autodoc.ru/Web/price/art/FDFIS08451R?analog=on","FDFIS08451R")</f>
        <v>FDFIS08451R</v>
      </c>
      <c r="B4340" s="1" t="s">
        <v>6707</v>
      </c>
      <c r="C4340" s="1" t="s">
        <v>483</v>
      </c>
      <c r="D4340" t="s">
        <v>6708</v>
      </c>
    </row>
    <row r="4341" spans="1:4" x14ac:dyDescent="0.25">
      <c r="A4341" s="4" t="str">
        <f>HYPERLINK("http://www.autodoc.ru/Web/price/art/FDFIS134G0?analog=on","FDFIS134G0")</f>
        <v>FDFIS134G0</v>
      </c>
      <c r="B4341" s="1" t="s">
        <v>6709</v>
      </c>
      <c r="C4341" s="1" t="s">
        <v>1924</v>
      </c>
      <c r="D4341" t="s">
        <v>6710</v>
      </c>
    </row>
    <row r="4342" spans="1:4" x14ac:dyDescent="0.25">
      <c r="A4342" s="4" t="str">
        <f>HYPERLINK("http://www.autodoc.ru/Web/price/art/FDFIS08480L?analog=on","FDFIS08480L")</f>
        <v>FDFIS08480L</v>
      </c>
      <c r="B4342" s="1" t="s">
        <v>6711</v>
      </c>
      <c r="C4342" s="1" t="s">
        <v>483</v>
      </c>
      <c r="D4342" t="s">
        <v>6712</v>
      </c>
    </row>
    <row r="4343" spans="1:4" x14ac:dyDescent="0.25">
      <c r="A4343" s="4" t="str">
        <f>HYPERLINK("http://www.autodoc.ru/Web/price/art/FDFIS08480R?analog=on","FDFIS08480R")</f>
        <v>FDFIS08480R</v>
      </c>
      <c r="B4343" s="1" t="s">
        <v>6713</v>
      </c>
      <c r="C4343" s="1" t="s">
        <v>483</v>
      </c>
      <c r="D4343" t="s">
        <v>6714</v>
      </c>
    </row>
    <row r="4344" spans="1:4" x14ac:dyDescent="0.25">
      <c r="A4344" s="4" t="str">
        <f>HYPERLINK("http://www.autodoc.ru/Web/price/art/FDFIS08640?analog=on","FDFIS08640")</f>
        <v>FDFIS08640</v>
      </c>
      <c r="B4344" s="1" t="s">
        <v>6715</v>
      </c>
      <c r="C4344" s="1" t="s">
        <v>483</v>
      </c>
      <c r="D4344" t="s">
        <v>6716</v>
      </c>
    </row>
    <row r="4345" spans="1:4" x14ac:dyDescent="0.25">
      <c r="A4345" s="4" t="str">
        <f>HYPERLINK("http://www.autodoc.ru/Web/price/art/FDFIS08641?analog=on","FDFIS08641")</f>
        <v>FDFIS08641</v>
      </c>
      <c r="B4345" s="1" t="s">
        <v>6717</v>
      </c>
      <c r="C4345" s="1" t="s">
        <v>483</v>
      </c>
      <c r="D4345" t="s">
        <v>6718</v>
      </c>
    </row>
    <row r="4346" spans="1:4" x14ac:dyDescent="0.25">
      <c r="A4346" s="4" t="str">
        <f>HYPERLINK("http://www.autodoc.ru/Web/price/art/FDFIS08642?analog=on","FDFIS08642")</f>
        <v>FDFIS08642</v>
      </c>
      <c r="B4346" s="1" t="s">
        <v>6715</v>
      </c>
      <c r="C4346" s="1" t="s">
        <v>483</v>
      </c>
      <c r="D4346" t="s">
        <v>6719</v>
      </c>
    </row>
    <row r="4347" spans="1:4" x14ac:dyDescent="0.25">
      <c r="A4347" s="4" t="str">
        <f>HYPERLINK("http://www.autodoc.ru/Web/price/art/FDFIS08680?analog=on","FDFIS08680")</f>
        <v>FDFIS08680</v>
      </c>
      <c r="B4347" s="1" t="s">
        <v>6720</v>
      </c>
      <c r="C4347" s="1" t="s">
        <v>483</v>
      </c>
      <c r="D4347" t="s">
        <v>6721</v>
      </c>
    </row>
    <row r="4348" spans="1:4" x14ac:dyDescent="0.25">
      <c r="A4348" s="4" t="str">
        <f>HYPERLINK("http://www.autodoc.ru/Web/price/art/FDFIS08681?analog=on","FDFIS08681")</f>
        <v>FDFIS08681</v>
      </c>
      <c r="B4348" s="1" t="s">
        <v>6720</v>
      </c>
      <c r="C4348" s="1" t="s">
        <v>483</v>
      </c>
      <c r="D4348" t="s">
        <v>6722</v>
      </c>
    </row>
    <row r="4349" spans="1:4" x14ac:dyDescent="0.25">
      <c r="A4349" s="4" t="str">
        <f>HYPERLINK("http://www.autodoc.ru/Web/price/art/FDFIS08700?analog=on","FDFIS08700")</f>
        <v>FDFIS08700</v>
      </c>
      <c r="B4349" s="1" t="s">
        <v>6723</v>
      </c>
      <c r="C4349" s="1" t="s">
        <v>483</v>
      </c>
      <c r="D4349" t="s">
        <v>6724</v>
      </c>
    </row>
    <row r="4350" spans="1:4" x14ac:dyDescent="0.25">
      <c r="A4350" s="4" t="str">
        <f>HYPERLINK("http://www.autodoc.ru/Web/price/art/FDFIS08730L?analog=on","FDFIS08730L")</f>
        <v>FDFIS08730L</v>
      </c>
      <c r="B4350" s="1" t="s">
        <v>6725</v>
      </c>
      <c r="C4350" s="1" t="s">
        <v>483</v>
      </c>
      <c r="D4350" t="s">
        <v>6726</v>
      </c>
    </row>
    <row r="4351" spans="1:4" x14ac:dyDescent="0.25">
      <c r="A4351" s="4" t="str">
        <f>HYPERLINK("http://www.autodoc.ru/Web/price/art/FDFIS08730R?analog=on","FDFIS08730R")</f>
        <v>FDFIS08730R</v>
      </c>
      <c r="B4351" s="1" t="s">
        <v>6727</v>
      </c>
      <c r="C4351" s="1" t="s">
        <v>483</v>
      </c>
      <c r="D4351" t="s">
        <v>6728</v>
      </c>
    </row>
    <row r="4352" spans="1:4" x14ac:dyDescent="0.25">
      <c r="A4352" s="4" t="str">
        <f>HYPERLINK("http://www.autodoc.ru/Web/price/art/FDFIS08740TTN?analog=on","FDFIS08740TTN")</f>
        <v>FDFIS08740TTN</v>
      </c>
      <c r="B4352" s="1" t="s">
        <v>6729</v>
      </c>
      <c r="C4352" s="1" t="s">
        <v>483</v>
      </c>
      <c r="D4352" t="s">
        <v>6730</v>
      </c>
    </row>
    <row r="4353" spans="1:4" x14ac:dyDescent="0.25">
      <c r="A4353" s="4" t="str">
        <f>HYPERLINK("http://www.autodoc.ru/Web/price/art/FDFIS08740L?analog=on","FDFIS08740L")</f>
        <v>FDFIS08740L</v>
      </c>
      <c r="B4353" s="1" t="s">
        <v>6731</v>
      </c>
      <c r="C4353" s="1" t="s">
        <v>483</v>
      </c>
      <c r="D4353" t="s">
        <v>6573</v>
      </c>
    </row>
    <row r="4354" spans="1:4" x14ac:dyDescent="0.25">
      <c r="A4354" s="4" t="str">
        <f>HYPERLINK("http://www.autodoc.ru/Web/price/art/FDFIS08740R?analog=on","FDFIS08740R")</f>
        <v>FDFIS08740R</v>
      </c>
      <c r="B4354" s="1" t="s">
        <v>6732</v>
      </c>
      <c r="C4354" s="1" t="s">
        <v>483</v>
      </c>
      <c r="D4354" t="s">
        <v>6575</v>
      </c>
    </row>
    <row r="4355" spans="1:4" x14ac:dyDescent="0.25">
      <c r="A4355" s="4" t="str">
        <f>HYPERLINK("http://www.autodoc.ru/Web/price/art/FDFIS08741HN?analog=on","FDFIS08741HN")</f>
        <v>FDFIS08741HN</v>
      </c>
      <c r="B4355" s="1" t="s">
        <v>6733</v>
      </c>
      <c r="C4355" s="1" t="s">
        <v>483</v>
      </c>
      <c r="D4355" t="s">
        <v>6734</v>
      </c>
    </row>
    <row r="4356" spans="1:4" x14ac:dyDescent="0.25">
      <c r="A4356" s="4" t="str">
        <f>HYPERLINK("http://www.autodoc.ru/Web/price/art/FDFIS08742L?analog=on","FDFIS08742L")</f>
        <v>FDFIS08742L</v>
      </c>
      <c r="B4356" s="1" t="s">
        <v>6731</v>
      </c>
      <c r="C4356" s="1" t="s">
        <v>483</v>
      </c>
      <c r="D4356" t="s">
        <v>6735</v>
      </c>
    </row>
    <row r="4357" spans="1:4" x14ac:dyDescent="0.25">
      <c r="A4357" s="4" t="str">
        <f>HYPERLINK("http://www.autodoc.ru/Web/price/art/FDFIS08742R?analog=on","FDFIS08742R")</f>
        <v>FDFIS08742R</v>
      </c>
      <c r="B4357" s="1" t="s">
        <v>6732</v>
      </c>
      <c r="C4357" s="1" t="s">
        <v>483</v>
      </c>
      <c r="D4357" t="s">
        <v>6736</v>
      </c>
    </row>
    <row r="4358" spans="1:4" x14ac:dyDescent="0.25">
      <c r="A4358" s="4" t="str">
        <f>HYPERLINK("http://www.autodoc.ru/Web/price/art/FDFIS08910?analog=on","FDFIS08910")</f>
        <v>FDFIS08910</v>
      </c>
      <c r="B4358" s="1" t="s">
        <v>6737</v>
      </c>
      <c r="C4358" s="1" t="s">
        <v>483</v>
      </c>
      <c r="D4358" t="s">
        <v>6738</v>
      </c>
    </row>
    <row r="4359" spans="1:4" x14ac:dyDescent="0.25">
      <c r="A4359" s="4" t="str">
        <f>HYPERLINK("http://www.autodoc.ru/Web/price/art/FDFIS08930?analog=on","FDFIS08930")</f>
        <v>FDFIS08930</v>
      </c>
      <c r="B4359" s="1" t="s">
        <v>6739</v>
      </c>
      <c r="C4359" s="1" t="s">
        <v>483</v>
      </c>
      <c r="D4359" t="s">
        <v>6740</v>
      </c>
    </row>
    <row r="4360" spans="1:4" x14ac:dyDescent="0.25">
      <c r="A4360" s="4" t="str">
        <f>HYPERLINK("http://www.autodoc.ru/Web/price/art/FDFIS089F0?analog=on","FDFIS089F0")</f>
        <v>FDFIS089F0</v>
      </c>
      <c r="B4360" s="1" t="s">
        <v>6741</v>
      </c>
      <c r="C4360" s="1" t="s">
        <v>483</v>
      </c>
      <c r="D4360" t="s">
        <v>6742</v>
      </c>
    </row>
    <row r="4361" spans="1:4" x14ac:dyDescent="0.25">
      <c r="A4361" s="3" t="s">
        <v>6743</v>
      </c>
      <c r="B4361" s="3"/>
      <c r="C4361" s="3"/>
      <c r="D4361" s="3"/>
    </row>
    <row r="4362" spans="1:4" x14ac:dyDescent="0.25">
      <c r="A4362" s="4" t="str">
        <f>HYPERLINK("http://www.autodoc.ru/Web/price/art/FDFIS89000L?analog=on","FDFIS89000L")</f>
        <v>FDFIS89000L</v>
      </c>
      <c r="B4362" s="1" t="s">
        <v>6744</v>
      </c>
      <c r="C4362" s="1" t="s">
        <v>6745</v>
      </c>
      <c r="D4362" t="s">
        <v>6746</v>
      </c>
    </row>
    <row r="4363" spans="1:4" x14ac:dyDescent="0.25">
      <c r="A4363" s="4" t="str">
        <f>HYPERLINK("http://www.autodoc.ru/Web/price/art/FDFIS89000R?analog=on","FDFIS89000R")</f>
        <v>FDFIS89000R</v>
      </c>
      <c r="B4363" s="1" t="s">
        <v>6747</v>
      </c>
      <c r="C4363" s="1" t="s">
        <v>6745</v>
      </c>
      <c r="D4363" t="s">
        <v>6748</v>
      </c>
    </row>
    <row r="4364" spans="1:4" x14ac:dyDescent="0.25">
      <c r="A4364" s="4" t="str">
        <f>HYPERLINK("http://www.autodoc.ru/Web/price/art/FDFIS89030WL?analog=on","FDFIS89030WL")</f>
        <v>FDFIS89030WL</v>
      </c>
      <c r="B4364" s="1" t="s">
        <v>6749</v>
      </c>
      <c r="C4364" s="1" t="s">
        <v>6745</v>
      </c>
      <c r="D4364" t="s">
        <v>6750</v>
      </c>
    </row>
    <row r="4365" spans="1:4" x14ac:dyDescent="0.25">
      <c r="A4365" s="4" t="str">
        <f>HYPERLINK("http://www.autodoc.ru/Web/price/art/FDFIS89030WR?analog=on","FDFIS89030WR")</f>
        <v>FDFIS89030WR</v>
      </c>
      <c r="B4365" s="1" t="s">
        <v>6751</v>
      </c>
      <c r="C4365" s="1" t="s">
        <v>6745</v>
      </c>
      <c r="D4365" t="s">
        <v>6752</v>
      </c>
    </row>
    <row r="4366" spans="1:4" x14ac:dyDescent="0.25">
      <c r="A4366" s="4" t="str">
        <f>HYPERLINK("http://www.autodoc.ru/Web/price/art/FDFIS89270R?analog=on","FDFIS89270R")</f>
        <v>FDFIS89270R</v>
      </c>
      <c r="B4366" s="1" t="s">
        <v>6753</v>
      </c>
      <c r="C4366" s="1" t="s">
        <v>6754</v>
      </c>
      <c r="D4366" t="s">
        <v>6755</v>
      </c>
    </row>
    <row r="4367" spans="1:4" x14ac:dyDescent="0.25">
      <c r="A4367" s="4" t="str">
        <f>HYPERLINK("http://www.autodoc.ru/Web/price/art/FDFIS94270R?analog=on","FDFIS94270R")</f>
        <v>FDFIS94270R</v>
      </c>
      <c r="B4367" s="1" t="s">
        <v>6753</v>
      </c>
      <c r="C4367" s="1" t="s">
        <v>1170</v>
      </c>
      <c r="D4367" t="s">
        <v>6756</v>
      </c>
    </row>
    <row r="4368" spans="1:4" x14ac:dyDescent="0.25">
      <c r="A4368" s="4" t="str">
        <f>HYPERLINK("http://www.autodoc.ru/Web/price/art/FDFIS89490L?analog=on","FDFIS89490L")</f>
        <v>FDFIS89490L</v>
      </c>
      <c r="C4368" s="1" t="s">
        <v>6745</v>
      </c>
      <c r="D4368" t="s">
        <v>6757</v>
      </c>
    </row>
    <row r="4369" spans="1:4" x14ac:dyDescent="0.25">
      <c r="A4369" s="3" t="s">
        <v>6758</v>
      </c>
      <c r="B4369" s="3"/>
      <c r="C4369" s="3"/>
      <c r="D4369" s="3"/>
    </row>
    <row r="4370" spans="1:4" x14ac:dyDescent="0.25">
      <c r="A4370" s="4" t="str">
        <f>HYPERLINK("http://www.autodoc.ru/Web/price/art/FDFIS96000L?analog=on","FDFIS96000L")</f>
        <v>FDFIS96000L</v>
      </c>
      <c r="B4370" s="1" t="s">
        <v>6759</v>
      </c>
      <c r="C4370" s="1" t="s">
        <v>2617</v>
      </c>
      <c r="D4370" t="s">
        <v>6760</v>
      </c>
    </row>
    <row r="4371" spans="1:4" x14ac:dyDescent="0.25">
      <c r="A4371" s="4" t="str">
        <f>HYPERLINK("http://www.autodoc.ru/Web/price/art/FDFIS96000R?analog=on","FDFIS96000R")</f>
        <v>FDFIS96000R</v>
      </c>
      <c r="B4371" s="1" t="s">
        <v>6761</v>
      </c>
      <c r="C4371" s="1" t="s">
        <v>2617</v>
      </c>
      <c r="D4371" t="s">
        <v>6762</v>
      </c>
    </row>
    <row r="4372" spans="1:4" x14ac:dyDescent="0.25">
      <c r="A4372" s="4" t="str">
        <f>HYPERLINK("http://www.autodoc.ru/Web/price/art/FDFIS96160X?analog=on","FDFIS96160X")</f>
        <v>FDFIS96160X</v>
      </c>
      <c r="B4372" s="1" t="s">
        <v>6763</v>
      </c>
      <c r="C4372" s="1" t="s">
        <v>2617</v>
      </c>
      <c r="D4372" t="s">
        <v>6764</v>
      </c>
    </row>
    <row r="4373" spans="1:4" x14ac:dyDescent="0.25">
      <c r="A4373" s="4" t="str">
        <f>HYPERLINK("http://www.autodoc.ru/Web/price/art/FDFIS96270L?analog=on","FDFIS96270L")</f>
        <v>FDFIS96270L</v>
      </c>
      <c r="B4373" s="1" t="s">
        <v>6765</v>
      </c>
      <c r="C4373" s="1" t="s">
        <v>2617</v>
      </c>
      <c r="D4373" t="s">
        <v>6766</v>
      </c>
    </row>
    <row r="4374" spans="1:4" x14ac:dyDescent="0.25">
      <c r="A4374" s="4" t="str">
        <f>HYPERLINK("http://www.autodoc.ru/Web/price/art/FDFIS96270R?analog=on","FDFIS96270R")</f>
        <v>FDFIS96270R</v>
      </c>
      <c r="B4374" s="1" t="s">
        <v>6767</v>
      </c>
      <c r="C4374" s="1" t="s">
        <v>2617</v>
      </c>
      <c r="D4374" t="s">
        <v>6768</v>
      </c>
    </row>
    <row r="4375" spans="1:4" x14ac:dyDescent="0.25">
      <c r="A4375" s="4" t="str">
        <f>HYPERLINK("http://www.autodoc.ru/Web/price/art/FDFIS96330?analog=on","FDFIS96330")</f>
        <v>FDFIS96330</v>
      </c>
      <c r="B4375" s="1" t="s">
        <v>6769</v>
      </c>
      <c r="C4375" s="1" t="s">
        <v>2617</v>
      </c>
      <c r="D4375" t="s">
        <v>6686</v>
      </c>
    </row>
    <row r="4376" spans="1:4" x14ac:dyDescent="0.25">
      <c r="A4376" s="4" t="str">
        <f>HYPERLINK("http://www.autodoc.ru/Web/price/art/FDFIS96331?analog=on","FDFIS96331")</f>
        <v>FDFIS96331</v>
      </c>
      <c r="B4376" s="1" t="s">
        <v>6770</v>
      </c>
      <c r="C4376" s="1" t="s">
        <v>2617</v>
      </c>
      <c r="D4376" t="s">
        <v>6771</v>
      </c>
    </row>
    <row r="4377" spans="1:4" x14ac:dyDescent="0.25">
      <c r="A4377" s="4" t="str">
        <f>HYPERLINK("http://www.autodoc.ru/Web/price/art/FDFIS96380?analog=on","FDFIS96380")</f>
        <v>FDFIS96380</v>
      </c>
      <c r="B4377" s="1" t="s">
        <v>6772</v>
      </c>
      <c r="C4377" s="1" t="s">
        <v>2617</v>
      </c>
      <c r="D4377" t="s">
        <v>6565</v>
      </c>
    </row>
    <row r="4378" spans="1:4" x14ac:dyDescent="0.25">
      <c r="A4378" s="4" t="str">
        <f>HYPERLINK("http://www.autodoc.ru/Web/price/art/FDFOC98970?analog=on","FDFOC98970")</f>
        <v>FDFOC98970</v>
      </c>
      <c r="B4378" s="1" t="s">
        <v>6773</v>
      </c>
      <c r="C4378" s="1" t="s">
        <v>699</v>
      </c>
      <c r="D4378" t="s">
        <v>6774</v>
      </c>
    </row>
    <row r="4379" spans="1:4" x14ac:dyDescent="0.25">
      <c r="A4379" s="3" t="s">
        <v>6775</v>
      </c>
      <c r="B4379" s="3"/>
      <c r="C4379" s="3"/>
      <c r="D4379" s="3"/>
    </row>
    <row r="4380" spans="1:4" x14ac:dyDescent="0.25">
      <c r="A4380" s="4" t="str">
        <f>HYPERLINK("http://www.autodoc.ru/Web/price/art/FDFIS99000L?analog=on","FDFIS99000L")</f>
        <v>FDFIS99000L</v>
      </c>
      <c r="B4380" s="1" t="s">
        <v>6776</v>
      </c>
      <c r="C4380" s="1" t="s">
        <v>1008</v>
      </c>
      <c r="D4380" t="s">
        <v>6586</v>
      </c>
    </row>
    <row r="4381" spans="1:4" x14ac:dyDescent="0.25">
      <c r="A4381" s="4" t="str">
        <f>HYPERLINK("http://www.autodoc.ru/Web/price/art/FDFIS99000R?analog=on","FDFIS99000R")</f>
        <v>FDFIS99000R</v>
      </c>
      <c r="B4381" s="1" t="s">
        <v>6777</v>
      </c>
      <c r="C4381" s="1" t="s">
        <v>1008</v>
      </c>
      <c r="D4381" t="s">
        <v>6588</v>
      </c>
    </row>
    <row r="4382" spans="1:4" x14ac:dyDescent="0.25">
      <c r="A4382" s="4" t="str">
        <f>HYPERLINK("http://www.autodoc.ru/Web/price/art/FDFIS99450L?analog=on","FDFIS99450L")</f>
        <v>FDFIS99450L</v>
      </c>
      <c r="B4382" s="1" t="s">
        <v>6778</v>
      </c>
      <c r="C4382" s="1" t="s">
        <v>1008</v>
      </c>
      <c r="D4382" t="s">
        <v>6779</v>
      </c>
    </row>
    <row r="4383" spans="1:4" x14ac:dyDescent="0.25">
      <c r="A4383" s="4" t="str">
        <f>HYPERLINK("http://www.autodoc.ru/Web/price/art/FDFIS99450R?analog=on","FDFIS99450R")</f>
        <v>FDFIS99450R</v>
      </c>
      <c r="B4383" s="1" t="s">
        <v>6780</v>
      </c>
      <c r="C4383" s="1" t="s">
        <v>1008</v>
      </c>
      <c r="D4383" t="s">
        <v>6781</v>
      </c>
    </row>
    <row r="4384" spans="1:4" x14ac:dyDescent="0.25">
      <c r="A4384" s="3" t="s">
        <v>6782</v>
      </c>
      <c r="B4384" s="3"/>
      <c r="C4384" s="3"/>
      <c r="D4384" s="3"/>
    </row>
    <row r="4385" spans="1:4" x14ac:dyDescent="0.25">
      <c r="A4385" s="4" t="str">
        <f>HYPERLINK("http://www.autodoc.ru/Web/price/art/FDFOC05000L?analog=on","FDFOC05000L")</f>
        <v>FDFOC05000L</v>
      </c>
      <c r="B4385" s="1" t="s">
        <v>6783</v>
      </c>
      <c r="C4385" s="1" t="s">
        <v>725</v>
      </c>
      <c r="D4385" t="s">
        <v>6784</v>
      </c>
    </row>
    <row r="4386" spans="1:4" x14ac:dyDescent="0.25">
      <c r="A4386" s="4" t="str">
        <f>HYPERLINK("http://www.autodoc.ru/Web/price/art/FDFOC05000R?analog=on","FDFOC05000R")</f>
        <v>FDFOC05000R</v>
      </c>
      <c r="B4386" s="1" t="s">
        <v>6785</v>
      </c>
      <c r="C4386" s="1" t="s">
        <v>725</v>
      </c>
      <c r="D4386" t="s">
        <v>6786</v>
      </c>
    </row>
    <row r="4387" spans="1:4" x14ac:dyDescent="0.25">
      <c r="A4387" s="4" t="str">
        <f>HYPERLINK("http://www.autodoc.ru/Web/price/art/FDFOC05001BL?analog=on","FDFOC05001BL")</f>
        <v>FDFOC05001BL</v>
      </c>
      <c r="B4387" s="1" t="s">
        <v>6787</v>
      </c>
      <c r="C4387" s="1" t="s">
        <v>725</v>
      </c>
      <c r="D4387" t="s">
        <v>6788</v>
      </c>
    </row>
    <row r="4388" spans="1:4" x14ac:dyDescent="0.25">
      <c r="A4388" s="4" t="str">
        <f>HYPERLINK("http://www.autodoc.ru/Web/price/art/FDFOC05001BR?analog=on","FDFOC05001BR")</f>
        <v>FDFOC05001BR</v>
      </c>
      <c r="B4388" s="1" t="s">
        <v>6789</v>
      </c>
      <c r="C4388" s="1" t="s">
        <v>725</v>
      </c>
      <c r="D4388" t="s">
        <v>6790</v>
      </c>
    </row>
    <row r="4389" spans="1:4" x14ac:dyDescent="0.25">
      <c r="A4389" s="4" t="str">
        <f>HYPERLINK("http://www.autodoc.ru/Web/price/art/FDFOC05003L?analog=on","FDFOC05003L")</f>
        <v>FDFOC05003L</v>
      </c>
      <c r="B4389" s="1" t="s">
        <v>6791</v>
      </c>
      <c r="C4389" s="1" t="s">
        <v>725</v>
      </c>
      <c r="D4389" t="s">
        <v>6792</v>
      </c>
    </row>
    <row r="4390" spans="1:4" x14ac:dyDescent="0.25">
      <c r="A4390" s="4" t="str">
        <f>HYPERLINK("http://www.autodoc.ru/Web/price/art/FDFOC05003R?analog=on","FDFOC05003R")</f>
        <v>FDFOC05003R</v>
      </c>
      <c r="B4390" s="1" t="s">
        <v>6793</v>
      </c>
      <c r="C4390" s="1" t="s">
        <v>725</v>
      </c>
      <c r="D4390" t="s">
        <v>6794</v>
      </c>
    </row>
    <row r="4391" spans="1:4" x14ac:dyDescent="0.25">
      <c r="A4391" s="4" t="str">
        <f>HYPERLINK("http://www.autodoc.ru/Web/price/art/FDFOC05004HN?analog=on","FDFOC05004HN")</f>
        <v>FDFOC05004HN</v>
      </c>
      <c r="B4391" s="1" t="s">
        <v>6795</v>
      </c>
      <c r="C4391" s="1" t="s">
        <v>725</v>
      </c>
      <c r="D4391" t="s">
        <v>6796</v>
      </c>
    </row>
    <row r="4392" spans="1:4" x14ac:dyDescent="0.25">
      <c r="A4392" s="4" t="str">
        <f>HYPERLINK("http://www.autodoc.ru/Web/price/art/FDFOC05004BN?analog=on","FDFOC05004BN")</f>
        <v>FDFOC05004BN</v>
      </c>
      <c r="B4392" s="1" t="s">
        <v>6797</v>
      </c>
      <c r="C4392" s="1" t="s">
        <v>725</v>
      </c>
      <c r="D4392" t="s">
        <v>6798</v>
      </c>
    </row>
    <row r="4393" spans="1:4" x14ac:dyDescent="0.25">
      <c r="A4393" s="4" t="str">
        <f>HYPERLINK("http://www.autodoc.ru/Web/price/art/FDFOC05005HN?analog=on","FDFOC05005HN")</f>
        <v>FDFOC05005HN</v>
      </c>
      <c r="B4393" s="1" t="s">
        <v>6795</v>
      </c>
      <c r="C4393" s="1" t="s">
        <v>725</v>
      </c>
      <c r="D4393" t="s">
        <v>6799</v>
      </c>
    </row>
    <row r="4394" spans="1:4" x14ac:dyDescent="0.25">
      <c r="A4394" s="4" t="str">
        <f>HYPERLINK("http://www.autodoc.ru/Web/price/art/FDFOC05005BN?analog=on","FDFOC05005BN")</f>
        <v>FDFOC05005BN</v>
      </c>
      <c r="B4394" s="1" t="s">
        <v>6797</v>
      </c>
      <c r="C4394" s="1" t="s">
        <v>725</v>
      </c>
      <c r="D4394" t="s">
        <v>6800</v>
      </c>
    </row>
    <row r="4395" spans="1:4" x14ac:dyDescent="0.25">
      <c r="A4395" s="4" t="str">
        <f>HYPERLINK("http://www.autodoc.ru/Web/price/art/FDFOC05006HN?analog=on","FDFOC05006HN")</f>
        <v>FDFOC05006HN</v>
      </c>
      <c r="B4395" s="1" t="s">
        <v>6795</v>
      </c>
      <c r="C4395" s="1" t="s">
        <v>725</v>
      </c>
      <c r="D4395" t="s">
        <v>6801</v>
      </c>
    </row>
    <row r="4396" spans="1:4" x14ac:dyDescent="0.25">
      <c r="A4396" s="4" t="str">
        <f>HYPERLINK("http://www.autodoc.ru/Web/price/art/FDFOC05006BN?analog=on","FDFOC05006BN")</f>
        <v>FDFOC05006BN</v>
      </c>
      <c r="B4396" s="1" t="s">
        <v>6797</v>
      </c>
      <c r="C4396" s="1" t="s">
        <v>725</v>
      </c>
      <c r="D4396" t="s">
        <v>6802</v>
      </c>
    </row>
    <row r="4397" spans="1:4" x14ac:dyDescent="0.25">
      <c r="A4397" s="4" t="str">
        <f>HYPERLINK("http://www.autodoc.ru/Web/price/art/FDFOC05007BL?analog=on","FDFOC05007BL")</f>
        <v>FDFOC05007BL</v>
      </c>
      <c r="B4397" s="1" t="s">
        <v>6803</v>
      </c>
      <c r="C4397" s="1" t="s">
        <v>725</v>
      </c>
      <c r="D4397" t="s">
        <v>6804</v>
      </c>
    </row>
    <row r="4398" spans="1:4" x14ac:dyDescent="0.25">
      <c r="A4398" s="4" t="str">
        <f>HYPERLINK("http://www.autodoc.ru/Web/price/art/FDFOC05007BR?analog=on","FDFOC05007BR")</f>
        <v>FDFOC05007BR</v>
      </c>
      <c r="B4398" s="1" t="s">
        <v>6805</v>
      </c>
      <c r="C4398" s="1" t="s">
        <v>725</v>
      </c>
      <c r="D4398" t="s">
        <v>6806</v>
      </c>
    </row>
    <row r="4399" spans="1:4" x14ac:dyDescent="0.25">
      <c r="A4399" s="4" t="str">
        <f>HYPERLINK("http://www.autodoc.ru/Web/price/art/FDFOC05008HN?analog=on","FDFOC05008HN")</f>
        <v>FDFOC05008HN</v>
      </c>
      <c r="B4399" s="1" t="s">
        <v>6795</v>
      </c>
      <c r="C4399" s="1" t="s">
        <v>862</v>
      </c>
      <c r="D4399" t="s">
        <v>6807</v>
      </c>
    </row>
    <row r="4400" spans="1:4" x14ac:dyDescent="0.25">
      <c r="A4400" s="4" t="str">
        <f>HYPERLINK("http://www.autodoc.ru/Web/price/art/FDFOC05008BN?analog=on","FDFOC05008BN")</f>
        <v>FDFOC05008BN</v>
      </c>
      <c r="B4400" s="1" t="s">
        <v>6797</v>
      </c>
      <c r="C4400" s="1" t="s">
        <v>862</v>
      </c>
      <c r="D4400" t="s">
        <v>6808</v>
      </c>
    </row>
    <row r="4401" spans="1:4" x14ac:dyDescent="0.25">
      <c r="A4401" s="4" t="str">
        <f>HYPERLINK("http://www.autodoc.ru/Web/price/art/FDFOC05009HN?analog=on","FDFOC05009HN")</f>
        <v>FDFOC05009HN</v>
      </c>
      <c r="B4401" s="1" t="s">
        <v>6795</v>
      </c>
      <c r="C4401" s="1" t="s">
        <v>862</v>
      </c>
      <c r="D4401" t="s">
        <v>6809</v>
      </c>
    </row>
    <row r="4402" spans="1:4" x14ac:dyDescent="0.25">
      <c r="A4402" s="4" t="str">
        <f>HYPERLINK("http://www.autodoc.ru/Web/price/art/FDFOC05009BN?analog=on","FDFOC05009BN")</f>
        <v>FDFOC05009BN</v>
      </c>
      <c r="B4402" s="1" t="s">
        <v>6797</v>
      </c>
      <c r="C4402" s="1" t="s">
        <v>862</v>
      </c>
      <c r="D4402" t="s">
        <v>6810</v>
      </c>
    </row>
    <row r="4403" spans="1:4" x14ac:dyDescent="0.25">
      <c r="A4403" s="4" t="str">
        <f>HYPERLINK("http://www.autodoc.ru/Web/price/art/FDFOC05070L?analog=on","FDFOC05070L")</f>
        <v>FDFOC05070L</v>
      </c>
      <c r="B4403" s="1" t="s">
        <v>6811</v>
      </c>
      <c r="C4403" s="1" t="s">
        <v>725</v>
      </c>
      <c r="D4403" t="s">
        <v>6812</v>
      </c>
    </row>
    <row r="4404" spans="1:4" x14ac:dyDescent="0.25">
      <c r="A4404" s="4" t="str">
        <f>HYPERLINK("http://www.autodoc.ru/Web/price/art/FDFOC05070R?analog=on","FDFOC05070R")</f>
        <v>FDFOC05070R</v>
      </c>
      <c r="B4404" s="1" t="s">
        <v>6813</v>
      </c>
      <c r="C4404" s="1" t="s">
        <v>725</v>
      </c>
      <c r="D4404" t="s">
        <v>6814</v>
      </c>
    </row>
    <row r="4405" spans="1:4" x14ac:dyDescent="0.25">
      <c r="A4405" s="4" t="str">
        <f>HYPERLINK("http://www.autodoc.ru/Web/price/art/FDFOC05071L?analog=on","FDFOC05071L")</f>
        <v>FDFOC05071L</v>
      </c>
      <c r="B4405" s="1" t="s">
        <v>6815</v>
      </c>
      <c r="C4405" s="1" t="s">
        <v>725</v>
      </c>
      <c r="D4405" t="s">
        <v>6816</v>
      </c>
    </row>
    <row r="4406" spans="1:4" x14ac:dyDescent="0.25">
      <c r="A4406" s="4" t="str">
        <f>HYPERLINK("http://www.autodoc.ru/Web/price/art/FDFOC05071R?analog=on","FDFOC05071R")</f>
        <v>FDFOC05071R</v>
      </c>
      <c r="B4406" s="1" t="s">
        <v>6817</v>
      </c>
      <c r="C4406" s="1" t="s">
        <v>725</v>
      </c>
      <c r="D4406" t="s">
        <v>6818</v>
      </c>
    </row>
    <row r="4407" spans="1:4" x14ac:dyDescent="0.25">
      <c r="A4407" s="4" t="str">
        <f>HYPERLINK("http://www.autodoc.ru/Web/price/art/FDFOC05100H?analog=on","FDFOC05100H")</f>
        <v>FDFOC05100H</v>
      </c>
      <c r="B4407" s="1" t="s">
        <v>6819</v>
      </c>
      <c r="C4407" s="1" t="s">
        <v>725</v>
      </c>
      <c r="D4407" t="s">
        <v>6820</v>
      </c>
    </row>
    <row r="4408" spans="1:4" x14ac:dyDescent="0.25">
      <c r="A4408" s="4" t="str">
        <f>HYPERLINK("http://www.autodoc.ru/Web/price/art/FDFOC05100B?analog=on","FDFOC05100B")</f>
        <v>FDFOC05100B</v>
      </c>
      <c r="B4408" s="1" t="s">
        <v>6821</v>
      </c>
      <c r="C4408" s="1" t="s">
        <v>725</v>
      </c>
      <c r="D4408" t="s">
        <v>6822</v>
      </c>
    </row>
    <row r="4409" spans="1:4" x14ac:dyDescent="0.25">
      <c r="A4409" s="4" t="str">
        <f>HYPERLINK("http://www.autodoc.ru/Web/price/art/FDFOC05101?analog=on","FDFOC05101")</f>
        <v>FDFOC05101</v>
      </c>
      <c r="B4409" s="1" t="s">
        <v>6823</v>
      </c>
      <c r="C4409" s="1" t="s">
        <v>725</v>
      </c>
      <c r="D4409" t="s">
        <v>6824</v>
      </c>
    </row>
    <row r="4410" spans="1:4" x14ac:dyDescent="0.25">
      <c r="A4410" s="4" t="str">
        <f>HYPERLINK("http://www.autodoc.ru/Web/price/art/FDFOC051A0N?analog=on","FDFOC051A0N")</f>
        <v>FDFOC051A0N</v>
      </c>
      <c r="B4410" s="1" t="s">
        <v>6825</v>
      </c>
      <c r="C4410" s="1" t="s">
        <v>725</v>
      </c>
      <c r="D4410" t="s">
        <v>6826</v>
      </c>
    </row>
    <row r="4411" spans="1:4" x14ac:dyDescent="0.25">
      <c r="A4411" s="4" t="str">
        <f>HYPERLINK("http://www.autodoc.ru/Web/price/art/FDFOC05160X?analog=on","FDFOC05160X")</f>
        <v>FDFOC05160X</v>
      </c>
      <c r="B4411" s="1" t="s">
        <v>6827</v>
      </c>
      <c r="C4411" s="1" t="s">
        <v>725</v>
      </c>
      <c r="D4411" t="s">
        <v>6828</v>
      </c>
    </row>
    <row r="4412" spans="1:4" x14ac:dyDescent="0.25">
      <c r="A4412" s="4" t="str">
        <f>HYPERLINK("http://www.autodoc.ru/Web/price/art/FDFOC05161?analog=on","FDFOC05161")</f>
        <v>FDFOC05161</v>
      </c>
      <c r="B4412" s="1" t="s">
        <v>6827</v>
      </c>
      <c r="C4412" s="1" t="s">
        <v>725</v>
      </c>
      <c r="D4412" t="s">
        <v>6829</v>
      </c>
    </row>
    <row r="4413" spans="1:4" x14ac:dyDescent="0.25">
      <c r="A4413" s="4" t="str">
        <f>HYPERLINK("http://www.autodoc.ru/Web/price/art/FDFOC05170BL?analog=on","FDFOC05170BL")</f>
        <v>FDFOC05170BL</v>
      </c>
      <c r="B4413" s="1" t="s">
        <v>6830</v>
      </c>
      <c r="C4413" s="1" t="s">
        <v>725</v>
      </c>
      <c r="D4413" t="s">
        <v>6831</v>
      </c>
    </row>
    <row r="4414" spans="1:4" x14ac:dyDescent="0.25">
      <c r="A4414" s="4" t="str">
        <f>HYPERLINK("http://www.autodoc.ru/Web/price/art/FDFOC05170BR?analog=on","FDFOC05170BR")</f>
        <v>FDFOC05170BR</v>
      </c>
      <c r="B4414" s="1" t="s">
        <v>6832</v>
      </c>
      <c r="C4414" s="1" t="s">
        <v>725</v>
      </c>
      <c r="D4414" t="s">
        <v>6833</v>
      </c>
    </row>
    <row r="4415" spans="1:4" x14ac:dyDescent="0.25">
      <c r="A4415" s="4" t="str">
        <f>HYPERLINK("http://www.autodoc.ru/Web/price/art/FDFOC05190L?analog=on","FDFOC05190L")</f>
        <v>FDFOC05190L</v>
      </c>
      <c r="B4415" s="1" t="s">
        <v>6834</v>
      </c>
      <c r="C4415" s="1" t="s">
        <v>725</v>
      </c>
      <c r="D4415" t="s">
        <v>6835</v>
      </c>
    </row>
    <row r="4416" spans="1:4" x14ac:dyDescent="0.25">
      <c r="A4416" s="4" t="str">
        <f>HYPERLINK("http://www.autodoc.ru/Web/price/art/FDFOC05190R?analog=on","FDFOC05190R")</f>
        <v>FDFOC05190R</v>
      </c>
      <c r="B4416" s="1" t="s">
        <v>6836</v>
      </c>
      <c r="C4416" s="1" t="s">
        <v>725</v>
      </c>
      <c r="D4416" t="s">
        <v>6837</v>
      </c>
    </row>
    <row r="4417" spans="1:4" x14ac:dyDescent="0.25">
      <c r="A4417" s="4" t="str">
        <f>HYPERLINK("http://www.autodoc.ru/Web/price/art/FDFOC05191L?analog=on","FDFOC05191L")</f>
        <v>FDFOC05191L</v>
      </c>
      <c r="B4417" s="1" t="s">
        <v>6834</v>
      </c>
      <c r="C4417" s="1" t="s">
        <v>725</v>
      </c>
      <c r="D4417" t="s">
        <v>6838</v>
      </c>
    </row>
    <row r="4418" spans="1:4" x14ac:dyDescent="0.25">
      <c r="A4418" s="4" t="str">
        <f>HYPERLINK("http://www.autodoc.ru/Web/price/art/FDFOC05191R?analog=on","FDFOC05191R")</f>
        <v>FDFOC05191R</v>
      </c>
      <c r="B4418" s="1" t="s">
        <v>6836</v>
      </c>
      <c r="C4418" s="1" t="s">
        <v>725</v>
      </c>
      <c r="D4418" t="s">
        <v>6839</v>
      </c>
    </row>
    <row r="4419" spans="1:4" x14ac:dyDescent="0.25">
      <c r="A4419" s="4" t="str">
        <f>HYPERLINK("http://www.autodoc.ru/Web/price/art/FDFOC05192L?analog=on","FDFOC05192L")</f>
        <v>FDFOC05192L</v>
      </c>
      <c r="B4419" s="1" t="s">
        <v>6840</v>
      </c>
      <c r="C4419" s="1" t="s">
        <v>725</v>
      </c>
      <c r="D4419" t="s">
        <v>6841</v>
      </c>
    </row>
    <row r="4420" spans="1:4" x14ac:dyDescent="0.25">
      <c r="A4420" s="4" t="str">
        <f>HYPERLINK("http://www.autodoc.ru/Web/price/art/FDFOC05192R?analog=on","FDFOC05192R")</f>
        <v>FDFOC05192R</v>
      </c>
      <c r="B4420" s="1" t="s">
        <v>6842</v>
      </c>
      <c r="C4420" s="1" t="s">
        <v>725</v>
      </c>
      <c r="D4420" t="s">
        <v>6843</v>
      </c>
    </row>
    <row r="4421" spans="1:4" x14ac:dyDescent="0.25">
      <c r="A4421" s="4" t="str">
        <f>HYPERLINK("http://www.autodoc.ru/Web/price/art/FDFOC05193L?analog=on","FDFOC05193L")</f>
        <v>FDFOC05193L</v>
      </c>
      <c r="B4421" s="1" t="s">
        <v>6844</v>
      </c>
      <c r="C4421" s="1" t="s">
        <v>725</v>
      </c>
      <c r="D4421" t="s">
        <v>6845</v>
      </c>
    </row>
    <row r="4422" spans="1:4" x14ac:dyDescent="0.25">
      <c r="A4422" s="4" t="str">
        <f>HYPERLINK("http://www.autodoc.ru/Web/price/art/FDFOC05193R?analog=on","FDFOC05193R")</f>
        <v>FDFOC05193R</v>
      </c>
      <c r="B4422" s="1" t="s">
        <v>6846</v>
      </c>
      <c r="C4422" s="1" t="s">
        <v>725</v>
      </c>
      <c r="D4422" t="s">
        <v>6847</v>
      </c>
    </row>
    <row r="4423" spans="1:4" x14ac:dyDescent="0.25">
      <c r="A4423" s="4" t="str">
        <f>HYPERLINK("http://www.autodoc.ru/Web/price/art/FDFOC05220TG?analog=on","FDFOC05220TG")</f>
        <v>FDFOC05220TG</v>
      </c>
      <c r="B4423" s="1" t="s">
        <v>6848</v>
      </c>
      <c r="C4423" s="1" t="s">
        <v>725</v>
      </c>
      <c r="D4423" t="s">
        <v>6849</v>
      </c>
    </row>
    <row r="4424" spans="1:4" x14ac:dyDescent="0.25">
      <c r="A4424" s="4" t="str">
        <f>HYPERLINK("http://www.autodoc.ru/Web/price/art/FDFOC05221?analog=on","FDFOC05221")</f>
        <v>FDFOC05221</v>
      </c>
      <c r="B4424" s="1" t="s">
        <v>6848</v>
      </c>
      <c r="C4424" s="1" t="s">
        <v>725</v>
      </c>
      <c r="D4424" t="s">
        <v>6850</v>
      </c>
    </row>
    <row r="4425" spans="1:4" x14ac:dyDescent="0.25">
      <c r="A4425" s="4" t="str">
        <f>HYPERLINK("http://www.autodoc.ru/Web/price/art/FDFOC05240?analog=on","FDFOC05240")</f>
        <v>FDFOC05240</v>
      </c>
      <c r="B4425" s="1" t="s">
        <v>6851</v>
      </c>
      <c r="C4425" s="1" t="s">
        <v>725</v>
      </c>
      <c r="D4425" t="s">
        <v>6852</v>
      </c>
    </row>
    <row r="4426" spans="1:4" x14ac:dyDescent="0.25">
      <c r="A4426" s="4" t="str">
        <f>HYPERLINK("http://www.autodoc.ru/Web/price/art/FDFOC05270L?analog=on","FDFOC05270L")</f>
        <v>FDFOC05270L</v>
      </c>
      <c r="B4426" s="1" t="s">
        <v>6853</v>
      </c>
      <c r="C4426" s="1" t="s">
        <v>725</v>
      </c>
      <c r="D4426" t="s">
        <v>6854</v>
      </c>
    </row>
    <row r="4427" spans="1:4" x14ac:dyDescent="0.25">
      <c r="A4427" s="4" t="str">
        <f>HYPERLINK("http://www.autodoc.ru/Web/price/art/FDFOC05270R?analog=on","FDFOC05270R")</f>
        <v>FDFOC05270R</v>
      </c>
      <c r="B4427" s="1" t="s">
        <v>6855</v>
      </c>
      <c r="C4427" s="1" t="s">
        <v>725</v>
      </c>
      <c r="D4427" t="s">
        <v>6856</v>
      </c>
    </row>
    <row r="4428" spans="1:4" x14ac:dyDescent="0.25">
      <c r="A4428" s="4" t="str">
        <f>HYPERLINK("http://www.autodoc.ru/Web/price/art/FDFOC05280N?analog=on","FDFOC05280N")</f>
        <v>FDFOC05280N</v>
      </c>
      <c r="B4428" s="1" t="s">
        <v>6857</v>
      </c>
      <c r="C4428" s="1" t="s">
        <v>725</v>
      </c>
      <c r="D4428" t="s">
        <v>6858</v>
      </c>
    </row>
    <row r="4429" spans="1:4" x14ac:dyDescent="0.25">
      <c r="A4429" s="4" t="str">
        <f>HYPERLINK("http://www.autodoc.ru/Web/price/art/FDFOC05300L?analog=on","FDFOC05300L")</f>
        <v>FDFOC05300L</v>
      </c>
      <c r="B4429" s="1" t="s">
        <v>6859</v>
      </c>
      <c r="C4429" s="1" t="s">
        <v>725</v>
      </c>
      <c r="D4429" t="s">
        <v>6860</v>
      </c>
    </row>
    <row r="4430" spans="1:4" x14ac:dyDescent="0.25">
      <c r="A4430" s="4" t="str">
        <f>HYPERLINK("http://www.autodoc.ru/Web/price/art/FDFOC05300R?analog=on","FDFOC05300R")</f>
        <v>FDFOC05300R</v>
      </c>
      <c r="B4430" s="1" t="s">
        <v>6861</v>
      </c>
      <c r="C4430" s="1" t="s">
        <v>725</v>
      </c>
      <c r="D4430" t="s">
        <v>6862</v>
      </c>
    </row>
    <row r="4431" spans="1:4" x14ac:dyDescent="0.25">
      <c r="A4431" s="4" t="str">
        <f>HYPERLINK("http://www.autodoc.ru/Web/price/art/FDFOC05301L?analog=on","FDFOC05301L")</f>
        <v>FDFOC05301L</v>
      </c>
      <c r="B4431" s="1" t="s">
        <v>6863</v>
      </c>
      <c r="C4431" s="1" t="s">
        <v>725</v>
      </c>
      <c r="D4431" t="s">
        <v>6864</v>
      </c>
    </row>
    <row r="4432" spans="1:4" x14ac:dyDescent="0.25">
      <c r="A4432" s="4" t="str">
        <f>HYPERLINK("http://www.autodoc.ru/Web/price/art/FDFOC05301R?analog=on","FDFOC05301R")</f>
        <v>FDFOC05301R</v>
      </c>
      <c r="B4432" s="1" t="s">
        <v>6865</v>
      </c>
      <c r="C4432" s="1" t="s">
        <v>725</v>
      </c>
      <c r="D4432" t="s">
        <v>6866</v>
      </c>
    </row>
    <row r="4433" spans="1:4" x14ac:dyDescent="0.25">
      <c r="A4433" s="4" t="str">
        <f>HYPERLINK("http://www.autodoc.ru/Web/price/art/FDFOC05302L?analog=on","FDFOC05302L")</f>
        <v>FDFOC05302L</v>
      </c>
      <c r="B4433" s="1" t="s">
        <v>6859</v>
      </c>
      <c r="C4433" s="1" t="s">
        <v>725</v>
      </c>
      <c r="D4433" t="s">
        <v>6867</v>
      </c>
    </row>
    <row r="4434" spans="1:4" x14ac:dyDescent="0.25">
      <c r="A4434" s="4" t="str">
        <f>HYPERLINK("http://www.autodoc.ru/Web/price/art/FDFOC05302R?analog=on","FDFOC05302R")</f>
        <v>FDFOC05302R</v>
      </c>
      <c r="B4434" s="1" t="s">
        <v>6861</v>
      </c>
      <c r="C4434" s="1" t="s">
        <v>725</v>
      </c>
      <c r="D4434" t="s">
        <v>6868</v>
      </c>
    </row>
    <row r="4435" spans="1:4" x14ac:dyDescent="0.25">
      <c r="A4435" s="4" t="str">
        <f>HYPERLINK("http://www.autodoc.ru/Web/price/art/FDFOC05310N?analog=on","FDFOC05310N")</f>
        <v>FDFOC05310N</v>
      </c>
      <c r="C4435" s="1" t="s">
        <v>725</v>
      </c>
      <c r="D4435" t="s">
        <v>6869</v>
      </c>
    </row>
    <row r="4436" spans="1:4" x14ac:dyDescent="0.25">
      <c r="A4436" s="4" t="str">
        <f>HYPERLINK("http://www.autodoc.ru/Web/price/art/FDFOC05330?analog=on","FDFOC05330")</f>
        <v>FDFOC05330</v>
      </c>
      <c r="B4436" s="1" t="s">
        <v>6870</v>
      </c>
      <c r="C4436" s="1" t="s">
        <v>725</v>
      </c>
      <c r="D4436" t="s">
        <v>6871</v>
      </c>
    </row>
    <row r="4437" spans="1:4" x14ac:dyDescent="0.25">
      <c r="A4437" s="4" t="str">
        <f>HYPERLINK("http://www.autodoc.ru/Web/price/art/FDFOC05340L?analog=on","FDFOC05340L")</f>
        <v>FDFOC05340L</v>
      </c>
      <c r="B4437" s="1" t="s">
        <v>6872</v>
      </c>
      <c r="C4437" s="1" t="s">
        <v>725</v>
      </c>
      <c r="D4437" t="s">
        <v>6873</v>
      </c>
    </row>
    <row r="4438" spans="1:4" x14ac:dyDescent="0.25">
      <c r="A4438" s="4" t="str">
        <f>HYPERLINK("http://www.autodoc.ru/Web/price/art/FDFOC05340R?analog=on","FDFOC05340R")</f>
        <v>FDFOC05340R</v>
      </c>
      <c r="B4438" s="1" t="s">
        <v>6874</v>
      </c>
      <c r="C4438" s="1" t="s">
        <v>725</v>
      </c>
      <c r="D4438" t="s">
        <v>6875</v>
      </c>
    </row>
    <row r="4439" spans="1:4" x14ac:dyDescent="0.25">
      <c r="A4439" s="4" t="str">
        <f>HYPERLINK("http://www.autodoc.ru/Web/price/art/FDFOC08380?analog=on","FDFOC08380")</f>
        <v>FDFOC08380</v>
      </c>
      <c r="B4439" s="1" t="s">
        <v>6876</v>
      </c>
      <c r="C4439" s="1" t="s">
        <v>483</v>
      </c>
      <c r="D4439" t="s">
        <v>6877</v>
      </c>
    </row>
    <row r="4440" spans="1:4" x14ac:dyDescent="0.25">
      <c r="A4440" s="4" t="str">
        <f>HYPERLINK("http://www.autodoc.ru/Web/price/art/FDFOC05380?analog=on","FDFOC05380")</f>
        <v>FDFOC05380</v>
      </c>
      <c r="B4440" s="1" t="s">
        <v>6878</v>
      </c>
      <c r="C4440" s="1" t="s">
        <v>725</v>
      </c>
      <c r="D4440" t="s">
        <v>6879</v>
      </c>
    </row>
    <row r="4441" spans="1:4" x14ac:dyDescent="0.25">
      <c r="A4441" s="4" t="str">
        <f>HYPERLINK("http://www.autodoc.ru/Web/price/art/FDFOC05450XL?analog=on","FDFOC05450XL")</f>
        <v>FDFOC05450XL</v>
      </c>
      <c r="B4441" s="1" t="s">
        <v>6880</v>
      </c>
      <c r="C4441" s="1" t="s">
        <v>725</v>
      </c>
      <c r="D4441" t="s">
        <v>6881</v>
      </c>
    </row>
    <row r="4442" spans="1:4" x14ac:dyDescent="0.25">
      <c r="A4442" s="4" t="str">
        <f>HYPERLINK("http://www.autodoc.ru/Web/price/art/FDFOC05450XR?analog=on","FDFOC05450XR")</f>
        <v>FDFOC05450XR</v>
      </c>
      <c r="B4442" s="1" t="s">
        <v>6882</v>
      </c>
      <c r="C4442" s="1" t="s">
        <v>725</v>
      </c>
      <c r="D4442" t="s">
        <v>6883</v>
      </c>
    </row>
    <row r="4443" spans="1:4" x14ac:dyDescent="0.25">
      <c r="A4443" s="4" t="str">
        <f>HYPERLINK("http://www.autodoc.ru/Web/price/art/FDFOC05451XL?analog=on","FDFOC05451XL")</f>
        <v>FDFOC05451XL</v>
      </c>
      <c r="B4443" s="1" t="s">
        <v>6884</v>
      </c>
      <c r="C4443" s="1" t="s">
        <v>725</v>
      </c>
      <c r="D4443" t="s">
        <v>6885</v>
      </c>
    </row>
    <row r="4444" spans="1:4" x14ac:dyDescent="0.25">
      <c r="A4444" s="4" t="str">
        <f>HYPERLINK("http://www.autodoc.ru/Web/price/art/FDFOC05451XR?analog=on","FDFOC05451XR")</f>
        <v>FDFOC05451XR</v>
      </c>
      <c r="B4444" s="1" t="s">
        <v>6886</v>
      </c>
      <c r="C4444" s="1" t="s">
        <v>725</v>
      </c>
      <c r="D4444" t="s">
        <v>6887</v>
      </c>
    </row>
    <row r="4445" spans="1:4" x14ac:dyDescent="0.25">
      <c r="A4445" s="4" t="str">
        <f>HYPERLINK("http://www.autodoc.ru/Web/price/art/FDFOC05452L?analog=on","FDFOC05452L")</f>
        <v>FDFOC05452L</v>
      </c>
      <c r="B4445" s="1" t="s">
        <v>6884</v>
      </c>
      <c r="C4445" s="1" t="s">
        <v>725</v>
      </c>
      <c r="D4445" t="s">
        <v>6888</v>
      </c>
    </row>
    <row r="4446" spans="1:4" x14ac:dyDescent="0.25">
      <c r="A4446" s="4" t="str">
        <f>HYPERLINK("http://www.autodoc.ru/Web/price/art/FDFOC05452R?analog=on","FDFOC05452R")</f>
        <v>FDFOC05452R</v>
      </c>
      <c r="B4446" s="1" t="s">
        <v>6886</v>
      </c>
      <c r="C4446" s="1" t="s">
        <v>725</v>
      </c>
      <c r="D4446" t="s">
        <v>6889</v>
      </c>
    </row>
    <row r="4447" spans="1:4" x14ac:dyDescent="0.25">
      <c r="A4447" s="4" t="str">
        <f>HYPERLINK("http://www.autodoc.ru/Web/price/art/FDFOC05453L?analog=on","FDFOC05453L")</f>
        <v>FDFOC05453L</v>
      </c>
      <c r="B4447" s="1" t="s">
        <v>6890</v>
      </c>
      <c r="C4447" s="1" t="s">
        <v>725</v>
      </c>
      <c r="D4447" t="s">
        <v>6891</v>
      </c>
    </row>
    <row r="4448" spans="1:4" x14ac:dyDescent="0.25">
      <c r="A4448" s="4" t="str">
        <f>HYPERLINK("http://www.autodoc.ru/Web/price/art/FDFOC05453R?analog=on","FDFOC05453R")</f>
        <v>FDFOC05453R</v>
      </c>
      <c r="B4448" s="1" t="s">
        <v>6892</v>
      </c>
      <c r="C4448" s="1" t="s">
        <v>725</v>
      </c>
      <c r="D4448" t="s">
        <v>6893</v>
      </c>
    </row>
    <row r="4449" spans="1:4" x14ac:dyDescent="0.25">
      <c r="A4449" s="4" t="str">
        <f>HYPERLINK("http://www.autodoc.ru/Web/price/art/FDFOC05454L?analog=on","FDFOC05454L")</f>
        <v>FDFOC05454L</v>
      </c>
      <c r="B4449" s="1" t="s">
        <v>6894</v>
      </c>
      <c r="C4449" s="1" t="s">
        <v>725</v>
      </c>
      <c r="D4449" t="s">
        <v>6895</v>
      </c>
    </row>
    <row r="4450" spans="1:4" x14ac:dyDescent="0.25">
      <c r="A4450" s="4" t="str">
        <f>HYPERLINK("http://www.autodoc.ru/Web/price/art/FDFOC05454R?analog=on","FDFOC05454R")</f>
        <v>FDFOC05454R</v>
      </c>
      <c r="B4450" s="1" t="s">
        <v>6896</v>
      </c>
      <c r="C4450" s="1" t="s">
        <v>725</v>
      </c>
      <c r="D4450" t="s">
        <v>6897</v>
      </c>
    </row>
    <row r="4451" spans="1:4" x14ac:dyDescent="0.25">
      <c r="A4451" s="4" t="str">
        <f>HYPERLINK("http://www.autodoc.ru/Web/price/art/FDFOC05455R?analog=on","FDFOC05455R")</f>
        <v>FDFOC05455R</v>
      </c>
      <c r="B4451" s="1" t="s">
        <v>6898</v>
      </c>
      <c r="C4451" s="1" t="s">
        <v>725</v>
      </c>
      <c r="D4451" t="s">
        <v>6899</v>
      </c>
    </row>
    <row r="4452" spans="1:4" x14ac:dyDescent="0.25">
      <c r="A4452" s="4" t="str">
        <f>HYPERLINK("http://www.autodoc.ru/Web/price/art/FDFOC05456L?analog=on","FDFOC05456L")</f>
        <v>FDFOC05456L</v>
      </c>
      <c r="B4452" s="1" t="s">
        <v>6900</v>
      </c>
      <c r="C4452" s="1" t="s">
        <v>725</v>
      </c>
      <c r="D4452" t="s">
        <v>6901</v>
      </c>
    </row>
    <row r="4453" spans="1:4" x14ac:dyDescent="0.25">
      <c r="A4453" s="4" t="str">
        <f>HYPERLINK("http://www.autodoc.ru/Web/price/art/FDFOC05460L?analog=on","FDFOC05460L")</f>
        <v>FDFOC05460L</v>
      </c>
      <c r="B4453" s="1" t="s">
        <v>6902</v>
      </c>
      <c r="C4453" s="1" t="s">
        <v>725</v>
      </c>
      <c r="D4453" t="s">
        <v>6903</v>
      </c>
    </row>
    <row r="4454" spans="1:4" x14ac:dyDescent="0.25">
      <c r="A4454" s="4" t="str">
        <f>HYPERLINK("http://www.autodoc.ru/Web/price/art/FDFOC05460R?analog=on","FDFOC05460R")</f>
        <v>FDFOC05460R</v>
      </c>
      <c r="B4454" s="1" t="s">
        <v>6904</v>
      </c>
      <c r="C4454" s="1" t="s">
        <v>725</v>
      </c>
      <c r="D4454" t="s">
        <v>6905</v>
      </c>
    </row>
    <row r="4455" spans="1:4" x14ac:dyDescent="0.25">
      <c r="A4455" s="4" t="str">
        <f>HYPERLINK("http://www.autodoc.ru/Web/price/art/FDFOC05480L?analog=on","FDFOC05480L")</f>
        <v>FDFOC05480L</v>
      </c>
      <c r="B4455" s="1" t="s">
        <v>6906</v>
      </c>
      <c r="C4455" s="1" t="s">
        <v>725</v>
      </c>
      <c r="D4455" t="s">
        <v>6907</v>
      </c>
    </row>
    <row r="4456" spans="1:4" x14ac:dyDescent="0.25">
      <c r="A4456" s="4" t="str">
        <f>HYPERLINK("http://www.autodoc.ru/Web/price/art/FDFOC05480R?analog=on","FDFOC05480R")</f>
        <v>FDFOC05480R</v>
      </c>
      <c r="B4456" s="1" t="s">
        <v>6908</v>
      </c>
      <c r="C4456" s="1" t="s">
        <v>725</v>
      </c>
      <c r="D4456" t="s">
        <v>6909</v>
      </c>
    </row>
    <row r="4457" spans="1:4" x14ac:dyDescent="0.25">
      <c r="A4457" s="4" t="str">
        <f>HYPERLINK("http://www.autodoc.ru/Web/price/art/FDFOC05490L?analog=on","FDFOC05490L")</f>
        <v>FDFOC05490L</v>
      </c>
      <c r="C4457" s="1" t="s">
        <v>725</v>
      </c>
      <c r="D4457" t="s">
        <v>6910</v>
      </c>
    </row>
    <row r="4458" spans="1:4" x14ac:dyDescent="0.25">
      <c r="A4458" s="4" t="str">
        <f>HYPERLINK("http://www.autodoc.ru/Web/price/art/FDFOC05490R?analog=on","FDFOC05490R")</f>
        <v>FDFOC05490R</v>
      </c>
      <c r="C4458" s="1" t="s">
        <v>725</v>
      </c>
      <c r="D4458" t="s">
        <v>6911</v>
      </c>
    </row>
    <row r="4459" spans="1:4" x14ac:dyDescent="0.25">
      <c r="A4459" s="4" t="str">
        <f>HYPERLINK("http://www.autodoc.ru/Web/price/art/FDFOC05491L?analog=on","FDFOC05491L")</f>
        <v>FDFOC05491L</v>
      </c>
      <c r="C4459" s="1" t="s">
        <v>725</v>
      </c>
      <c r="D4459" t="s">
        <v>6912</v>
      </c>
    </row>
    <row r="4460" spans="1:4" x14ac:dyDescent="0.25">
      <c r="A4460" s="4" t="str">
        <f>HYPERLINK("http://www.autodoc.ru/Web/price/art/FDFOC05491R?analog=on","FDFOC05491R")</f>
        <v>FDFOC05491R</v>
      </c>
      <c r="C4460" s="1" t="s">
        <v>725</v>
      </c>
      <c r="D4460" t="s">
        <v>6913</v>
      </c>
    </row>
    <row r="4461" spans="1:4" x14ac:dyDescent="0.25">
      <c r="A4461" s="4" t="str">
        <f>HYPERLINK("http://www.autodoc.ru/Web/price/art/FDFOC05510L?analog=on","FDFOC05510L")</f>
        <v>FDFOC05510L</v>
      </c>
      <c r="B4461" s="1" t="s">
        <v>6914</v>
      </c>
      <c r="C4461" s="1" t="s">
        <v>725</v>
      </c>
      <c r="D4461" t="s">
        <v>6915</v>
      </c>
    </row>
    <row r="4462" spans="1:4" x14ac:dyDescent="0.25">
      <c r="A4462" s="4" t="str">
        <f>HYPERLINK("http://www.autodoc.ru/Web/price/art/FDFOC05510R?analog=on","FDFOC05510R")</f>
        <v>FDFOC05510R</v>
      </c>
      <c r="B4462" s="1" t="s">
        <v>6916</v>
      </c>
      <c r="C4462" s="1" t="s">
        <v>725</v>
      </c>
      <c r="D4462" t="s">
        <v>6917</v>
      </c>
    </row>
    <row r="4463" spans="1:4" x14ac:dyDescent="0.25">
      <c r="A4463" s="4" t="str">
        <f>HYPERLINK("http://www.autodoc.ru/Web/price/art/FDFOC05520L?analog=on","FDFOC05520L")</f>
        <v>FDFOC05520L</v>
      </c>
      <c r="B4463" s="1" t="s">
        <v>6918</v>
      </c>
      <c r="C4463" s="1" t="s">
        <v>725</v>
      </c>
      <c r="D4463" t="s">
        <v>6919</v>
      </c>
    </row>
    <row r="4464" spans="1:4" x14ac:dyDescent="0.25">
      <c r="A4464" s="4" t="str">
        <f>HYPERLINK("http://www.autodoc.ru/Web/price/art/FDFOC05520R?analog=on","FDFOC05520R")</f>
        <v>FDFOC05520R</v>
      </c>
      <c r="B4464" s="1" t="s">
        <v>6920</v>
      </c>
      <c r="C4464" s="1" t="s">
        <v>725</v>
      </c>
      <c r="D4464" t="s">
        <v>6921</v>
      </c>
    </row>
    <row r="4465" spans="1:4" x14ac:dyDescent="0.25">
      <c r="A4465" s="4" t="str">
        <f>HYPERLINK("http://www.autodoc.ru/Web/price/art/FDFOC05540XL?analog=on","FDFOC05540XL")</f>
        <v>FDFOC05540XL</v>
      </c>
      <c r="B4465" s="1" t="s">
        <v>6922</v>
      </c>
      <c r="C4465" s="1" t="s">
        <v>725</v>
      </c>
      <c r="D4465" t="s">
        <v>6923</v>
      </c>
    </row>
    <row r="4466" spans="1:4" x14ac:dyDescent="0.25">
      <c r="A4466" s="4" t="str">
        <f>HYPERLINK("http://www.autodoc.ru/Web/price/art/FDFOC05540XR?analog=on","FDFOC05540XR")</f>
        <v>FDFOC05540XR</v>
      </c>
      <c r="B4466" s="1" t="s">
        <v>6924</v>
      </c>
      <c r="C4466" s="1" t="s">
        <v>725</v>
      </c>
      <c r="D4466" t="s">
        <v>6925</v>
      </c>
    </row>
    <row r="4467" spans="1:4" x14ac:dyDescent="0.25">
      <c r="A4467" s="4" t="str">
        <f>HYPERLINK("http://www.autodoc.ru/Web/price/art/FDFOC05540N?analog=on","FDFOC05540N")</f>
        <v>FDFOC05540N</v>
      </c>
      <c r="B4467" s="1" t="s">
        <v>6926</v>
      </c>
      <c r="C4467" s="1" t="s">
        <v>725</v>
      </c>
      <c r="D4467" t="s">
        <v>6927</v>
      </c>
    </row>
    <row r="4468" spans="1:4" x14ac:dyDescent="0.25">
      <c r="A4468" s="4" t="str">
        <f>HYPERLINK("http://www.autodoc.ru/Web/price/art/FDFOC05543L?analog=on","FDFOC05543L")</f>
        <v>FDFOC05543L</v>
      </c>
      <c r="B4468" s="1" t="s">
        <v>6922</v>
      </c>
      <c r="C4468" s="1" t="s">
        <v>725</v>
      </c>
      <c r="D4468" t="s">
        <v>6928</v>
      </c>
    </row>
    <row r="4469" spans="1:4" x14ac:dyDescent="0.25">
      <c r="A4469" s="4" t="str">
        <f>HYPERLINK("http://www.autodoc.ru/Web/price/art/FDFOC05543R?analog=on","FDFOC05543R")</f>
        <v>FDFOC05543R</v>
      </c>
      <c r="B4469" s="1" t="s">
        <v>6924</v>
      </c>
      <c r="C4469" s="1" t="s">
        <v>725</v>
      </c>
      <c r="D4469" t="s">
        <v>6929</v>
      </c>
    </row>
    <row r="4470" spans="1:4" x14ac:dyDescent="0.25">
      <c r="A4470" s="4" t="str">
        <f>HYPERLINK("http://www.autodoc.ru/Web/price/art/FDFOC05560L?analog=on","FDFOC05560L")</f>
        <v>FDFOC05560L</v>
      </c>
      <c r="B4470" s="1" t="s">
        <v>6930</v>
      </c>
      <c r="C4470" s="1" t="s">
        <v>725</v>
      </c>
      <c r="D4470" t="s">
        <v>6931</v>
      </c>
    </row>
    <row r="4471" spans="1:4" x14ac:dyDescent="0.25">
      <c r="A4471" s="4" t="str">
        <f>HYPERLINK("http://www.autodoc.ru/Web/price/art/FDFOC05560R?analog=on","FDFOC05560R")</f>
        <v>FDFOC05560R</v>
      </c>
      <c r="B4471" s="1" t="s">
        <v>6932</v>
      </c>
      <c r="C4471" s="1" t="s">
        <v>725</v>
      </c>
      <c r="D4471" t="s">
        <v>6933</v>
      </c>
    </row>
    <row r="4472" spans="1:4" x14ac:dyDescent="0.25">
      <c r="A4472" s="4" t="str">
        <f>HYPERLINK("http://www.autodoc.ru/Web/price/art/FDFOC05561L?analog=on","FDFOC05561L")</f>
        <v>FDFOC05561L</v>
      </c>
      <c r="B4472" s="1" t="s">
        <v>6934</v>
      </c>
      <c r="C4472" s="1" t="s">
        <v>725</v>
      </c>
      <c r="D4472" t="s">
        <v>6935</v>
      </c>
    </row>
    <row r="4473" spans="1:4" x14ac:dyDescent="0.25">
      <c r="A4473" s="4" t="str">
        <f>HYPERLINK("http://www.autodoc.ru/Web/price/art/FDFOC05561R?analog=on","FDFOC05561R")</f>
        <v>FDFOC05561R</v>
      </c>
      <c r="B4473" s="1" t="s">
        <v>6936</v>
      </c>
      <c r="C4473" s="1" t="s">
        <v>725</v>
      </c>
      <c r="D4473" t="s">
        <v>6937</v>
      </c>
    </row>
    <row r="4474" spans="1:4" x14ac:dyDescent="0.25">
      <c r="A4474" s="4" t="str">
        <f>HYPERLINK("http://www.autodoc.ru/Web/price/art/FDFOC05600?analog=on","FDFOC05600")</f>
        <v>FDFOC05600</v>
      </c>
      <c r="B4474" s="1" t="s">
        <v>6938</v>
      </c>
      <c r="C4474" s="1" t="s">
        <v>725</v>
      </c>
      <c r="D4474" t="s">
        <v>6939</v>
      </c>
    </row>
    <row r="4475" spans="1:4" x14ac:dyDescent="0.25">
      <c r="A4475" s="4" t="str">
        <f>HYPERLINK("http://www.autodoc.ru/Web/price/art/FDFOC05601?analog=on","FDFOC05601")</f>
        <v>FDFOC05601</v>
      </c>
      <c r="B4475" s="1" t="s">
        <v>6940</v>
      </c>
      <c r="C4475" s="1" t="s">
        <v>725</v>
      </c>
      <c r="D4475" t="s">
        <v>6941</v>
      </c>
    </row>
    <row r="4476" spans="1:4" x14ac:dyDescent="0.25">
      <c r="A4476" s="4" t="str">
        <f>HYPERLINK("http://www.autodoc.ru/Web/price/art/FDFOC05630?analog=on","FDFOC05630")</f>
        <v>FDFOC05630</v>
      </c>
      <c r="B4476" s="1" t="s">
        <v>6942</v>
      </c>
      <c r="C4476" s="1" t="s">
        <v>725</v>
      </c>
      <c r="D4476" t="s">
        <v>6943</v>
      </c>
    </row>
    <row r="4477" spans="1:4" x14ac:dyDescent="0.25">
      <c r="A4477" s="4" t="str">
        <f>HYPERLINK("http://www.autodoc.ru/Web/price/art/FDFOC05640X?analog=on","FDFOC05640X")</f>
        <v>FDFOC05640X</v>
      </c>
      <c r="B4477" s="1" t="s">
        <v>6944</v>
      </c>
      <c r="C4477" s="1" t="s">
        <v>725</v>
      </c>
      <c r="D4477" t="s">
        <v>6945</v>
      </c>
    </row>
    <row r="4478" spans="1:4" x14ac:dyDescent="0.25">
      <c r="A4478" s="4" t="str">
        <f>HYPERLINK("http://www.autodoc.ru/Web/price/art/FDFOC05641X?analog=on","FDFOC05641X")</f>
        <v>FDFOC05641X</v>
      </c>
      <c r="B4478" s="1" t="s">
        <v>6946</v>
      </c>
      <c r="C4478" s="1" t="s">
        <v>725</v>
      </c>
      <c r="D4478" t="s">
        <v>6947</v>
      </c>
    </row>
    <row r="4479" spans="1:4" x14ac:dyDescent="0.25">
      <c r="A4479" s="4" t="str">
        <f>HYPERLINK("http://www.autodoc.ru/Web/price/art/FDFOC05642?analog=on","FDFOC05642")</f>
        <v>FDFOC05642</v>
      </c>
      <c r="B4479" s="1" t="s">
        <v>6948</v>
      </c>
      <c r="C4479" s="1" t="s">
        <v>725</v>
      </c>
      <c r="D4479" t="s">
        <v>6949</v>
      </c>
    </row>
    <row r="4480" spans="1:4" x14ac:dyDescent="0.25">
      <c r="A4480" s="4" t="str">
        <f>HYPERLINK("http://www.autodoc.ru/Web/price/art/FDFOC05660B?analog=on","FDFOC05660B")</f>
        <v>FDFOC05660B</v>
      </c>
      <c r="B4480" s="1" t="s">
        <v>6950</v>
      </c>
      <c r="C4480" s="1" t="s">
        <v>725</v>
      </c>
      <c r="D4480" t="s">
        <v>6951</v>
      </c>
    </row>
    <row r="4481" spans="1:4" x14ac:dyDescent="0.25">
      <c r="A4481" s="4" t="str">
        <f>HYPERLINK("http://www.autodoc.ru/Web/price/art/FDFOC05660BN?analog=on","FDFOC05660BN")</f>
        <v>FDFOC05660BN</v>
      </c>
      <c r="B4481" s="1" t="s">
        <v>6952</v>
      </c>
      <c r="C4481" s="1" t="s">
        <v>725</v>
      </c>
      <c r="D4481" t="s">
        <v>6953</v>
      </c>
    </row>
    <row r="4482" spans="1:4" x14ac:dyDescent="0.25">
      <c r="A4482" s="4" t="str">
        <f>HYPERLINK("http://www.autodoc.ru/Web/price/art/FDFOC05661L?analog=on","FDFOC05661L")</f>
        <v>FDFOC05661L</v>
      </c>
      <c r="B4482" s="1" t="s">
        <v>6954</v>
      </c>
      <c r="C4482" s="1" t="s">
        <v>725</v>
      </c>
      <c r="D4482" t="s">
        <v>6955</v>
      </c>
    </row>
    <row r="4483" spans="1:4" x14ac:dyDescent="0.25">
      <c r="A4483" s="4" t="str">
        <f>HYPERLINK("http://www.autodoc.ru/Web/price/art/FDFOC05661R?analog=on","FDFOC05661R")</f>
        <v>FDFOC05661R</v>
      </c>
      <c r="B4483" s="1" t="s">
        <v>6956</v>
      </c>
      <c r="C4483" s="1" t="s">
        <v>725</v>
      </c>
      <c r="D4483" t="s">
        <v>6957</v>
      </c>
    </row>
    <row r="4484" spans="1:4" x14ac:dyDescent="0.25">
      <c r="A4484" s="4" t="str">
        <f>HYPERLINK("http://www.autodoc.ru/Web/price/art/FDFOC05680B?analog=on","FDFOC05680B")</f>
        <v>FDFOC05680B</v>
      </c>
      <c r="B4484" s="1" t="s">
        <v>6958</v>
      </c>
      <c r="C4484" s="1" t="s">
        <v>725</v>
      </c>
      <c r="D4484" t="s">
        <v>6959</v>
      </c>
    </row>
    <row r="4485" spans="1:4" x14ac:dyDescent="0.25">
      <c r="A4485" s="4" t="str">
        <f>HYPERLINK("http://www.autodoc.ru/Web/price/art/FDFOC05681?analog=on","FDFOC05681")</f>
        <v>FDFOC05681</v>
      </c>
      <c r="B4485" s="1" t="s">
        <v>6960</v>
      </c>
      <c r="C4485" s="1" t="s">
        <v>725</v>
      </c>
      <c r="D4485" t="s">
        <v>6961</v>
      </c>
    </row>
    <row r="4486" spans="1:4" x14ac:dyDescent="0.25">
      <c r="A4486" s="4" t="str">
        <f>HYPERLINK("http://www.autodoc.ru/Web/price/art/FDFOC05700?analog=on","FDFOC05700")</f>
        <v>FDFOC05700</v>
      </c>
      <c r="B4486" s="1" t="s">
        <v>6962</v>
      </c>
      <c r="C4486" s="1" t="s">
        <v>725</v>
      </c>
      <c r="D4486" t="s">
        <v>6963</v>
      </c>
    </row>
    <row r="4487" spans="1:4" x14ac:dyDescent="0.25">
      <c r="A4487" s="4" t="str">
        <f>HYPERLINK("http://www.autodoc.ru/Web/price/art/FDFOC05701?analog=on","FDFOC05701")</f>
        <v>FDFOC05701</v>
      </c>
      <c r="B4487" s="1" t="s">
        <v>6962</v>
      </c>
      <c r="C4487" s="1" t="s">
        <v>725</v>
      </c>
      <c r="D4487" t="s">
        <v>6964</v>
      </c>
    </row>
    <row r="4488" spans="1:4" x14ac:dyDescent="0.25">
      <c r="A4488" s="4" t="str">
        <f>HYPERLINK("http://www.autodoc.ru/Web/price/art/FDFOC05740L?analog=on","FDFOC05740L")</f>
        <v>FDFOC05740L</v>
      </c>
      <c r="B4488" s="1" t="s">
        <v>6965</v>
      </c>
      <c r="C4488" s="1" t="s">
        <v>725</v>
      </c>
      <c r="D4488" t="s">
        <v>6966</v>
      </c>
    </row>
    <row r="4489" spans="1:4" x14ac:dyDescent="0.25">
      <c r="A4489" s="4" t="str">
        <f>HYPERLINK("http://www.autodoc.ru/Web/price/art/FDFOC05740R?analog=on","FDFOC05740R")</f>
        <v>FDFOC05740R</v>
      </c>
      <c r="B4489" s="1" t="s">
        <v>6967</v>
      </c>
      <c r="C4489" s="1" t="s">
        <v>725</v>
      </c>
      <c r="D4489" t="s">
        <v>6968</v>
      </c>
    </row>
    <row r="4490" spans="1:4" x14ac:dyDescent="0.25">
      <c r="A4490" s="4" t="str">
        <f>HYPERLINK("http://www.autodoc.ru/Web/price/art/FDFOC05741TTN?analog=on","FDFOC05741TTN")</f>
        <v>FDFOC05741TTN</v>
      </c>
      <c r="B4490" s="1" t="s">
        <v>6969</v>
      </c>
      <c r="C4490" s="1" t="s">
        <v>725</v>
      </c>
      <c r="D4490" t="s">
        <v>6970</v>
      </c>
    </row>
    <row r="4491" spans="1:4" x14ac:dyDescent="0.25">
      <c r="A4491" s="4" t="str">
        <f>HYPERLINK("http://www.autodoc.ru/Web/price/art/FDFOC05742L?analog=on","FDFOC05742L")</f>
        <v>FDFOC05742L</v>
      </c>
      <c r="B4491" s="1" t="s">
        <v>6971</v>
      </c>
      <c r="C4491" s="1" t="s">
        <v>725</v>
      </c>
      <c r="D4491" t="s">
        <v>6972</v>
      </c>
    </row>
    <row r="4492" spans="1:4" x14ac:dyDescent="0.25">
      <c r="A4492" s="4" t="str">
        <f>HYPERLINK("http://www.autodoc.ru/Web/price/art/FDFOC05742R?analog=on","FDFOC05742R")</f>
        <v>FDFOC05742R</v>
      </c>
      <c r="B4492" s="1" t="s">
        <v>6973</v>
      </c>
      <c r="C4492" s="1" t="s">
        <v>725</v>
      </c>
      <c r="D4492" t="s">
        <v>6974</v>
      </c>
    </row>
    <row r="4493" spans="1:4" x14ac:dyDescent="0.25">
      <c r="A4493" s="4" t="str">
        <f>HYPERLINK("http://www.autodoc.ru/Web/price/art/FDFOC05743RN?analog=on","FDFOC05743RN")</f>
        <v>FDFOC05743RN</v>
      </c>
      <c r="B4493" s="1" t="s">
        <v>6969</v>
      </c>
      <c r="C4493" s="1" t="s">
        <v>725</v>
      </c>
      <c r="D4493" t="s">
        <v>6975</v>
      </c>
    </row>
    <row r="4494" spans="1:4" x14ac:dyDescent="0.25">
      <c r="A4494" s="4" t="str">
        <f>HYPERLINK("http://www.autodoc.ru/Web/price/art/FDFOC05743HN?analog=on","FDFOC05743HN")</f>
        <v>FDFOC05743HN</v>
      </c>
      <c r="B4494" s="1" t="s">
        <v>6969</v>
      </c>
      <c r="C4494" s="1" t="s">
        <v>725</v>
      </c>
      <c r="D4494" t="s">
        <v>6976</v>
      </c>
    </row>
    <row r="4495" spans="1:4" x14ac:dyDescent="0.25">
      <c r="A4495" s="4" t="str">
        <f>HYPERLINK("http://www.autodoc.ru/Web/price/art/FDFOC05744L?analog=on","FDFOC05744L")</f>
        <v>FDFOC05744L</v>
      </c>
      <c r="B4495" s="1" t="s">
        <v>6977</v>
      </c>
      <c r="C4495" s="1" t="s">
        <v>725</v>
      </c>
      <c r="D4495" t="s">
        <v>6978</v>
      </c>
    </row>
    <row r="4496" spans="1:4" x14ac:dyDescent="0.25">
      <c r="A4496" s="4" t="str">
        <f>HYPERLINK("http://www.autodoc.ru/Web/price/art/FDFOC05744R?analog=on","FDFOC05744R")</f>
        <v>FDFOC05744R</v>
      </c>
      <c r="B4496" s="1" t="s">
        <v>6979</v>
      </c>
      <c r="C4496" s="1" t="s">
        <v>725</v>
      </c>
      <c r="D4496" t="s">
        <v>6980</v>
      </c>
    </row>
    <row r="4497" spans="1:4" x14ac:dyDescent="0.25">
      <c r="A4497" s="4" t="str">
        <f>HYPERLINK("http://www.autodoc.ru/Web/price/art/FDFOC01750L?analog=on","FDFOC01750L")</f>
        <v>FDFOC01750L</v>
      </c>
      <c r="B4497" s="1" t="s">
        <v>6981</v>
      </c>
      <c r="C4497" s="1" t="s">
        <v>1333</v>
      </c>
      <c r="D4497" t="s">
        <v>6982</v>
      </c>
    </row>
    <row r="4498" spans="1:4" x14ac:dyDescent="0.25">
      <c r="A4498" s="4" t="str">
        <f>HYPERLINK("http://www.autodoc.ru/Web/price/art/FDFOC01750R?analog=on","FDFOC01750R")</f>
        <v>FDFOC01750R</v>
      </c>
      <c r="B4498" s="1" t="s">
        <v>6983</v>
      </c>
      <c r="C4498" s="1" t="s">
        <v>1333</v>
      </c>
      <c r="D4498" t="s">
        <v>6984</v>
      </c>
    </row>
    <row r="4499" spans="1:4" x14ac:dyDescent="0.25">
      <c r="A4499" s="4" t="str">
        <f>HYPERLINK("http://www.autodoc.ru/Web/price/art/FDFOC05810L?analog=on","FDFOC05810L")</f>
        <v>FDFOC05810L</v>
      </c>
      <c r="B4499" s="1" t="s">
        <v>6985</v>
      </c>
      <c r="C4499" s="1" t="s">
        <v>725</v>
      </c>
      <c r="D4499" t="s">
        <v>6986</v>
      </c>
    </row>
    <row r="4500" spans="1:4" x14ac:dyDescent="0.25">
      <c r="A4500" s="4" t="str">
        <f>HYPERLINK("http://www.autodoc.ru/Web/price/art/FDFOC05810R?analog=on","FDFOC05810R")</f>
        <v>FDFOC05810R</v>
      </c>
      <c r="B4500" s="1" t="s">
        <v>6987</v>
      </c>
      <c r="C4500" s="1" t="s">
        <v>725</v>
      </c>
      <c r="D4500" t="s">
        <v>6988</v>
      </c>
    </row>
    <row r="4501" spans="1:4" x14ac:dyDescent="0.25">
      <c r="A4501" s="4" t="str">
        <f>HYPERLINK("http://www.autodoc.ru/Web/price/art/VVS4005810L?analog=on","VVS4005810L")</f>
        <v>VVS4005810L</v>
      </c>
      <c r="B4501" s="1" t="s">
        <v>6989</v>
      </c>
      <c r="C4501" s="1" t="s">
        <v>725</v>
      </c>
      <c r="D4501" t="s">
        <v>6990</v>
      </c>
    </row>
    <row r="4502" spans="1:4" x14ac:dyDescent="0.25">
      <c r="A4502" s="4" t="str">
        <f>HYPERLINK("http://www.autodoc.ru/Web/price/art/VVS4005810R?analog=on","VVS4005810R")</f>
        <v>VVS4005810R</v>
      </c>
      <c r="B4502" s="1" t="s">
        <v>6991</v>
      </c>
      <c r="C4502" s="1" t="s">
        <v>725</v>
      </c>
      <c r="D4502" t="s">
        <v>6992</v>
      </c>
    </row>
    <row r="4503" spans="1:4" x14ac:dyDescent="0.25">
      <c r="A4503" s="4" t="str">
        <f>HYPERLINK("http://www.autodoc.ru/Web/price/art/FDFOC058B0?analog=on","FDFOC058B0")</f>
        <v>FDFOC058B0</v>
      </c>
      <c r="B4503" s="1" t="s">
        <v>6993</v>
      </c>
      <c r="C4503" s="1" t="s">
        <v>725</v>
      </c>
      <c r="D4503" t="s">
        <v>6994</v>
      </c>
    </row>
    <row r="4504" spans="1:4" x14ac:dyDescent="0.25">
      <c r="A4504" s="4" t="str">
        <f>HYPERLINK("http://www.autodoc.ru/Web/price/art/FDFOC05880?analog=on","FDFOC05880")</f>
        <v>FDFOC05880</v>
      </c>
      <c r="B4504" s="1" t="s">
        <v>6995</v>
      </c>
      <c r="C4504" s="1" t="s">
        <v>725</v>
      </c>
      <c r="D4504" t="s">
        <v>6996</v>
      </c>
    </row>
    <row r="4505" spans="1:4" x14ac:dyDescent="0.25">
      <c r="A4505" s="4" t="str">
        <f>HYPERLINK("http://www.autodoc.ru/Web/price/art/MZX0304910?analog=on","MZX0304910")</f>
        <v>MZX0304910</v>
      </c>
      <c r="B4505" s="1" t="s">
        <v>6997</v>
      </c>
      <c r="C4505" s="1" t="s">
        <v>707</v>
      </c>
      <c r="D4505" t="s">
        <v>6998</v>
      </c>
    </row>
    <row r="4506" spans="1:4" x14ac:dyDescent="0.25">
      <c r="A4506" s="4" t="str">
        <f>HYPERLINK("http://www.autodoc.ru/Web/price/art/FDFOC059A0L?analog=on","FDFOC059A0L")</f>
        <v>FDFOC059A0L</v>
      </c>
      <c r="B4506" s="1" t="s">
        <v>6999</v>
      </c>
      <c r="C4506" s="1" t="s">
        <v>725</v>
      </c>
      <c r="D4506" t="s">
        <v>7000</v>
      </c>
    </row>
    <row r="4507" spans="1:4" x14ac:dyDescent="0.25">
      <c r="A4507" s="4" t="str">
        <f>HYPERLINK("http://www.autodoc.ru/Web/price/art/FDFOC059A0R?analog=on","FDFOC059A0R")</f>
        <v>FDFOC059A0R</v>
      </c>
      <c r="B4507" s="1" t="s">
        <v>7001</v>
      </c>
      <c r="C4507" s="1" t="s">
        <v>725</v>
      </c>
      <c r="D4507" t="s">
        <v>7002</v>
      </c>
    </row>
    <row r="4508" spans="1:4" x14ac:dyDescent="0.25">
      <c r="A4508" s="4" t="str">
        <f>HYPERLINK("http://www.autodoc.ru/Web/price/art/MZX0304911?analog=on","MZX0304911")</f>
        <v>MZX0304911</v>
      </c>
      <c r="B4508" s="1" t="s">
        <v>7003</v>
      </c>
      <c r="C4508" s="1" t="s">
        <v>707</v>
      </c>
      <c r="D4508" t="s">
        <v>7004</v>
      </c>
    </row>
    <row r="4509" spans="1:4" x14ac:dyDescent="0.25">
      <c r="A4509" s="4" t="str">
        <f>HYPERLINK("http://www.autodoc.ru/Web/price/art/FDFOC059A1L?analog=on","FDFOC059A1L")</f>
        <v>FDFOC059A1L</v>
      </c>
      <c r="B4509" s="1" t="s">
        <v>7005</v>
      </c>
      <c r="C4509" s="1" t="s">
        <v>725</v>
      </c>
      <c r="D4509" t="s">
        <v>7006</v>
      </c>
    </row>
    <row r="4510" spans="1:4" x14ac:dyDescent="0.25">
      <c r="A4510" s="4" t="str">
        <f>HYPERLINK("http://www.autodoc.ru/Web/price/art/FDFOC059A1R?analog=on","FDFOC059A1R")</f>
        <v>FDFOC059A1R</v>
      </c>
      <c r="B4510" s="1" t="s">
        <v>7007</v>
      </c>
      <c r="C4510" s="1" t="s">
        <v>725</v>
      </c>
      <c r="D4510" t="s">
        <v>7008</v>
      </c>
    </row>
    <row r="4511" spans="1:4" x14ac:dyDescent="0.25">
      <c r="A4511" s="4" t="str">
        <f>HYPERLINK("http://www.autodoc.ru/Web/price/art/MZX0304912?analog=on","MZX0304912")</f>
        <v>MZX0304912</v>
      </c>
      <c r="B4511" s="1" t="s">
        <v>7003</v>
      </c>
      <c r="C4511" s="1" t="s">
        <v>707</v>
      </c>
      <c r="D4511" t="s">
        <v>7009</v>
      </c>
    </row>
    <row r="4512" spans="1:4" x14ac:dyDescent="0.25">
      <c r="A4512" s="4" t="str">
        <f>HYPERLINK("http://www.autodoc.ru/Web/price/art/MZX0304913?analog=on","MZX0304913")</f>
        <v>MZX0304913</v>
      </c>
      <c r="B4512" s="1" t="s">
        <v>7003</v>
      </c>
      <c r="C4512" s="1" t="s">
        <v>707</v>
      </c>
      <c r="D4512" t="s">
        <v>6998</v>
      </c>
    </row>
    <row r="4513" spans="1:4" x14ac:dyDescent="0.25">
      <c r="A4513" s="4" t="str">
        <f>HYPERLINK("http://www.autodoc.ru/Web/price/art/FDFOC05920?analog=on","FDFOC05920")</f>
        <v>FDFOC05920</v>
      </c>
      <c r="B4513" s="1" t="s">
        <v>7010</v>
      </c>
      <c r="C4513" s="1" t="s">
        <v>725</v>
      </c>
      <c r="D4513" t="s">
        <v>7011</v>
      </c>
    </row>
    <row r="4514" spans="1:4" x14ac:dyDescent="0.25">
      <c r="A4514" s="4" t="str">
        <f>HYPERLINK("http://www.autodoc.ru/Web/price/art/FDFOC059B0L?analog=on","FDFOC059B0L")</f>
        <v>FDFOC059B0L</v>
      </c>
      <c r="B4514" s="1" t="s">
        <v>7012</v>
      </c>
      <c r="C4514" s="1" t="s">
        <v>725</v>
      </c>
      <c r="D4514" t="s">
        <v>7013</v>
      </c>
    </row>
    <row r="4515" spans="1:4" x14ac:dyDescent="0.25">
      <c r="A4515" s="4" t="str">
        <f>HYPERLINK("http://www.autodoc.ru/Web/price/art/FDFOC059B0R?analog=on","FDFOC059B0R")</f>
        <v>FDFOC059B0R</v>
      </c>
      <c r="B4515" s="1" t="s">
        <v>7014</v>
      </c>
      <c r="C4515" s="1" t="s">
        <v>725</v>
      </c>
      <c r="D4515" t="s">
        <v>7015</v>
      </c>
    </row>
    <row r="4516" spans="1:4" x14ac:dyDescent="0.25">
      <c r="A4516" s="4" t="str">
        <f>HYPERLINK("http://www.autodoc.ru/Web/price/art/FDFOC059B1C?analog=on","FDFOC059B1C")</f>
        <v>FDFOC059B1C</v>
      </c>
      <c r="B4516" s="1" t="s">
        <v>7016</v>
      </c>
      <c r="C4516" s="1" t="s">
        <v>725</v>
      </c>
      <c r="D4516" t="s">
        <v>7017</v>
      </c>
    </row>
    <row r="4517" spans="1:4" x14ac:dyDescent="0.25">
      <c r="A4517" s="4" t="str">
        <f>HYPERLINK("http://www.autodoc.ru/Web/price/art/FDFOC059B2L?analog=on","FDFOC059B2L")</f>
        <v>FDFOC059B2L</v>
      </c>
      <c r="B4517" s="1" t="s">
        <v>7018</v>
      </c>
      <c r="C4517" s="1" t="s">
        <v>725</v>
      </c>
      <c r="D4517" t="s">
        <v>7019</v>
      </c>
    </row>
    <row r="4518" spans="1:4" x14ac:dyDescent="0.25">
      <c r="A4518" s="4" t="str">
        <f>HYPERLINK("http://www.autodoc.ru/Web/price/art/FDFOC059B2R?analog=on","FDFOC059B2R")</f>
        <v>FDFOC059B2R</v>
      </c>
      <c r="B4518" s="1" t="s">
        <v>7020</v>
      </c>
      <c r="C4518" s="1" t="s">
        <v>725</v>
      </c>
      <c r="D4518" t="s">
        <v>7021</v>
      </c>
    </row>
    <row r="4519" spans="1:4" x14ac:dyDescent="0.25">
      <c r="A4519" s="4" t="str">
        <f>HYPERLINK("http://www.autodoc.ru/Web/price/art/FDFOC05931?analog=on","FDFOC05931")</f>
        <v>FDFOC05931</v>
      </c>
      <c r="B4519" s="1" t="s">
        <v>7022</v>
      </c>
      <c r="C4519" s="1" t="s">
        <v>725</v>
      </c>
      <c r="D4519" t="s">
        <v>7023</v>
      </c>
    </row>
    <row r="4520" spans="1:4" x14ac:dyDescent="0.25">
      <c r="A4520" s="4" t="str">
        <f>HYPERLINK("http://www.autodoc.ru/Web/price/art/FDFOC05932?analog=on","FDFOC05932")</f>
        <v>FDFOC05932</v>
      </c>
      <c r="B4520" s="1" t="s">
        <v>7022</v>
      </c>
      <c r="C4520" s="1" t="s">
        <v>725</v>
      </c>
      <c r="D4520" t="s">
        <v>7024</v>
      </c>
    </row>
    <row r="4521" spans="1:4" x14ac:dyDescent="0.25">
      <c r="A4521" s="4" t="str">
        <f>HYPERLINK("http://www.autodoc.ru/Web/price/art/FDFOC059F0?analog=on","FDFOC059F0")</f>
        <v>FDFOC059F0</v>
      </c>
      <c r="B4521" s="1" t="s">
        <v>7025</v>
      </c>
      <c r="C4521" s="1" t="s">
        <v>725</v>
      </c>
      <c r="D4521" t="s">
        <v>7026</v>
      </c>
    </row>
    <row r="4522" spans="1:4" x14ac:dyDescent="0.25">
      <c r="A4522" s="4" t="str">
        <f>HYPERLINK("http://www.autodoc.ru/Web/price/art/FDFOC059F1P?analog=on","FDFOC059F1P")</f>
        <v>FDFOC059F1P</v>
      </c>
      <c r="B4522" s="1" t="s">
        <v>7027</v>
      </c>
      <c r="C4522" s="1" t="s">
        <v>725</v>
      </c>
      <c r="D4522" t="s">
        <v>7028</v>
      </c>
    </row>
    <row r="4523" spans="1:4" x14ac:dyDescent="0.25">
      <c r="A4523" s="4" t="str">
        <f>HYPERLINK("http://www.autodoc.ru/Web/price/art/FDFOC04970?analog=on","FDFOC04970")</f>
        <v>FDFOC04970</v>
      </c>
      <c r="B4523" s="1" t="s">
        <v>7029</v>
      </c>
      <c r="C4523" s="1" t="s">
        <v>707</v>
      </c>
      <c r="D4523" t="s">
        <v>7030</v>
      </c>
    </row>
    <row r="4524" spans="1:4" x14ac:dyDescent="0.25">
      <c r="A4524" s="4" t="str">
        <f>HYPERLINK("http://www.autodoc.ru/Web/price/art/FDFOC04971?analog=on","FDFOC04971")</f>
        <v>FDFOC04971</v>
      </c>
      <c r="B4524" s="1" t="s">
        <v>7031</v>
      </c>
      <c r="C4524" s="1" t="s">
        <v>707</v>
      </c>
      <c r="D4524" t="s">
        <v>7032</v>
      </c>
    </row>
    <row r="4525" spans="1:4" x14ac:dyDescent="0.25">
      <c r="A4525" s="4" t="str">
        <f>HYPERLINK("http://www.autodoc.ru/Web/price/art/FDFOC04972?analog=on","FDFOC04972")</f>
        <v>FDFOC04972</v>
      </c>
      <c r="B4525" s="1" t="s">
        <v>7033</v>
      </c>
      <c r="C4525" s="1" t="s">
        <v>707</v>
      </c>
      <c r="D4525" t="s">
        <v>7034</v>
      </c>
    </row>
    <row r="4526" spans="1:4" x14ac:dyDescent="0.25">
      <c r="A4526" s="4" t="str">
        <f>HYPERLINK("http://www.autodoc.ru/Web/price/art/FDFOC05992P?analog=on","FDFOC05992P")</f>
        <v>FDFOC05992P</v>
      </c>
      <c r="B4526" s="1" t="s">
        <v>7035</v>
      </c>
      <c r="C4526" s="1" t="s">
        <v>725</v>
      </c>
      <c r="D4526" t="s">
        <v>7036</v>
      </c>
    </row>
    <row r="4527" spans="1:4" x14ac:dyDescent="0.25">
      <c r="A4527" s="3" t="s">
        <v>7037</v>
      </c>
      <c r="B4527" s="3"/>
      <c r="C4527" s="3"/>
      <c r="D4527" s="3"/>
    </row>
    <row r="4528" spans="1:4" x14ac:dyDescent="0.25">
      <c r="A4528" s="4" t="str">
        <f>HYPERLINK("http://www.autodoc.ru/Web/price/art/FDFOC08000BN?analog=on","FDFOC08000BN")</f>
        <v>FDFOC08000BN</v>
      </c>
      <c r="B4528" s="1" t="s">
        <v>7038</v>
      </c>
      <c r="C4528" s="1" t="s">
        <v>483</v>
      </c>
      <c r="D4528" t="s">
        <v>7039</v>
      </c>
    </row>
    <row r="4529" spans="1:4" x14ac:dyDescent="0.25">
      <c r="A4529" s="4" t="str">
        <f>HYPERLINK("http://www.autodoc.ru/Web/price/art/FDFOC08001BN?analog=on","FDFOC08001BN")</f>
        <v>FDFOC08001BN</v>
      </c>
      <c r="B4529" s="1" t="s">
        <v>7038</v>
      </c>
      <c r="C4529" s="1" t="s">
        <v>483</v>
      </c>
      <c r="D4529" t="s">
        <v>7040</v>
      </c>
    </row>
    <row r="4530" spans="1:4" x14ac:dyDescent="0.25">
      <c r="A4530" s="4" t="str">
        <f>HYPERLINK("http://www.autodoc.ru/Web/price/art/FDFOC0800AHN?analog=on","FDFOC0800AHN")</f>
        <v>FDFOC0800AHN</v>
      </c>
      <c r="B4530" s="1" t="s">
        <v>7041</v>
      </c>
      <c r="C4530" s="1" t="s">
        <v>483</v>
      </c>
      <c r="D4530" t="s">
        <v>7042</v>
      </c>
    </row>
    <row r="4531" spans="1:4" x14ac:dyDescent="0.25">
      <c r="A4531" s="4" t="str">
        <f>HYPERLINK("http://www.autodoc.ru/Web/price/art/FDFOC0800ABN?analog=on","FDFOC0800ABN")</f>
        <v>FDFOC0800ABN</v>
      </c>
      <c r="B4531" s="1" t="s">
        <v>7038</v>
      </c>
      <c r="C4531" s="1" t="s">
        <v>483</v>
      </c>
      <c r="D4531" t="s">
        <v>7043</v>
      </c>
    </row>
    <row r="4532" spans="1:4" x14ac:dyDescent="0.25">
      <c r="A4532" s="4" t="str">
        <f>HYPERLINK("http://www.autodoc.ru/Web/price/art/FDFOC08002HN?analog=on","FDFOC08002HN")</f>
        <v>FDFOC08002HN</v>
      </c>
      <c r="B4532" s="1" t="s">
        <v>7041</v>
      </c>
      <c r="C4532" s="1" t="s">
        <v>483</v>
      </c>
      <c r="D4532" t="s">
        <v>7044</v>
      </c>
    </row>
    <row r="4533" spans="1:4" x14ac:dyDescent="0.25">
      <c r="A4533" s="4" t="str">
        <f>HYPERLINK("http://www.autodoc.ru/Web/price/art/FDFOC0800BBN?analog=on","FDFOC0800BBN")</f>
        <v>FDFOC0800BBN</v>
      </c>
      <c r="B4533" s="1" t="s">
        <v>7038</v>
      </c>
      <c r="C4533" s="1" t="s">
        <v>483</v>
      </c>
      <c r="D4533" t="s">
        <v>7045</v>
      </c>
    </row>
    <row r="4534" spans="1:4" x14ac:dyDescent="0.25">
      <c r="A4534" s="4" t="str">
        <f>HYPERLINK("http://www.autodoc.ru/Web/price/art/FDFOC0800CHN?analog=on","FDFOC0800CHN")</f>
        <v>FDFOC0800CHN</v>
      </c>
      <c r="B4534" s="1" t="s">
        <v>7041</v>
      </c>
      <c r="C4534" s="1" t="s">
        <v>483</v>
      </c>
      <c r="D4534" t="s">
        <v>7046</v>
      </c>
    </row>
    <row r="4535" spans="1:4" x14ac:dyDescent="0.25">
      <c r="A4535" s="4" t="str">
        <f>HYPERLINK("http://www.autodoc.ru/Web/price/art/FDFOC08003HL?analog=on","FDFOC08003HL")</f>
        <v>FDFOC08003HL</v>
      </c>
      <c r="B4535" s="1" t="s">
        <v>7047</v>
      </c>
      <c r="C4535" s="1" t="s">
        <v>483</v>
      </c>
      <c r="D4535" t="s">
        <v>7048</v>
      </c>
    </row>
    <row r="4536" spans="1:4" x14ac:dyDescent="0.25">
      <c r="A4536" s="4" t="str">
        <f>HYPERLINK("http://www.autodoc.ru/Web/price/art/FDFOC08003HR?analog=on","FDFOC08003HR")</f>
        <v>FDFOC08003HR</v>
      </c>
      <c r="B4536" s="1" t="s">
        <v>7049</v>
      </c>
      <c r="C4536" s="1" t="s">
        <v>483</v>
      </c>
      <c r="D4536" t="s">
        <v>7050</v>
      </c>
    </row>
    <row r="4537" spans="1:4" x14ac:dyDescent="0.25">
      <c r="A4537" s="4" t="str">
        <f>HYPERLINK("http://www.autodoc.ru/Web/price/art/FDFOC08004HN?analog=on","FDFOC08004HN")</f>
        <v>FDFOC08004HN</v>
      </c>
      <c r="B4537" s="1" t="s">
        <v>7041</v>
      </c>
      <c r="C4537" s="1" t="s">
        <v>483</v>
      </c>
      <c r="D4537" t="s">
        <v>7051</v>
      </c>
    </row>
    <row r="4538" spans="1:4" x14ac:dyDescent="0.25">
      <c r="A4538" s="4" t="str">
        <f>HYPERLINK("http://www.autodoc.ru/Web/price/art/FDFOC0800DBHL?analog=on","FDFOC0800DBHL")</f>
        <v>FDFOC0800DBHL</v>
      </c>
      <c r="B4538" s="1" t="s">
        <v>7052</v>
      </c>
      <c r="C4538" s="1" t="s">
        <v>483</v>
      </c>
      <c r="D4538" t="s">
        <v>7053</v>
      </c>
    </row>
    <row r="4539" spans="1:4" x14ac:dyDescent="0.25">
      <c r="A4539" s="4" t="str">
        <f>HYPERLINK("http://www.autodoc.ru/Web/price/art/FDFOC0800DBHR?analog=on","FDFOC0800DBHR")</f>
        <v>FDFOC0800DBHR</v>
      </c>
      <c r="B4539" s="1" t="s">
        <v>7054</v>
      </c>
      <c r="C4539" s="1" t="s">
        <v>483</v>
      </c>
      <c r="D4539" t="s">
        <v>7055</v>
      </c>
    </row>
    <row r="4540" spans="1:4" x14ac:dyDescent="0.25">
      <c r="A4540" s="4" t="str">
        <f>HYPERLINK("http://www.autodoc.ru/Web/price/art/FDFOC08005BN?analog=on","FDFOC08005BN")</f>
        <v>FDFOC08005BN</v>
      </c>
      <c r="B4540" s="1" t="s">
        <v>7038</v>
      </c>
      <c r="C4540" s="1" t="s">
        <v>483</v>
      </c>
      <c r="D4540" t="s">
        <v>7056</v>
      </c>
    </row>
    <row r="4541" spans="1:4" x14ac:dyDescent="0.25">
      <c r="A4541" s="4" t="str">
        <f>HYPERLINK("http://www.autodoc.ru/Web/price/art/FDFOC0800EBL?analog=on","FDFOC0800EBL")</f>
        <v>FDFOC0800EBL</v>
      </c>
      <c r="B4541" s="1" t="s">
        <v>7057</v>
      </c>
      <c r="C4541" s="1" t="s">
        <v>483</v>
      </c>
      <c r="D4541" t="s">
        <v>7058</v>
      </c>
    </row>
    <row r="4542" spans="1:4" x14ac:dyDescent="0.25">
      <c r="A4542" s="4" t="str">
        <f>HYPERLINK("http://www.autodoc.ru/Web/price/art/FDFOC0800EBR?analog=on","FDFOC0800EBR")</f>
        <v>FDFOC0800EBR</v>
      </c>
      <c r="B4542" s="1" t="s">
        <v>7059</v>
      </c>
      <c r="C4542" s="1" t="s">
        <v>483</v>
      </c>
      <c r="D4542" t="s">
        <v>7060</v>
      </c>
    </row>
    <row r="4543" spans="1:4" x14ac:dyDescent="0.25">
      <c r="A4543" s="4" t="str">
        <f>HYPERLINK("http://www.autodoc.ru/Web/price/art/FDFOC08006HL?analog=on","FDFOC08006HL")</f>
        <v>FDFOC08006HL</v>
      </c>
      <c r="B4543" s="1" t="s">
        <v>7061</v>
      </c>
      <c r="C4543" s="1" t="s">
        <v>483</v>
      </c>
      <c r="D4543" t="s">
        <v>7062</v>
      </c>
    </row>
    <row r="4544" spans="1:4" x14ac:dyDescent="0.25">
      <c r="A4544" s="4" t="str">
        <f>HYPERLINK("http://www.autodoc.ru/Web/price/art/FDFOC08006HR?analog=on","FDFOC08006HR")</f>
        <v>FDFOC08006HR</v>
      </c>
      <c r="B4544" s="1" t="s">
        <v>7063</v>
      </c>
      <c r="C4544" s="1" t="s">
        <v>483</v>
      </c>
      <c r="D4544" t="s">
        <v>7064</v>
      </c>
    </row>
    <row r="4545" spans="1:4" x14ac:dyDescent="0.25">
      <c r="A4545" s="4" t="str">
        <f>HYPERLINK("http://www.autodoc.ru/Web/price/art/FDFOC08007BL?analog=on","FDFOC08007BL")</f>
        <v>FDFOC08007BL</v>
      </c>
      <c r="B4545" s="1" t="s">
        <v>7065</v>
      </c>
      <c r="C4545" s="1" t="s">
        <v>483</v>
      </c>
      <c r="D4545" t="s">
        <v>7066</v>
      </c>
    </row>
    <row r="4546" spans="1:4" x14ac:dyDescent="0.25">
      <c r="A4546" s="4" t="str">
        <f>HYPERLINK("http://www.autodoc.ru/Web/price/art/FDFOC08007BR?analog=on","FDFOC08007BR")</f>
        <v>FDFOC08007BR</v>
      </c>
      <c r="B4546" s="1" t="s">
        <v>7067</v>
      </c>
      <c r="C4546" s="1" t="s">
        <v>483</v>
      </c>
      <c r="D4546" t="s">
        <v>7068</v>
      </c>
    </row>
    <row r="4547" spans="1:4" x14ac:dyDescent="0.25">
      <c r="A4547" s="4" t="str">
        <f>HYPERLINK("http://www.autodoc.ru/Web/price/art/FDFOC08008BL?analog=on","FDFOC08008BL")</f>
        <v>FDFOC08008BL</v>
      </c>
      <c r="B4547" s="1" t="s">
        <v>7069</v>
      </c>
      <c r="C4547" s="1" t="s">
        <v>483</v>
      </c>
      <c r="D4547" t="s">
        <v>7070</v>
      </c>
    </row>
    <row r="4548" spans="1:4" x14ac:dyDescent="0.25">
      <c r="A4548" s="4" t="str">
        <f>HYPERLINK("http://www.autodoc.ru/Web/price/art/FDFOC08008BR?analog=on","FDFOC08008BR")</f>
        <v>FDFOC08008BR</v>
      </c>
      <c r="B4548" s="1" t="s">
        <v>7071</v>
      </c>
      <c r="C4548" s="1" t="s">
        <v>483</v>
      </c>
      <c r="D4548" t="s">
        <v>7072</v>
      </c>
    </row>
    <row r="4549" spans="1:4" x14ac:dyDescent="0.25">
      <c r="A4549" s="4" t="str">
        <f>HYPERLINK("http://www.autodoc.ru/Web/price/art/FDFOC08009L?analog=on","FDFOC08009L")</f>
        <v>FDFOC08009L</v>
      </c>
      <c r="B4549" s="1" t="s">
        <v>7047</v>
      </c>
      <c r="C4549" s="1" t="s">
        <v>483</v>
      </c>
      <c r="D4549" t="s">
        <v>7073</v>
      </c>
    </row>
    <row r="4550" spans="1:4" x14ac:dyDescent="0.25">
      <c r="A4550" s="4" t="str">
        <f>HYPERLINK("http://www.autodoc.ru/Web/price/art/FDFOC08009R?analog=on","FDFOC08009R")</f>
        <v>FDFOC08009R</v>
      </c>
      <c r="B4550" s="1" t="s">
        <v>7049</v>
      </c>
      <c r="C4550" s="1" t="s">
        <v>483</v>
      </c>
      <c r="D4550" t="s">
        <v>7074</v>
      </c>
    </row>
    <row r="4551" spans="1:4" x14ac:dyDescent="0.25">
      <c r="A4551" s="4" t="str">
        <f>HYPERLINK("http://www.autodoc.ru/Web/price/art/FDFOC08070N?analog=on","FDFOC08070N")</f>
        <v>FDFOC08070N</v>
      </c>
      <c r="B4551" s="1" t="s">
        <v>7075</v>
      </c>
      <c r="C4551" s="1" t="s">
        <v>483</v>
      </c>
      <c r="D4551" t="s">
        <v>7076</v>
      </c>
    </row>
    <row r="4552" spans="1:4" x14ac:dyDescent="0.25">
      <c r="A4552" s="4" t="str">
        <f>HYPERLINK("http://www.autodoc.ru/Web/price/art/RNMEG03070Z?analog=on","RNMEG03070Z")</f>
        <v>RNMEG03070Z</v>
      </c>
      <c r="B4552" s="1" t="s">
        <v>5420</v>
      </c>
      <c r="C4552" s="1" t="s">
        <v>782</v>
      </c>
      <c r="D4552" t="s">
        <v>5421</v>
      </c>
    </row>
    <row r="4553" spans="1:4" x14ac:dyDescent="0.25">
      <c r="A4553" s="4" t="str">
        <f>HYPERLINK("http://www.autodoc.ru/Web/price/art/DWNEX08070Z?analog=on","DWNEX08070Z")</f>
        <v>DWNEX08070Z</v>
      </c>
      <c r="B4553" s="1" t="s">
        <v>5420</v>
      </c>
      <c r="C4553" s="1" t="s">
        <v>483</v>
      </c>
      <c r="D4553" t="s">
        <v>5422</v>
      </c>
    </row>
    <row r="4554" spans="1:4" x14ac:dyDescent="0.25">
      <c r="A4554" s="4" t="str">
        <f>HYPERLINK("http://www.autodoc.ru/Web/price/art/FDFOC08071N?analog=on","FDFOC08071N")</f>
        <v>FDFOC08071N</v>
      </c>
      <c r="B4554" s="1" t="s">
        <v>7075</v>
      </c>
      <c r="C4554" s="1" t="s">
        <v>483</v>
      </c>
      <c r="D4554" t="s">
        <v>7077</v>
      </c>
    </row>
    <row r="4555" spans="1:4" x14ac:dyDescent="0.25">
      <c r="A4555" s="4" t="str">
        <f>HYPERLINK("http://www.autodoc.ru/Web/price/art/FDFOC08100?analog=on","FDFOC08100")</f>
        <v>FDFOC08100</v>
      </c>
      <c r="B4555" s="1" t="s">
        <v>7078</v>
      </c>
      <c r="C4555" s="1" t="s">
        <v>483</v>
      </c>
      <c r="D4555" t="s">
        <v>7079</v>
      </c>
    </row>
    <row r="4556" spans="1:4" x14ac:dyDescent="0.25">
      <c r="A4556" s="4" t="str">
        <f>HYPERLINK("http://www.autodoc.ru/Web/price/art/FDFOC08101?analog=on","FDFOC08101")</f>
        <v>FDFOC08101</v>
      </c>
      <c r="B4556" s="1" t="s">
        <v>7078</v>
      </c>
      <c r="C4556" s="1" t="s">
        <v>483</v>
      </c>
      <c r="D4556" t="s">
        <v>7080</v>
      </c>
    </row>
    <row r="4557" spans="1:4" x14ac:dyDescent="0.25">
      <c r="A4557" s="4" t="str">
        <f>HYPERLINK("http://www.autodoc.ru/Web/price/art/FDFOC08102?analog=on","FDFOC08102")</f>
        <v>FDFOC08102</v>
      </c>
      <c r="B4557" s="1" t="s">
        <v>7078</v>
      </c>
      <c r="C4557" s="1" t="s">
        <v>483</v>
      </c>
      <c r="D4557" t="s">
        <v>7081</v>
      </c>
    </row>
    <row r="4558" spans="1:4" x14ac:dyDescent="0.25">
      <c r="A4558" s="4" t="str">
        <f>HYPERLINK("http://www.autodoc.ru/Web/price/art/FDFOC081A0N?analog=on","FDFOC081A0N")</f>
        <v>FDFOC081A0N</v>
      </c>
      <c r="B4558" s="1" t="s">
        <v>7082</v>
      </c>
      <c r="C4558" s="1" t="s">
        <v>483</v>
      </c>
      <c r="D4558" t="s">
        <v>6826</v>
      </c>
    </row>
    <row r="4559" spans="1:4" x14ac:dyDescent="0.25">
      <c r="A4559" s="4" t="str">
        <f>HYPERLINK("http://www.autodoc.ru/Web/price/art/FDFOC08120H?analog=on","FDFOC08120H")</f>
        <v>FDFOC08120H</v>
      </c>
      <c r="B4559" s="1" t="s">
        <v>7083</v>
      </c>
      <c r="C4559" s="1" t="s">
        <v>483</v>
      </c>
      <c r="D4559" t="s">
        <v>7084</v>
      </c>
    </row>
    <row r="4560" spans="1:4" x14ac:dyDescent="0.25">
      <c r="A4560" s="4" t="str">
        <f>HYPERLINK("http://www.autodoc.ru/Web/price/art/FDFOC08160?analog=on","FDFOC08160")</f>
        <v>FDFOC08160</v>
      </c>
      <c r="B4560" s="1" t="s">
        <v>7085</v>
      </c>
      <c r="C4560" s="1" t="s">
        <v>483</v>
      </c>
      <c r="D4560" t="s">
        <v>7086</v>
      </c>
    </row>
    <row r="4561" spans="1:4" x14ac:dyDescent="0.25">
      <c r="A4561" s="4" t="str">
        <f>HYPERLINK("http://www.autodoc.ru/Web/price/art/FDFOC08161?analog=on","FDFOC08161")</f>
        <v>FDFOC08161</v>
      </c>
      <c r="B4561" s="1" t="s">
        <v>7085</v>
      </c>
      <c r="C4561" s="1" t="s">
        <v>483</v>
      </c>
      <c r="D4561" t="s">
        <v>6829</v>
      </c>
    </row>
    <row r="4562" spans="1:4" x14ac:dyDescent="0.25">
      <c r="A4562" s="4" t="str">
        <f>HYPERLINK("http://www.autodoc.ru/Web/price/art/FDFOC08162?analog=on","FDFOC08162")</f>
        <v>FDFOC08162</v>
      </c>
      <c r="B4562" s="1" t="s">
        <v>7085</v>
      </c>
      <c r="C4562" s="1" t="s">
        <v>483</v>
      </c>
      <c r="D4562" t="s">
        <v>7087</v>
      </c>
    </row>
    <row r="4563" spans="1:4" x14ac:dyDescent="0.25">
      <c r="A4563" s="4" t="str">
        <f>HYPERLINK("http://www.autodoc.ru/Web/price/art/FDFOC08163?analog=on","FDFOC08163")</f>
        <v>FDFOC08163</v>
      </c>
      <c r="B4563" s="1" t="s">
        <v>7085</v>
      </c>
      <c r="C4563" s="1" t="s">
        <v>483</v>
      </c>
      <c r="D4563" t="s">
        <v>7088</v>
      </c>
    </row>
    <row r="4564" spans="1:4" x14ac:dyDescent="0.25">
      <c r="A4564" s="4" t="str">
        <f>HYPERLINK("http://www.autodoc.ru/Web/price/art/FDFOC08190B?analog=on","FDFOC08190B")</f>
        <v>FDFOC08190B</v>
      </c>
      <c r="B4564" s="1" t="s">
        <v>7089</v>
      </c>
      <c r="C4564" s="1" t="s">
        <v>483</v>
      </c>
      <c r="D4564" t="s">
        <v>7090</v>
      </c>
    </row>
    <row r="4565" spans="1:4" x14ac:dyDescent="0.25">
      <c r="A4565" s="4" t="str">
        <f>HYPERLINK("http://www.autodoc.ru/Web/price/art/FDFOC08190?analog=on","FDFOC08190")</f>
        <v>FDFOC08190</v>
      </c>
      <c r="B4565" s="1" t="s">
        <v>7091</v>
      </c>
      <c r="C4565" s="1" t="s">
        <v>483</v>
      </c>
      <c r="D4565" t="s">
        <v>7092</v>
      </c>
    </row>
    <row r="4566" spans="1:4" x14ac:dyDescent="0.25">
      <c r="A4566" s="4" t="str">
        <f>HYPERLINK("http://www.autodoc.ru/Web/price/art/FDFOC08191L?analog=on","FDFOC08191L")</f>
        <v>FDFOC08191L</v>
      </c>
      <c r="B4566" s="1" t="s">
        <v>7093</v>
      </c>
      <c r="C4566" s="1" t="s">
        <v>483</v>
      </c>
      <c r="D4566" t="s">
        <v>7094</v>
      </c>
    </row>
    <row r="4567" spans="1:4" x14ac:dyDescent="0.25">
      <c r="A4567" s="4" t="str">
        <f>HYPERLINK("http://www.autodoc.ru/Web/price/art/FDFOC08191R?analog=on","FDFOC08191R")</f>
        <v>FDFOC08191R</v>
      </c>
      <c r="B4567" s="1" t="s">
        <v>7095</v>
      </c>
      <c r="C4567" s="1" t="s">
        <v>483</v>
      </c>
      <c r="D4567" t="s">
        <v>7096</v>
      </c>
    </row>
    <row r="4568" spans="1:4" x14ac:dyDescent="0.25">
      <c r="A4568" s="4" t="str">
        <f>HYPERLINK("http://www.autodoc.ru/Web/price/art/FDFOC08191?analog=on","FDFOC08191")</f>
        <v>FDFOC08191</v>
      </c>
      <c r="B4568" s="1" t="s">
        <v>7091</v>
      </c>
      <c r="C4568" s="1" t="s">
        <v>483</v>
      </c>
      <c r="D4568" t="s">
        <v>7097</v>
      </c>
    </row>
    <row r="4569" spans="1:4" x14ac:dyDescent="0.25">
      <c r="A4569" s="4" t="str">
        <f>HYPERLINK("http://www.autodoc.ru/Web/price/art/FDFOC08192L?analog=on","FDFOC08192L")</f>
        <v>FDFOC08192L</v>
      </c>
      <c r="B4569" s="1" t="s">
        <v>7098</v>
      </c>
      <c r="C4569" s="1" t="s">
        <v>483</v>
      </c>
      <c r="D4569" t="s">
        <v>7099</v>
      </c>
    </row>
    <row r="4570" spans="1:4" x14ac:dyDescent="0.25">
      <c r="A4570" s="4" t="str">
        <f>HYPERLINK("http://www.autodoc.ru/Web/price/art/FDFOC08192R?analog=on","FDFOC08192R")</f>
        <v>FDFOC08192R</v>
      </c>
      <c r="B4570" s="1" t="s">
        <v>7100</v>
      </c>
      <c r="C4570" s="1" t="s">
        <v>483</v>
      </c>
      <c r="D4570" t="s">
        <v>7101</v>
      </c>
    </row>
    <row r="4571" spans="1:4" x14ac:dyDescent="0.25">
      <c r="A4571" s="4" t="str">
        <f>HYPERLINK("http://www.autodoc.ru/Web/price/art/FDFOC08193L?analog=on","FDFOC08193L")</f>
        <v>FDFOC08193L</v>
      </c>
      <c r="B4571" s="1" t="s">
        <v>7102</v>
      </c>
      <c r="C4571" s="1" t="s">
        <v>483</v>
      </c>
      <c r="D4571" t="s">
        <v>7103</v>
      </c>
    </row>
    <row r="4572" spans="1:4" x14ac:dyDescent="0.25">
      <c r="A4572" s="4" t="str">
        <f>HYPERLINK("http://www.autodoc.ru/Web/price/art/FDFOC08193R?analog=on","FDFOC08193R")</f>
        <v>FDFOC08193R</v>
      </c>
      <c r="B4572" s="1" t="s">
        <v>7104</v>
      </c>
      <c r="C4572" s="1" t="s">
        <v>483</v>
      </c>
      <c r="D4572" t="s">
        <v>7105</v>
      </c>
    </row>
    <row r="4573" spans="1:4" x14ac:dyDescent="0.25">
      <c r="A4573" s="4" t="str">
        <f>HYPERLINK("http://www.autodoc.ru/Web/price/art/FDFOC08194L?analog=on","FDFOC08194L")</f>
        <v>FDFOC08194L</v>
      </c>
      <c r="B4573" s="1" t="s">
        <v>7093</v>
      </c>
      <c r="C4573" s="1" t="s">
        <v>483</v>
      </c>
      <c r="D4573" t="s">
        <v>7106</v>
      </c>
    </row>
    <row r="4574" spans="1:4" x14ac:dyDescent="0.25">
      <c r="A4574" s="4" t="str">
        <f>HYPERLINK("http://www.autodoc.ru/Web/price/art/FDFOC08194R?analog=on","FDFOC08194R")</f>
        <v>FDFOC08194R</v>
      </c>
      <c r="B4574" s="1" t="s">
        <v>7095</v>
      </c>
      <c r="C4574" s="1" t="s">
        <v>483</v>
      </c>
      <c r="D4574" t="s">
        <v>7107</v>
      </c>
    </row>
    <row r="4575" spans="1:4" x14ac:dyDescent="0.25">
      <c r="A4575" s="4" t="str">
        <f>HYPERLINK("http://www.autodoc.ru/Web/price/art/FDFOC08195B?analog=on","FDFOC08195B")</f>
        <v>FDFOC08195B</v>
      </c>
      <c r="B4575" s="1" t="s">
        <v>7108</v>
      </c>
      <c r="C4575" s="1" t="s">
        <v>483</v>
      </c>
      <c r="D4575" t="s">
        <v>7109</v>
      </c>
    </row>
    <row r="4576" spans="1:4" x14ac:dyDescent="0.25">
      <c r="A4576" s="4" t="str">
        <f>HYPERLINK("http://www.autodoc.ru/Web/price/art/FDFOC08196?analog=on","FDFOC08196")</f>
        <v>FDFOC08196</v>
      </c>
      <c r="B4576" s="1" t="s">
        <v>7091</v>
      </c>
      <c r="C4576" s="1" t="s">
        <v>483</v>
      </c>
      <c r="D4576" t="s">
        <v>7110</v>
      </c>
    </row>
    <row r="4577" spans="1:4" x14ac:dyDescent="0.25">
      <c r="A4577" s="4" t="str">
        <f>HYPERLINK("http://www.autodoc.ru/Web/price/art/FDFOC08197L?analog=on","FDFOC08197L")</f>
        <v>FDFOC08197L</v>
      </c>
      <c r="B4577" s="1" t="s">
        <v>7093</v>
      </c>
      <c r="C4577" s="1" t="s">
        <v>483</v>
      </c>
      <c r="D4577" t="s">
        <v>7111</v>
      </c>
    </row>
    <row r="4578" spans="1:4" x14ac:dyDescent="0.25">
      <c r="A4578" s="4" t="str">
        <f>HYPERLINK("http://www.autodoc.ru/Web/price/art/FDFOC08197R?analog=on","FDFOC08197R")</f>
        <v>FDFOC08197R</v>
      </c>
      <c r="B4578" s="1" t="s">
        <v>7095</v>
      </c>
      <c r="C4578" s="1" t="s">
        <v>483</v>
      </c>
      <c r="D4578" t="s">
        <v>7112</v>
      </c>
    </row>
    <row r="4579" spans="1:4" x14ac:dyDescent="0.25">
      <c r="A4579" s="4" t="str">
        <f>HYPERLINK("http://www.autodoc.ru/Web/price/art/FDFOC08240?analog=on","FDFOC08240")</f>
        <v>FDFOC08240</v>
      </c>
      <c r="B4579" s="1" t="s">
        <v>7113</v>
      </c>
      <c r="C4579" s="1" t="s">
        <v>483</v>
      </c>
      <c r="D4579" t="s">
        <v>7114</v>
      </c>
    </row>
    <row r="4580" spans="1:4" x14ac:dyDescent="0.25">
      <c r="A4580" s="4" t="str">
        <f>HYPERLINK("http://www.autodoc.ru/Web/price/art/FDFOC08241?analog=on","FDFOC08241")</f>
        <v>FDFOC08241</v>
      </c>
      <c r="B4580" s="1" t="s">
        <v>7115</v>
      </c>
      <c r="C4580" s="1" t="s">
        <v>483</v>
      </c>
      <c r="D4580" t="s">
        <v>7116</v>
      </c>
    </row>
    <row r="4581" spans="1:4" x14ac:dyDescent="0.25">
      <c r="A4581" s="4" t="str">
        <f>HYPERLINK("http://www.autodoc.ru/Web/price/art/FDFOC08270L?analog=on","FDFOC08270L")</f>
        <v>FDFOC08270L</v>
      </c>
      <c r="B4581" s="1" t="s">
        <v>7117</v>
      </c>
      <c r="C4581" s="1" t="s">
        <v>483</v>
      </c>
      <c r="D4581" t="s">
        <v>7118</v>
      </c>
    </row>
    <row r="4582" spans="1:4" x14ac:dyDescent="0.25">
      <c r="A4582" s="4" t="str">
        <f>HYPERLINK("http://www.autodoc.ru/Web/price/art/FDFOC08270R?analog=on","FDFOC08270R")</f>
        <v>FDFOC08270R</v>
      </c>
      <c r="B4582" s="1" t="s">
        <v>7119</v>
      </c>
      <c r="C4582" s="1" t="s">
        <v>483</v>
      </c>
      <c r="D4582" t="s">
        <v>7120</v>
      </c>
    </row>
    <row r="4583" spans="1:4" x14ac:dyDescent="0.25">
      <c r="A4583" s="4" t="str">
        <f>HYPERLINK("http://www.autodoc.ru/Web/price/art/FDFOC08310N?analog=on","FDFOC08310N")</f>
        <v>FDFOC08310N</v>
      </c>
      <c r="C4583" s="1" t="s">
        <v>483</v>
      </c>
      <c r="D4583" t="s">
        <v>7121</v>
      </c>
    </row>
    <row r="4584" spans="1:4" x14ac:dyDescent="0.25">
      <c r="A4584" s="4" t="str">
        <f>HYPERLINK("http://www.autodoc.ru/Web/price/art/FDFOC08330?analog=on","FDFOC08330")</f>
        <v>FDFOC08330</v>
      </c>
      <c r="B4584" s="1" t="s">
        <v>7122</v>
      </c>
      <c r="C4584" s="1" t="s">
        <v>483</v>
      </c>
      <c r="D4584" t="s">
        <v>6871</v>
      </c>
    </row>
    <row r="4585" spans="1:4" x14ac:dyDescent="0.25">
      <c r="A4585" s="4" t="str">
        <f>HYPERLINK("http://www.autodoc.ru/Web/price/art/FDFOC08380?analog=on","FDFOC08380")</f>
        <v>FDFOC08380</v>
      </c>
      <c r="B4585" s="1" t="s">
        <v>6876</v>
      </c>
      <c r="C4585" s="1" t="s">
        <v>483</v>
      </c>
      <c r="D4585" t="s">
        <v>6877</v>
      </c>
    </row>
    <row r="4586" spans="1:4" x14ac:dyDescent="0.25">
      <c r="A4586" s="4" t="str">
        <f>HYPERLINK("http://www.autodoc.ru/Web/price/art/FDFOC08381?analog=on","FDFOC08381")</f>
        <v>FDFOC08381</v>
      </c>
      <c r="B4586" s="1" t="s">
        <v>6876</v>
      </c>
      <c r="C4586" s="1" t="s">
        <v>483</v>
      </c>
      <c r="D4586" t="s">
        <v>7123</v>
      </c>
    </row>
    <row r="4587" spans="1:4" x14ac:dyDescent="0.25">
      <c r="A4587" s="4" t="str">
        <f>HYPERLINK("http://www.autodoc.ru/Web/price/art/FDFOC08410?analog=on","FDFOC08410")</f>
        <v>FDFOC08410</v>
      </c>
      <c r="B4587" s="1" t="s">
        <v>7124</v>
      </c>
      <c r="C4587" s="1" t="s">
        <v>483</v>
      </c>
      <c r="D4587" t="s">
        <v>7125</v>
      </c>
    </row>
    <row r="4588" spans="1:4" x14ac:dyDescent="0.25">
      <c r="A4588" s="4" t="str">
        <f>HYPERLINK("http://www.autodoc.ru/Web/price/art/FDFOC08450XL?analog=on","FDFOC08450XL")</f>
        <v>FDFOC08450XL</v>
      </c>
      <c r="B4588" s="1" t="s">
        <v>7126</v>
      </c>
      <c r="C4588" s="1" t="s">
        <v>483</v>
      </c>
      <c r="D4588" t="s">
        <v>7127</v>
      </c>
    </row>
    <row r="4589" spans="1:4" x14ac:dyDescent="0.25">
      <c r="A4589" s="4" t="str">
        <f>HYPERLINK("http://www.autodoc.ru/Web/price/art/FDFOC08450XR?analog=on","FDFOC08450XR")</f>
        <v>FDFOC08450XR</v>
      </c>
      <c r="B4589" s="1" t="s">
        <v>7128</v>
      </c>
      <c r="C4589" s="1" t="s">
        <v>483</v>
      </c>
      <c r="D4589" t="s">
        <v>7129</v>
      </c>
    </row>
    <row r="4590" spans="1:4" x14ac:dyDescent="0.25">
      <c r="A4590" s="4" t="str">
        <f>HYPERLINK("http://www.autodoc.ru/Web/price/art/FDFOC08451XL?analog=on","FDFOC08451XL")</f>
        <v>FDFOC08451XL</v>
      </c>
      <c r="B4590" s="1" t="s">
        <v>7130</v>
      </c>
      <c r="C4590" s="1" t="s">
        <v>483</v>
      </c>
      <c r="D4590" t="s">
        <v>7131</v>
      </c>
    </row>
    <row r="4591" spans="1:4" x14ac:dyDescent="0.25">
      <c r="A4591" s="4" t="str">
        <f>HYPERLINK("http://www.autodoc.ru/Web/price/art/FDFOC08451XR?analog=on","FDFOC08451XR")</f>
        <v>FDFOC08451XR</v>
      </c>
      <c r="B4591" s="1" t="s">
        <v>7132</v>
      </c>
      <c r="C4591" s="1" t="s">
        <v>483</v>
      </c>
      <c r="D4591" t="s">
        <v>7133</v>
      </c>
    </row>
    <row r="4592" spans="1:4" x14ac:dyDescent="0.25">
      <c r="A4592" s="4" t="str">
        <f>HYPERLINK("http://www.autodoc.ru/Web/price/art/FDFOC08452XL?analog=on","FDFOC08452XL")</f>
        <v>FDFOC08452XL</v>
      </c>
      <c r="B4592" s="1" t="s">
        <v>7134</v>
      </c>
      <c r="C4592" s="1" t="s">
        <v>483</v>
      </c>
      <c r="D4592" t="s">
        <v>7135</v>
      </c>
    </row>
    <row r="4593" spans="1:4" x14ac:dyDescent="0.25">
      <c r="A4593" s="4" t="str">
        <f>HYPERLINK("http://www.autodoc.ru/Web/price/art/FDFOC08452XR?analog=on","FDFOC08452XR")</f>
        <v>FDFOC08452XR</v>
      </c>
      <c r="B4593" s="1" t="s">
        <v>7136</v>
      </c>
      <c r="C4593" s="1" t="s">
        <v>483</v>
      </c>
      <c r="D4593" t="s">
        <v>7137</v>
      </c>
    </row>
    <row r="4594" spans="1:4" x14ac:dyDescent="0.25">
      <c r="A4594" s="4" t="str">
        <f>HYPERLINK("http://www.autodoc.ru/Web/price/art/FDFOC084G0?analog=on","FDFOC084G0")</f>
        <v>FDFOC084G0</v>
      </c>
      <c r="B4594" s="1" t="s">
        <v>7138</v>
      </c>
      <c r="C4594" s="1" t="s">
        <v>483</v>
      </c>
      <c r="D4594" t="s">
        <v>7139</v>
      </c>
    </row>
    <row r="4595" spans="1:4" x14ac:dyDescent="0.25">
      <c r="A4595" s="4" t="str">
        <f>HYPERLINK("http://www.autodoc.ru/Web/price/art/FDFOC08510L?analog=on","FDFOC08510L")</f>
        <v>FDFOC08510L</v>
      </c>
      <c r="B4595" s="1" t="s">
        <v>7140</v>
      </c>
      <c r="C4595" s="1" t="s">
        <v>483</v>
      </c>
      <c r="D4595" t="s">
        <v>6915</v>
      </c>
    </row>
    <row r="4596" spans="1:4" x14ac:dyDescent="0.25">
      <c r="A4596" s="4" t="str">
        <f>HYPERLINK("http://www.autodoc.ru/Web/price/art/FDFOC08510R?analog=on","FDFOC08510R")</f>
        <v>FDFOC08510R</v>
      </c>
      <c r="B4596" s="1" t="s">
        <v>7141</v>
      </c>
      <c r="C4596" s="1" t="s">
        <v>483</v>
      </c>
      <c r="D4596" t="s">
        <v>6917</v>
      </c>
    </row>
    <row r="4597" spans="1:4" x14ac:dyDescent="0.25">
      <c r="A4597" s="4" t="str">
        <f>HYPERLINK("http://www.autodoc.ru/Web/price/art/FDFOC08520L?analog=on","FDFOC08520L")</f>
        <v>FDFOC08520L</v>
      </c>
      <c r="B4597" s="1" t="s">
        <v>7142</v>
      </c>
      <c r="C4597" s="1" t="s">
        <v>483</v>
      </c>
      <c r="D4597" t="s">
        <v>7143</v>
      </c>
    </row>
    <row r="4598" spans="1:4" x14ac:dyDescent="0.25">
      <c r="A4598" s="4" t="str">
        <f>HYPERLINK("http://www.autodoc.ru/Web/price/art/FDFOC08520R?analog=on","FDFOC08520R")</f>
        <v>FDFOC08520R</v>
      </c>
      <c r="B4598" s="1" t="s">
        <v>7144</v>
      </c>
      <c r="C4598" s="1" t="s">
        <v>483</v>
      </c>
      <c r="D4598" t="s">
        <v>7145</v>
      </c>
    </row>
    <row r="4599" spans="1:4" x14ac:dyDescent="0.25">
      <c r="A4599" s="4" t="str">
        <f>HYPERLINK("http://www.autodoc.ru/Web/price/art/FDFOC08560L?analog=on","FDFOC08560L")</f>
        <v>FDFOC08560L</v>
      </c>
      <c r="B4599" s="1" t="s">
        <v>7146</v>
      </c>
      <c r="C4599" s="1" t="s">
        <v>483</v>
      </c>
      <c r="D4599" t="s">
        <v>6931</v>
      </c>
    </row>
    <row r="4600" spans="1:4" x14ac:dyDescent="0.25">
      <c r="A4600" s="4" t="str">
        <f>HYPERLINK("http://www.autodoc.ru/Web/price/art/FDFOC08560R?analog=on","FDFOC08560R")</f>
        <v>FDFOC08560R</v>
      </c>
      <c r="B4600" s="1" t="s">
        <v>7147</v>
      </c>
      <c r="C4600" s="1" t="s">
        <v>483</v>
      </c>
      <c r="D4600" t="s">
        <v>6933</v>
      </c>
    </row>
    <row r="4601" spans="1:4" x14ac:dyDescent="0.25">
      <c r="A4601" s="4" t="str">
        <f>HYPERLINK("http://www.autodoc.ru/Web/price/art/FDFOC08600?analog=on","FDFOC08600")</f>
        <v>FDFOC08600</v>
      </c>
      <c r="B4601" s="1" t="s">
        <v>7148</v>
      </c>
      <c r="C4601" s="1" t="s">
        <v>483</v>
      </c>
      <c r="D4601" t="s">
        <v>6939</v>
      </c>
    </row>
    <row r="4602" spans="1:4" x14ac:dyDescent="0.25">
      <c r="A4602" s="4" t="str">
        <f>HYPERLINK("http://www.autodoc.ru/Web/price/art/FDFOC08640?analog=on","FDFOC08640")</f>
        <v>FDFOC08640</v>
      </c>
      <c r="B4602" s="1" t="s">
        <v>7149</v>
      </c>
      <c r="C4602" s="1" t="s">
        <v>483</v>
      </c>
      <c r="D4602" t="s">
        <v>7150</v>
      </c>
    </row>
    <row r="4603" spans="1:4" x14ac:dyDescent="0.25">
      <c r="A4603" s="4" t="str">
        <f>HYPERLINK("http://www.autodoc.ru/Web/price/art/FDFOC08640X?analog=on","FDFOC08640X")</f>
        <v>FDFOC08640X</v>
      </c>
      <c r="B4603" s="1" t="s">
        <v>7151</v>
      </c>
      <c r="C4603" s="1" t="s">
        <v>483</v>
      </c>
      <c r="D4603" t="s">
        <v>6945</v>
      </c>
    </row>
    <row r="4604" spans="1:4" x14ac:dyDescent="0.25">
      <c r="A4604" s="4" t="str">
        <f>HYPERLINK("http://www.autodoc.ru/Web/price/art/FDFOC08641X?analog=on","FDFOC08641X")</f>
        <v>FDFOC08641X</v>
      </c>
      <c r="B4604" s="1" t="s">
        <v>7149</v>
      </c>
      <c r="C4604" s="1" t="s">
        <v>483</v>
      </c>
      <c r="D4604" t="s">
        <v>7152</v>
      </c>
    </row>
    <row r="4605" spans="1:4" x14ac:dyDescent="0.25">
      <c r="A4605" s="4" t="str">
        <f>HYPERLINK("http://www.autodoc.ru/Web/price/art/FDFOC08642?analog=on","FDFOC08642")</f>
        <v>FDFOC08642</v>
      </c>
      <c r="B4605" s="1" t="s">
        <v>7153</v>
      </c>
      <c r="C4605" s="1" t="s">
        <v>483</v>
      </c>
      <c r="D4605" t="s">
        <v>7154</v>
      </c>
    </row>
    <row r="4606" spans="1:4" x14ac:dyDescent="0.25">
      <c r="A4606" s="4" t="str">
        <f>HYPERLINK("http://www.autodoc.ru/Web/price/art/FDFOC08643?analog=on","FDFOC08643")</f>
        <v>FDFOC08643</v>
      </c>
      <c r="B4606" s="1" t="s">
        <v>7149</v>
      </c>
      <c r="C4606" s="1" t="s">
        <v>483</v>
      </c>
      <c r="D4606" t="s">
        <v>6949</v>
      </c>
    </row>
    <row r="4607" spans="1:4" x14ac:dyDescent="0.25">
      <c r="A4607" s="4" t="str">
        <f>HYPERLINK("http://www.autodoc.ru/Web/price/art/FDFOC08644?analog=on","FDFOC08644")</f>
        <v>FDFOC08644</v>
      </c>
      <c r="B4607" s="1" t="s">
        <v>7151</v>
      </c>
      <c r="C4607" s="1" t="s">
        <v>483</v>
      </c>
      <c r="D4607" t="s">
        <v>7155</v>
      </c>
    </row>
    <row r="4608" spans="1:4" x14ac:dyDescent="0.25">
      <c r="A4608" s="4" t="str">
        <f>HYPERLINK("http://www.autodoc.ru/Web/price/art/FDFOC08645?analog=on","FDFOC08645")</f>
        <v>FDFOC08645</v>
      </c>
      <c r="B4608" s="1" t="s">
        <v>7151</v>
      </c>
      <c r="C4608" s="1" t="s">
        <v>483</v>
      </c>
      <c r="D4608" t="s">
        <v>7156</v>
      </c>
    </row>
    <row r="4609" spans="1:4" x14ac:dyDescent="0.25">
      <c r="A4609" s="4" t="str">
        <f>HYPERLINK("http://www.autodoc.ru/Web/price/art/FDFOC08646?analog=on","FDFOC08646")</f>
        <v>FDFOC08646</v>
      </c>
      <c r="B4609" s="1" t="s">
        <v>7151</v>
      </c>
      <c r="C4609" s="1" t="s">
        <v>483</v>
      </c>
      <c r="D4609" t="s">
        <v>7156</v>
      </c>
    </row>
    <row r="4610" spans="1:4" x14ac:dyDescent="0.25">
      <c r="A4610" s="4" t="str">
        <f>HYPERLINK("http://www.autodoc.ru/Web/price/art/FDFOC05700?analog=on","FDFOC05700")</f>
        <v>FDFOC05700</v>
      </c>
      <c r="B4610" s="1" t="s">
        <v>6962</v>
      </c>
      <c r="C4610" s="1" t="s">
        <v>725</v>
      </c>
      <c r="D4610" t="s">
        <v>6963</v>
      </c>
    </row>
    <row r="4611" spans="1:4" x14ac:dyDescent="0.25">
      <c r="A4611" s="4" t="str">
        <f>HYPERLINK("http://www.autodoc.ru/Web/price/art/FDFOC05701?analog=on","FDFOC05701")</f>
        <v>FDFOC05701</v>
      </c>
      <c r="B4611" s="1" t="s">
        <v>6962</v>
      </c>
      <c r="C4611" s="1" t="s">
        <v>725</v>
      </c>
      <c r="D4611" t="s">
        <v>6964</v>
      </c>
    </row>
    <row r="4612" spans="1:4" x14ac:dyDescent="0.25">
      <c r="A4612" s="4" t="str">
        <f>HYPERLINK("http://www.autodoc.ru/Web/price/art/FDFOC08730L?analog=on","FDFOC08730L")</f>
        <v>FDFOC08730L</v>
      </c>
      <c r="B4612" s="1" t="s">
        <v>7157</v>
      </c>
      <c r="C4612" s="1" t="s">
        <v>483</v>
      </c>
      <c r="D4612" t="s">
        <v>7158</v>
      </c>
    </row>
    <row r="4613" spans="1:4" x14ac:dyDescent="0.25">
      <c r="A4613" s="4" t="str">
        <f>HYPERLINK("http://www.autodoc.ru/Web/price/art/FDFOC08730R?analog=on","FDFOC08730R")</f>
        <v>FDFOC08730R</v>
      </c>
      <c r="B4613" s="1" t="s">
        <v>7159</v>
      </c>
      <c r="C4613" s="1" t="s">
        <v>483</v>
      </c>
      <c r="D4613" t="s">
        <v>7160</v>
      </c>
    </row>
    <row r="4614" spans="1:4" x14ac:dyDescent="0.25">
      <c r="A4614" s="4" t="str">
        <f>HYPERLINK("http://www.autodoc.ru/Web/price/art/FDFOC05740L?analog=on","FDFOC05740L")</f>
        <v>FDFOC05740L</v>
      </c>
      <c r="B4614" s="1" t="s">
        <v>6965</v>
      </c>
      <c r="C4614" s="1" t="s">
        <v>725</v>
      </c>
      <c r="D4614" t="s">
        <v>6966</v>
      </c>
    </row>
    <row r="4615" spans="1:4" x14ac:dyDescent="0.25">
      <c r="A4615" s="4" t="str">
        <f>HYPERLINK("http://www.autodoc.ru/Web/price/art/FDFOC08740L?analog=on","FDFOC08740L")</f>
        <v>FDFOC08740L</v>
      </c>
      <c r="B4615" s="1" t="s">
        <v>7161</v>
      </c>
      <c r="C4615" s="1" t="s">
        <v>1401</v>
      </c>
      <c r="D4615" t="s">
        <v>6972</v>
      </c>
    </row>
    <row r="4616" spans="1:4" x14ac:dyDescent="0.25">
      <c r="A4616" s="4" t="str">
        <f>HYPERLINK("http://www.autodoc.ru/Web/price/art/FDFOC05740R?analog=on","FDFOC05740R")</f>
        <v>FDFOC05740R</v>
      </c>
      <c r="B4616" s="1" t="s">
        <v>6967</v>
      </c>
      <c r="C4616" s="1" t="s">
        <v>725</v>
      </c>
      <c r="D4616" t="s">
        <v>6968</v>
      </c>
    </row>
    <row r="4617" spans="1:4" x14ac:dyDescent="0.25">
      <c r="A4617" s="4" t="str">
        <f>HYPERLINK("http://www.autodoc.ru/Web/price/art/FDFOC08740R?analog=on","FDFOC08740R")</f>
        <v>FDFOC08740R</v>
      </c>
      <c r="B4617" s="1" t="s">
        <v>7162</v>
      </c>
      <c r="C4617" s="1" t="s">
        <v>1401</v>
      </c>
      <c r="D4617" t="s">
        <v>6974</v>
      </c>
    </row>
    <row r="4618" spans="1:4" x14ac:dyDescent="0.25">
      <c r="A4618" s="4" t="str">
        <f>HYPERLINK("http://www.autodoc.ru/Web/price/art/FDFOC05741TTN?analog=on","FDFOC05741TTN")</f>
        <v>FDFOC05741TTN</v>
      </c>
      <c r="B4618" s="1" t="s">
        <v>6969</v>
      </c>
      <c r="C4618" s="1" t="s">
        <v>725</v>
      </c>
      <c r="D4618" t="s">
        <v>6970</v>
      </c>
    </row>
    <row r="4619" spans="1:4" x14ac:dyDescent="0.25">
      <c r="A4619" s="4" t="str">
        <f>HYPERLINK("http://www.autodoc.ru/Web/price/art/FDFOC05744L?analog=on","FDFOC05744L")</f>
        <v>FDFOC05744L</v>
      </c>
      <c r="B4619" s="1" t="s">
        <v>6977</v>
      </c>
      <c r="C4619" s="1" t="s">
        <v>725</v>
      </c>
      <c r="D4619" t="s">
        <v>6978</v>
      </c>
    </row>
    <row r="4620" spans="1:4" x14ac:dyDescent="0.25">
      <c r="A4620" s="4" t="str">
        <f>HYPERLINK("http://www.autodoc.ru/Web/price/art/FDFOC05744R?analog=on","FDFOC05744R")</f>
        <v>FDFOC05744R</v>
      </c>
      <c r="B4620" s="1" t="s">
        <v>6979</v>
      </c>
      <c r="C4620" s="1" t="s">
        <v>725</v>
      </c>
      <c r="D4620" t="s">
        <v>6980</v>
      </c>
    </row>
    <row r="4621" spans="1:4" x14ac:dyDescent="0.25">
      <c r="A4621" s="4" t="str">
        <f>HYPERLINK("http://www.autodoc.ru/Web/price/art/FDFOC089A0L?analog=on","FDFOC089A0L")</f>
        <v>FDFOC089A0L</v>
      </c>
      <c r="B4621" s="1" t="s">
        <v>7163</v>
      </c>
      <c r="C4621" s="1" t="s">
        <v>483</v>
      </c>
      <c r="D4621" t="s">
        <v>7000</v>
      </c>
    </row>
    <row r="4622" spans="1:4" x14ac:dyDescent="0.25">
      <c r="A4622" s="4" t="str">
        <f>HYPERLINK("http://www.autodoc.ru/Web/price/art/FDFOC089A0R?analog=on","FDFOC089A0R")</f>
        <v>FDFOC089A0R</v>
      </c>
      <c r="B4622" s="1" t="s">
        <v>7164</v>
      </c>
      <c r="C4622" s="1" t="s">
        <v>483</v>
      </c>
      <c r="D4622" t="s">
        <v>7002</v>
      </c>
    </row>
    <row r="4623" spans="1:4" x14ac:dyDescent="0.25">
      <c r="A4623" s="4" t="str">
        <f>HYPERLINK("http://www.autodoc.ru/Web/price/art/MZX0304911?analog=on","MZX0304911")</f>
        <v>MZX0304911</v>
      </c>
      <c r="B4623" s="1" t="s">
        <v>7003</v>
      </c>
      <c r="C4623" s="1" t="s">
        <v>707</v>
      </c>
      <c r="D4623" t="s">
        <v>7004</v>
      </c>
    </row>
    <row r="4624" spans="1:4" x14ac:dyDescent="0.25">
      <c r="A4624" s="4" t="str">
        <f>HYPERLINK("http://www.autodoc.ru/Web/price/art/MZX0304912?analog=on","MZX0304912")</f>
        <v>MZX0304912</v>
      </c>
      <c r="B4624" s="1" t="s">
        <v>7003</v>
      </c>
      <c r="C4624" s="1" t="s">
        <v>707</v>
      </c>
      <c r="D4624" t="s">
        <v>7009</v>
      </c>
    </row>
    <row r="4625" spans="1:4" x14ac:dyDescent="0.25">
      <c r="A4625" s="4" t="str">
        <f>HYPERLINK("http://www.autodoc.ru/Web/price/art/MZX0304913?analog=on","MZX0304913")</f>
        <v>MZX0304913</v>
      </c>
      <c r="B4625" s="1" t="s">
        <v>7003</v>
      </c>
      <c r="C4625" s="1" t="s">
        <v>707</v>
      </c>
      <c r="D4625" t="s">
        <v>6998</v>
      </c>
    </row>
    <row r="4626" spans="1:4" x14ac:dyDescent="0.25">
      <c r="A4626" s="4" t="str">
        <f>HYPERLINK("http://www.autodoc.ru/Web/price/art/FDFOC05931?analog=on","FDFOC05931")</f>
        <v>FDFOC05931</v>
      </c>
      <c r="B4626" s="1" t="s">
        <v>7022</v>
      </c>
      <c r="C4626" s="1" t="s">
        <v>725</v>
      </c>
      <c r="D4626" t="s">
        <v>7023</v>
      </c>
    </row>
    <row r="4627" spans="1:4" x14ac:dyDescent="0.25">
      <c r="A4627" s="4" t="str">
        <f>HYPERLINK("http://www.autodoc.ru/Web/price/art/FDFOC05932?analog=on","FDFOC05932")</f>
        <v>FDFOC05932</v>
      </c>
      <c r="B4627" s="1" t="s">
        <v>7022</v>
      </c>
      <c r="C4627" s="1" t="s">
        <v>725</v>
      </c>
      <c r="D4627" t="s">
        <v>7024</v>
      </c>
    </row>
    <row r="4628" spans="1:4" x14ac:dyDescent="0.25">
      <c r="A4628" s="3" t="s">
        <v>7165</v>
      </c>
      <c r="B4628" s="3"/>
      <c r="C4628" s="3"/>
      <c r="D4628" s="3"/>
    </row>
    <row r="4629" spans="1:4" x14ac:dyDescent="0.25">
      <c r="A4629" s="4" t="str">
        <f>HYPERLINK("http://www.autodoc.ru/Web/price/art/FDFOC01000L?analog=on","FDFOC01000L")</f>
        <v>FDFOC01000L</v>
      </c>
      <c r="B4629" s="1" t="s">
        <v>7166</v>
      </c>
      <c r="C4629" s="1" t="s">
        <v>1753</v>
      </c>
      <c r="D4629" t="s">
        <v>6784</v>
      </c>
    </row>
    <row r="4630" spans="1:4" x14ac:dyDescent="0.25">
      <c r="A4630" s="4" t="str">
        <f>HYPERLINK("http://www.autodoc.ru/Web/price/art/FDFOC98000L?analog=on","FDFOC98000L")</f>
        <v>FDFOC98000L</v>
      </c>
      <c r="B4630" s="1" t="s">
        <v>7167</v>
      </c>
      <c r="C4630" s="1" t="s">
        <v>3243</v>
      </c>
      <c r="D4630" t="s">
        <v>7168</v>
      </c>
    </row>
    <row r="4631" spans="1:4" x14ac:dyDescent="0.25">
      <c r="A4631" s="4" t="str">
        <f>HYPERLINK("http://www.autodoc.ru/Web/price/art/FDFOC01000R?analog=on","FDFOC01000R")</f>
        <v>FDFOC01000R</v>
      </c>
      <c r="B4631" s="1" t="s">
        <v>7169</v>
      </c>
      <c r="C4631" s="1" t="s">
        <v>1753</v>
      </c>
      <c r="D4631" t="s">
        <v>6786</v>
      </c>
    </row>
    <row r="4632" spans="1:4" x14ac:dyDescent="0.25">
      <c r="A4632" s="4" t="str">
        <f>HYPERLINK("http://www.autodoc.ru/Web/price/art/FDFOC98000R?analog=on","FDFOC98000R")</f>
        <v>FDFOC98000R</v>
      </c>
      <c r="B4632" s="1" t="s">
        <v>7170</v>
      </c>
      <c r="C4632" s="1" t="s">
        <v>3243</v>
      </c>
      <c r="D4632" t="s">
        <v>7171</v>
      </c>
    </row>
    <row r="4633" spans="1:4" x14ac:dyDescent="0.25">
      <c r="A4633" s="4" t="str">
        <f>HYPERLINK("http://www.autodoc.ru/Web/price/art/FDFOC98001L?analog=on","FDFOC98001L")</f>
        <v>FDFOC98001L</v>
      </c>
      <c r="B4633" s="1" t="s">
        <v>7172</v>
      </c>
      <c r="C4633" s="1" t="s">
        <v>3250</v>
      </c>
      <c r="D4633" t="s">
        <v>7173</v>
      </c>
    </row>
    <row r="4634" spans="1:4" x14ac:dyDescent="0.25">
      <c r="A4634" s="4" t="str">
        <f>HYPERLINK("http://www.autodoc.ru/Web/price/art/FDFOC98001R?analog=on","FDFOC98001R")</f>
        <v>FDFOC98001R</v>
      </c>
      <c r="B4634" s="1" t="s">
        <v>7174</v>
      </c>
      <c r="C4634" s="1" t="s">
        <v>3250</v>
      </c>
      <c r="D4634" t="s">
        <v>7175</v>
      </c>
    </row>
    <row r="4635" spans="1:4" x14ac:dyDescent="0.25">
      <c r="A4635" s="4" t="str">
        <f>HYPERLINK("http://www.autodoc.ru/Web/price/art/FDFOC98002HN?analog=on","FDFOC98002HN")</f>
        <v>FDFOC98002HN</v>
      </c>
      <c r="B4635" s="1" t="s">
        <v>7176</v>
      </c>
      <c r="C4635" s="1" t="s">
        <v>3243</v>
      </c>
      <c r="D4635" t="s">
        <v>7177</v>
      </c>
    </row>
    <row r="4636" spans="1:4" x14ac:dyDescent="0.25">
      <c r="A4636" s="4" t="str">
        <f>HYPERLINK("http://www.autodoc.ru/Web/price/art/FDFOC01002BL?analog=on","FDFOC01002BL")</f>
        <v>FDFOC01002BL</v>
      </c>
      <c r="B4636" s="1" t="s">
        <v>7178</v>
      </c>
      <c r="C4636" s="1" t="s">
        <v>1753</v>
      </c>
      <c r="D4636" t="s">
        <v>7179</v>
      </c>
    </row>
    <row r="4637" spans="1:4" x14ac:dyDescent="0.25">
      <c r="A4637" s="4" t="str">
        <f>HYPERLINK("http://www.autodoc.ru/Web/price/art/FDFOC01002BR?analog=on","FDFOC01002BR")</f>
        <v>FDFOC01002BR</v>
      </c>
      <c r="B4637" s="1" t="s">
        <v>7180</v>
      </c>
      <c r="C4637" s="1" t="s">
        <v>1753</v>
      </c>
      <c r="D4637" t="s">
        <v>7181</v>
      </c>
    </row>
    <row r="4638" spans="1:4" x14ac:dyDescent="0.25">
      <c r="A4638" s="4" t="str">
        <f>HYPERLINK("http://www.autodoc.ru/Web/price/art/FDFOC01003L?analog=on","FDFOC01003L")</f>
        <v>FDFOC01003L</v>
      </c>
      <c r="B4638" s="1" t="s">
        <v>7182</v>
      </c>
      <c r="C4638" s="1" t="s">
        <v>1753</v>
      </c>
      <c r="D4638" t="s">
        <v>7183</v>
      </c>
    </row>
    <row r="4639" spans="1:4" x14ac:dyDescent="0.25">
      <c r="A4639" s="4" t="str">
        <f>HYPERLINK("http://www.autodoc.ru/Web/price/art/FDFOC01003R?analog=on","FDFOC01003R")</f>
        <v>FDFOC01003R</v>
      </c>
      <c r="B4639" s="1" t="s">
        <v>7184</v>
      </c>
      <c r="C4639" s="1" t="s">
        <v>1753</v>
      </c>
      <c r="D4639" t="s">
        <v>7185</v>
      </c>
    </row>
    <row r="4640" spans="1:4" x14ac:dyDescent="0.25">
      <c r="A4640" s="4" t="str">
        <f>HYPERLINK("http://www.autodoc.ru/Web/price/art/FDFOC98003BN?analog=on","FDFOC98003BN")</f>
        <v>FDFOC98003BN</v>
      </c>
      <c r="B4640" s="1" t="s">
        <v>7176</v>
      </c>
      <c r="C4640" s="1" t="s">
        <v>3243</v>
      </c>
      <c r="D4640" t="s">
        <v>6802</v>
      </c>
    </row>
    <row r="4641" spans="1:4" x14ac:dyDescent="0.25">
      <c r="A4641" s="4" t="str">
        <f>HYPERLINK("http://www.autodoc.ru/Web/price/art/FDFOC98004HN?analog=on","FDFOC98004HN")</f>
        <v>FDFOC98004HN</v>
      </c>
      <c r="B4641" s="1" t="s">
        <v>7176</v>
      </c>
      <c r="C4641" s="1" t="s">
        <v>3243</v>
      </c>
      <c r="D4641" t="s">
        <v>7186</v>
      </c>
    </row>
    <row r="4642" spans="1:4" x14ac:dyDescent="0.25">
      <c r="A4642" s="4" t="str">
        <f>HYPERLINK("http://www.autodoc.ru/Web/price/art/FDFOC01005HN?analog=on","FDFOC01005HN")</f>
        <v>FDFOC01005HN</v>
      </c>
      <c r="B4642" s="1" t="s">
        <v>7187</v>
      </c>
      <c r="C4642" s="1" t="s">
        <v>1753</v>
      </c>
      <c r="D4642" t="s">
        <v>6799</v>
      </c>
    </row>
    <row r="4643" spans="1:4" x14ac:dyDescent="0.25">
      <c r="A4643" s="4" t="str">
        <f>HYPERLINK("http://www.autodoc.ru/Web/price/art/FDFOC01005BN?analog=on","FDFOC01005BN")</f>
        <v>FDFOC01005BN</v>
      </c>
      <c r="B4643" s="1" t="s">
        <v>7187</v>
      </c>
      <c r="C4643" s="1" t="s">
        <v>1753</v>
      </c>
      <c r="D4643" t="s">
        <v>6800</v>
      </c>
    </row>
    <row r="4644" spans="1:4" x14ac:dyDescent="0.25">
      <c r="A4644" s="4" t="str">
        <f>HYPERLINK("http://www.autodoc.ru/Web/price/art/FDFOC98005BN?analog=on","FDFOC98005BN")</f>
        <v>FDFOC98005BN</v>
      </c>
      <c r="B4644" s="1" t="s">
        <v>7176</v>
      </c>
      <c r="C4644" s="1" t="s">
        <v>3243</v>
      </c>
      <c r="D4644" t="s">
        <v>7188</v>
      </c>
    </row>
    <row r="4645" spans="1:4" x14ac:dyDescent="0.25">
      <c r="A4645" s="4" t="str">
        <f>HYPERLINK("http://www.autodoc.ru/Web/price/art/FDFOC98006HN?analog=on","FDFOC98006HN")</f>
        <v>FDFOC98006HN</v>
      </c>
      <c r="B4645" s="1" t="s">
        <v>7176</v>
      </c>
      <c r="C4645" s="1" t="s">
        <v>3243</v>
      </c>
      <c r="D4645" t="s">
        <v>6809</v>
      </c>
    </row>
    <row r="4646" spans="1:4" x14ac:dyDescent="0.25">
      <c r="A4646" s="4" t="str">
        <f>HYPERLINK("http://www.autodoc.ru/Web/price/art/FDFOC01006HN?analog=on","FDFOC01006HN")</f>
        <v>FDFOC01006HN</v>
      </c>
      <c r="B4646" s="1" t="s">
        <v>7187</v>
      </c>
      <c r="C4646" s="1" t="s">
        <v>1753</v>
      </c>
      <c r="D4646" t="s">
        <v>6801</v>
      </c>
    </row>
    <row r="4647" spans="1:4" x14ac:dyDescent="0.25">
      <c r="A4647" s="4" t="str">
        <f>HYPERLINK("http://www.autodoc.ru/Web/price/art/FDFOC01006BN?analog=on","FDFOC01006BN")</f>
        <v>FDFOC01006BN</v>
      </c>
      <c r="B4647" s="1" t="s">
        <v>7187</v>
      </c>
      <c r="C4647" s="1" t="s">
        <v>1753</v>
      </c>
      <c r="D4647" t="s">
        <v>6802</v>
      </c>
    </row>
    <row r="4648" spans="1:4" x14ac:dyDescent="0.25">
      <c r="A4648" s="4" t="str">
        <f>HYPERLINK("http://www.autodoc.ru/Web/price/art/FDFOC98040N?analog=on","FDFOC98040N")</f>
        <v>FDFOC98040N</v>
      </c>
      <c r="B4648" s="1" t="s">
        <v>7189</v>
      </c>
      <c r="C4648" s="1" t="s">
        <v>3243</v>
      </c>
      <c r="D4648" t="s">
        <v>7190</v>
      </c>
    </row>
    <row r="4649" spans="1:4" x14ac:dyDescent="0.25">
      <c r="A4649" s="4" t="str">
        <f>HYPERLINK("http://www.autodoc.ru/Web/price/art/FDFOC98040TTN?analog=on","FDFOC98040TTN")</f>
        <v>FDFOC98040TTN</v>
      </c>
      <c r="B4649" s="1" t="s">
        <v>7189</v>
      </c>
      <c r="C4649" s="1" t="s">
        <v>3243</v>
      </c>
      <c r="D4649" t="s">
        <v>7191</v>
      </c>
    </row>
    <row r="4650" spans="1:4" x14ac:dyDescent="0.25">
      <c r="A4650" s="4" t="str">
        <f>HYPERLINK("http://www.autodoc.ru/Web/price/art/FDFOC98041YL?analog=on","FDFOC98041YL")</f>
        <v>FDFOC98041YL</v>
      </c>
      <c r="B4650" s="1" t="s">
        <v>7192</v>
      </c>
      <c r="C4650" s="1" t="s">
        <v>3243</v>
      </c>
      <c r="D4650" t="s">
        <v>7193</v>
      </c>
    </row>
    <row r="4651" spans="1:4" x14ac:dyDescent="0.25">
      <c r="A4651" s="4" t="str">
        <f>HYPERLINK("http://www.autodoc.ru/Web/price/art/FDFOC98041YR?analog=on","FDFOC98041YR")</f>
        <v>FDFOC98041YR</v>
      </c>
      <c r="B4651" s="1" t="s">
        <v>7194</v>
      </c>
      <c r="C4651" s="1" t="s">
        <v>3243</v>
      </c>
      <c r="D4651" t="s">
        <v>7195</v>
      </c>
    </row>
    <row r="4652" spans="1:4" x14ac:dyDescent="0.25">
      <c r="A4652" s="4" t="str">
        <f>HYPERLINK("http://www.autodoc.ru/Web/price/art/FDFOC98050YL?analog=on","FDFOC98050YL")</f>
        <v>FDFOC98050YL</v>
      </c>
      <c r="B4652" s="1" t="s">
        <v>7196</v>
      </c>
      <c r="C4652" s="1" t="s">
        <v>5185</v>
      </c>
      <c r="D4652" t="s">
        <v>7197</v>
      </c>
    </row>
    <row r="4653" spans="1:4" x14ac:dyDescent="0.25">
      <c r="A4653" s="4" t="str">
        <f>HYPERLINK("http://www.autodoc.ru/Web/price/art/FDFOC98050YR?analog=on","FDFOC98050YR")</f>
        <v>FDFOC98050YR</v>
      </c>
      <c r="B4653" s="1" t="s">
        <v>7198</v>
      </c>
      <c r="C4653" s="1" t="s">
        <v>5185</v>
      </c>
      <c r="D4653" t="s">
        <v>7199</v>
      </c>
    </row>
    <row r="4654" spans="1:4" x14ac:dyDescent="0.25">
      <c r="A4654" s="4" t="str">
        <f>HYPERLINK("http://www.autodoc.ru/Web/price/art/FDCAP05070Z?analog=on","FDCAP05070Z")</f>
        <v>FDCAP05070Z</v>
      </c>
      <c r="B4654" s="1" t="s">
        <v>7200</v>
      </c>
      <c r="C4654" s="1" t="s">
        <v>815</v>
      </c>
      <c r="D4654" t="s">
        <v>7201</v>
      </c>
    </row>
    <row r="4655" spans="1:4" x14ac:dyDescent="0.25">
      <c r="A4655" s="4" t="str">
        <f>HYPERLINK("http://www.autodoc.ru/Web/price/art/FDFOC98070L?analog=on","FDFOC98070L")</f>
        <v>FDFOC98070L</v>
      </c>
      <c r="B4655" s="1" t="s">
        <v>7202</v>
      </c>
      <c r="C4655" s="1" t="s">
        <v>3243</v>
      </c>
      <c r="D4655" t="s">
        <v>7203</v>
      </c>
    </row>
    <row r="4656" spans="1:4" x14ac:dyDescent="0.25">
      <c r="A4656" s="4" t="str">
        <f>HYPERLINK("http://www.autodoc.ru/Web/price/art/FDFOC01070L?analog=on","FDFOC01070L")</f>
        <v>FDFOC01070L</v>
      </c>
      <c r="B4656" s="1" t="s">
        <v>7204</v>
      </c>
      <c r="C4656" s="1" t="s">
        <v>1301</v>
      </c>
      <c r="D4656" t="s">
        <v>7203</v>
      </c>
    </row>
    <row r="4657" spans="1:4" x14ac:dyDescent="0.25">
      <c r="A4657" s="4" t="str">
        <f>HYPERLINK("http://www.autodoc.ru/Web/price/art/FDFOC01070R?analog=on","FDFOC01070R")</f>
        <v>FDFOC01070R</v>
      </c>
      <c r="B4657" s="1" t="s">
        <v>7205</v>
      </c>
      <c r="C4657" s="1" t="s">
        <v>1301</v>
      </c>
      <c r="D4657" t="s">
        <v>7206</v>
      </c>
    </row>
    <row r="4658" spans="1:4" x14ac:dyDescent="0.25">
      <c r="A4658" s="4" t="str">
        <f>HYPERLINK("http://www.autodoc.ru/Web/price/art/FDFOC98070R?analog=on","FDFOC98070R")</f>
        <v>FDFOC98070R</v>
      </c>
      <c r="B4658" s="1" t="s">
        <v>7207</v>
      </c>
      <c r="C4658" s="1" t="s">
        <v>3243</v>
      </c>
      <c r="D4658" t="s">
        <v>7206</v>
      </c>
    </row>
    <row r="4659" spans="1:4" x14ac:dyDescent="0.25">
      <c r="A4659" s="4" t="str">
        <f>HYPERLINK("http://www.autodoc.ru/Web/price/art/FDFOC98080L?analog=on","FDFOC98080L")</f>
        <v>FDFOC98080L</v>
      </c>
      <c r="C4659" s="1" t="s">
        <v>3243</v>
      </c>
      <c r="D4659" t="s">
        <v>7208</v>
      </c>
    </row>
    <row r="4660" spans="1:4" x14ac:dyDescent="0.25">
      <c r="A4660" s="4" t="str">
        <f>HYPERLINK("http://www.autodoc.ru/Web/price/art/FDFOC98080R?analog=on","FDFOC98080R")</f>
        <v>FDFOC98080R</v>
      </c>
      <c r="C4660" s="1" t="s">
        <v>3243</v>
      </c>
      <c r="D4660" t="s">
        <v>7209</v>
      </c>
    </row>
    <row r="4661" spans="1:4" x14ac:dyDescent="0.25">
      <c r="A4661" s="4" t="str">
        <f>HYPERLINK("http://www.autodoc.ru/Web/price/art/FDFOC01100?analog=on","FDFOC01100")</f>
        <v>FDFOC01100</v>
      </c>
      <c r="B4661" s="1" t="s">
        <v>7210</v>
      </c>
      <c r="C4661" s="1" t="s">
        <v>1301</v>
      </c>
      <c r="D4661" t="s">
        <v>7211</v>
      </c>
    </row>
    <row r="4662" spans="1:4" x14ac:dyDescent="0.25">
      <c r="A4662" s="4" t="str">
        <f>HYPERLINK("http://www.autodoc.ru/Web/price/art/FDFOC98100?analog=on","FDFOC98100")</f>
        <v>FDFOC98100</v>
      </c>
      <c r="B4662" s="1" t="s">
        <v>7212</v>
      </c>
      <c r="C4662" s="1" t="s">
        <v>3243</v>
      </c>
      <c r="D4662" t="s">
        <v>7213</v>
      </c>
    </row>
    <row r="4663" spans="1:4" x14ac:dyDescent="0.25">
      <c r="A4663" s="4" t="str">
        <f>HYPERLINK("http://www.autodoc.ru/Web/price/art/FDFOC98100B?analog=on","FDFOC98100B")</f>
        <v>FDFOC98100B</v>
      </c>
      <c r="B4663" s="1" t="s">
        <v>7214</v>
      </c>
      <c r="C4663" s="1" t="s">
        <v>3226</v>
      </c>
      <c r="D4663" t="s">
        <v>7215</v>
      </c>
    </row>
    <row r="4664" spans="1:4" x14ac:dyDescent="0.25">
      <c r="A4664" s="4" t="str">
        <f>HYPERLINK("http://www.autodoc.ru/Web/price/art/FDFOC01101?analog=on","FDFOC01101")</f>
        <v>FDFOC01101</v>
      </c>
      <c r="B4664" s="1" t="s">
        <v>7210</v>
      </c>
      <c r="C4664" s="1" t="s">
        <v>1301</v>
      </c>
      <c r="D4664" t="s">
        <v>7211</v>
      </c>
    </row>
    <row r="4665" spans="1:4" x14ac:dyDescent="0.25">
      <c r="A4665" s="4" t="str">
        <f>HYPERLINK("http://www.autodoc.ru/Web/price/art/FDFOC98101B?analog=on","FDFOC98101B")</f>
        <v>FDFOC98101B</v>
      </c>
      <c r="B4665" s="1" t="s">
        <v>7216</v>
      </c>
      <c r="C4665" s="1" t="s">
        <v>3243</v>
      </c>
      <c r="D4665" t="s">
        <v>7217</v>
      </c>
    </row>
    <row r="4666" spans="1:4" x14ac:dyDescent="0.25">
      <c r="A4666" s="4" t="str">
        <f>HYPERLINK("http://www.autodoc.ru/Web/price/art/FDFOC98102B?analog=on","FDFOC98102B")</f>
        <v>FDFOC98102B</v>
      </c>
      <c r="B4666" s="1" t="s">
        <v>7214</v>
      </c>
      <c r="C4666" s="1" t="s">
        <v>3226</v>
      </c>
      <c r="D4666" t="s">
        <v>7218</v>
      </c>
    </row>
    <row r="4667" spans="1:4" x14ac:dyDescent="0.25">
      <c r="A4667" s="4" t="str">
        <f>HYPERLINK("http://www.autodoc.ru/Web/price/art/FDFOC98103?analog=on","FDFOC98103")</f>
        <v>FDFOC98103</v>
      </c>
      <c r="B4667" s="1" t="s">
        <v>7212</v>
      </c>
      <c r="C4667" s="1" t="s">
        <v>3243</v>
      </c>
      <c r="D4667" t="s">
        <v>7213</v>
      </c>
    </row>
    <row r="4668" spans="1:4" x14ac:dyDescent="0.25">
      <c r="A4668" s="4" t="str">
        <f>HYPERLINK("http://www.autodoc.ru/Web/price/art/FDFOC98104B?analog=on","FDFOC98104B")</f>
        <v>FDFOC98104B</v>
      </c>
      <c r="B4668" s="1" t="s">
        <v>7216</v>
      </c>
      <c r="C4668" s="1" t="s">
        <v>3243</v>
      </c>
      <c r="D4668" t="s">
        <v>7217</v>
      </c>
    </row>
    <row r="4669" spans="1:4" x14ac:dyDescent="0.25">
      <c r="A4669" s="4" t="str">
        <f>HYPERLINK("http://www.autodoc.ru/Web/price/art/FDFOC981A0N?analog=on","FDFOC981A0N")</f>
        <v>FDFOC981A0N</v>
      </c>
      <c r="B4669" s="1" t="s">
        <v>7219</v>
      </c>
      <c r="C4669" s="1" t="s">
        <v>3432</v>
      </c>
      <c r="D4669" t="s">
        <v>6826</v>
      </c>
    </row>
    <row r="4670" spans="1:4" x14ac:dyDescent="0.25">
      <c r="A4670" s="4" t="str">
        <f>HYPERLINK("http://www.autodoc.ru/Web/price/art/FDFOC01160X?analog=on","FDFOC01160X")</f>
        <v>FDFOC01160X</v>
      </c>
      <c r="B4670" s="1" t="s">
        <v>7220</v>
      </c>
      <c r="C4670" s="1" t="s">
        <v>1301</v>
      </c>
      <c r="D4670" t="s">
        <v>7221</v>
      </c>
    </row>
    <row r="4671" spans="1:4" x14ac:dyDescent="0.25">
      <c r="A4671" s="4" t="str">
        <f>HYPERLINK("http://www.autodoc.ru/Web/price/art/FDFOC98160X?analog=on","FDFOC98160X")</f>
        <v>FDFOC98160X</v>
      </c>
      <c r="B4671" s="1" t="s">
        <v>7222</v>
      </c>
      <c r="C4671" s="1" t="s">
        <v>3243</v>
      </c>
      <c r="D4671" t="s">
        <v>7221</v>
      </c>
    </row>
    <row r="4672" spans="1:4" x14ac:dyDescent="0.25">
      <c r="A4672" s="4" t="str">
        <f>HYPERLINK("http://www.autodoc.ru/Web/price/art/FDFOC01161?analog=on","FDFOC01161")</f>
        <v>FDFOC01161</v>
      </c>
      <c r="B4672" s="1" t="s">
        <v>7220</v>
      </c>
      <c r="C4672" s="1" t="s">
        <v>1301</v>
      </c>
      <c r="D4672" t="s">
        <v>7088</v>
      </c>
    </row>
    <row r="4673" spans="1:4" x14ac:dyDescent="0.25">
      <c r="A4673" s="4" t="str">
        <f>HYPERLINK("http://www.autodoc.ru/Web/price/art/FDFOC98161X?analog=on","FDFOC98161X")</f>
        <v>FDFOC98161X</v>
      </c>
      <c r="B4673" s="1" t="s">
        <v>7223</v>
      </c>
      <c r="C4673" s="1" t="s">
        <v>699</v>
      </c>
      <c r="D4673" t="s">
        <v>7224</v>
      </c>
    </row>
    <row r="4674" spans="1:4" x14ac:dyDescent="0.25">
      <c r="A4674" s="4" t="str">
        <f>HYPERLINK("http://www.autodoc.ru/Web/price/art/FDFOC98162?analog=on","FDFOC98162")</f>
        <v>FDFOC98162</v>
      </c>
      <c r="B4674" s="1" t="s">
        <v>7222</v>
      </c>
      <c r="C4674" s="1" t="s">
        <v>3243</v>
      </c>
      <c r="D4674" t="s">
        <v>7225</v>
      </c>
    </row>
    <row r="4675" spans="1:4" x14ac:dyDescent="0.25">
      <c r="A4675" s="4" t="str">
        <f>HYPERLINK("http://www.autodoc.ru/Web/price/art/FDFOC98163?analog=on","FDFOC98163")</f>
        <v>FDFOC98163</v>
      </c>
      <c r="B4675" s="1" t="s">
        <v>7222</v>
      </c>
      <c r="C4675" s="1" t="s">
        <v>3243</v>
      </c>
      <c r="D4675" t="s">
        <v>7088</v>
      </c>
    </row>
    <row r="4676" spans="1:4" x14ac:dyDescent="0.25">
      <c r="A4676" s="4" t="str">
        <f>HYPERLINK("http://www.autodoc.ru/Web/price/art/FDFOC01170L?analog=on","FDFOC01170L")</f>
        <v>FDFOC01170L</v>
      </c>
      <c r="B4676" s="1" t="s">
        <v>7226</v>
      </c>
      <c r="C4676" s="1" t="s">
        <v>1301</v>
      </c>
      <c r="D4676" t="s">
        <v>7227</v>
      </c>
    </row>
    <row r="4677" spans="1:4" x14ac:dyDescent="0.25">
      <c r="A4677" s="4" t="str">
        <f>HYPERLINK("http://www.autodoc.ru/Web/price/art/FDFOC01170R?analog=on","FDFOC01170R")</f>
        <v>FDFOC01170R</v>
      </c>
      <c r="B4677" s="1" t="s">
        <v>7228</v>
      </c>
      <c r="C4677" s="1" t="s">
        <v>1301</v>
      </c>
      <c r="D4677" t="s">
        <v>7229</v>
      </c>
    </row>
    <row r="4678" spans="1:4" x14ac:dyDescent="0.25">
      <c r="A4678" s="4" t="str">
        <f>HYPERLINK("http://www.autodoc.ru/Web/price/art/FDFOC01171L?analog=on","FDFOC01171L")</f>
        <v>FDFOC01171L</v>
      </c>
      <c r="B4678" s="1" t="s">
        <v>7226</v>
      </c>
      <c r="C4678" s="1" t="s">
        <v>1301</v>
      </c>
      <c r="D4678" t="s">
        <v>7227</v>
      </c>
    </row>
    <row r="4679" spans="1:4" x14ac:dyDescent="0.25">
      <c r="A4679" s="4" t="str">
        <f>HYPERLINK("http://www.autodoc.ru/Web/price/art/FDFOC01171R?analog=on","FDFOC01171R")</f>
        <v>FDFOC01171R</v>
      </c>
      <c r="B4679" s="1" t="s">
        <v>7228</v>
      </c>
      <c r="C4679" s="1" t="s">
        <v>1301</v>
      </c>
      <c r="D4679" t="s">
        <v>7229</v>
      </c>
    </row>
    <row r="4680" spans="1:4" x14ac:dyDescent="0.25">
      <c r="A4680" s="4" t="str">
        <f>HYPERLINK("http://www.autodoc.ru/Web/price/art/FDFOC98190B?analog=on","FDFOC98190B")</f>
        <v>FDFOC98190B</v>
      </c>
      <c r="B4680" s="1" t="s">
        <v>7230</v>
      </c>
      <c r="C4680" s="1" t="s">
        <v>3243</v>
      </c>
      <c r="D4680" t="s">
        <v>7231</v>
      </c>
    </row>
    <row r="4681" spans="1:4" x14ac:dyDescent="0.25">
      <c r="A4681" s="4" t="str">
        <f>HYPERLINK("http://www.autodoc.ru/Web/price/art/FDFOC01190L?analog=on","FDFOC01190L")</f>
        <v>FDFOC01190L</v>
      </c>
      <c r="B4681" s="1" t="s">
        <v>7232</v>
      </c>
      <c r="C4681" s="1" t="s">
        <v>1301</v>
      </c>
      <c r="D4681" t="s">
        <v>7233</v>
      </c>
    </row>
    <row r="4682" spans="1:4" x14ac:dyDescent="0.25">
      <c r="A4682" s="4" t="str">
        <f>HYPERLINK("http://www.autodoc.ru/Web/price/art/FDFOC98190?analog=on","FDFOC98190")</f>
        <v>FDFOC98190</v>
      </c>
      <c r="B4682" s="1" t="s">
        <v>7234</v>
      </c>
      <c r="C4682" s="1" t="s">
        <v>3243</v>
      </c>
      <c r="D4682" t="s">
        <v>7235</v>
      </c>
    </row>
    <row r="4683" spans="1:4" x14ac:dyDescent="0.25">
      <c r="A4683" s="4" t="str">
        <f>HYPERLINK("http://www.autodoc.ru/Web/price/art/FDFOC01190R?analog=on","FDFOC01190R")</f>
        <v>FDFOC01190R</v>
      </c>
      <c r="B4683" s="1" t="s">
        <v>7236</v>
      </c>
      <c r="C4683" s="1" t="s">
        <v>1301</v>
      </c>
      <c r="D4683" t="s">
        <v>7237</v>
      </c>
    </row>
    <row r="4684" spans="1:4" x14ac:dyDescent="0.25">
      <c r="A4684" s="4" t="str">
        <f>HYPERLINK("http://www.autodoc.ru/Web/price/art/FDFOC01190C?analog=on","FDFOC01190C")</f>
        <v>FDFOC01190C</v>
      </c>
      <c r="B4684" s="1" t="s">
        <v>7238</v>
      </c>
      <c r="C4684" s="1" t="s">
        <v>1301</v>
      </c>
      <c r="D4684" t="s">
        <v>7239</v>
      </c>
    </row>
    <row r="4685" spans="1:4" x14ac:dyDescent="0.25">
      <c r="A4685" s="4" t="str">
        <f>HYPERLINK("http://www.autodoc.ru/Web/price/art/FDFOC98191?analog=on","FDFOC98191")</f>
        <v>FDFOC98191</v>
      </c>
      <c r="B4685" s="1" t="s">
        <v>7240</v>
      </c>
      <c r="C4685" s="1" t="s">
        <v>3243</v>
      </c>
      <c r="D4685" t="s">
        <v>7241</v>
      </c>
    </row>
    <row r="4686" spans="1:4" x14ac:dyDescent="0.25">
      <c r="A4686" s="4" t="str">
        <f>HYPERLINK("http://www.autodoc.ru/Web/price/art/FDFOC01191L?analog=on","FDFOC01191L")</f>
        <v>FDFOC01191L</v>
      </c>
      <c r="B4686" s="1" t="s">
        <v>7242</v>
      </c>
      <c r="C4686" s="1" t="s">
        <v>1301</v>
      </c>
      <c r="D4686" t="s">
        <v>7111</v>
      </c>
    </row>
    <row r="4687" spans="1:4" x14ac:dyDescent="0.25">
      <c r="A4687" s="4" t="str">
        <f>HYPERLINK("http://www.autodoc.ru/Web/price/art/FDFOC01191R?analog=on","FDFOC01191R")</f>
        <v>FDFOC01191R</v>
      </c>
      <c r="B4687" s="1" t="s">
        <v>7243</v>
      </c>
      <c r="C4687" s="1" t="s">
        <v>1301</v>
      </c>
      <c r="D4687" t="s">
        <v>7112</v>
      </c>
    </row>
    <row r="4688" spans="1:4" x14ac:dyDescent="0.25">
      <c r="A4688" s="4" t="str">
        <f>HYPERLINK("http://www.autodoc.ru/Web/price/art/FDFOC01192C?analog=on","FDFOC01192C")</f>
        <v>FDFOC01192C</v>
      </c>
      <c r="B4688" s="1" t="s">
        <v>7238</v>
      </c>
      <c r="C4688" s="1" t="s">
        <v>1301</v>
      </c>
      <c r="D4688" t="s">
        <v>7244</v>
      </c>
    </row>
    <row r="4689" spans="1:4" x14ac:dyDescent="0.25">
      <c r="A4689" s="4" t="str">
        <f>HYPERLINK("http://www.autodoc.ru/Web/price/art/FDFOC00220P?analog=on","FDFOC00220P")</f>
        <v>FDFOC00220P</v>
      </c>
      <c r="B4689" s="1" t="s">
        <v>7245</v>
      </c>
      <c r="C4689" s="1" t="s">
        <v>7246</v>
      </c>
      <c r="D4689" t="s">
        <v>7247</v>
      </c>
    </row>
    <row r="4690" spans="1:4" x14ac:dyDescent="0.25">
      <c r="A4690" s="4" t="str">
        <f>HYPERLINK("http://www.autodoc.ru/Web/price/art/FDFOC98240?analog=on","FDFOC98240")</f>
        <v>FDFOC98240</v>
      </c>
      <c r="B4690" s="1" t="s">
        <v>7248</v>
      </c>
      <c r="C4690" s="1" t="s">
        <v>3243</v>
      </c>
      <c r="D4690" t="s">
        <v>7249</v>
      </c>
    </row>
    <row r="4691" spans="1:4" x14ac:dyDescent="0.25">
      <c r="A4691" s="4" t="str">
        <f>HYPERLINK("http://www.autodoc.ru/Web/price/art/FDFOC01240?analog=on","FDFOC01240")</f>
        <v>FDFOC01240</v>
      </c>
      <c r="B4691" s="1" t="s">
        <v>7250</v>
      </c>
      <c r="C4691" s="1" t="s">
        <v>1301</v>
      </c>
      <c r="D4691" t="s">
        <v>7114</v>
      </c>
    </row>
    <row r="4692" spans="1:4" x14ac:dyDescent="0.25">
      <c r="A4692" s="4" t="str">
        <f>HYPERLINK("http://www.autodoc.ru/Web/price/art/FDFOC98241?analog=on","FDFOC98241")</f>
        <v>FDFOC98241</v>
      </c>
      <c r="B4692" s="1" t="s">
        <v>7251</v>
      </c>
      <c r="C4692" s="1" t="s">
        <v>3432</v>
      </c>
      <c r="D4692" t="s">
        <v>7252</v>
      </c>
    </row>
    <row r="4693" spans="1:4" x14ac:dyDescent="0.25">
      <c r="A4693" s="4" t="str">
        <f>HYPERLINK("http://www.autodoc.ru/Web/price/art/FDFOC98250L?analog=on","FDFOC98250L")</f>
        <v>FDFOC98250L</v>
      </c>
      <c r="B4693" s="1" t="s">
        <v>7253</v>
      </c>
      <c r="C4693" s="1" t="s">
        <v>3243</v>
      </c>
      <c r="D4693" t="s">
        <v>7254</v>
      </c>
    </row>
    <row r="4694" spans="1:4" x14ac:dyDescent="0.25">
      <c r="A4694" s="4" t="str">
        <f>HYPERLINK("http://www.autodoc.ru/Web/price/art/FDFOC98250R?analog=on","FDFOC98250R")</f>
        <v>FDFOC98250R</v>
      </c>
      <c r="B4694" s="1" t="s">
        <v>7255</v>
      </c>
      <c r="C4694" s="1" t="s">
        <v>3243</v>
      </c>
      <c r="D4694" t="s">
        <v>7256</v>
      </c>
    </row>
    <row r="4695" spans="1:4" x14ac:dyDescent="0.25">
      <c r="A4695" s="4" t="str">
        <f>HYPERLINK("http://www.autodoc.ru/Web/price/art/FDFOC98270L?analog=on","FDFOC98270L")</f>
        <v>FDFOC98270L</v>
      </c>
      <c r="B4695" s="1" t="s">
        <v>7257</v>
      </c>
      <c r="C4695" s="1" t="s">
        <v>3432</v>
      </c>
      <c r="D4695" t="s">
        <v>6854</v>
      </c>
    </row>
    <row r="4696" spans="1:4" x14ac:dyDescent="0.25">
      <c r="A4696" s="4" t="str">
        <f>HYPERLINK("http://www.autodoc.ru/Web/price/art/FDFOC98270R?analog=on","FDFOC98270R")</f>
        <v>FDFOC98270R</v>
      </c>
      <c r="B4696" s="1" t="s">
        <v>7258</v>
      </c>
      <c r="C4696" s="1" t="s">
        <v>3432</v>
      </c>
      <c r="D4696" t="s">
        <v>6856</v>
      </c>
    </row>
    <row r="4697" spans="1:4" x14ac:dyDescent="0.25">
      <c r="A4697" s="4" t="str">
        <f>HYPERLINK("http://www.autodoc.ru/Web/price/art/FDFOC98271L?analog=on","FDFOC98271L")</f>
        <v>FDFOC98271L</v>
      </c>
      <c r="B4697" s="1" t="s">
        <v>7259</v>
      </c>
      <c r="C4697" s="1" t="s">
        <v>3432</v>
      </c>
      <c r="D4697" t="s">
        <v>7260</v>
      </c>
    </row>
    <row r="4698" spans="1:4" x14ac:dyDescent="0.25">
      <c r="A4698" s="4" t="str">
        <f>HYPERLINK("http://www.autodoc.ru/Web/price/art/FDFOC98271R?analog=on","FDFOC98271R")</f>
        <v>FDFOC98271R</v>
      </c>
      <c r="B4698" s="1" t="s">
        <v>7261</v>
      </c>
      <c r="C4698" s="1" t="s">
        <v>3432</v>
      </c>
      <c r="D4698" t="s">
        <v>7262</v>
      </c>
    </row>
    <row r="4699" spans="1:4" x14ac:dyDescent="0.25">
      <c r="A4699" s="4" t="str">
        <f>HYPERLINK("http://www.autodoc.ru/Web/price/art/FDFOC98280CCN?analog=on","FDFOC98280CCN")</f>
        <v>FDFOC98280CCN</v>
      </c>
      <c r="B4699" s="1" t="s">
        <v>7263</v>
      </c>
      <c r="C4699" s="1" t="s">
        <v>3432</v>
      </c>
      <c r="D4699" t="s">
        <v>7264</v>
      </c>
    </row>
    <row r="4700" spans="1:4" x14ac:dyDescent="0.25">
      <c r="A4700" s="4" t="str">
        <f>HYPERLINK("http://www.autodoc.ru/Web/price/art/FDFOC98300L?analog=on","FDFOC98300L")</f>
        <v>FDFOC98300L</v>
      </c>
      <c r="B4700" s="1" t="s">
        <v>7265</v>
      </c>
      <c r="C4700" s="1" t="s">
        <v>3432</v>
      </c>
      <c r="D4700" t="s">
        <v>7266</v>
      </c>
    </row>
    <row r="4701" spans="1:4" x14ac:dyDescent="0.25">
      <c r="A4701" s="4" t="str">
        <f>HYPERLINK("http://www.autodoc.ru/Web/price/art/FDFOC98300R?analog=on","FDFOC98300R")</f>
        <v>FDFOC98300R</v>
      </c>
      <c r="B4701" s="1" t="s">
        <v>7267</v>
      </c>
      <c r="C4701" s="1" t="s">
        <v>3432</v>
      </c>
      <c r="D4701" t="s">
        <v>7268</v>
      </c>
    </row>
    <row r="4702" spans="1:4" x14ac:dyDescent="0.25">
      <c r="A4702" s="4" t="str">
        <f>HYPERLINK("http://www.autodoc.ru/Web/price/art/FDFOC98301L?analog=on","FDFOC98301L")</f>
        <v>FDFOC98301L</v>
      </c>
      <c r="B4702" s="1" t="s">
        <v>7269</v>
      </c>
      <c r="C4702" s="1" t="s">
        <v>3432</v>
      </c>
      <c r="D4702" t="s">
        <v>7270</v>
      </c>
    </row>
    <row r="4703" spans="1:4" x14ac:dyDescent="0.25">
      <c r="A4703" s="4" t="str">
        <f>HYPERLINK("http://www.autodoc.ru/Web/price/art/FDFOC98301R?analog=on","FDFOC98301R")</f>
        <v>FDFOC98301R</v>
      </c>
      <c r="B4703" s="1" t="s">
        <v>7271</v>
      </c>
      <c r="C4703" s="1" t="s">
        <v>3432</v>
      </c>
      <c r="D4703" t="s">
        <v>7272</v>
      </c>
    </row>
    <row r="4704" spans="1:4" x14ac:dyDescent="0.25">
      <c r="A4704" s="4" t="str">
        <f>HYPERLINK("http://www.autodoc.ru/Web/price/art/FDFOC98302L?analog=on","FDFOC98302L")</f>
        <v>FDFOC98302L</v>
      </c>
      <c r="B4704" s="1" t="s">
        <v>7265</v>
      </c>
      <c r="C4704" s="1" t="s">
        <v>699</v>
      </c>
      <c r="D4704" t="s">
        <v>7273</v>
      </c>
    </row>
    <row r="4705" spans="1:4" x14ac:dyDescent="0.25">
      <c r="A4705" s="4" t="str">
        <f>HYPERLINK("http://www.autodoc.ru/Web/price/art/FDFOC98302R?analog=on","FDFOC98302R")</f>
        <v>FDFOC98302R</v>
      </c>
      <c r="B4705" s="1" t="s">
        <v>7267</v>
      </c>
      <c r="C4705" s="1" t="s">
        <v>699</v>
      </c>
      <c r="D4705" t="s">
        <v>7274</v>
      </c>
    </row>
    <row r="4706" spans="1:4" x14ac:dyDescent="0.25">
      <c r="A4706" s="4" t="str">
        <f>HYPERLINK("http://www.autodoc.ru/Web/price/art/FDFOC98330?analog=on","FDFOC98330")</f>
        <v>FDFOC98330</v>
      </c>
      <c r="B4706" s="1" t="s">
        <v>7275</v>
      </c>
      <c r="C4706" s="1" t="s">
        <v>3432</v>
      </c>
      <c r="D4706" t="s">
        <v>7276</v>
      </c>
    </row>
    <row r="4707" spans="1:4" x14ac:dyDescent="0.25">
      <c r="A4707" s="4" t="str">
        <f>HYPERLINK("http://www.autodoc.ru/Web/price/art/FDFOC98340L?analog=on","FDFOC98340L")</f>
        <v>FDFOC98340L</v>
      </c>
      <c r="B4707" s="1" t="s">
        <v>7277</v>
      </c>
      <c r="C4707" s="1" t="s">
        <v>3432</v>
      </c>
      <c r="D4707" t="s">
        <v>6873</v>
      </c>
    </row>
    <row r="4708" spans="1:4" x14ac:dyDescent="0.25">
      <c r="A4708" s="4" t="str">
        <f>HYPERLINK("http://www.autodoc.ru/Web/price/art/FDFOC98340R?analog=on","FDFOC98340R")</f>
        <v>FDFOC98340R</v>
      </c>
      <c r="B4708" s="1" t="s">
        <v>7278</v>
      </c>
      <c r="C4708" s="1" t="s">
        <v>3432</v>
      </c>
      <c r="D4708" t="s">
        <v>6875</v>
      </c>
    </row>
    <row r="4709" spans="1:4" x14ac:dyDescent="0.25">
      <c r="A4709" s="4" t="str">
        <f>HYPERLINK("http://www.autodoc.ru/Web/price/art/FDFOC98380?analog=on","FDFOC98380")</f>
        <v>FDFOC98380</v>
      </c>
      <c r="B4709" s="1" t="s">
        <v>7279</v>
      </c>
      <c r="C4709" s="1" t="s">
        <v>3432</v>
      </c>
      <c r="D4709" t="s">
        <v>6879</v>
      </c>
    </row>
    <row r="4710" spans="1:4" x14ac:dyDescent="0.25">
      <c r="A4710" s="4" t="str">
        <f>HYPERLINK("http://www.autodoc.ru/Web/price/art/FDFOC98381?analog=on","FDFOC98381")</f>
        <v>FDFOC98381</v>
      </c>
      <c r="B4710" s="1" t="s">
        <v>7280</v>
      </c>
      <c r="C4710" s="1" t="s">
        <v>3432</v>
      </c>
      <c r="D4710" t="s">
        <v>7281</v>
      </c>
    </row>
    <row r="4711" spans="1:4" x14ac:dyDescent="0.25">
      <c r="A4711" s="4" t="str">
        <f>HYPERLINK("http://www.autodoc.ru/Web/price/art/FDFOC98411?analog=on","FDFOC98411")</f>
        <v>FDFOC98411</v>
      </c>
      <c r="B4711" s="1" t="s">
        <v>7282</v>
      </c>
      <c r="C4711" s="1" t="s">
        <v>3432</v>
      </c>
      <c r="D4711" t="s">
        <v>7283</v>
      </c>
    </row>
    <row r="4712" spans="1:4" x14ac:dyDescent="0.25">
      <c r="A4712" s="4" t="str">
        <f>HYPERLINK("http://www.autodoc.ru/Web/price/art/FDFOC98450XL?analog=on","FDFOC98450XL")</f>
        <v>FDFOC98450XL</v>
      </c>
      <c r="B4712" s="1" t="s">
        <v>7284</v>
      </c>
      <c r="C4712" s="1" t="s">
        <v>699</v>
      </c>
      <c r="D4712" t="s">
        <v>6885</v>
      </c>
    </row>
    <row r="4713" spans="1:4" x14ac:dyDescent="0.25">
      <c r="A4713" s="4" t="str">
        <f>HYPERLINK("http://www.autodoc.ru/Web/price/art/FDFOC98450XR?analog=on","FDFOC98450XR")</f>
        <v>FDFOC98450XR</v>
      </c>
      <c r="B4713" s="1" t="s">
        <v>7285</v>
      </c>
      <c r="C4713" s="1" t="s">
        <v>699</v>
      </c>
      <c r="D4713" t="s">
        <v>6887</v>
      </c>
    </row>
    <row r="4714" spans="1:4" x14ac:dyDescent="0.25">
      <c r="A4714" s="4" t="str">
        <f>HYPERLINK("http://www.autodoc.ru/Web/price/art/FDFOC98451BL?analog=on","FDFOC98451BL")</f>
        <v>FDFOC98451BL</v>
      </c>
      <c r="B4714" s="1" t="s">
        <v>7286</v>
      </c>
      <c r="C4714" s="1" t="s">
        <v>699</v>
      </c>
      <c r="D4714" t="s">
        <v>7287</v>
      </c>
    </row>
    <row r="4715" spans="1:4" x14ac:dyDescent="0.25">
      <c r="A4715" s="4" t="str">
        <f>HYPERLINK("http://www.autodoc.ru/Web/price/art/FDFOC98451BR?analog=on","FDFOC98451BR")</f>
        <v>FDFOC98451BR</v>
      </c>
      <c r="B4715" s="1" t="s">
        <v>7288</v>
      </c>
      <c r="C4715" s="1" t="s">
        <v>699</v>
      </c>
      <c r="D4715" t="s">
        <v>7289</v>
      </c>
    </row>
    <row r="4716" spans="1:4" x14ac:dyDescent="0.25">
      <c r="A4716" s="4" t="str">
        <f>HYPERLINK("http://www.autodoc.ru/Web/price/art/FDFOC98452BL?analog=on","FDFOC98452BL")</f>
        <v>FDFOC98452BL</v>
      </c>
      <c r="B4716" s="1" t="s">
        <v>7290</v>
      </c>
      <c r="C4716" s="1" t="s">
        <v>699</v>
      </c>
      <c r="D4716" t="s">
        <v>7291</v>
      </c>
    </row>
    <row r="4717" spans="1:4" x14ac:dyDescent="0.25">
      <c r="A4717" s="4" t="str">
        <f>HYPERLINK("http://www.autodoc.ru/Web/price/art/FDFOC98452BR?analog=on","FDFOC98452BR")</f>
        <v>FDFOC98452BR</v>
      </c>
      <c r="B4717" s="1" t="s">
        <v>7292</v>
      </c>
      <c r="C4717" s="1" t="s">
        <v>699</v>
      </c>
      <c r="D4717" t="s">
        <v>7293</v>
      </c>
    </row>
    <row r="4718" spans="1:4" x14ac:dyDescent="0.25">
      <c r="A4718" s="4" t="str">
        <f>HYPERLINK("http://www.autodoc.ru/Web/price/art/FDFOC98453BL?analog=on","FDFOC98453BL")</f>
        <v>FDFOC98453BL</v>
      </c>
      <c r="B4718" s="1" t="s">
        <v>7294</v>
      </c>
      <c r="C4718" s="1" t="s">
        <v>699</v>
      </c>
      <c r="D4718" t="s">
        <v>7295</v>
      </c>
    </row>
    <row r="4719" spans="1:4" x14ac:dyDescent="0.25">
      <c r="A4719" s="4" t="str">
        <f>HYPERLINK("http://www.autodoc.ru/Web/price/art/FDFOC98453BR?analog=on","FDFOC98453BR")</f>
        <v>FDFOC98453BR</v>
      </c>
      <c r="B4719" s="1" t="s">
        <v>7296</v>
      </c>
      <c r="C4719" s="1" t="s">
        <v>699</v>
      </c>
      <c r="D4719" t="s">
        <v>7297</v>
      </c>
    </row>
    <row r="4720" spans="1:4" x14ac:dyDescent="0.25">
      <c r="A4720" s="4" t="str">
        <f>HYPERLINK("http://www.autodoc.ru/Web/price/art/FDFOC98454L?analog=on","FDFOC98454L")</f>
        <v>FDFOC98454L</v>
      </c>
      <c r="B4720" s="1" t="s">
        <v>7298</v>
      </c>
      <c r="C4720" s="1" t="s">
        <v>699</v>
      </c>
      <c r="D4720" t="s">
        <v>7299</v>
      </c>
    </row>
    <row r="4721" spans="1:4" x14ac:dyDescent="0.25">
      <c r="A4721" s="4" t="str">
        <f>HYPERLINK("http://www.autodoc.ru/Web/price/art/FDFOC98454R?analog=on","FDFOC98454R")</f>
        <v>FDFOC98454R</v>
      </c>
      <c r="B4721" s="1" t="s">
        <v>7300</v>
      </c>
      <c r="C4721" s="1" t="s">
        <v>699</v>
      </c>
      <c r="D4721" t="s">
        <v>7301</v>
      </c>
    </row>
    <row r="4722" spans="1:4" x14ac:dyDescent="0.25">
      <c r="A4722" s="4" t="str">
        <f>HYPERLINK("http://www.autodoc.ru/Web/price/art/FDFOC98460L?analog=on","FDFOC98460L")</f>
        <v>FDFOC98460L</v>
      </c>
      <c r="B4722" s="1" t="s">
        <v>7302</v>
      </c>
      <c r="C4722" s="1" t="s">
        <v>699</v>
      </c>
      <c r="D4722" t="s">
        <v>7303</v>
      </c>
    </row>
    <row r="4723" spans="1:4" x14ac:dyDescent="0.25">
      <c r="A4723" s="4" t="str">
        <f>HYPERLINK("http://www.autodoc.ru/Web/price/art/FDFOC98460R?analog=on","FDFOC98460R")</f>
        <v>FDFOC98460R</v>
      </c>
      <c r="B4723" s="1" t="s">
        <v>7304</v>
      </c>
      <c r="C4723" s="1" t="s">
        <v>699</v>
      </c>
      <c r="D4723" t="s">
        <v>7305</v>
      </c>
    </row>
    <row r="4724" spans="1:4" x14ac:dyDescent="0.25">
      <c r="A4724" s="4" t="str">
        <f>HYPERLINK("http://www.autodoc.ru/Web/price/art/FDFOC014G0?analog=on","FDFOC014G0")</f>
        <v>FDFOC014G0</v>
      </c>
      <c r="B4724" s="1" t="s">
        <v>7306</v>
      </c>
      <c r="C4724" s="1" t="s">
        <v>1301</v>
      </c>
      <c r="D4724" t="s">
        <v>7307</v>
      </c>
    </row>
    <row r="4725" spans="1:4" x14ac:dyDescent="0.25">
      <c r="A4725" s="4" t="str">
        <f>HYPERLINK("http://www.autodoc.ru/Web/price/art/FDFOC98470XL?analog=on","FDFOC98470XL")</f>
        <v>FDFOC98470XL</v>
      </c>
      <c r="C4725" s="1" t="s">
        <v>699</v>
      </c>
      <c r="D4725" t="s">
        <v>7308</v>
      </c>
    </row>
    <row r="4726" spans="1:4" x14ac:dyDescent="0.25">
      <c r="A4726" s="4" t="str">
        <f>HYPERLINK("http://www.autodoc.ru/Web/price/art/FDFOC98470XR?analog=on","FDFOC98470XR")</f>
        <v>FDFOC98470XR</v>
      </c>
      <c r="C4726" s="1" t="s">
        <v>699</v>
      </c>
      <c r="D4726" t="s">
        <v>7309</v>
      </c>
    </row>
    <row r="4727" spans="1:4" x14ac:dyDescent="0.25">
      <c r="A4727" s="4" t="str">
        <f>HYPERLINK("http://www.autodoc.ru/Web/price/art/FDFOC98480L?analog=on","FDFOC98480L")</f>
        <v>FDFOC98480L</v>
      </c>
      <c r="B4727" s="1" t="s">
        <v>7310</v>
      </c>
      <c r="C4727" s="1" t="s">
        <v>3243</v>
      </c>
      <c r="D4727" t="s">
        <v>7311</v>
      </c>
    </row>
    <row r="4728" spans="1:4" x14ac:dyDescent="0.25">
      <c r="A4728" s="4" t="str">
        <f>HYPERLINK("http://www.autodoc.ru/Web/price/art/FDFOC98480R?analog=on","FDFOC98480R")</f>
        <v>FDFOC98480R</v>
      </c>
      <c r="B4728" s="1" t="s">
        <v>7312</v>
      </c>
      <c r="C4728" s="1" t="s">
        <v>3243</v>
      </c>
      <c r="D4728" t="s">
        <v>7313</v>
      </c>
    </row>
    <row r="4729" spans="1:4" x14ac:dyDescent="0.25">
      <c r="A4729" s="4" t="str">
        <f>HYPERLINK("http://www.autodoc.ru/Web/price/art/FDFOC98481L?analog=on","FDFOC98481L")</f>
        <v>FDFOC98481L</v>
      </c>
      <c r="B4729" s="1" t="s">
        <v>7314</v>
      </c>
      <c r="C4729" s="1" t="s">
        <v>3243</v>
      </c>
      <c r="D4729" t="s">
        <v>7315</v>
      </c>
    </row>
    <row r="4730" spans="1:4" x14ac:dyDescent="0.25">
      <c r="A4730" s="4" t="str">
        <f>HYPERLINK("http://www.autodoc.ru/Web/price/art/FDFOC98481R?analog=on","FDFOC98481R")</f>
        <v>FDFOC98481R</v>
      </c>
      <c r="B4730" s="1" t="s">
        <v>7316</v>
      </c>
      <c r="C4730" s="1" t="s">
        <v>3243</v>
      </c>
      <c r="D4730" t="s">
        <v>7317</v>
      </c>
    </row>
    <row r="4731" spans="1:4" x14ac:dyDescent="0.25">
      <c r="A4731" s="4" t="str">
        <f>HYPERLINK("http://www.autodoc.ru/Web/price/art/FDFOC98490L?analog=on","FDFOC98490L")</f>
        <v>FDFOC98490L</v>
      </c>
      <c r="C4731" s="1" t="s">
        <v>3243</v>
      </c>
      <c r="D4731" t="s">
        <v>7318</v>
      </c>
    </row>
    <row r="4732" spans="1:4" x14ac:dyDescent="0.25">
      <c r="A4732" s="4" t="str">
        <f>HYPERLINK("http://www.autodoc.ru/Web/price/art/FDFOC98490R?analog=on","FDFOC98490R")</f>
        <v>FDFOC98490R</v>
      </c>
      <c r="C4732" s="1" t="s">
        <v>3243</v>
      </c>
      <c r="D4732" t="s">
        <v>7319</v>
      </c>
    </row>
    <row r="4733" spans="1:4" x14ac:dyDescent="0.25">
      <c r="A4733" s="4" t="str">
        <f>HYPERLINK("http://www.autodoc.ru/Web/price/art/FDFOC98491L?analog=on","FDFOC98491L")</f>
        <v>FDFOC98491L</v>
      </c>
      <c r="C4733" s="1" t="s">
        <v>3243</v>
      </c>
      <c r="D4733" t="s">
        <v>7320</v>
      </c>
    </row>
    <row r="4734" spans="1:4" x14ac:dyDescent="0.25">
      <c r="A4734" s="4" t="str">
        <f>HYPERLINK("http://www.autodoc.ru/Web/price/art/FDFOC98491R?analog=on","FDFOC98491R")</f>
        <v>FDFOC98491R</v>
      </c>
      <c r="C4734" s="1" t="s">
        <v>3243</v>
      </c>
      <c r="D4734" t="s">
        <v>7321</v>
      </c>
    </row>
    <row r="4735" spans="1:4" x14ac:dyDescent="0.25">
      <c r="A4735" s="4" t="str">
        <f>HYPERLINK("http://www.autodoc.ru/Web/price/art/FDFOC98492L?analog=on","FDFOC98492L")</f>
        <v>FDFOC98492L</v>
      </c>
      <c r="C4735" s="1" t="s">
        <v>3243</v>
      </c>
      <c r="D4735" t="s">
        <v>6912</v>
      </c>
    </row>
    <row r="4736" spans="1:4" x14ac:dyDescent="0.25">
      <c r="A4736" s="4" t="str">
        <f>HYPERLINK("http://www.autodoc.ru/Web/price/art/FDFOC98492R?analog=on","FDFOC98492R")</f>
        <v>FDFOC98492R</v>
      </c>
      <c r="C4736" s="1" t="s">
        <v>3243</v>
      </c>
      <c r="D4736" t="s">
        <v>6913</v>
      </c>
    </row>
    <row r="4737" spans="1:4" x14ac:dyDescent="0.25">
      <c r="A4737" s="4" t="str">
        <f>HYPERLINK("http://www.autodoc.ru/Web/price/art/FDFOC98493L?analog=on","FDFOC98493L")</f>
        <v>FDFOC98493L</v>
      </c>
      <c r="C4737" s="1" t="s">
        <v>3243</v>
      </c>
      <c r="D4737" t="s">
        <v>7322</v>
      </c>
    </row>
    <row r="4738" spans="1:4" x14ac:dyDescent="0.25">
      <c r="A4738" s="4" t="str">
        <f>HYPERLINK("http://www.autodoc.ru/Web/price/art/FDFOC98493R?analog=on","FDFOC98493R")</f>
        <v>FDFOC98493R</v>
      </c>
      <c r="C4738" s="1" t="s">
        <v>3243</v>
      </c>
      <c r="D4738" t="s">
        <v>7323</v>
      </c>
    </row>
    <row r="4739" spans="1:4" x14ac:dyDescent="0.25">
      <c r="A4739" s="4" t="str">
        <f>HYPERLINK("http://www.autodoc.ru/Web/price/art/FDFOC98560L?analog=on","FDFOC98560L")</f>
        <v>FDFOC98560L</v>
      </c>
      <c r="B4739" s="1" t="s">
        <v>7324</v>
      </c>
      <c r="C4739" s="1" t="s">
        <v>699</v>
      </c>
      <c r="D4739" t="s">
        <v>7325</v>
      </c>
    </row>
    <row r="4740" spans="1:4" x14ac:dyDescent="0.25">
      <c r="A4740" s="4" t="str">
        <f>HYPERLINK("http://www.autodoc.ru/Web/price/art/FDFOC98560R?analog=on","FDFOC98560R")</f>
        <v>FDFOC98560R</v>
      </c>
      <c r="B4740" s="1" t="s">
        <v>7326</v>
      </c>
      <c r="C4740" s="1" t="s">
        <v>699</v>
      </c>
      <c r="D4740" t="s">
        <v>7327</v>
      </c>
    </row>
    <row r="4741" spans="1:4" x14ac:dyDescent="0.25">
      <c r="A4741" s="4" t="str">
        <f>HYPERLINK("http://www.autodoc.ru/Web/price/art/FDFOC98561L?analog=on","FDFOC98561L")</f>
        <v>FDFOC98561L</v>
      </c>
      <c r="B4741" s="1" t="s">
        <v>7328</v>
      </c>
      <c r="C4741" s="1" t="s">
        <v>699</v>
      </c>
      <c r="D4741" t="s">
        <v>7329</v>
      </c>
    </row>
    <row r="4742" spans="1:4" x14ac:dyDescent="0.25">
      <c r="A4742" s="4" t="str">
        <f>HYPERLINK("http://www.autodoc.ru/Web/price/art/FDFOC98561R?analog=on","FDFOC98561R")</f>
        <v>FDFOC98561R</v>
      </c>
      <c r="B4742" s="1" t="s">
        <v>7330</v>
      </c>
      <c r="C4742" s="1" t="s">
        <v>699</v>
      </c>
      <c r="D4742" t="s">
        <v>7331</v>
      </c>
    </row>
    <row r="4743" spans="1:4" x14ac:dyDescent="0.25">
      <c r="A4743" s="4" t="str">
        <f>HYPERLINK("http://www.autodoc.ru/Web/price/art/FDFOC98630Z?analog=on","FDFOC98630Z")</f>
        <v>FDFOC98630Z</v>
      </c>
      <c r="B4743" s="1" t="s">
        <v>7332</v>
      </c>
      <c r="C4743" s="1" t="s">
        <v>699</v>
      </c>
      <c r="D4743" t="s">
        <v>7333</v>
      </c>
    </row>
    <row r="4744" spans="1:4" x14ac:dyDescent="0.25">
      <c r="A4744" s="4" t="str">
        <f>HYPERLINK("http://www.autodoc.ru/Web/price/art/FDFOC98631Z?analog=on","FDFOC98631Z")</f>
        <v>FDFOC98631Z</v>
      </c>
      <c r="B4744" s="1" t="s">
        <v>7334</v>
      </c>
      <c r="C4744" s="1" t="s">
        <v>699</v>
      </c>
      <c r="D4744" t="s">
        <v>7335</v>
      </c>
    </row>
    <row r="4745" spans="1:4" x14ac:dyDescent="0.25">
      <c r="A4745" s="4" t="str">
        <f>HYPERLINK("http://www.autodoc.ru/Web/price/art/FDFOC98640X?analog=on","FDFOC98640X")</f>
        <v>FDFOC98640X</v>
      </c>
      <c r="B4745" s="1" t="s">
        <v>7336</v>
      </c>
      <c r="C4745" s="1" t="s">
        <v>3243</v>
      </c>
      <c r="D4745" t="s">
        <v>7337</v>
      </c>
    </row>
    <row r="4746" spans="1:4" x14ac:dyDescent="0.25">
      <c r="A4746" s="4" t="str">
        <f>HYPERLINK("http://www.autodoc.ru/Web/price/art/FDFOC01640X?analog=on","FDFOC01640X")</f>
        <v>FDFOC01640X</v>
      </c>
      <c r="B4746" s="1" t="s">
        <v>7338</v>
      </c>
      <c r="C4746" s="1" t="s">
        <v>1301</v>
      </c>
      <c r="D4746" t="s">
        <v>7339</v>
      </c>
    </row>
    <row r="4747" spans="1:4" x14ac:dyDescent="0.25">
      <c r="A4747" s="4" t="str">
        <f>HYPERLINK("http://www.autodoc.ru/Web/price/art/FDFOC98641?analog=on","FDFOC98641")</f>
        <v>FDFOC98641</v>
      </c>
      <c r="B4747" s="1" t="s">
        <v>7336</v>
      </c>
      <c r="C4747" s="1" t="s">
        <v>3243</v>
      </c>
      <c r="D4747" t="s">
        <v>7156</v>
      </c>
    </row>
    <row r="4748" spans="1:4" x14ac:dyDescent="0.25">
      <c r="A4748" s="4" t="str">
        <f>HYPERLINK("http://www.autodoc.ru/Web/price/art/FDFOC01641X?analog=on","FDFOC01641X")</f>
        <v>FDFOC01641X</v>
      </c>
      <c r="B4748" s="1" t="s">
        <v>7340</v>
      </c>
      <c r="C4748" s="1" t="s">
        <v>1301</v>
      </c>
      <c r="D4748" t="s">
        <v>7341</v>
      </c>
    </row>
    <row r="4749" spans="1:4" x14ac:dyDescent="0.25">
      <c r="A4749" s="4" t="str">
        <f>HYPERLINK("http://www.autodoc.ru/Web/price/art/FDFOC98642X?analog=on","FDFOC98642X")</f>
        <v>FDFOC98642X</v>
      </c>
      <c r="B4749" s="1" t="s">
        <v>7342</v>
      </c>
      <c r="C4749" s="1" t="s">
        <v>3226</v>
      </c>
      <c r="D4749" t="s">
        <v>7343</v>
      </c>
    </row>
    <row r="4750" spans="1:4" x14ac:dyDescent="0.25">
      <c r="A4750" s="4" t="str">
        <f>HYPERLINK("http://www.autodoc.ru/Web/price/art/FDFOC01642X?analog=on","FDFOC01642X")</f>
        <v>FDFOC01642X</v>
      </c>
      <c r="B4750" s="1" t="s">
        <v>7344</v>
      </c>
      <c r="C4750" s="1" t="s">
        <v>1301</v>
      </c>
      <c r="D4750" t="s">
        <v>7345</v>
      </c>
    </row>
    <row r="4751" spans="1:4" x14ac:dyDescent="0.25">
      <c r="A4751" s="4" t="str">
        <f>HYPERLINK("http://www.autodoc.ru/Web/price/art/FDFOC01643X?analog=on","FDFOC01643X")</f>
        <v>FDFOC01643X</v>
      </c>
      <c r="B4751" s="1" t="s">
        <v>7346</v>
      </c>
      <c r="C4751" s="1" t="s">
        <v>1301</v>
      </c>
      <c r="D4751" t="s">
        <v>6945</v>
      </c>
    </row>
    <row r="4752" spans="1:4" x14ac:dyDescent="0.25">
      <c r="A4752" s="4" t="str">
        <f>HYPERLINK("http://www.autodoc.ru/Web/price/art/FDFOC01644?analog=on","FDFOC01644")</f>
        <v>FDFOC01644</v>
      </c>
      <c r="B4752" s="1" t="s">
        <v>7346</v>
      </c>
      <c r="C4752" s="1" t="s">
        <v>1301</v>
      </c>
      <c r="D4752" t="s">
        <v>7156</v>
      </c>
    </row>
    <row r="4753" spans="1:4" x14ac:dyDescent="0.25">
      <c r="A4753" s="4" t="str">
        <f>HYPERLINK("http://www.autodoc.ru/Web/price/art/FDFOC98743HBN?analog=on","FDFOC98743HBN")</f>
        <v>FDFOC98743HBN</v>
      </c>
      <c r="C4753" s="1" t="s">
        <v>699</v>
      </c>
      <c r="D4753" t="s">
        <v>7347</v>
      </c>
    </row>
    <row r="4754" spans="1:4" x14ac:dyDescent="0.25">
      <c r="A4754" s="4" t="str">
        <f>HYPERLINK("http://www.autodoc.ru/Web/price/art/FDFOC98745L?analog=on","FDFOC98745L")</f>
        <v>FDFOC98745L</v>
      </c>
      <c r="B4754" s="1" t="s">
        <v>7348</v>
      </c>
      <c r="C4754" s="1" t="s">
        <v>699</v>
      </c>
      <c r="D4754" t="s">
        <v>6966</v>
      </c>
    </row>
    <row r="4755" spans="1:4" x14ac:dyDescent="0.25">
      <c r="A4755" s="4" t="str">
        <f>HYPERLINK("http://www.autodoc.ru/Web/price/art/FDFOC98745R?analog=on","FDFOC98745R")</f>
        <v>FDFOC98745R</v>
      </c>
      <c r="B4755" s="1" t="s">
        <v>7349</v>
      </c>
      <c r="C4755" s="1" t="s">
        <v>699</v>
      </c>
      <c r="D4755" t="s">
        <v>6968</v>
      </c>
    </row>
    <row r="4756" spans="1:4" x14ac:dyDescent="0.25">
      <c r="A4756" s="4" t="str">
        <f>HYPERLINK("http://www.autodoc.ru/Web/price/art/FDFOC98746L?analog=on","FDFOC98746L")</f>
        <v>FDFOC98746L</v>
      </c>
      <c r="B4756" s="1" t="s">
        <v>7350</v>
      </c>
      <c r="C4756" s="1" t="s">
        <v>699</v>
      </c>
      <c r="D4756" t="s">
        <v>7351</v>
      </c>
    </row>
    <row r="4757" spans="1:4" x14ac:dyDescent="0.25">
      <c r="A4757" s="4" t="str">
        <f>HYPERLINK("http://www.autodoc.ru/Web/price/art/FDFOC98746R?analog=on","FDFOC98746R")</f>
        <v>FDFOC98746R</v>
      </c>
      <c r="B4757" s="1" t="s">
        <v>7352</v>
      </c>
      <c r="C4757" s="1" t="s">
        <v>699</v>
      </c>
      <c r="D4757" t="s">
        <v>7353</v>
      </c>
    </row>
    <row r="4758" spans="1:4" x14ac:dyDescent="0.25">
      <c r="A4758" s="4" t="str">
        <f>HYPERLINK("http://www.autodoc.ru/Web/price/art/FDFOC98748RN?analog=on","FDFOC98748RN")</f>
        <v>FDFOC98748RN</v>
      </c>
      <c r="B4758" s="1" t="s">
        <v>7354</v>
      </c>
      <c r="C4758" s="1" t="s">
        <v>3432</v>
      </c>
      <c r="D4758" t="s">
        <v>7355</v>
      </c>
    </row>
    <row r="4759" spans="1:4" x14ac:dyDescent="0.25">
      <c r="A4759" s="4" t="str">
        <f>HYPERLINK("http://www.autodoc.ru/Web/price/art/FDFOC98748HN?analog=on","FDFOC98748HN")</f>
        <v>FDFOC98748HN</v>
      </c>
      <c r="B4759" s="1" t="s">
        <v>7354</v>
      </c>
      <c r="C4759" s="1" t="s">
        <v>3432</v>
      </c>
      <c r="D4759" t="s">
        <v>7356</v>
      </c>
    </row>
    <row r="4760" spans="1:4" x14ac:dyDescent="0.25">
      <c r="A4760" s="4" t="str">
        <f>HYPERLINK("http://www.autodoc.ru/Web/price/art/FDFOC98748BHN?analog=on","FDFOC98748BHN")</f>
        <v>FDFOC98748BHN</v>
      </c>
      <c r="B4760" s="1" t="s">
        <v>7354</v>
      </c>
      <c r="C4760" s="1" t="s">
        <v>3432</v>
      </c>
      <c r="D4760" t="s">
        <v>7357</v>
      </c>
    </row>
    <row r="4761" spans="1:4" x14ac:dyDescent="0.25">
      <c r="A4761" s="4" t="str">
        <f>HYPERLINK("http://www.autodoc.ru/Web/price/art/FDFOC98749HN?analog=on","FDFOC98749HN")</f>
        <v>FDFOC98749HN</v>
      </c>
      <c r="B4761" s="1" t="s">
        <v>7358</v>
      </c>
      <c r="C4761" s="1" t="s">
        <v>3432</v>
      </c>
      <c r="D4761" t="s">
        <v>7359</v>
      </c>
    </row>
    <row r="4762" spans="1:4" x14ac:dyDescent="0.25">
      <c r="A4762" s="4" t="str">
        <f>HYPERLINK("http://www.autodoc.ru/Web/price/art/FDFOC01750L?analog=on","FDFOC01750L")</f>
        <v>FDFOC01750L</v>
      </c>
      <c r="B4762" s="1" t="s">
        <v>6981</v>
      </c>
      <c r="C4762" s="1" t="s">
        <v>1333</v>
      </c>
      <c r="D4762" t="s">
        <v>6982</v>
      </c>
    </row>
    <row r="4763" spans="1:4" x14ac:dyDescent="0.25">
      <c r="A4763" s="4" t="str">
        <f>HYPERLINK("http://www.autodoc.ru/Web/price/art/FDFOC01750R?analog=on","FDFOC01750R")</f>
        <v>FDFOC01750R</v>
      </c>
      <c r="B4763" s="1" t="s">
        <v>6983</v>
      </c>
      <c r="C4763" s="1" t="s">
        <v>1333</v>
      </c>
      <c r="D4763" t="s">
        <v>6984</v>
      </c>
    </row>
    <row r="4764" spans="1:4" x14ac:dyDescent="0.25">
      <c r="A4764" s="4" t="str">
        <f>HYPERLINK("http://www.autodoc.ru/Web/price/art/FDFOC01780BL?analog=on","FDFOC01780BL")</f>
        <v>FDFOC01780BL</v>
      </c>
      <c r="B4764" s="1" t="s">
        <v>7360</v>
      </c>
      <c r="C4764" s="1" t="s">
        <v>1301</v>
      </c>
      <c r="D4764" t="s">
        <v>7361</v>
      </c>
    </row>
    <row r="4765" spans="1:4" x14ac:dyDescent="0.25">
      <c r="A4765" s="4" t="str">
        <f>HYPERLINK("http://www.autodoc.ru/Web/price/art/FDFOC01780BR?analog=on","FDFOC01780BR")</f>
        <v>FDFOC01780BR</v>
      </c>
      <c r="B4765" s="1" t="s">
        <v>7362</v>
      </c>
      <c r="C4765" s="1" t="s">
        <v>1301</v>
      </c>
      <c r="D4765" t="s">
        <v>7363</v>
      </c>
    </row>
    <row r="4766" spans="1:4" x14ac:dyDescent="0.25">
      <c r="A4766" s="4" t="str">
        <f>HYPERLINK("http://www.autodoc.ru/Web/price/art/FDFOC01780BC?analog=on","FDFOC01780BC")</f>
        <v>FDFOC01780BC</v>
      </c>
      <c r="B4766" s="1" t="s">
        <v>7364</v>
      </c>
      <c r="C4766" s="1" t="s">
        <v>1301</v>
      </c>
      <c r="D4766" t="s">
        <v>7365</v>
      </c>
    </row>
    <row r="4767" spans="1:4" x14ac:dyDescent="0.25">
      <c r="A4767" s="4" t="str">
        <f>HYPERLINK("http://www.autodoc.ru/Web/price/art/FDFOC98810L?analog=on","FDFOC98810L")</f>
        <v>FDFOC98810L</v>
      </c>
      <c r="B4767" s="1" t="s">
        <v>7366</v>
      </c>
      <c r="C4767" s="1" t="s">
        <v>3432</v>
      </c>
      <c r="D4767" t="s">
        <v>7367</v>
      </c>
    </row>
    <row r="4768" spans="1:4" x14ac:dyDescent="0.25">
      <c r="A4768" s="4" t="str">
        <f>HYPERLINK("http://www.autodoc.ru/Web/price/art/FDFOC98810R?analog=on","FDFOC98810R")</f>
        <v>FDFOC98810R</v>
      </c>
      <c r="B4768" s="1" t="s">
        <v>7368</v>
      </c>
      <c r="C4768" s="1" t="s">
        <v>3432</v>
      </c>
      <c r="D4768" t="s">
        <v>7369</v>
      </c>
    </row>
    <row r="4769" spans="1:4" x14ac:dyDescent="0.25">
      <c r="A4769" s="4" t="str">
        <f>HYPERLINK("http://www.autodoc.ru/Web/price/art/FDFOC98910?analog=on","FDFOC98910")</f>
        <v>FDFOC98910</v>
      </c>
      <c r="B4769" s="1" t="s">
        <v>7370</v>
      </c>
      <c r="C4769" s="1" t="s">
        <v>699</v>
      </c>
      <c r="D4769" t="s">
        <v>7371</v>
      </c>
    </row>
    <row r="4770" spans="1:4" x14ac:dyDescent="0.25">
      <c r="A4770" s="4" t="str">
        <f>HYPERLINK("http://www.autodoc.ru/Web/price/art/FDFOC98912?analog=on","FDFOC98912")</f>
        <v>FDFOC98912</v>
      </c>
      <c r="B4770" s="1" t="s">
        <v>7372</v>
      </c>
      <c r="C4770" s="1" t="s">
        <v>699</v>
      </c>
      <c r="D4770" t="s">
        <v>7373</v>
      </c>
    </row>
    <row r="4771" spans="1:4" x14ac:dyDescent="0.25">
      <c r="A4771" s="4" t="str">
        <f>HYPERLINK("http://www.autodoc.ru/Web/price/art/FDFOC98917A?analog=on","FDFOC98917A")</f>
        <v>FDFOC98917A</v>
      </c>
      <c r="B4771" s="1" t="s">
        <v>7374</v>
      </c>
      <c r="C4771" s="1" t="s">
        <v>3432</v>
      </c>
      <c r="D4771" t="s">
        <v>7375</v>
      </c>
    </row>
    <row r="4772" spans="1:4" x14ac:dyDescent="0.25">
      <c r="A4772" s="4" t="str">
        <f>HYPERLINK("http://www.autodoc.ru/Web/price/art/FDFOC98920?analog=on","FDFOC98920")</f>
        <v>FDFOC98920</v>
      </c>
      <c r="B4772" s="1" t="s">
        <v>7376</v>
      </c>
      <c r="C4772" s="1" t="s">
        <v>699</v>
      </c>
      <c r="D4772" t="s">
        <v>7377</v>
      </c>
    </row>
    <row r="4773" spans="1:4" x14ac:dyDescent="0.25">
      <c r="A4773" s="4" t="str">
        <f>HYPERLINK("http://www.autodoc.ru/Web/price/art/FDFOC98921?analog=on","FDFOC98921")</f>
        <v>FDFOC98921</v>
      </c>
      <c r="B4773" s="1" t="s">
        <v>7378</v>
      </c>
      <c r="C4773" s="1" t="s">
        <v>699</v>
      </c>
      <c r="D4773" t="s">
        <v>7379</v>
      </c>
    </row>
    <row r="4774" spans="1:4" x14ac:dyDescent="0.25">
      <c r="A4774" s="4" t="str">
        <f>HYPERLINK("http://www.autodoc.ru/Web/price/art/FDFOC98922?analog=on","FDFOC98922")</f>
        <v>FDFOC98922</v>
      </c>
      <c r="B4774" s="1" t="s">
        <v>7380</v>
      </c>
      <c r="C4774" s="1" t="s">
        <v>699</v>
      </c>
      <c r="D4774" t="s">
        <v>7381</v>
      </c>
    </row>
    <row r="4775" spans="1:4" x14ac:dyDescent="0.25">
      <c r="A4775" s="4" t="str">
        <f>HYPERLINK("http://www.autodoc.ru/Web/price/art/FDFOC98931?analog=on","FDFOC98931")</f>
        <v>FDFOC98931</v>
      </c>
      <c r="B4775" s="1" t="s">
        <v>7382</v>
      </c>
      <c r="C4775" s="1" t="s">
        <v>699</v>
      </c>
      <c r="D4775" t="s">
        <v>7383</v>
      </c>
    </row>
    <row r="4776" spans="1:4" x14ac:dyDescent="0.25">
      <c r="A4776" s="4" t="str">
        <f>HYPERLINK("http://www.autodoc.ru/Web/price/art/FDFOC98970?analog=on","FDFOC98970")</f>
        <v>FDFOC98970</v>
      </c>
      <c r="B4776" s="1" t="s">
        <v>6773</v>
      </c>
      <c r="C4776" s="1" t="s">
        <v>699</v>
      </c>
      <c r="D4776" t="s">
        <v>6774</v>
      </c>
    </row>
    <row r="4777" spans="1:4" x14ac:dyDescent="0.25">
      <c r="A4777" s="3" t="s">
        <v>7384</v>
      </c>
      <c r="B4777" s="3"/>
      <c r="C4777" s="3"/>
      <c r="D4777" s="3"/>
    </row>
    <row r="4778" spans="1:4" x14ac:dyDescent="0.25">
      <c r="A4778" s="4" t="str">
        <f>HYPERLINK("http://www.autodoc.ru/Web/price/art/FDFOC11000HL?analog=on","FDFOC11000HL")</f>
        <v>FDFOC11000HL</v>
      </c>
      <c r="B4778" s="1" t="s">
        <v>7385</v>
      </c>
      <c r="C4778" s="1" t="s">
        <v>1470</v>
      </c>
      <c r="D4778" t="s">
        <v>7062</v>
      </c>
    </row>
    <row r="4779" spans="1:4" x14ac:dyDescent="0.25">
      <c r="A4779" s="4" t="str">
        <f>HYPERLINK("http://www.autodoc.ru/Web/price/art/FDFOC11000HR?analog=on","FDFOC11000HR")</f>
        <v>FDFOC11000HR</v>
      </c>
      <c r="B4779" s="1" t="s">
        <v>7386</v>
      </c>
      <c r="C4779" s="1" t="s">
        <v>1470</v>
      </c>
      <c r="D4779" t="s">
        <v>7064</v>
      </c>
    </row>
    <row r="4780" spans="1:4" x14ac:dyDescent="0.25">
      <c r="A4780" s="4" t="str">
        <f>HYPERLINK("http://www.autodoc.ru/Web/price/art/FDFOC11001BL?analog=on","FDFOC11001BL")</f>
        <v>FDFOC11001BL</v>
      </c>
      <c r="B4780" s="1" t="s">
        <v>7387</v>
      </c>
      <c r="C4780" s="1" t="s">
        <v>1470</v>
      </c>
      <c r="D4780" t="s">
        <v>7066</v>
      </c>
    </row>
    <row r="4781" spans="1:4" x14ac:dyDescent="0.25">
      <c r="A4781" s="4" t="str">
        <f>HYPERLINK("http://www.autodoc.ru/Web/price/art/FDFOC11001BR?analog=on","FDFOC11001BR")</f>
        <v>FDFOC11001BR</v>
      </c>
      <c r="B4781" s="1" t="s">
        <v>7388</v>
      </c>
      <c r="C4781" s="1" t="s">
        <v>1470</v>
      </c>
      <c r="D4781" t="s">
        <v>7068</v>
      </c>
    </row>
    <row r="4782" spans="1:4" x14ac:dyDescent="0.25">
      <c r="A4782" s="4" t="str">
        <f>HYPERLINK("http://www.autodoc.ru/Web/price/art/FDFOC11002HN?analog=on","FDFOC11002HN")</f>
        <v>FDFOC11002HN</v>
      </c>
      <c r="B4782" s="1" t="s">
        <v>7389</v>
      </c>
      <c r="C4782" s="1" t="s">
        <v>1470</v>
      </c>
      <c r="D4782" t="s">
        <v>7390</v>
      </c>
    </row>
    <row r="4783" spans="1:4" x14ac:dyDescent="0.25">
      <c r="A4783" s="4" t="str">
        <f>HYPERLINK("http://www.autodoc.ru/Web/price/art/FDFOC11002BN?analog=on","FDFOC11002BN")</f>
        <v>FDFOC11002BN</v>
      </c>
      <c r="B4783" s="1" t="s">
        <v>7391</v>
      </c>
      <c r="C4783" s="1" t="s">
        <v>1470</v>
      </c>
      <c r="D4783" t="s">
        <v>7392</v>
      </c>
    </row>
    <row r="4784" spans="1:4" x14ac:dyDescent="0.25">
      <c r="A4784" s="4" t="str">
        <f>HYPERLINK("http://www.autodoc.ru/Web/price/art/FDFOC11003BN?analog=on","FDFOC11003BN")</f>
        <v>FDFOC11003BN</v>
      </c>
      <c r="B4784" s="1" t="s">
        <v>7391</v>
      </c>
      <c r="C4784" s="1" t="s">
        <v>1470</v>
      </c>
      <c r="D4784" t="s">
        <v>7393</v>
      </c>
    </row>
    <row r="4785" spans="1:4" x14ac:dyDescent="0.25">
      <c r="A4785" s="4" t="str">
        <f>HYPERLINK("http://www.autodoc.ru/Web/price/art/FDFOC11004HN?analog=on","FDFOC11004HN")</f>
        <v>FDFOC11004HN</v>
      </c>
      <c r="B4785" s="1" t="s">
        <v>7389</v>
      </c>
      <c r="C4785" s="1" t="s">
        <v>1470</v>
      </c>
      <c r="D4785" t="s">
        <v>7394</v>
      </c>
    </row>
    <row r="4786" spans="1:4" x14ac:dyDescent="0.25">
      <c r="A4786" s="4" t="str">
        <f>HYPERLINK("http://www.autodoc.ru/Web/price/art/FDFOC11004BN?analog=on","FDFOC11004BN")</f>
        <v>FDFOC11004BN</v>
      </c>
      <c r="B4786" s="1" t="s">
        <v>7391</v>
      </c>
      <c r="C4786" s="1" t="s">
        <v>1470</v>
      </c>
      <c r="D4786" t="s">
        <v>7395</v>
      </c>
    </row>
    <row r="4787" spans="1:4" x14ac:dyDescent="0.25">
      <c r="A4787" s="4" t="str">
        <f>HYPERLINK("http://www.autodoc.ru/Web/price/art/FDFOC11005BN?analog=on","FDFOC11005BN")</f>
        <v>FDFOC11005BN</v>
      </c>
      <c r="B4787" s="1" t="s">
        <v>7391</v>
      </c>
      <c r="C4787" s="1" t="s">
        <v>1470</v>
      </c>
      <c r="D4787" t="s">
        <v>7396</v>
      </c>
    </row>
    <row r="4788" spans="1:4" x14ac:dyDescent="0.25">
      <c r="A4788" s="4" t="str">
        <f>HYPERLINK("http://www.autodoc.ru/Web/price/art/FDFOC11020L?analog=on","FDFOC11020L")</f>
        <v>FDFOC11020L</v>
      </c>
      <c r="C4788" s="1" t="s">
        <v>1470</v>
      </c>
      <c r="D4788" t="s">
        <v>7397</v>
      </c>
    </row>
    <row r="4789" spans="1:4" x14ac:dyDescent="0.25">
      <c r="A4789" s="4" t="str">
        <f>HYPERLINK("http://www.autodoc.ru/Web/price/art/FDFOC11020R?analog=on","FDFOC11020R")</f>
        <v>FDFOC11020R</v>
      </c>
      <c r="C4789" s="1" t="s">
        <v>1470</v>
      </c>
      <c r="D4789" t="s">
        <v>7398</v>
      </c>
    </row>
    <row r="4790" spans="1:4" x14ac:dyDescent="0.25">
      <c r="A4790" s="4" t="str">
        <f>HYPERLINK("http://www.autodoc.ru/Web/price/art/FDFOC11050L?analog=on","FDFOC11050L")</f>
        <v>FDFOC11050L</v>
      </c>
      <c r="B4790" s="1" t="s">
        <v>7399</v>
      </c>
      <c r="C4790" s="1" t="s">
        <v>1470</v>
      </c>
      <c r="D4790" t="s">
        <v>7400</v>
      </c>
    </row>
    <row r="4791" spans="1:4" x14ac:dyDescent="0.25">
      <c r="A4791" s="4" t="str">
        <f>HYPERLINK("http://www.autodoc.ru/Web/price/art/FDFOC11050R?analog=on","FDFOC11050R")</f>
        <v>FDFOC11050R</v>
      </c>
      <c r="B4791" s="1" t="s">
        <v>7401</v>
      </c>
      <c r="C4791" s="1" t="s">
        <v>1470</v>
      </c>
      <c r="D4791" t="s">
        <v>7402</v>
      </c>
    </row>
    <row r="4792" spans="1:4" x14ac:dyDescent="0.25">
      <c r="A4792" s="4" t="str">
        <f>HYPERLINK("http://www.autodoc.ru/Web/price/art/FDFOC11051L?analog=on","FDFOC11051L")</f>
        <v>FDFOC11051L</v>
      </c>
      <c r="B4792" s="1" t="s">
        <v>7403</v>
      </c>
      <c r="C4792" s="1" t="s">
        <v>1470</v>
      </c>
      <c r="D4792" t="s">
        <v>7404</v>
      </c>
    </row>
    <row r="4793" spans="1:4" x14ac:dyDescent="0.25">
      <c r="A4793" s="4" t="str">
        <f>HYPERLINK("http://www.autodoc.ru/Web/price/art/FDFOC11051R?analog=on","FDFOC11051R")</f>
        <v>FDFOC11051R</v>
      </c>
      <c r="B4793" s="1" t="s">
        <v>7405</v>
      </c>
      <c r="C4793" s="1" t="s">
        <v>1470</v>
      </c>
      <c r="D4793" t="s">
        <v>7406</v>
      </c>
    </row>
    <row r="4794" spans="1:4" x14ac:dyDescent="0.25">
      <c r="A4794" s="4" t="str">
        <f>HYPERLINK("http://www.autodoc.ru/Web/price/art/FDFOC11070N?analog=on","FDFOC11070N")</f>
        <v>FDFOC11070N</v>
      </c>
      <c r="B4794" s="1" t="s">
        <v>7407</v>
      </c>
      <c r="C4794" s="1" t="s">
        <v>1470</v>
      </c>
      <c r="D4794" t="s">
        <v>7408</v>
      </c>
    </row>
    <row r="4795" spans="1:4" x14ac:dyDescent="0.25">
      <c r="A4795" s="4" t="str">
        <f>HYPERLINK("http://www.autodoc.ru/Web/price/art/RNMEG03070Z?analog=on","RNMEG03070Z")</f>
        <v>RNMEG03070Z</v>
      </c>
      <c r="B4795" s="1" t="s">
        <v>5420</v>
      </c>
      <c r="C4795" s="1" t="s">
        <v>782</v>
      </c>
      <c r="D4795" t="s">
        <v>5421</v>
      </c>
    </row>
    <row r="4796" spans="1:4" x14ac:dyDescent="0.25">
      <c r="A4796" s="4" t="str">
        <f>HYPERLINK("http://www.autodoc.ru/Web/price/art/DWNEX08070Z?analog=on","DWNEX08070Z")</f>
        <v>DWNEX08070Z</v>
      </c>
      <c r="B4796" s="1" t="s">
        <v>5420</v>
      </c>
      <c r="C4796" s="1" t="s">
        <v>483</v>
      </c>
      <c r="D4796" t="s">
        <v>5422</v>
      </c>
    </row>
    <row r="4797" spans="1:4" x14ac:dyDescent="0.25">
      <c r="A4797" s="4" t="str">
        <f>HYPERLINK("http://www.autodoc.ru/Web/price/art/FDFOC11071N?analog=on","FDFOC11071N")</f>
        <v>FDFOC11071N</v>
      </c>
      <c r="B4797" s="1" t="s">
        <v>7409</v>
      </c>
      <c r="C4797" s="1" t="s">
        <v>1470</v>
      </c>
      <c r="D4797" t="s">
        <v>7410</v>
      </c>
    </row>
    <row r="4798" spans="1:4" x14ac:dyDescent="0.25">
      <c r="A4798" s="4" t="str">
        <f>HYPERLINK("http://www.autodoc.ru/Web/price/art/FDFOC11072N?analog=on","FDFOC11072N")</f>
        <v>FDFOC11072N</v>
      </c>
      <c r="B4798" s="1" t="s">
        <v>7409</v>
      </c>
      <c r="C4798" s="1" t="s">
        <v>1470</v>
      </c>
      <c r="D4798" t="s">
        <v>7411</v>
      </c>
    </row>
    <row r="4799" spans="1:4" x14ac:dyDescent="0.25">
      <c r="A4799" s="4" t="str">
        <f>HYPERLINK("http://www.autodoc.ru/Web/price/art/FDFOC11073N?analog=on","FDFOC11073N")</f>
        <v>FDFOC11073N</v>
      </c>
      <c r="B4799" s="1" t="s">
        <v>7409</v>
      </c>
      <c r="C4799" s="1" t="s">
        <v>1470</v>
      </c>
      <c r="D4799" t="s">
        <v>7412</v>
      </c>
    </row>
    <row r="4800" spans="1:4" x14ac:dyDescent="0.25">
      <c r="A4800" s="4" t="str">
        <f>HYPERLINK("http://www.autodoc.ru/Web/price/art/FDFOC11100HB?analog=on","FDFOC11100HB")</f>
        <v>FDFOC11100HB</v>
      </c>
      <c r="B4800" s="1" t="s">
        <v>7413</v>
      </c>
      <c r="C4800" s="1" t="s">
        <v>1470</v>
      </c>
      <c r="D4800" t="s">
        <v>7414</v>
      </c>
    </row>
    <row r="4801" spans="1:4" x14ac:dyDescent="0.25">
      <c r="A4801" s="4" t="str">
        <f>HYPERLINK("http://www.autodoc.ru/Web/price/art/FDFOC11101HB?analog=on","FDFOC11101HB")</f>
        <v>FDFOC11101HB</v>
      </c>
      <c r="B4801" s="1" t="s">
        <v>7413</v>
      </c>
      <c r="C4801" s="1" t="s">
        <v>1470</v>
      </c>
      <c r="D4801" t="s">
        <v>7415</v>
      </c>
    </row>
    <row r="4802" spans="1:4" x14ac:dyDescent="0.25">
      <c r="A4802" s="4" t="str">
        <f>HYPERLINK("http://www.autodoc.ru/Web/price/art/FDFOC11160?analog=on","FDFOC11160")</f>
        <v>FDFOC11160</v>
      </c>
      <c r="B4802" s="1" t="s">
        <v>7416</v>
      </c>
      <c r="C4802" s="1" t="s">
        <v>1470</v>
      </c>
      <c r="D4802" t="s">
        <v>7417</v>
      </c>
    </row>
    <row r="4803" spans="1:4" x14ac:dyDescent="0.25">
      <c r="A4803" s="4" t="str">
        <f>HYPERLINK("http://www.autodoc.ru/Web/price/art/FDFOC11161?analog=on","FDFOC11161")</f>
        <v>FDFOC11161</v>
      </c>
      <c r="B4803" s="1" t="s">
        <v>7416</v>
      </c>
      <c r="C4803" s="1" t="s">
        <v>1470</v>
      </c>
      <c r="D4803" t="s">
        <v>6829</v>
      </c>
    </row>
    <row r="4804" spans="1:4" x14ac:dyDescent="0.25">
      <c r="A4804" s="4" t="str">
        <f>HYPERLINK("http://www.autodoc.ru/Web/price/art/FDFOC11162?analog=on","FDFOC11162")</f>
        <v>FDFOC11162</v>
      </c>
      <c r="B4804" s="1" t="s">
        <v>7416</v>
      </c>
      <c r="C4804" s="1" t="s">
        <v>1470</v>
      </c>
      <c r="D4804" t="s">
        <v>7087</v>
      </c>
    </row>
    <row r="4805" spans="1:4" x14ac:dyDescent="0.25">
      <c r="A4805" s="4" t="str">
        <f>HYPERLINK("http://www.autodoc.ru/Web/price/art/FDFOC11190L?analog=on","FDFOC11190L")</f>
        <v>FDFOC11190L</v>
      </c>
      <c r="B4805" s="1" t="s">
        <v>7418</v>
      </c>
      <c r="C4805" s="1" t="s">
        <v>1470</v>
      </c>
      <c r="D4805" t="s">
        <v>7419</v>
      </c>
    </row>
    <row r="4806" spans="1:4" x14ac:dyDescent="0.25">
      <c r="A4806" s="4" t="str">
        <f>HYPERLINK("http://www.autodoc.ru/Web/price/art/FDFOC11190R?analog=on","FDFOC11190R")</f>
        <v>FDFOC11190R</v>
      </c>
      <c r="B4806" s="1" t="s">
        <v>7420</v>
      </c>
      <c r="C4806" s="1" t="s">
        <v>1470</v>
      </c>
      <c r="D4806" t="s">
        <v>7421</v>
      </c>
    </row>
    <row r="4807" spans="1:4" x14ac:dyDescent="0.25">
      <c r="A4807" s="4" t="str">
        <f>HYPERLINK("http://www.autodoc.ru/Web/price/art/FDFOC11190C?analog=on","FDFOC11190C")</f>
        <v>FDFOC11190C</v>
      </c>
      <c r="B4807" s="1" t="s">
        <v>7422</v>
      </c>
      <c r="C4807" s="1" t="s">
        <v>1470</v>
      </c>
      <c r="D4807" t="s">
        <v>7423</v>
      </c>
    </row>
    <row r="4808" spans="1:4" x14ac:dyDescent="0.25">
      <c r="A4808" s="4" t="str">
        <f>HYPERLINK("http://www.autodoc.ru/Web/price/art/FDFOC11191HL?analog=on","FDFOC11191HL")</f>
        <v>FDFOC11191HL</v>
      </c>
      <c r="B4808" s="1" t="s">
        <v>7424</v>
      </c>
      <c r="C4808" s="1" t="s">
        <v>1470</v>
      </c>
      <c r="D4808" t="s">
        <v>7425</v>
      </c>
    </row>
    <row r="4809" spans="1:4" x14ac:dyDescent="0.25">
      <c r="A4809" s="4" t="str">
        <f>HYPERLINK("http://www.autodoc.ru/Web/price/art/FDFOC11191HR?analog=on","FDFOC11191HR")</f>
        <v>FDFOC11191HR</v>
      </c>
      <c r="B4809" s="1" t="s">
        <v>7426</v>
      </c>
      <c r="C4809" s="1" t="s">
        <v>1470</v>
      </c>
      <c r="D4809" t="s">
        <v>7427</v>
      </c>
    </row>
    <row r="4810" spans="1:4" x14ac:dyDescent="0.25">
      <c r="A4810" s="4" t="str">
        <f>HYPERLINK("http://www.autodoc.ru/Web/price/art/FDFOC11192BL?analog=on","FDFOC11192BL")</f>
        <v>FDFOC11192BL</v>
      </c>
      <c r="B4810" s="1" t="s">
        <v>7428</v>
      </c>
      <c r="C4810" s="1" t="s">
        <v>1470</v>
      </c>
      <c r="D4810" t="s">
        <v>7429</v>
      </c>
    </row>
    <row r="4811" spans="1:4" x14ac:dyDescent="0.25">
      <c r="A4811" s="4" t="str">
        <f>HYPERLINK("http://www.autodoc.ru/Web/price/art/FDFOC11192BR?analog=on","FDFOC11192BR")</f>
        <v>FDFOC11192BR</v>
      </c>
      <c r="B4811" s="1" t="s">
        <v>7430</v>
      </c>
      <c r="C4811" s="1" t="s">
        <v>1470</v>
      </c>
      <c r="D4811" t="s">
        <v>7431</v>
      </c>
    </row>
    <row r="4812" spans="1:4" x14ac:dyDescent="0.25">
      <c r="A4812" s="4" t="str">
        <f>HYPERLINK("http://www.autodoc.ru/Web/price/art/FDFOC11193C?analog=on","FDFOC11193C")</f>
        <v>FDFOC11193C</v>
      </c>
      <c r="B4812" s="1" t="s">
        <v>7422</v>
      </c>
      <c r="C4812" s="1" t="s">
        <v>1470</v>
      </c>
      <c r="D4812" t="s">
        <v>7432</v>
      </c>
    </row>
    <row r="4813" spans="1:4" x14ac:dyDescent="0.25">
      <c r="A4813" s="4" t="str">
        <f>HYPERLINK("http://www.autodoc.ru/Web/price/art/FDFOC11194L?analog=on","FDFOC11194L")</f>
        <v>FDFOC11194L</v>
      </c>
      <c r="B4813" s="1" t="s">
        <v>7433</v>
      </c>
      <c r="C4813" s="1" t="s">
        <v>1470</v>
      </c>
      <c r="D4813" t="s">
        <v>7106</v>
      </c>
    </row>
    <row r="4814" spans="1:4" x14ac:dyDescent="0.25">
      <c r="A4814" s="4" t="str">
        <f>HYPERLINK("http://www.autodoc.ru/Web/price/art/FDFOC11194R?analog=on","FDFOC11194R")</f>
        <v>FDFOC11194R</v>
      </c>
      <c r="B4814" s="1" t="s">
        <v>7434</v>
      </c>
      <c r="C4814" s="1" t="s">
        <v>1470</v>
      </c>
      <c r="D4814" t="s">
        <v>7107</v>
      </c>
    </row>
    <row r="4815" spans="1:4" x14ac:dyDescent="0.25">
      <c r="A4815" s="4" t="str">
        <f>HYPERLINK("http://www.autodoc.ru/Web/price/art/FDFOC11195HL?analog=on","FDFOC11195HL")</f>
        <v>FDFOC11195HL</v>
      </c>
      <c r="B4815" s="1" t="s">
        <v>7424</v>
      </c>
      <c r="C4815" s="1" t="s">
        <v>1470</v>
      </c>
      <c r="D4815" t="s">
        <v>7435</v>
      </c>
    </row>
    <row r="4816" spans="1:4" x14ac:dyDescent="0.25">
      <c r="A4816" s="4" t="str">
        <f>HYPERLINK("http://www.autodoc.ru/Web/price/art/FDFOC11195HR?analog=on","FDFOC11195HR")</f>
        <v>FDFOC11195HR</v>
      </c>
      <c r="B4816" s="1" t="s">
        <v>7426</v>
      </c>
      <c r="C4816" s="1" t="s">
        <v>1470</v>
      </c>
      <c r="D4816" t="s">
        <v>7436</v>
      </c>
    </row>
    <row r="4817" spans="1:4" x14ac:dyDescent="0.25">
      <c r="A4817" s="4" t="str">
        <f>HYPERLINK("http://www.autodoc.ru/Web/price/art/FDFOC11196L?analog=on","FDFOC11196L")</f>
        <v>FDFOC11196L</v>
      </c>
      <c r="B4817" s="1" t="s">
        <v>7418</v>
      </c>
      <c r="C4817" s="1" t="s">
        <v>1470</v>
      </c>
      <c r="D4817" t="s">
        <v>7233</v>
      </c>
    </row>
    <row r="4818" spans="1:4" x14ac:dyDescent="0.25">
      <c r="A4818" s="4" t="str">
        <f>HYPERLINK("http://www.autodoc.ru/Web/price/art/FDFOC11196R?analog=on","FDFOC11196R")</f>
        <v>FDFOC11196R</v>
      </c>
      <c r="B4818" s="1" t="s">
        <v>7420</v>
      </c>
      <c r="C4818" s="1" t="s">
        <v>1470</v>
      </c>
      <c r="D4818" t="s">
        <v>7237</v>
      </c>
    </row>
    <row r="4819" spans="1:4" x14ac:dyDescent="0.25">
      <c r="A4819" s="4" t="str">
        <f>HYPERLINK("http://www.autodoc.ru/Web/price/art/FDFOC11220TGL?analog=on","FDFOC11220TGL")</f>
        <v>FDFOC11220TGL</v>
      </c>
      <c r="B4819" s="1" t="s">
        <v>7437</v>
      </c>
      <c r="C4819" s="1" t="s">
        <v>1470</v>
      </c>
      <c r="D4819" t="s">
        <v>7438</v>
      </c>
    </row>
    <row r="4820" spans="1:4" x14ac:dyDescent="0.25">
      <c r="A4820" s="4" t="str">
        <f>HYPERLINK("http://www.autodoc.ru/Web/price/art/FDFOC11220TGR?analog=on","FDFOC11220TGR")</f>
        <v>FDFOC11220TGR</v>
      </c>
      <c r="B4820" s="1" t="s">
        <v>7439</v>
      </c>
      <c r="C4820" s="1" t="s">
        <v>1470</v>
      </c>
      <c r="D4820" t="s">
        <v>7440</v>
      </c>
    </row>
    <row r="4821" spans="1:4" x14ac:dyDescent="0.25">
      <c r="A4821" s="4" t="str">
        <f>HYPERLINK("http://www.autodoc.ru/Web/price/art/FDFOC11221TGL?analog=on","FDFOC11221TGL")</f>
        <v>FDFOC11221TGL</v>
      </c>
      <c r="B4821" s="1" t="s">
        <v>7437</v>
      </c>
      <c r="C4821" s="1" t="s">
        <v>1470</v>
      </c>
      <c r="D4821" t="s">
        <v>7441</v>
      </c>
    </row>
    <row r="4822" spans="1:4" x14ac:dyDescent="0.25">
      <c r="A4822" s="4" t="str">
        <f>HYPERLINK("http://www.autodoc.ru/Web/price/art/FDFOC11221TGR?analog=on","FDFOC11221TGR")</f>
        <v>FDFOC11221TGR</v>
      </c>
      <c r="B4822" s="1" t="s">
        <v>7439</v>
      </c>
      <c r="C4822" s="1" t="s">
        <v>1470</v>
      </c>
      <c r="D4822" t="s">
        <v>7442</v>
      </c>
    </row>
    <row r="4823" spans="1:4" x14ac:dyDescent="0.25">
      <c r="A4823" s="4" t="str">
        <f>HYPERLINK("http://www.autodoc.ru/Web/price/art/FDFOC11240?analog=on","FDFOC11240")</f>
        <v>FDFOC11240</v>
      </c>
      <c r="B4823" s="1" t="s">
        <v>7443</v>
      </c>
      <c r="C4823" s="1" t="s">
        <v>1470</v>
      </c>
      <c r="D4823" t="s">
        <v>7114</v>
      </c>
    </row>
    <row r="4824" spans="1:4" x14ac:dyDescent="0.25">
      <c r="A4824" s="4" t="str">
        <f>HYPERLINK("http://www.autodoc.ru/Web/price/art/FDFOC11241?analog=on","FDFOC11241")</f>
        <v>FDFOC11241</v>
      </c>
      <c r="B4824" s="1" t="s">
        <v>7444</v>
      </c>
      <c r="C4824" s="1" t="s">
        <v>1470</v>
      </c>
      <c r="D4824" t="s">
        <v>7445</v>
      </c>
    </row>
    <row r="4825" spans="1:4" x14ac:dyDescent="0.25">
      <c r="A4825" s="4" t="str">
        <f>HYPERLINK("http://www.autodoc.ru/Web/price/art/FDFOC11270L?analog=on","FDFOC11270L")</f>
        <v>FDFOC11270L</v>
      </c>
      <c r="B4825" s="1" t="s">
        <v>7446</v>
      </c>
      <c r="C4825" s="1" t="s">
        <v>1470</v>
      </c>
      <c r="D4825" t="s">
        <v>7118</v>
      </c>
    </row>
    <row r="4826" spans="1:4" x14ac:dyDescent="0.25">
      <c r="A4826" s="4" t="str">
        <f>HYPERLINK("http://www.autodoc.ru/Web/price/art/FDFOC11270R?analog=on","FDFOC11270R")</f>
        <v>FDFOC11270R</v>
      </c>
      <c r="B4826" s="1" t="s">
        <v>7447</v>
      </c>
      <c r="C4826" s="1" t="s">
        <v>1470</v>
      </c>
      <c r="D4826" t="s">
        <v>7120</v>
      </c>
    </row>
    <row r="4827" spans="1:4" x14ac:dyDescent="0.25">
      <c r="A4827" s="4" t="str">
        <f>HYPERLINK("http://www.autodoc.ru/Web/price/art/FDFOC11300L?analog=on","FDFOC11300L")</f>
        <v>FDFOC11300L</v>
      </c>
      <c r="B4827" s="1" t="s">
        <v>7448</v>
      </c>
      <c r="C4827" s="1" t="s">
        <v>1470</v>
      </c>
      <c r="D4827" t="s">
        <v>6864</v>
      </c>
    </row>
    <row r="4828" spans="1:4" x14ac:dyDescent="0.25">
      <c r="A4828" s="4" t="str">
        <f>HYPERLINK("http://www.autodoc.ru/Web/price/art/FDFOC11300R?analog=on","FDFOC11300R")</f>
        <v>FDFOC11300R</v>
      </c>
      <c r="B4828" s="1" t="s">
        <v>7449</v>
      </c>
      <c r="C4828" s="1" t="s">
        <v>1470</v>
      </c>
      <c r="D4828" t="s">
        <v>6866</v>
      </c>
    </row>
    <row r="4829" spans="1:4" x14ac:dyDescent="0.25">
      <c r="A4829" s="4" t="str">
        <f>HYPERLINK("http://www.autodoc.ru/Web/price/art/FDFOC11301L?analog=on","FDFOC11301L")</f>
        <v>FDFOC11301L</v>
      </c>
      <c r="B4829" s="1" t="s">
        <v>7450</v>
      </c>
      <c r="C4829" s="1" t="s">
        <v>1470</v>
      </c>
      <c r="D4829" t="s">
        <v>7273</v>
      </c>
    </row>
    <row r="4830" spans="1:4" x14ac:dyDescent="0.25">
      <c r="A4830" s="4" t="str">
        <f>HYPERLINK("http://www.autodoc.ru/Web/price/art/FDFOC11301R?analog=on","FDFOC11301R")</f>
        <v>FDFOC11301R</v>
      </c>
      <c r="B4830" s="1" t="s">
        <v>7451</v>
      </c>
      <c r="C4830" s="1" t="s">
        <v>1470</v>
      </c>
      <c r="D4830" t="s">
        <v>7274</v>
      </c>
    </row>
    <row r="4831" spans="1:4" x14ac:dyDescent="0.25">
      <c r="A4831" s="4" t="str">
        <f>HYPERLINK("http://www.autodoc.ru/Web/price/art/FDFOC11310N?analog=on","FDFOC11310N")</f>
        <v>FDFOC11310N</v>
      </c>
      <c r="B4831" s="1" t="s">
        <v>7452</v>
      </c>
      <c r="C4831" s="1" t="s">
        <v>1470</v>
      </c>
      <c r="D4831" t="s">
        <v>6869</v>
      </c>
    </row>
    <row r="4832" spans="1:4" x14ac:dyDescent="0.25">
      <c r="A4832" s="4" t="str">
        <f>HYPERLINK("http://www.autodoc.ru/Web/price/art/FDFOC11330?analog=on","FDFOC11330")</f>
        <v>FDFOC11330</v>
      </c>
      <c r="B4832" s="1" t="s">
        <v>7453</v>
      </c>
      <c r="C4832" s="1" t="s">
        <v>4788</v>
      </c>
      <c r="D4832" t="s">
        <v>6871</v>
      </c>
    </row>
    <row r="4833" spans="1:4" x14ac:dyDescent="0.25">
      <c r="A4833" s="4" t="str">
        <f>HYPERLINK("http://www.autodoc.ru/Web/price/art/FDFOC11380?analog=on","FDFOC11380")</f>
        <v>FDFOC11380</v>
      </c>
      <c r="B4833" s="1" t="s">
        <v>7454</v>
      </c>
      <c r="C4833" s="1" t="s">
        <v>1470</v>
      </c>
      <c r="D4833" t="s">
        <v>6879</v>
      </c>
    </row>
    <row r="4834" spans="1:4" x14ac:dyDescent="0.25">
      <c r="A4834" s="4" t="str">
        <f>HYPERLINK("http://www.autodoc.ru/Web/price/art/FDFOC11381?analog=on","FDFOC11381")</f>
        <v>FDFOC11381</v>
      </c>
      <c r="B4834" s="1" t="s">
        <v>7454</v>
      </c>
      <c r="C4834" s="1" t="s">
        <v>1470</v>
      </c>
      <c r="D4834" t="s">
        <v>7455</v>
      </c>
    </row>
    <row r="4835" spans="1:4" x14ac:dyDescent="0.25">
      <c r="A4835" s="4" t="str">
        <f>HYPERLINK("http://www.autodoc.ru/Web/price/art/FDFOC11430?analog=on","FDFOC11430")</f>
        <v>FDFOC11430</v>
      </c>
      <c r="B4835" s="1" t="s">
        <v>7456</v>
      </c>
      <c r="C4835" s="1" t="s">
        <v>1470</v>
      </c>
      <c r="D4835" t="s">
        <v>7457</v>
      </c>
    </row>
    <row r="4836" spans="1:4" x14ac:dyDescent="0.25">
      <c r="A4836" s="4" t="str">
        <f>HYPERLINK("http://www.autodoc.ru/Web/price/art/FDFOC11431?analog=on","FDFOC11431")</f>
        <v>FDFOC11431</v>
      </c>
      <c r="B4836" s="1" t="s">
        <v>7458</v>
      </c>
      <c r="C4836" s="1" t="s">
        <v>1470</v>
      </c>
      <c r="D4836" t="s">
        <v>7459</v>
      </c>
    </row>
    <row r="4837" spans="1:4" x14ac:dyDescent="0.25">
      <c r="A4837" s="4" t="str">
        <f>HYPERLINK("http://www.autodoc.ru/Web/price/art/FDFOC114D0L?analog=on","FDFOC114D0L")</f>
        <v>FDFOC114D0L</v>
      </c>
      <c r="B4837" s="1" t="s">
        <v>7460</v>
      </c>
      <c r="C4837" s="1" t="s">
        <v>1470</v>
      </c>
      <c r="D4837" t="s">
        <v>7461</v>
      </c>
    </row>
    <row r="4838" spans="1:4" x14ac:dyDescent="0.25">
      <c r="A4838" s="4" t="str">
        <f>HYPERLINK("http://www.autodoc.ru/Web/price/art/FDFOC114D0R?analog=on","FDFOC114D0R")</f>
        <v>FDFOC114D0R</v>
      </c>
      <c r="B4838" s="1" t="s">
        <v>7462</v>
      </c>
      <c r="C4838" s="1" t="s">
        <v>1470</v>
      </c>
      <c r="D4838" t="s">
        <v>7463</v>
      </c>
    </row>
    <row r="4839" spans="1:4" x14ac:dyDescent="0.25">
      <c r="A4839" s="4" t="str">
        <f>HYPERLINK("http://www.autodoc.ru/Web/price/art/FDFOC11450XL?analog=on","FDFOC11450XL")</f>
        <v>FDFOC11450XL</v>
      </c>
      <c r="B4839" s="1" t="s">
        <v>7464</v>
      </c>
      <c r="C4839" s="1" t="s">
        <v>1470</v>
      </c>
      <c r="D4839" t="s">
        <v>7127</v>
      </c>
    </row>
    <row r="4840" spans="1:4" x14ac:dyDescent="0.25">
      <c r="A4840" s="4" t="str">
        <f>HYPERLINK("http://www.autodoc.ru/Web/price/art/FDFOC11450XR?analog=on","FDFOC11450XR")</f>
        <v>FDFOC11450XR</v>
      </c>
      <c r="B4840" s="1" t="s">
        <v>7465</v>
      </c>
      <c r="C4840" s="1" t="s">
        <v>1470</v>
      </c>
      <c r="D4840" t="s">
        <v>7466</v>
      </c>
    </row>
    <row r="4841" spans="1:4" x14ac:dyDescent="0.25">
      <c r="A4841" s="4" t="str">
        <f>HYPERLINK("http://www.autodoc.ru/Web/price/art/FDFOC11451XL?analog=on","FDFOC11451XL")</f>
        <v>FDFOC11451XL</v>
      </c>
      <c r="B4841" s="1" t="s">
        <v>7467</v>
      </c>
      <c r="C4841" s="1" t="s">
        <v>1470</v>
      </c>
      <c r="D4841" t="s">
        <v>7468</v>
      </c>
    </row>
    <row r="4842" spans="1:4" x14ac:dyDescent="0.25">
      <c r="A4842" s="4" t="str">
        <f>HYPERLINK("http://www.autodoc.ru/Web/price/art/FDFOC11451XR?analog=on","FDFOC11451XR")</f>
        <v>FDFOC11451XR</v>
      </c>
      <c r="B4842" s="1" t="s">
        <v>7469</v>
      </c>
      <c r="C4842" s="1" t="s">
        <v>1470</v>
      </c>
      <c r="D4842" t="s">
        <v>7470</v>
      </c>
    </row>
    <row r="4843" spans="1:4" x14ac:dyDescent="0.25">
      <c r="A4843" s="4" t="str">
        <f>HYPERLINK("http://www.autodoc.ru/Web/price/art/FDFOC114G0?analog=on","FDFOC114G0")</f>
        <v>FDFOC114G0</v>
      </c>
      <c r="B4843" s="1" t="s">
        <v>7471</v>
      </c>
      <c r="C4843" s="1" t="s">
        <v>1470</v>
      </c>
      <c r="D4843" t="s">
        <v>7139</v>
      </c>
    </row>
    <row r="4844" spans="1:4" x14ac:dyDescent="0.25">
      <c r="A4844" s="4" t="str">
        <f>HYPERLINK("http://www.autodoc.ru/Web/price/art/FDFOC114G1?analog=on","FDFOC114G1")</f>
        <v>FDFOC114G1</v>
      </c>
      <c r="B4844" s="1" t="s">
        <v>7472</v>
      </c>
      <c r="C4844" s="1" t="s">
        <v>1470</v>
      </c>
      <c r="D4844" t="s">
        <v>7473</v>
      </c>
    </row>
    <row r="4845" spans="1:4" x14ac:dyDescent="0.25">
      <c r="A4845" s="4" t="str">
        <f>HYPERLINK("http://www.autodoc.ru/Web/price/art/FDFOC11510L?analog=on","FDFOC11510L")</f>
        <v>FDFOC11510L</v>
      </c>
      <c r="B4845" s="1" t="s">
        <v>7474</v>
      </c>
      <c r="C4845" s="1" t="s">
        <v>1470</v>
      </c>
      <c r="D4845" t="s">
        <v>6915</v>
      </c>
    </row>
    <row r="4846" spans="1:4" x14ac:dyDescent="0.25">
      <c r="A4846" s="4" t="str">
        <f>HYPERLINK("http://www.autodoc.ru/Web/price/art/FDFOC11510R?analog=on","FDFOC11510R")</f>
        <v>FDFOC11510R</v>
      </c>
      <c r="B4846" s="1" t="s">
        <v>7475</v>
      </c>
      <c r="C4846" s="1" t="s">
        <v>1470</v>
      </c>
      <c r="D4846" t="s">
        <v>6917</v>
      </c>
    </row>
    <row r="4847" spans="1:4" x14ac:dyDescent="0.25">
      <c r="A4847" s="4" t="str">
        <f>HYPERLINK("http://www.autodoc.ru/Web/price/art/FDFOC11520L?analog=on","FDFOC11520L")</f>
        <v>FDFOC11520L</v>
      </c>
      <c r="B4847" s="1" t="s">
        <v>7476</v>
      </c>
      <c r="C4847" s="1" t="s">
        <v>1470</v>
      </c>
      <c r="D4847" t="s">
        <v>6919</v>
      </c>
    </row>
    <row r="4848" spans="1:4" x14ac:dyDescent="0.25">
      <c r="A4848" s="4" t="str">
        <f>HYPERLINK("http://www.autodoc.ru/Web/price/art/FDFOC11520R?analog=on","FDFOC11520R")</f>
        <v>FDFOC11520R</v>
      </c>
      <c r="B4848" s="1" t="s">
        <v>7477</v>
      </c>
      <c r="C4848" s="1" t="s">
        <v>1470</v>
      </c>
      <c r="D4848" t="s">
        <v>6921</v>
      </c>
    </row>
    <row r="4849" spans="1:4" x14ac:dyDescent="0.25">
      <c r="A4849" s="4" t="str">
        <f>HYPERLINK("http://www.autodoc.ru/Web/price/art/FDFOC11560L?analog=on","FDFOC11560L")</f>
        <v>FDFOC11560L</v>
      </c>
      <c r="B4849" s="1" t="s">
        <v>7478</v>
      </c>
      <c r="C4849" s="1" t="s">
        <v>1470</v>
      </c>
      <c r="D4849" t="s">
        <v>6935</v>
      </c>
    </row>
    <row r="4850" spans="1:4" x14ac:dyDescent="0.25">
      <c r="A4850" s="4" t="str">
        <f>HYPERLINK("http://www.autodoc.ru/Web/price/art/FDFOC11560R?analog=on","FDFOC11560R")</f>
        <v>FDFOC11560R</v>
      </c>
      <c r="B4850" s="1" t="s">
        <v>7479</v>
      </c>
      <c r="C4850" s="1" t="s">
        <v>1470</v>
      </c>
      <c r="D4850" t="s">
        <v>6937</v>
      </c>
    </row>
    <row r="4851" spans="1:4" x14ac:dyDescent="0.25">
      <c r="A4851" s="4" t="str">
        <f>HYPERLINK("http://www.autodoc.ru/Web/price/art/FDFOC11561L?analog=on","FDFOC11561L")</f>
        <v>FDFOC11561L</v>
      </c>
      <c r="B4851" s="1" t="s">
        <v>7480</v>
      </c>
      <c r="C4851" s="1" t="s">
        <v>1470</v>
      </c>
      <c r="D4851" t="s">
        <v>6931</v>
      </c>
    </row>
    <row r="4852" spans="1:4" x14ac:dyDescent="0.25">
      <c r="A4852" s="4" t="str">
        <f>HYPERLINK("http://www.autodoc.ru/Web/price/art/FDFOC11561R?analog=on","FDFOC11561R")</f>
        <v>FDFOC11561R</v>
      </c>
      <c r="B4852" s="1" t="s">
        <v>7481</v>
      </c>
      <c r="C4852" s="1" t="s">
        <v>1470</v>
      </c>
      <c r="D4852" t="s">
        <v>6933</v>
      </c>
    </row>
    <row r="4853" spans="1:4" x14ac:dyDescent="0.25">
      <c r="A4853" s="4" t="str">
        <f>HYPERLINK("http://www.autodoc.ru/Web/price/art/FDFOC11570L?analog=on","FDFOC11570L")</f>
        <v>FDFOC11570L</v>
      </c>
      <c r="B4853" s="1" t="s">
        <v>7482</v>
      </c>
      <c r="C4853" s="1" t="s">
        <v>1470</v>
      </c>
      <c r="D4853" t="s">
        <v>7483</v>
      </c>
    </row>
    <row r="4854" spans="1:4" x14ac:dyDescent="0.25">
      <c r="A4854" s="4" t="str">
        <f>HYPERLINK("http://www.autodoc.ru/Web/price/art/FDFOC11570R?analog=on","FDFOC11570R")</f>
        <v>FDFOC11570R</v>
      </c>
      <c r="B4854" s="1" t="s">
        <v>7484</v>
      </c>
      <c r="C4854" s="1" t="s">
        <v>1470</v>
      </c>
      <c r="D4854" t="s">
        <v>7485</v>
      </c>
    </row>
    <row r="4855" spans="1:4" x14ac:dyDescent="0.25">
      <c r="A4855" s="4" t="str">
        <f>HYPERLINK("http://www.autodoc.ru/Web/price/art/FDFOC11600?analog=on","FDFOC11600")</f>
        <v>FDFOC11600</v>
      </c>
      <c r="B4855" s="1" t="s">
        <v>7486</v>
      </c>
      <c r="C4855" s="1" t="s">
        <v>1470</v>
      </c>
      <c r="D4855" t="s">
        <v>6941</v>
      </c>
    </row>
    <row r="4856" spans="1:4" x14ac:dyDescent="0.25">
      <c r="A4856" s="4" t="str">
        <f>HYPERLINK("http://www.autodoc.ru/Web/price/art/FDFOC11601?analog=on","FDFOC11601")</f>
        <v>FDFOC11601</v>
      </c>
      <c r="B4856" s="1" t="s">
        <v>7487</v>
      </c>
      <c r="C4856" s="1" t="s">
        <v>1470</v>
      </c>
      <c r="D4856" t="s">
        <v>6939</v>
      </c>
    </row>
    <row r="4857" spans="1:4" x14ac:dyDescent="0.25">
      <c r="A4857" s="4" t="str">
        <f>HYPERLINK("http://www.autodoc.ru/Web/price/art/FDFOC11640?analog=on","FDFOC11640")</f>
        <v>FDFOC11640</v>
      </c>
      <c r="B4857" s="1" t="s">
        <v>7488</v>
      </c>
      <c r="C4857" s="1" t="s">
        <v>1470</v>
      </c>
      <c r="D4857" t="s">
        <v>7489</v>
      </c>
    </row>
    <row r="4858" spans="1:4" x14ac:dyDescent="0.25">
      <c r="A4858" s="4" t="str">
        <f>HYPERLINK("http://www.autodoc.ru/Web/price/art/FDFOC11641?analog=on","FDFOC11641")</f>
        <v>FDFOC11641</v>
      </c>
      <c r="B4858" s="1" t="s">
        <v>7490</v>
      </c>
      <c r="C4858" s="1" t="s">
        <v>1470</v>
      </c>
      <c r="D4858" t="s">
        <v>7154</v>
      </c>
    </row>
    <row r="4859" spans="1:4" x14ac:dyDescent="0.25">
      <c r="A4859" s="4" t="str">
        <f>HYPERLINK("http://www.autodoc.ru/Web/price/art/FDFOC11642?analog=on","FDFOC11642")</f>
        <v>FDFOC11642</v>
      </c>
      <c r="B4859" s="1" t="s">
        <v>7491</v>
      </c>
      <c r="C4859" s="1" t="s">
        <v>1470</v>
      </c>
      <c r="D4859" t="s">
        <v>7492</v>
      </c>
    </row>
    <row r="4860" spans="1:4" x14ac:dyDescent="0.25">
      <c r="A4860" s="4" t="str">
        <f>HYPERLINK("http://www.autodoc.ru/Web/price/art/FDFOC11643?analog=on","FDFOC11643")</f>
        <v>FDFOC11643</v>
      </c>
      <c r="B4860" s="1" t="s">
        <v>7493</v>
      </c>
      <c r="C4860" s="1" t="s">
        <v>1470</v>
      </c>
      <c r="D4860" t="s">
        <v>7494</v>
      </c>
    </row>
    <row r="4861" spans="1:4" x14ac:dyDescent="0.25">
      <c r="A4861" s="4" t="str">
        <f>HYPERLINK("http://www.autodoc.ru/Web/price/art/FDFOC11644?analog=on","FDFOC11644")</f>
        <v>FDFOC11644</v>
      </c>
      <c r="B4861" s="1" t="s">
        <v>7488</v>
      </c>
      <c r="C4861" s="1" t="s">
        <v>1470</v>
      </c>
      <c r="D4861" t="s">
        <v>7155</v>
      </c>
    </row>
    <row r="4862" spans="1:4" x14ac:dyDescent="0.25">
      <c r="A4862" s="4" t="str">
        <f>HYPERLINK("http://www.autodoc.ru/Web/price/art/FDFOC11645?analog=on","FDFOC11645")</f>
        <v>FDFOC11645</v>
      </c>
      <c r="B4862" s="1" t="s">
        <v>7493</v>
      </c>
      <c r="C4862" s="1" t="s">
        <v>1470</v>
      </c>
      <c r="D4862" t="s">
        <v>7150</v>
      </c>
    </row>
    <row r="4863" spans="1:4" x14ac:dyDescent="0.25">
      <c r="A4863" s="4" t="str">
        <f>HYPERLINK("http://www.autodoc.ru/Web/price/art/FDFOC11670L?analog=on","FDFOC11670L")</f>
        <v>FDFOC11670L</v>
      </c>
      <c r="B4863" s="1" t="s">
        <v>7495</v>
      </c>
      <c r="C4863" s="1" t="s">
        <v>1470</v>
      </c>
      <c r="D4863" t="s">
        <v>7496</v>
      </c>
    </row>
    <row r="4864" spans="1:4" x14ac:dyDescent="0.25">
      <c r="A4864" s="4" t="str">
        <f>HYPERLINK("http://www.autodoc.ru/Web/price/art/FDFOC11670R?analog=on","FDFOC11670R")</f>
        <v>FDFOC11670R</v>
      </c>
      <c r="B4864" s="1" t="s">
        <v>7497</v>
      </c>
      <c r="C4864" s="1" t="s">
        <v>1470</v>
      </c>
      <c r="D4864" t="s">
        <v>7498</v>
      </c>
    </row>
    <row r="4865" spans="1:4" x14ac:dyDescent="0.25">
      <c r="A4865" s="4" t="str">
        <f>HYPERLINK("http://www.autodoc.ru/Web/price/art/FDFOC11680?analog=on","FDFOC11680")</f>
        <v>FDFOC11680</v>
      </c>
      <c r="B4865" s="1" t="s">
        <v>7499</v>
      </c>
      <c r="C4865" s="1" t="s">
        <v>1470</v>
      </c>
      <c r="D4865" t="s">
        <v>7500</v>
      </c>
    </row>
    <row r="4866" spans="1:4" x14ac:dyDescent="0.25">
      <c r="A4866" s="4" t="str">
        <f>HYPERLINK("http://www.autodoc.ru/Web/price/art/FDFOC11681?analog=on","FDFOC11681")</f>
        <v>FDFOC11681</v>
      </c>
      <c r="B4866" s="1" t="s">
        <v>7501</v>
      </c>
      <c r="C4866" s="1" t="s">
        <v>1470</v>
      </c>
      <c r="D4866" t="s">
        <v>7502</v>
      </c>
    </row>
    <row r="4867" spans="1:4" x14ac:dyDescent="0.25">
      <c r="A4867" s="4" t="str">
        <f>HYPERLINK("http://www.autodoc.ru/Web/price/art/FDFOC11682?analog=on","FDFOC11682")</f>
        <v>FDFOC11682</v>
      </c>
      <c r="B4867" s="1" t="s">
        <v>7503</v>
      </c>
      <c r="C4867" s="1" t="s">
        <v>1470</v>
      </c>
      <c r="D4867" t="s">
        <v>6961</v>
      </c>
    </row>
    <row r="4868" spans="1:4" x14ac:dyDescent="0.25">
      <c r="A4868" s="4" t="str">
        <f>HYPERLINK("http://www.autodoc.ru/Web/price/art/FDFOC11700?analog=on","FDFOC11700")</f>
        <v>FDFOC11700</v>
      </c>
      <c r="B4868" s="1" t="s">
        <v>7504</v>
      </c>
      <c r="C4868" s="1" t="s">
        <v>1470</v>
      </c>
      <c r="D4868" t="s">
        <v>7505</v>
      </c>
    </row>
    <row r="4869" spans="1:4" x14ac:dyDescent="0.25">
      <c r="A4869" s="4" t="str">
        <f>HYPERLINK("http://www.autodoc.ru/Web/price/art/FDFOC11740L?analog=on","FDFOC11740L")</f>
        <v>FDFOC11740L</v>
      </c>
      <c r="B4869" s="1" t="s">
        <v>7506</v>
      </c>
      <c r="C4869" s="1" t="s">
        <v>1470</v>
      </c>
      <c r="D4869" t="s">
        <v>6972</v>
      </c>
    </row>
    <row r="4870" spans="1:4" x14ac:dyDescent="0.25">
      <c r="A4870" s="4" t="str">
        <f>HYPERLINK("http://www.autodoc.ru/Web/price/art/FDFOC11740R?analog=on","FDFOC11740R")</f>
        <v>FDFOC11740R</v>
      </c>
      <c r="B4870" s="1" t="s">
        <v>7507</v>
      </c>
      <c r="C4870" s="1" t="s">
        <v>1470</v>
      </c>
      <c r="D4870" t="s">
        <v>6974</v>
      </c>
    </row>
    <row r="4871" spans="1:4" x14ac:dyDescent="0.25">
      <c r="A4871" s="4" t="str">
        <f>HYPERLINK("http://www.autodoc.ru/Web/price/art/FDFOC11741L?analog=on","FDFOC11741L")</f>
        <v>FDFOC11741L</v>
      </c>
      <c r="B4871" s="1" t="s">
        <v>7508</v>
      </c>
      <c r="C4871" s="1" t="s">
        <v>1470</v>
      </c>
      <c r="D4871" t="s">
        <v>7509</v>
      </c>
    </row>
    <row r="4872" spans="1:4" x14ac:dyDescent="0.25">
      <c r="A4872" s="4" t="str">
        <f>HYPERLINK("http://www.autodoc.ru/Web/price/art/FDFOC11741R?analog=on","FDFOC11741R")</f>
        <v>FDFOC11741R</v>
      </c>
      <c r="B4872" s="1" t="s">
        <v>7510</v>
      </c>
      <c r="C4872" s="1" t="s">
        <v>1470</v>
      </c>
      <c r="D4872" t="s">
        <v>7511</v>
      </c>
    </row>
    <row r="4873" spans="1:4" x14ac:dyDescent="0.25">
      <c r="A4873" s="4" t="str">
        <f>HYPERLINK("http://www.autodoc.ru/Web/price/art/FDFOC11742L?analog=on","FDFOC11742L")</f>
        <v>FDFOC11742L</v>
      </c>
      <c r="B4873" s="1" t="s">
        <v>7512</v>
      </c>
      <c r="C4873" s="1" t="s">
        <v>1470</v>
      </c>
      <c r="D4873" t="s">
        <v>7513</v>
      </c>
    </row>
    <row r="4874" spans="1:4" x14ac:dyDescent="0.25">
      <c r="A4874" s="4" t="str">
        <f>HYPERLINK("http://www.autodoc.ru/Web/price/art/FDFOC11742R?analog=on","FDFOC11742R")</f>
        <v>FDFOC11742R</v>
      </c>
      <c r="B4874" s="1" t="s">
        <v>7514</v>
      </c>
      <c r="C4874" s="1" t="s">
        <v>1470</v>
      </c>
      <c r="D4874" t="s">
        <v>7515</v>
      </c>
    </row>
    <row r="4875" spans="1:4" x14ac:dyDescent="0.25">
      <c r="A4875" s="4" t="str">
        <f>HYPERLINK("http://www.autodoc.ru/Web/price/art/FDFOC11743L?analog=on","FDFOC11743L")</f>
        <v>FDFOC11743L</v>
      </c>
      <c r="B4875" s="1" t="s">
        <v>7516</v>
      </c>
      <c r="C4875" s="1" t="s">
        <v>1470</v>
      </c>
      <c r="D4875" t="s">
        <v>7351</v>
      </c>
    </row>
    <row r="4876" spans="1:4" x14ac:dyDescent="0.25">
      <c r="A4876" s="4" t="str">
        <f>HYPERLINK("http://www.autodoc.ru/Web/price/art/FDFOC11743R?analog=on","FDFOC11743R")</f>
        <v>FDFOC11743R</v>
      </c>
      <c r="B4876" s="1" t="s">
        <v>7517</v>
      </c>
      <c r="C4876" s="1" t="s">
        <v>1470</v>
      </c>
      <c r="D4876" t="s">
        <v>7353</v>
      </c>
    </row>
    <row r="4877" spans="1:4" x14ac:dyDescent="0.25">
      <c r="A4877" s="4" t="str">
        <f>HYPERLINK("http://www.autodoc.ru/Web/price/art/FDFOC11744RTN?analog=on","FDFOC11744RTN")</f>
        <v>FDFOC11744RTN</v>
      </c>
      <c r="B4877" s="1" t="s">
        <v>7518</v>
      </c>
      <c r="C4877" s="1" t="s">
        <v>1470</v>
      </c>
      <c r="D4877" t="s">
        <v>7519</v>
      </c>
    </row>
    <row r="4878" spans="1:4" x14ac:dyDescent="0.25">
      <c r="A4878" s="4" t="str">
        <f>HYPERLINK("http://www.autodoc.ru/Web/price/art/FDFOC11745HN?analog=on","FDFOC11745HN")</f>
        <v>FDFOC11745HN</v>
      </c>
      <c r="B4878" s="1" t="s">
        <v>7518</v>
      </c>
      <c r="C4878" s="1" t="s">
        <v>1470</v>
      </c>
      <c r="D4878" t="s">
        <v>7520</v>
      </c>
    </row>
    <row r="4879" spans="1:4" x14ac:dyDescent="0.25">
      <c r="A4879" s="4" t="str">
        <f>HYPERLINK("http://www.autodoc.ru/Web/price/art/FDFOC11746L?analog=on","FDFOC11746L")</f>
        <v>FDFOC11746L</v>
      </c>
      <c r="B4879" s="1" t="s">
        <v>7521</v>
      </c>
      <c r="C4879" s="1" t="s">
        <v>1470</v>
      </c>
      <c r="D4879" t="s">
        <v>6978</v>
      </c>
    </row>
    <row r="4880" spans="1:4" x14ac:dyDescent="0.25">
      <c r="A4880" s="4" t="str">
        <f>HYPERLINK("http://www.autodoc.ru/Web/price/art/FDFOC11746R?analog=on","FDFOC11746R")</f>
        <v>FDFOC11746R</v>
      </c>
      <c r="B4880" s="1" t="s">
        <v>7522</v>
      </c>
      <c r="C4880" s="1" t="s">
        <v>1470</v>
      </c>
      <c r="D4880" t="s">
        <v>6980</v>
      </c>
    </row>
    <row r="4881" spans="1:4" x14ac:dyDescent="0.25">
      <c r="A4881" s="4" t="str">
        <f>HYPERLINK("http://www.autodoc.ru/Web/price/art/FDFOC11747L?analog=on","FDFOC11747L")</f>
        <v>FDFOC11747L</v>
      </c>
      <c r="B4881" s="1" t="s">
        <v>7521</v>
      </c>
      <c r="C4881" s="1" t="s">
        <v>1470</v>
      </c>
      <c r="D4881" t="s">
        <v>6966</v>
      </c>
    </row>
    <row r="4882" spans="1:4" x14ac:dyDescent="0.25">
      <c r="A4882" s="4" t="str">
        <f>HYPERLINK("http://www.autodoc.ru/Web/price/art/FDFOC11747R?analog=on","FDFOC11747R")</f>
        <v>FDFOC11747R</v>
      </c>
      <c r="B4882" s="1" t="s">
        <v>7522</v>
      </c>
      <c r="C4882" s="1" t="s">
        <v>1470</v>
      </c>
      <c r="D4882" t="s">
        <v>6968</v>
      </c>
    </row>
    <row r="4883" spans="1:4" x14ac:dyDescent="0.25">
      <c r="A4883" s="4" t="str">
        <f>HYPERLINK("http://www.autodoc.ru/Web/price/art/FDFOC11748L?analog=on","FDFOC11748L")</f>
        <v>FDFOC11748L</v>
      </c>
      <c r="B4883" s="1" t="s">
        <v>7506</v>
      </c>
      <c r="C4883" s="1" t="s">
        <v>1470</v>
      </c>
      <c r="D4883" t="s">
        <v>7523</v>
      </c>
    </row>
    <row r="4884" spans="1:4" x14ac:dyDescent="0.25">
      <c r="A4884" s="4" t="str">
        <f>HYPERLINK("http://www.autodoc.ru/Web/price/art/FDFOC11748R?analog=on","FDFOC11748R")</f>
        <v>FDFOC11748R</v>
      </c>
      <c r="B4884" s="1" t="s">
        <v>7507</v>
      </c>
      <c r="C4884" s="1" t="s">
        <v>1470</v>
      </c>
      <c r="D4884" t="s">
        <v>7524</v>
      </c>
    </row>
    <row r="4885" spans="1:4" x14ac:dyDescent="0.25">
      <c r="A4885" s="4" t="str">
        <f>HYPERLINK("http://www.autodoc.ru/Web/price/art/FDFOC11750L?analog=on","FDFOC11750L")</f>
        <v>FDFOC11750L</v>
      </c>
      <c r="B4885" s="1" t="s">
        <v>7525</v>
      </c>
      <c r="C4885" s="1" t="s">
        <v>1470</v>
      </c>
      <c r="D4885" t="s">
        <v>7526</v>
      </c>
    </row>
    <row r="4886" spans="1:4" x14ac:dyDescent="0.25">
      <c r="A4886" s="4" t="str">
        <f>HYPERLINK("http://www.autodoc.ru/Web/price/art/FDFOC11750R?analog=on","FDFOC11750R")</f>
        <v>FDFOC11750R</v>
      </c>
      <c r="B4886" s="1" t="s">
        <v>7527</v>
      </c>
      <c r="C4886" s="1" t="s">
        <v>1470</v>
      </c>
      <c r="D4886" t="s">
        <v>7528</v>
      </c>
    </row>
    <row r="4887" spans="1:4" x14ac:dyDescent="0.25">
      <c r="A4887" s="4" t="str">
        <f>HYPERLINK("http://www.autodoc.ru/Web/price/art/FDFOC11751L?analog=on","FDFOC11751L")</f>
        <v>FDFOC11751L</v>
      </c>
      <c r="B4887" s="1" t="s">
        <v>7529</v>
      </c>
      <c r="C4887" s="1" t="s">
        <v>1470</v>
      </c>
      <c r="D4887" t="s">
        <v>7530</v>
      </c>
    </row>
    <row r="4888" spans="1:4" x14ac:dyDescent="0.25">
      <c r="A4888" s="4" t="str">
        <f>HYPERLINK("http://www.autodoc.ru/Web/price/art/FDFOC11751R?analog=on","FDFOC11751R")</f>
        <v>FDFOC11751R</v>
      </c>
      <c r="B4888" s="1" t="s">
        <v>7531</v>
      </c>
      <c r="C4888" s="1" t="s">
        <v>1470</v>
      </c>
      <c r="D4888" t="s">
        <v>7532</v>
      </c>
    </row>
    <row r="4889" spans="1:4" x14ac:dyDescent="0.25">
      <c r="A4889" s="4" t="str">
        <f>HYPERLINK("http://www.autodoc.ru/Web/price/art/FDFOC11810L?analog=on","FDFOC11810L")</f>
        <v>FDFOC11810L</v>
      </c>
      <c r="B4889" s="1" t="s">
        <v>7533</v>
      </c>
      <c r="C4889" s="1" t="s">
        <v>1470</v>
      </c>
      <c r="D4889" t="s">
        <v>7534</v>
      </c>
    </row>
    <row r="4890" spans="1:4" x14ac:dyDescent="0.25">
      <c r="A4890" s="4" t="str">
        <f>HYPERLINK("http://www.autodoc.ru/Web/price/art/FDFOC11810R?analog=on","FDFOC11810R")</f>
        <v>FDFOC11810R</v>
      </c>
      <c r="B4890" s="1" t="s">
        <v>7535</v>
      </c>
      <c r="C4890" s="1" t="s">
        <v>1470</v>
      </c>
      <c r="D4890" t="s">
        <v>7536</v>
      </c>
    </row>
    <row r="4891" spans="1:4" x14ac:dyDescent="0.25">
      <c r="A4891" s="4" t="str">
        <f>HYPERLINK("http://www.autodoc.ru/Web/price/art/FDFOC11880?analog=on","FDFOC11880")</f>
        <v>FDFOC11880</v>
      </c>
      <c r="B4891" s="1" t="s">
        <v>7537</v>
      </c>
      <c r="C4891" s="1" t="s">
        <v>1470</v>
      </c>
      <c r="D4891" t="s">
        <v>7538</v>
      </c>
    </row>
    <row r="4892" spans="1:4" x14ac:dyDescent="0.25">
      <c r="A4892" s="4" t="str">
        <f>HYPERLINK("http://www.autodoc.ru/Web/price/art/FDFOC119A0?analog=on","FDFOC119A0")</f>
        <v>FDFOC119A0</v>
      </c>
      <c r="B4892" s="1" t="s">
        <v>7539</v>
      </c>
      <c r="C4892" s="1" t="s">
        <v>1470</v>
      </c>
      <c r="D4892" t="s">
        <v>7540</v>
      </c>
    </row>
    <row r="4893" spans="1:4" x14ac:dyDescent="0.25">
      <c r="A4893" s="4" t="str">
        <f>HYPERLINK("http://www.autodoc.ru/Web/price/art/FDFOC119A1L?analog=on","FDFOC119A1L")</f>
        <v>FDFOC119A1L</v>
      </c>
      <c r="B4893" s="1" t="s">
        <v>7541</v>
      </c>
      <c r="C4893" s="1" t="s">
        <v>1470</v>
      </c>
      <c r="D4893" t="s">
        <v>7000</v>
      </c>
    </row>
    <row r="4894" spans="1:4" x14ac:dyDescent="0.25">
      <c r="A4894" s="4" t="str">
        <f>HYPERLINK("http://www.autodoc.ru/Web/price/art/FDFOC119A1R?analog=on","FDFOC119A1R")</f>
        <v>FDFOC119A1R</v>
      </c>
      <c r="B4894" s="1" t="s">
        <v>7542</v>
      </c>
      <c r="C4894" s="1" t="s">
        <v>1470</v>
      </c>
      <c r="D4894" t="s">
        <v>7002</v>
      </c>
    </row>
    <row r="4895" spans="1:4" x14ac:dyDescent="0.25">
      <c r="A4895" s="4" t="str">
        <f>HYPERLINK("http://www.autodoc.ru/Web/price/art/FDFOC119A2?analog=on","FDFOC119A2")</f>
        <v>FDFOC119A2</v>
      </c>
      <c r="B4895" s="1" t="s">
        <v>7539</v>
      </c>
      <c r="C4895" s="1" t="s">
        <v>1470</v>
      </c>
      <c r="D4895" t="s">
        <v>7543</v>
      </c>
    </row>
    <row r="4896" spans="1:4" x14ac:dyDescent="0.25">
      <c r="A4896" s="4" t="str">
        <f>HYPERLINK("http://www.autodoc.ru/Web/price/art/FDMON07913?analog=on","FDMON07913")</f>
        <v>FDMON07913</v>
      </c>
      <c r="B4896" s="1" t="s">
        <v>7544</v>
      </c>
      <c r="C4896" s="1" t="s">
        <v>764</v>
      </c>
      <c r="D4896" t="s">
        <v>7545</v>
      </c>
    </row>
    <row r="4897" spans="1:4" x14ac:dyDescent="0.25">
      <c r="A4897" s="4" t="str">
        <f>HYPERLINK("http://www.autodoc.ru/Web/price/art/FDFOC119B0L?analog=on","FDFOC119B0L")</f>
        <v>FDFOC119B0L</v>
      </c>
      <c r="B4897" s="1" t="s">
        <v>7546</v>
      </c>
      <c r="C4897" s="1" t="s">
        <v>1470</v>
      </c>
      <c r="D4897" t="s">
        <v>7547</v>
      </c>
    </row>
    <row r="4898" spans="1:4" x14ac:dyDescent="0.25">
      <c r="A4898" s="4" t="str">
        <f>HYPERLINK("http://www.autodoc.ru/Web/price/art/FDFOC119B0R?analog=on","FDFOC119B0R")</f>
        <v>FDFOC119B0R</v>
      </c>
      <c r="B4898" s="1" t="s">
        <v>7548</v>
      </c>
      <c r="C4898" s="1" t="s">
        <v>1470</v>
      </c>
      <c r="D4898" t="s">
        <v>7549</v>
      </c>
    </row>
    <row r="4899" spans="1:4" x14ac:dyDescent="0.25">
      <c r="A4899" s="4" t="str">
        <f>HYPERLINK("http://www.autodoc.ru/Web/price/art/FDFOC11920?analog=on","FDFOC11920")</f>
        <v>FDFOC11920</v>
      </c>
      <c r="B4899" s="1" t="s">
        <v>7550</v>
      </c>
      <c r="C4899" s="1" t="s">
        <v>1470</v>
      </c>
      <c r="D4899" t="s">
        <v>7551</v>
      </c>
    </row>
    <row r="4900" spans="1:4" x14ac:dyDescent="0.25">
      <c r="A4900" s="4" t="str">
        <f>HYPERLINK("http://www.autodoc.ru/Web/price/art/FDFOC119B1?analog=on","FDFOC119B1")</f>
        <v>FDFOC119B1</v>
      </c>
      <c r="B4900" s="1" t="s">
        <v>7552</v>
      </c>
      <c r="C4900" s="1" t="s">
        <v>1470</v>
      </c>
      <c r="D4900" t="s">
        <v>7553</v>
      </c>
    </row>
    <row r="4901" spans="1:4" x14ac:dyDescent="0.25">
      <c r="A4901" s="4" t="str">
        <f>HYPERLINK("http://www.autodoc.ru/Web/price/art/FDFOC119B2?analog=on","FDFOC119B2")</f>
        <v>FDFOC119B2</v>
      </c>
      <c r="B4901" s="1" t="s">
        <v>7554</v>
      </c>
      <c r="C4901" s="1" t="s">
        <v>1470</v>
      </c>
      <c r="D4901" t="s">
        <v>7555</v>
      </c>
    </row>
    <row r="4902" spans="1:4" x14ac:dyDescent="0.25">
      <c r="A4902" s="4" t="str">
        <f>HYPERLINK("http://www.autodoc.ru/Web/price/art/FDFOC119B3?analog=on","FDFOC119B3")</f>
        <v>FDFOC119B3</v>
      </c>
      <c r="B4902" s="1" t="s">
        <v>7556</v>
      </c>
      <c r="C4902" s="1" t="s">
        <v>1470</v>
      </c>
      <c r="D4902" t="s">
        <v>7557</v>
      </c>
    </row>
    <row r="4903" spans="1:4" x14ac:dyDescent="0.25">
      <c r="A4903" s="4" t="str">
        <f>HYPERLINK("http://www.autodoc.ru/Web/price/art/FDFOC119B4L?analog=on","FDFOC119B4L")</f>
        <v>FDFOC119B4L</v>
      </c>
      <c r="B4903" s="1" t="s">
        <v>7558</v>
      </c>
      <c r="C4903" s="1" t="s">
        <v>1470</v>
      </c>
      <c r="D4903" t="s">
        <v>7019</v>
      </c>
    </row>
    <row r="4904" spans="1:4" x14ac:dyDescent="0.25">
      <c r="A4904" s="4" t="str">
        <f>HYPERLINK("http://www.autodoc.ru/Web/price/art/FDFOC119B4R?analog=on","FDFOC119B4R")</f>
        <v>FDFOC119B4R</v>
      </c>
      <c r="B4904" s="1" t="s">
        <v>7559</v>
      </c>
      <c r="C4904" s="1" t="s">
        <v>1470</v>
      </c>
      <c r="D4904" t="s">
        <v>7021</v>
      </c>
    </row>
    <row r="4905" spans="1:4" x14ac:dyDescent="0.25">
      <c r="A4905" s="4" t="str">
        <f>HYPERLINK("http://www.autodoc.ru/Web/price/art/FDFOC11930?analog=on","FDFOC11930")</f>
        <v>FDFOC11930</v>
      </c>
      <c r="B4905" s="1" t="s">
        <v>7560</v>
      </c>
      <c r="C4905" s="1" t="s">
        <v>1470</v>
      </c>
      <c r="D4905" t="s">
        <v>7561</v>
      </c>
    </row>
    <row r="4906" spans="1:4" x14ac:dyDescent="0.25">
      <c r="A4906" s="4" t="str">
        <f>HYPERLINK("http://www.autodoc.ru/Web/price/art/FDFOC119C0L?analog=on","FDFOC119C0L")</f>
        <v>FDFOC119C0L</v>
      </c>
      <c r="B4906" s="1" t="s">
        <v>7562</v>
      </c>
      <c r="C4906" s="1" t="s">
        <v>1470</v>
      </c>
      <c r="D4906" t="s">
        <v>7563</v>
      </c>
    </row>
    <row r="4907" spans="1:4" x14ac:dyDescent="0.25">
      <c r="A4907" s="4" t="str">
        <f>HYPERLINK("http://www.autodoc.ru/Web/price/art/FDFOC119C0R?analog=on","FDFOC119C0R")</f>
        <v>FDFOC119C0R</v>
      </c>
      <c r="B4907" s="1" t="s">
        <v>7564</v>
      </c>
      <c r="C4907" s="1" t="s">
        <v>1470</v>
      </c>
      <c r="D4907" t="s">
        <v>7565</v>
      </c>
    </row>
    <row r="4908" spans="1:4" x14ac:dyDescent="0.25">
      <c r="A4908" s="4" t="str">
        <f>HYPERLINK("http://www.autodoc.ru/Web/price/art/FDFOC119F1P?analog=on","FDFOC119F1P")</f>
        <v>FDFOC119F1P</v>
      </c>
      <c r="B4908" s="1" t="s">
        <v>7566</v>
      </c>
      <c r="C4908" s="1" t="s">
        <v>1470</v>
      </c>
      <c r="D4908" t="s">
        <v>7028</v>
      </c>
    </row>
    <row r="4909" spans="1:4" x14ac:dyDescent="0.25">
      <c r="A4909" s="4" t="str">
        <f>HYPERLINK("http://www.autodoc.ru/Web/price/art/FDFOC119F3?analog=on","FDFOC119F3")</f>
        <v>FDFOC119F3</v>
      </c>
      <c r="B4909" s="1" t="s">
        <v>7567</v>
      </c>
      <c r="C4909" s="1" t="s">
        <v>1470</v>
      </c>
      <c r="D4909" t="s">
        <v>7568</v>
      </c>
    </row>
    <row r="4910" spans="1:4" x14ac:dyDescent="0.25">
      <c r="A4910" s="3" t="s">
        <v>7569</v>
      </c>
      <c r="B4910" s="3"/>
      <c r="C4910" s="3"/>
      <c r="D4910" s="3"/>
    </row>
    <row r="4911" spans="1:4" x14ac:dyDescent="0.25">
      <c r="A4911" s="4" t="str">
        <f>HYPERLINK("http://www.autodoc.ru/Web/price/art/FDFOC14000L?analog=on","FDFOC14000L")</f>
        <v>FDFOC14000L</v>
      </c>
      <c r="B4911" s="1" t="s">
        <v>7570</v>
      </c>
      <c r="C4911" s="1" t="s">
        <v>1467</v>
      </c>
      <c r="D4911" t="s">
        <v>7571</v>
      </c>
    </row>
    <row r="4912" spans="1:4" x14ac:dyDescent="0.25">
      <c r="A4912" s="4" t="str">
        <f>HYPERLINK("http://www.autodoc.ru/Web/price/art/FDFOC14000R?analog=on","FDFOC14000R")</f>
        <v>FDFOC14000R</v>
      </c>
      <c r="B4912" s="1" t="s">
        <v>7572</v>
      </c>
      <c r="C4912" s="1" t="s">
        <v>1467</v>
      </c>
      <c r="D4912" t="s">
        <v>7573</v>
      </c>
    </row>
    <row r="4913" spans="1:4" x14ac:dyDescent="0.25">
      <c r="A4913" s="4" t="str">
        <f>HYPERLINK("http://www.autodoc.ru/Web/price/art/FDFOC14001L?analog=on","FDFOC14001L")</f>
        <v>FDFOC14001L</v>
      </c>
      <c r="B4913" s="1" t="s">
        <v>7574</v>
      </c>
      <c r="C4913" s="1" t="s">
        <v>1467</v>
      </c>
      <c r="D4913" t="s">
        <v>7575</v>
      </c>
    </row>
    <row r="4914" spans="1:4" x14ac:dyDescent="0.25">
      <c r="A4914" s="4" t="str">
        <f>HYPERLINK("http://www.autodoc.ru/Web/price/art/FDFOC14001R?analog=on","FDFOC14001R")</f>
        <v>FDFOC14001R</v>
      </c>
      <c r="B4914" s="1" t="s">
        <v>7576</v>
      </c>
      <c r="C4914" s="1" t="s">
        <v>1467</v>
      </c>
      <c r="D4914" t="s">
        <v>7577</v>
      </c>
    </row>
    <row r="4915" spans="1:4" x14ac:dyDescent="0.25">
      <c r="A4915" s="4" t="str">
        <f>HYPERLINK("http://www.autodoc.ru/Web/price/art/FDFOC14002L?analog=on","FDFOC14002L")</f>
        <v>FDFOC14002L</v>
      </c>
      <c r="B4915" s="1" t="s">
        <v>7578</v>
      </c>
      <c r="C4915" s="1" t="s">
        <v>1467</v>
      </c>
      <c r="D4915" t="s">
        <v>7579</v>
      </c>
    </row>
    <row r="4916" spans="1:4" x14ac:dyDescent="0.25">
      <c r="A4916" s="4" t="str">
        <f>HYPERLINK("http://www.autodoc.ru/Web/price/art/FDFOC14002R?analog=on","FDFOC14002R")</f>
        <v>FDFOC14002R</v>
      </c>
      <c r="B4916" s="1" t="s">
        <v>7580</v>
      </c>
      <c r="C4916" s="1" t="s">
        <v>1467</v>
      </c>
      <c r="D4916" t="s">
        <v>7581</v>
      </c>
    </row>
    <row r="4917" spans="1:4" x14ac:dyDescent="0.25">
      <c r="A4917" s="4" t="str">
        <f>HYPERLINK("http://www.autodoc.ru/Web/price/art/FDFOC14003L?analog=on","FDFOC14003L")</f>
        <v>FDFOC14003L</v>
      </c>
      <c r="B4917" s="1" t="s">
        <v>7582</v>
      </c>
      <c r="C4917" s="1" t="s">
        <v>1467</v>
      </c>
      <c r="D4917" t="s">
        <v>7583</v>
      </c>
    </row>
    <row r="4918" spans="1:4" x14ac:dyDescent="0.25">
      <c r="A4918" s="4" t="str">
        <f>HYPERLINK("http://www.autodoc.ru/Web/price/art/FDFOC14003R?analog=on","FDFOC14003R")</f>
        <v>FDFOC14003R</v>
      </c>
      <c r="B4918" s="1" t="s">
        <v>7584</v>
      </c>
      <c r="C4918" s="1" t="s">
        <v>1467</v>
      </c>
      <c r="D4918" t="s">
        <v>7585</v>
      </c>
    </row>
    <row r="4919" spans="1:4" x14ac:dyDescent="0.25">
      <c r="A4919" s="4" t="str">
        <f>HYPERLINK("http://www.autodoc.ru/Web/price/art/FDFOC14004L?analog=on","FDFOC14004L")</f>
        <v>FDFOC14004L</v>
      </c>
      <c r="B4919" s="1" t="s">
        <v>7574</v>
      </c>
      <c r="C4919" s="1" t="s">
        <v>1467</v>
      </c>
      <c r="D4919" t="s">
        <v>7586</v>
      </c>
    </row>
    <row r="4920" spans="1:4" x14ac:dyDescent="0.25">
      <c r="A4920" s="4" t="str">
        <f>HYPERLINK("http://www.autodoc.ru/Web/price/art/FDFOC14004R?analog=on","FDFOC14004R")</f>
        <v>FDFOC14004R</v>
      </c>
      <c r="B4920" s="1" t="s">
        <v>7576</v>
      </c>
      <c r="C4920" s="1" t="s">
        <v>1467</v>
      </c>
      <c r="D4920" t="s">
        <v>7587</v>
      </c>
    </row>
    <row r="4921" spans="1:4" x14ac:dyDescent="0.25">
      <c r="A4921" s="4" t="str">
        <f>HYPERLINK("http://www.autodoc.ru/Web/price/art/FDFOC14020L?analog=on","FDFOC14020L")</f>
        <v>FDFOC14020L</v>
      </c>
      <c r="C4921" s="1" t="s">
        <v>1467</v>
      </c>
      <c r="D4921" t="s">
        <v>7397</v>
      </c>
    </row>
    <row r="4922" spans="1:4" x14ac:dyDescent="0.25">
      <c r="A4922" s="4" t="str">
        <f>HYPERLINK("http://www.autodoc.ru/Web/price/art/FDFOC14020R?analog=on","FDFOC14020R")</f>
        <v>FDFOC14020R</v>
      </c>
      <c r="C4922" s="1" t="s">
        <v>1467</v>
      </c>
      <c r="D4922" t="s">
        <v>7398</v>
      </c>
    </row>
    <row r="4923" spans="1:4" x14ac:dyDescent="0.25">
      <c r="A4923" s="4" t="str">
        <f>HYPERLINK("http://www.autodoc.ru/Web/price/art/FDFOC14070L?analog=on","FDFOC14070L")</f>
        <v>FDFOC14070L</v>
      </c>
      <c r="B4923" s="1" t="s">
        <v>7588</v>
      </c>
      <c r="C4923" s="1" t="s">
        <v>1467</v>
      </c>
      <c r="D4923" t="s">
        <v>7589</v>
      </c>
    </row>
    <row r="4924" spans="1:4" x14ac:dyDescent="0.25">
      <c r="A4924" s="4" t="str">
        <f>HYPERLINK("http://www.autodoc.ru/Web/price/art/FDFOC14070R?analog=on","FDFOC14070R")</f>
        <v>FDFOC14070R</v>
      </c>
      <c r="B4924" s="1" t="s">
        <v>7590</v>
      </c>
      <c r="C4924" s="1" t="s">
        <v>1467</v>
      </c>
      <c r="D4924" t="s">
        <v>7591</v>
      </c>
    </row>
    <row r="4925" spans="1:4" x14ac:dyDescent="0.25">
      <c r="A4925" s="4" t="str">
        <f>HYPERLINK("http://www.autodoc.ru/Web/price/art/FDFOC14100?analog=on","FDFOC14100")</f>
        <v>FDFOC14100</v>
      </c>
      <c r="B4925" s="1" t="s">
        <v>7592</v>
      </c>
      <c r="C4925" s="1" t="s">
        <v>1467</v>
      </c>
      <c r="D4925" t="s">
        <v>7593</v>
      </c>
    </row>
    <row r="4926" spans="1:4" x14ac:dyDescent="0.25">
      <c r="A4926" s="4" t="str">
        <f>HYPERLINK("http://www.autodoc.ru/Web/price/art/FDFOC14101?analog=on","FDFOC14101")</f>
        <v>FDFOC14101</v>
      </c>
      <c r="B4926" s="1" t="s">
        <v>7592</v>
      </c>
      <c r="C4926" s="1" t="s">
        <v>1467</v>
      </c>
      <c r="D4926" t="s">
        <v>7594</v>
      </c>
    </row>
    <row r="4927" spans="1:4" x14ac:dyDescent="0.25">
      <c r="A4927" s="4" t="str">
        <f>HYPERLINK("http://www.autodoc.ru/Web/price/art/FDFOC14160?analog=on","FDFOC14160")</f>
        <v>FDFOC14160</v>
      </c>
      <c r="B4927" s="1" t="s">
        <v>7595</v>
      </c>
      <c r="C4927" s="1" t="s">
        <v>1467</v>
      </c>
      <c r="D4927" t="s">
        <v>7596</v>
      </c>
    </row>
    <row r="4928" spans="1:4" x14ac:dyDescent="0.25">
      <c r="A4928" s="4" t="str">
        <f>HYPERLINK("http://www.autodoc.ru/Web/price/art/FDFOC14161?analog=on","FDFOC14161")</f>
        <v>FDFOC14161</v>
      </c>
      <c r="B4928" s="1" t="s">
        <v>7597</v>
      </c>
      <c r="C4928" s="1" t="s">
        <v>1467</v>
      </c>
      <c r="D4928" t="s">
        <v>6829</v>
      </c>
    </row>
    <row r="4929" spans="1:4" x14ac:dyDescent="0.25">
      <c r="A4929" s="4" t="str">
        <f>HYPERLINK("http://www.autodoc.ru/Web/price/art/FDFOC14190L?analog=on","FDFOC14190L")</f>
        <v>FDFOC14190L</v>
      </c>
      <c r="B4929" s="1" t="s">
        <v>7598</v>
      </c>
      <c r="C4929" s="1" t="s">
        <v>1467</v>
      </c>
      <c r="D4929" t="s">
        <v>7599</v>
      </c>
    </row>
    <row r="4930" spans="1:4" x14ac:dyDescent="0.25">
      <c r="A4930" s="4" t="str">
        <f>HYPERLINK("http://www.autodoc.ru/Web/price/art/FDFOC14190R?analog=on","FDFOC14190R")</f>
        <v>FDFOC14190R</v>
      </c>
      <c r="B4930" s="1" t="s">
        <v>7600</v>
      </c>
      <c r="C4930" s="1" t="s">
        <v>1467</v>
      </c>
      <c r="D4930" t="s">
        <v>7601</v>
      </c>
    </row>
    <row r="4931" spans="1:4" x14ac:dyDescent="0.25">
      <c r="A4931" s="4" t="str">
        <f>HYPERLINK("http://www.autodoc.ru/Web/price/art/FDFOC14220?analog=on","FDFOC14220")</f>
        <v>FDFOC14220</v>
      </c>
      <c r="B4931" s="1" t="s">
        <v>7602</v>
      </c>
      <c r="C4931" s="1" t="s">
        <v>1467</v>
      </c>
      <c r="D4931" t="s">
        <v>6850</v>
      </c>
    </row>
    <row r="4932" spans="1:4" x14ac:dyDescent="0.25">
      <c r="A4932" s="4" t="str">
        <f>HYPERLINK("http://www.autodoc.ru/Web/price/art/FDFOC14221?analog=on","FDFOC14221")</f>
        <v>FDFOC14221</v>
      </c>
      <c r="B4932" s="1" t="s">
        <v>7603</v>
      </c>
      <c r="C4932" s="1" t="s">
        <v>1467</v>
      </c>
      <c r="D4932" t="s">
        <v>7604</v>
      </c>
    </row>
    <row r="4933" spans="1:4" x14ac:dyDescent="0.25">
      <c r="A4933" s="4" t="str">
        <f>HYPERLINK("http://www.autodoc.ru/Web/price/art/FDFOC14222?analog=on","FDFOC14222")</f>
        <v>FDFOC14222</v>
      </c>
      <c r="B4933" s="1" t="s">
        <v>7602</v>
      </c>
      <c r="C4933" s="1" t="s">
        <v>1467</v>
      </c>
      <c r="D4933" t="s">
        <v>7605</v>
      </c>
    </row>
    <row r="4934" spans="1:4" x14ac:dyDescent="0.25">
      <c r="A4934" s="4" t="str">
        <f>HYPERLINK("http://www.autodoc.ru/Web/price/art/FDFOC14240?analog=on","FDFOC14240")</f>
        <v>FDFOC14240</v>
      </c>
      <c r="B4934" s="1" t="s">
        <v>7606</v>
      </c>
      <c r="C4934" s="1" t="s">
        <v>1467</v>
      </c>
      <c r="D4934" t="s">
        <v>7116</v>
      </c>
    </row>
    <row r="4935" spans="1:4" x14ac:dyDescent="0.25">
      <c r="A4935" s="4" t="str">
        <f>HYPERLINK("http://www.autodoc.ru/Web/price/art/FDFOC11270L?analog=on","FDFOC11270L")</f>
        <v>FDFOC11270L</v>
      </c>
      <c r="B4935" s="1" t="s">
        <v>7446</v>
      </c>
      <c r="C4935" s="1" t="s">
        <v>1470</v>
      </c>
      <c r="D4935" t="s">
        <v>7118</v>
      </c>
    </row>
    <row r="4936" spans="1:4" x14ac:dyDescent="0.25">
      <c r="A4936" s="4" t="str">
        <f>HYPERLINK("http://www.autodoc.ru/Web/price/art/FDFOC11270R?analog=on","FDFOC11270R")</f>
        <v>FDFOC11270R</v>
      </c>
      <c r="B4936" s="1" t="s">
        <v>7447</v>
      </c>
      <c r="C4936" s="1" t="s">
        <v>1470</v>
      </c>
      <c r="D4936" t="s">
        <v>7120</v>
      </c>
    </row>
    <row r="4937" spans="1:4" x14ac:dyDescent="0.25">
      <c r="A4937" s="4" t="str">
        <f>HYPERLINK("http://www.autodoc.ru/Web/price/art/FDFOC14330?analog=on","FDFOC14330")</f>
        <v>FDFOC14330</v>
      </c>
      <c r="B4937" s="1" t="s">
        <v>7607</v>
      </c>
      <c r="C4937" s="1" t="s">
        <v>1467</v>
      </c>
      <c r="D4937" t="s">
        <v>6871</v>
      </c>
    </row>
    <row r="4938" spans="1:4" x14ac:dyDescent="0.25">
      <c r="A4938" s="4" t="str">
        <f>HYPERLINK("http://www.autodoc.ru/Web/price/art/FDFOC14380?analog=on","FDFOC14380")</f>
        <v>FDFOC14380</v>
      </c>
      <c r="B4938" s="1" t="s">
        <v>7608</v>
      </c>
      <c r="C4938" s="1" t="s">
        <v>1467</v>
      </c>
      <c r="D4938" t="s">
        <v>7609</v>
      </c>
    </row>
    <row r="4939" spans="1:4" x14ac:dyDescent="0.25">
      <c r="A4939" s="4" t="str">
        <f>HYPERLINK("http://www.autodoc.ru/Web/price/art/FDFOC11450XL?analog=on","FDFOC11450XL")</f>
        <v>FDFOC11450XL</v>
      </c>
      <c r="B4939" s="1" t="s">
        <v>7464</v>
      </c>
      <c r="C4939" s="1" t="s">
        <v>1470</v>
      </c>
      <c r="D4939" t="s">
        <v>7127</v>
      </c>
    </row>
    <row r="4940" spans="1:4" x14ac:dyDescent="0.25">
      <c r="A4940" s="4" t="str">
        <f>HYPERLINK("http://www.autodoc.ru/Web/price/art/FDFOC11450XR?analog=on","FDFOC11450XR")</f>
        <v>FDFOC11450XR</v>
      </c>
      <c r="B4940" s="1" t="s">
        <v>7465</v>
      </c>
      <c r="C4940" s="1" t="s">
        <v>1470</v>
      </c>
      <c r="D4940" t="s">
        <v>7466</v>
      </c>
    </row>
    <row r="4941" spans="1:4" x14ac:dyDescent="0.25">
      <c r="A4941" s="4" t="str">
        <f>HYPERLINK("http://www.autodoc.ru/Web/price/art/FDFOC11451XL?analog=on","FDFOC11451XL")</f>
        <v>FDFOC11451XL</v>
      </c>
      <c r="B4941" s="1" t="s">
        <v>7467</v>
      </c>
      <c r="C4941" s="1" t="s">
        <v>1470</v>
      </c>
      <c r="D4941" t="s">
        <v>7468</v>
      </c>
    </row>
    <row r="4942" spans="1:4" x14ac:dyDescent="0.25">
      <c r="A4942" s="4" t="str">
        <f>HYPERLINK("http://www.autodoc.ru/Web/price/art/FDFOC11451XR?analog=on","FDFOC11451XR")</f>
        <v>FDFOC11451XR</v>
      </c>
      <c r="B4942" s="1" t="s">
        <v>7469</v>
      </c>
      <c r="C4942" s="1" t="s">
        <v>1470</v>
      </c>
      <c r="D4942" t="s">
        <v>7470</v>
      </c>
    </row>
    <row r="4943" spans="1:4" x14ac:dyDescent="0.25">
      <c r="A4943" s="4" t="str">
        <f>HYPERLINK("http://www.autodoc.ru/Web/price/art/FDFOC14600?analog=on","FDFOC14600")</f>
        <v>FDFOC14600</v>
      </c>
      <c r="B4943" s="1" t="s">
        <v>7610</v>
      </c>
      <c r="C4943" s="1" t="s">
        <v>1467</v>
      </c>
      <c r="D4943" t="s">
        <v>6939</v>
      </c>
    </row>
    <row r="4944" spans="1:4" x14ac:dyDescent="0.25">
      <c r="A4944" s="4" t="str">
        <f>HYPERLINK("http://www.autodoc.ru/Web/price/art/FDFOC14640?analog=on","FDFOC14640")</f>
        <v>FDFOC14640</v>
      </c>
      <c r="B4944" s="1" t="s">
        <v>7611</v>
      </c>
      <c r="C4944" s="1" t="s">
        <v>1467</v>
      </c>
      <c r="D4944" t="s">
        <v>6949</v>
      </c>
    </row>
    <row r="4945" spans="1:4" x14ac:dyDescent="0.25">
      <c r="A4945" s="4" t="str">
        <f>HYPERLINK("http://www.autodoc.ru/Web/price/art/FDFOC14641?analog=on","FDFOC14641")</f>
        <v>FDFOC14641</v>
      </c>
      <c r="B4945" s="1" t="s">
        <v>7612</v>
      </c>
      <c r="C4945" s="1" t="s">
        <v>1467</v>
      </c>
      <c r="D4945" t="s">
        <v>7155</v>
      </c>
    </row>
    <row r="4946" spans="1:4" x14ac:dyDescent="0.25">
      <c r="A4946" s="4" t="str">
        <f>HYPERLINK("http://www.autodoc.ru/Web/price/art/FDFOC14680?analog=on","FDFOC14680")</f>
        <v>FDFOC14680</v>
      </c>
      <c r="B4946" s="1" t="s">
        <v>7613</v>
      </c>
      <c r="C4946" s="1" t="s">
        <v>1467</v>
      </c>
      <c r="D4946" t="s">
        <v>7614</v>
      </c>
    </row>
    <row r="4947" spans="1:4" x14ac:dyDescent="0.25">
      <c r="A4947" s="4" t="str">
        <f>HYPERLINK("http://www.autodoc.ru/Web/price/art/FDFOC14730L?analog=on","FDFOC14730L")</f>
        <v>FDFOC14730L</v>
      </c>
      <c r="B4947" s="1" t="s">
        <v>7615</v>
      </c>
      <c r="C4947" s="1" t="s">
        <v>1467</v>
      </c>
      <c r="D4947" t="s">
        <v>7158</v>
      </c>
    </row>
    <row r="4948" spans="1:4" x14ac:dyDescent="0.25">
      <c r="A4948" s="4" t="str">
        <f>HYPERLINK("http://www.autodoc.ru/Web/price/art/FDFOC14730R?analog=on","FDFOC14730R")</f>
        <v>FDFOC14730R</v>
      </c>
      <c r="B4948" s="1" t="s">
        <v>7616</v>
      </c>
      <c r="C4948" s="1" t="s">
        <v>1467</v>
      </c>
      <c r="D4948" t="s">
        <v>7160</v>
      </c>
    </row>
    <row r="4949" spans="1:4" x14ac:dyDescent="0.25">
      <c r="A4949" s="4" t="str">
        <f>HYPERLINK("http://www.autodoc.ru/Web/price/art/FDFOC14740L?analog=on","FDFOC14740L")</f>
        <v>FDFOC14740L</v>
      </c>
      <c r="B4949" s="1" t="s">
        <v>7617</v>
      </c>
      <c r="C4949" s="1" t="s">
        <v>1467</v>
      </c>
      <c r="D4949" t="s">
        <v>7351</v>
      </c>
    </row>
    <row r="4950" spans="1:4" x14ac:dyDescent="0.25">
      <c r="A4950" s="4" t="str">
        <f>HYPERLINK("http://www.autodoc.ru/Web/price/art/FDFOC14740R?analog=on","FDFOC14740R")</f>
        <v>FDFOC14740R</v>
      </c>
      <c r="B4950" s="1" t="s">
        <v>7618</v>
      </c>
      <c r="C4950" s="1" t="s">
        <v>1467</v>
      </c>
      <c r="D4950" t="s">
        <v>7353</v>
      </c>
    </row>
    <row r="4951" spans="1:4" x14ac:dyDescent="0.25">
      <c r="A4951" s="4" t="str">
        <f>HYPERLINK("http://www.autodoc.ru/Web/price/art/FDFOC14741L?analog=on","FDFOC14741L")</f>
        <v>FDFOC14741L</v>
      </c>
      <c r="B4951" s="1" t="s">
        <v>7619</v>
      </c>
      <c r="C4951" s="1" t="s">
        <v>1467</v>
      </c>
      <c r="D4951" t="s">
        <v>6972</v>
      </c>
    </row>
    <row r="4952" spans="1:4" x14ac:dyDescent="0.25">
      <c r="A4952" s="4" t="str">
        <f>HYPERLINK("http://www.autodoc.ru/Web/price/art/FDFOC14741R?analog=on","FDFOC14741R")</f>
        <v>FDFOC14741R</v>
      </c>
      <c r="B4952" s="1" t="s">
        <v>7620</v>
      </c>
      <c r="C4952" s="1" t="s">
        <v>1467</v>
      </c>
      <c r="D4952" t="s">
        <v>6974</v>
      </c>
    </row>
    <row r="4953" spans="1:4" x14ac:dyDescent="0.25">
      <c r="A4953" s="4" t="str">
        <f>HYPERLINK("http://www.autodoc.ru/Web/price/art/FDFOC14742L?analog=on","FDFOC14742L")</f>
        <v>FDFOC14742L</v>
      </c>
      <c r="B4953" s="1" t="s">
        <v>7621</v>
      </c>
      <c r="C4953" s="1" t="s">
        <v>1467</v>
      </c>
      <c r="D4953" t="s">
        <v>6966</v>
      </c>
    </row>
    <row r="4954" spans="1:4" x14ac:dyDescent="0.25">
      <c r="A4954" s="4" t="str">
        <f>HYPERLINK("http://www.autodoc.ru/Web/price/art/FDFOC14742R?analog=on","FDFOC14742R")</f>
        <v>FDFOC14742R</v>
      </c>
      <c r="B4954" s="1" t="s">
        <v>7622</v>
      </c>
      <c r="C4954" s="1" t="s">
        <v>1467</v>
      </c>
      <c r="D4954" t="s">
        <v>6968</v>
      </c>
    </row>
    <row r="4955" spans="1:4" x14ac:dyDescent="0.25">
      <c r="A4955" s="4" t="str">
        <f>HYPERLINK("http://www.autodoc.ru/Web/price/art/FDFOC14750L?analog=on","FDFOC14750L")</f>
        <v>FDFOC14750L</v>
      </c>
      <c r="B4955" s="1" t="s">
        <v>7623</v>
      </c>
      <c r="C4955" s="1" t="s">
        <v>1467</v>
      </c>
      <c r="D4955" t="s">
        <v>7526</v>
      </c>
    </row>
    <row r="4956" spans="1:4" x14ac:dyDescent="0.25">
      <c r="A4956" s="4" t="str">
        <f>HYPERLINK("http://www.autodoc.ru/Web/price/art/FDFOC14750R?analog=on","FDFOC14750R")</f>
        <v>FDFOC14750R</v>
      </c>
      <c r="B4956" s="1" t="s">
        <v>7624</v>
      </c>
      <c r="C4956" s="1" t="s">
        <v>1467</v>
      </c>
      <c r="D4956" t="s">
        <v>7528</v>
      </c>
    </row>
    <row r="4957" spans="1:4" x14ac:dyDescent="0.25">
      <c r="A4957" s="4" t="str">
        <f>HYPERLINK("http://www.autodoc.ru/Web/price/art/FDFOC149F0P?analog=on","FDFOC149F0P")</f>
        <v>FDFOC149F0P</v>
      </c>
      <c r="B4957" s="1" t="s">
        <v>7625</v>
      </c>
      <c r="C4957" s="1" t="s">
        <v>1467</v>
      </c>
      <c r="D4957" t="s">
        <v>7028</v>
      </c>
    </row>
    <row r="4958" spans="1:4" x14ac:dyDescent="0.25">
      <c r="A4958" s="4" t="str">
        <f>HYPERLINK("http://www.autodoc.ru/Web/price/art/FDFOC149F1P?analog=on","FDFOC149F1P")</f>
        <v>FDFOC149F1P</v>
      </c>
      <c r="B4958" s="1" t="s">
        <v>7625</v>
      </c>
      <c r="C4958" s="1" t="s">
        <v>1467</v>
      </c>
      <c r="D4958" t="s">
        <v>7626</v>
      </c>
    </row>
    <row r="4959" spans="1:4" x14ac:dyDescent="0.25">
      <c r="A4959" s="3" t="s">
        <v>7627</v>
      </c>
      <c r="B4959" s="3"/>
      <c r="C4959" s="3"/>
      <c r="D4959" s="3"/>
    </row>
    <row r="4960" spans="1:4" x14ac:dyDescent="0.25">
      <c r="A4960" s="4" t="str">
        <f>HYPERLINK("http://www.autodoc.ru/Web/price/art/FDMAX03000L?analog=on","FDMAX03000L")</f>
        <v>FDMAX03000L</v>
      </c>
      <c r="B4960" s="1" t="s">
        <v>7628</v>
      </c>
      <c r="C4960" s="1" t="s">
        <v>4261</v>
      </c>
      <c r="D4960" t="s">
        <v>7629</v>
      </c>
    </row>
    <row r="4961" spans="1:4" x14ac:dyDescent="0.25">
      <c r="A4961" s="4" t="str">
        <f>HYPERLINK("http://www.autodoc.ru/Web/price/art/FDMAX07000L?analog=on","FDMAX07000L")</f>
        <v>FDMAX07000L</v>
      </c>
      <c r="B4961" s="1" t="s">
        <v>7630</v>
      </c>
      <c r="C4961" s="1" t="s">
        <v>764</v>
      </c>
      <c r="D4961" t="s">
        <v>7631</v>
      </c>
    </row>
    <row r="4962" spans="1:4" x14ac:dyDescent="0.25">
      <c r="A4962" s="4" t="str">
        <f>HYPERLINK("http://www.autodoc.ru/Web/price/art/FDMAX03000R?analog=on","FDMAX03000R")</f>
        <v>FDMAX03000R</v>
      </c>
      <c r="B4962" s="1" t="s">
        <v>7632</v>
      </c>
      <c r="C4962" s="1" t="s">
        <v>4261</v>
      </c>
      <c r="D4962" t="s">
        <v>7633</v>
      </c>
    </row>
    <row r="4963" spans="1:4" x14ac:dyDescent="0.25">
      <c r="A4963" s="4" t="str">
        <f>HYPERLINK("http://www.autodoc.ru/Web/price/art/FDMAX07000R?analog=on","FDMAX07000R")</f>
        <v>FDMAX07000R</v>
      </c>
      <c r="B4963" s="1" t="s">
        <v>7634</v>
      </c>
      <c r="C4963" s="1" t="s">
        <v>764</v>
      </c>
      <c r="D4963" t="s">
        <v>7635</v>
      </c>
    </row>
    <row r="4964" spans="1:4" x14ac:dyDescent="0.25">
      <c r="A4964" s="4" t="str">
        <f>HYPERLINK("http://www.autodoc.ru/Web/price/art/FDMAX07050L?analog=on","FDMAX07050L")</f>
        <v>FDMAX07050L</v>
      </c>
      <c r="B4964" s="1" t="s">
        <v>7636</v>
      </c>
      <c r="C4964" s="1" t="s">
        <v>3714</v>
      </c>
      <c r="D4964" t="s">
        <v>7637</v>
      </c>
    </row>
    <row r="4965" spans="1:4" x14ac:dyDescent="0.25">
      <c r="A4965" s="4" t="str">
        <f>HYPERLINK("http://www.autodoc.ru/Web/price/art/FDMAX07050R?analog=on","FDMAX07050R")</f>
        <v>FDMAX07050R</v>
      </c>
      <c r="B4965" s="1" t="s">
        <v>7638</v>
      </c>
      <c r="C4965" s="1" t="s">
        <v>3714</v>
      </c>
      <c r="D4965" t="s">
        <v>7639</v>
      </c>
    </row>
    <row r="4966" spans="1:4" x14ac:dyDescent="0.25">
      <c r="A4966" s="4" t="str">
        <f>HYPERLINK("http://www.autodoc.ru/Web/price/art/FDMAX07070L?analog=on","FDMAX07070L")</f>
        <v>FDMAX07070L</v>
      </c>
      <c r="B4966" s="1" t="s">
        <v>7640</v>
      </c>
      <c r="C4966" s="1" t="s">
        <v>764</v>
      </c>
      <c r="D4966" t="s">
        <v>7641</v>
      </c>
    </row>
    <row r="4967" spans="1:4" x14ac:dyDescent="0.25">
      <c r="A4967" s="4" t="str">
        <f>HYPERLINK("http://www.autodoc.ru/Web/price/art/FDMAX07070R?analog=on","FDMAX07070R")</f>
        <v>FDMAX07070R</v>
      </c>
      <c r="B4967" s="1" t="s">
        <v>7642</v>
      </c>
      <c r="C4967" s="1" t="s">
        <v>764</v>
      </c>
      <c r="D4967" t="s">
        <v>7643</v>
      </c>
    </row>
    <row r="4968" spans="1:4" x14ac:dyDescent="0.25">
      <c r="A4968" s="4" t="str">
        <f>HYPERLINK("http://www.autodoc.ru/Web/price/art/FDFOC05070L?analog=on","FDFOC05070L")</f>
        <v>FDFOC05070L</v>
      </c>
      <c r="B4968" s="1" t="s">
        <v>6811</v>
      </c>
      <c r="C4968" s="1" t="s">
        <v>725</v>
      </c>
      <c r="D4968" t="s">
        <v>6812</v>
      </c>
    </row>
    <row r="4969" spans="1:4" x14ac:dyDescent="0.25">
      <c r="A4969" s="4" t="str">
        <f>HYPERLINK("http://www.autodoc.ru/Web/price/art/FDFOC05070R?analog=on","FDFOC05070R")</f>
        <v>FDFOC05070R</v>
      </c>
      <c r="B4969" s="1" t="s">
        <v>6813</v>
      </c>
      <c r="C4969" s="1" t="s">
        <v>725</v>
      </c>
      <c r="D4969" t="s">
        <v>6814</v>
      </c>
    </row>
    <row r="4970" spans="1:4" x14ac:dyDescent="0.25">
      <c r="A4970" s="4" t="str">
        <f>HYPERLINK("http://www.autodoc.ru/Web/price/art/FDFOC05071L?analog=on","FDFOC05071L")</f>
        <v>FDFOC05071L</v>
      </c>
      <c r="B4970" s="1" t="s">
        <v>6815</v>
      </c>
      <c r="C4970" s="1" t="s">
        <v>725</v>
      </c>
      <c r="D4970" t="s">
        <v>6816</v>
      </c>
    </row>
    <row r="4971" spans="1:4" x14ac:dyDescent="0.25">
      <c r="A4971" s="4" t="str">
        <f>HYPERLINK("http://www.autodoc.ru/Web/price/art/FDFOC05071R?analog=on","FDFOC05071R")</f>
        <v>FDFOC05071R</v>
      </c>
      <c r="B4971" s="1" t="s">
        <v>6817</v>
      </c>
      <c r="C4971" s="1" t="s">
        <v>725</v>
      </c>
      <c r="D4971" t="s">
        <v>6818</v>
      </c>
    </row>
    <row r="4972" spans="1:4" x14ac:dyDescent="0.25">
      <c r="A4972" s="4" t="str">
        <f>HYPERLINK("http://www.autodoc.ru/Web/price/art/FDMAX03100H?analog=on","FDMAX03100H")</f>
        <v>FDMAX03100H</v>
      </c>
      <c r="B4972" s="1" t="s">
        <v>7644</v>
      </c>
      <c r="C4972" s="1" t="s">
        <v>4261</v>
      </c>
      <c r="D4972" t="s">
        <v>7645</v>
      </c>
    </row>
    <row r="4973" spans="1:4" x14ac:dyDescent="0.25">
      <c r="A4973" s="4" t="str">
        <f>HYPERLINK("http://www.autodoc.ru/Web/price/art/FDMAX07160?analog=on","FDMAX07160")</f>
        <v>FDMAX07160</v>
      </c>
      <c r="B4973" s="1" t="s">
        <v>7646</v>
      </c>
      <c r="C4973" s="1" t="s">
        <v>764</v>
      </c>
      <c r="D4973" t="s">
        <v>7647</v>
      </c>
    </row>
    <row r="4974" spans="1:4" x14ac:dyDescent="0.25">
      <c r="A4974" s="4" t="str">
        <f>HYPERLINK("http://www.autodoc.ru/Web/price/art/FDMAX03160X?analog=on","FDMAX03160X")</f>
        <v>FDMAX03160X</v>
      </c>
      <c r="B4974" s="1" t="s">
        <v>7648</v>
      </c>
      <c r="C4974" s="1" t="s">
        <v>4261</v>
      </c>
      <c r="D4974" t="s">
        <v>7649</v>
      </c>
    </row>
    <row r="4975" spans="1:4" x14ac:dyDescent="0.25">
      <c r="A4975" s="4" t="str">
        <f>HYPERLINK("http://www.autodoc.ru/Web/price/art/FDMAX03170TGL?analog=on","FDMAX03170TGL")</f>
        <v>FDMAX03170TGL</v>
      </c>
      <c r="B4975" s="1" t="s">
        <v>7650</v>
      </c>
      <c r="C4975" s="1" t="s">
        <v>4261</v>
      </c>
      <c r="D4975" t="s">
        <v>7651</v>
      </c>
    </row>
    <row r="4976" spans="1:4" x14ac:dyDescent="0.25">
      <c r="A4976" s="4" t="str">
        <f>HYPERLINK("http://www.autodoc.ru/Web/price/art/FDMAX03170TGR?analog=on","FDMAX03170TGR")</f>
        <v>FDMAX03170TGR</v>
      </c>
      <c r="B4976" s="1" t="s">
        <v>7652</v>
      </c>
      <c r="C4976" s="1" t="s">
        <v>4261</v>
      </c>
      <c r="D4976" t="s">
        <v>7653</v>
      </c>
    </row>
    <row r="4977" spans="1:4" x14ac:dyDescent="0.25">
      <c r="A4977" s="4" t="str">
        <f>HYPERLINK("http://www.autodoc.ru/Web/price/art/FDMAX07240?analog=on","FDMAX07240")</f>
        <v>FDMAX07240</v>
      </c>
      <c r="B4977" s="1" t="s">
        <v>7654</v>
      </c>
      <c r="C4977" s="1" t="s">
        <v>764</v>
      </c>
      <c r="D4977" t="s">
        <v>7655</v>
      </c>
    </row>
    <row r="4978" spans="1:4" x14ac:dyDescent="0.25">
      <c r="A4978" s="4" t="str">
        <f>HYPERLINK("http://www.autodoc.ru/Web/price/art/FDFOC05240?analog=on","FDFOC05240")</f>
        <v>FDFOC05240</v>
      </c>
      <c r="B4978" s="1" t="s">
        <v>6851</v>
      </c>
      <c r="C4978" s="1" t="s">
        <v>725</v>
      </c>
      <c r="D4978" t="s">
        <v>6852</v>
      </c>
    </row>
    <row r="4979" spans="1:4" x14ac:dyDescent="0.25">
      <c r="A4979" s="4" t="str">
        <f>HYPERLINK("http://www.autodoc.ru/Web/price/art/FDMAX07270L?analog=on","FDMAX07270L")</f>
        <v>FDMAX07270L</v>
      </c>
      <c r="B4979" s="1" t="s">
        <v>7656</v>
      </c>
      <c r="C4979" s="1" t="s">
        <v>764</v>
      </c>
      <c r="D4979" t="s">
        <v>7657</v>
      </c>
    </row>
    <row r="4980" spans="1:4" x14ac:dyDescent="0.25">
      <c r="A4980" s="4" t="str">
        <f>HYPERLINK("http://www.autodoc.ru/Web/price/art/FDMAX03270L?analog=on","FDMAX03270L")</f>
        <v>FDMAX03270L</v>
      </c>
      <c r="B4980" s="1" t="s">
        <v>7658</v>
      </c>
      <c r="C4980" s="1" t="s">
        <v>4261</v>
      </c>
      <c r="D4980" t="s">
        <v>7659</v>
      </c>
    </row>
    <row r="4981" spans="1:4" x14ac:dyDescent="0.25">
      <c r="A4981" s="4" t="str">
        <f>HYPERLINK("http://www.autodoc.ru/Web/price/art/FDMAX07270R?analog=on","FDMAX07270R")</f>
        <v>FDMAX07270R</v>
      </c>
      <c r="B4981" s="1" t="s">
        <v>7660</v>
      </c>
      <c r="C4981" s="1" t="s">
        <v>764</v>
      </c>
      <c r="D4981" t="s">
        <v>7661</v>
      </c>
    </row>
    <row r="4982" spans="1:4" x14ac:dyDescent="0.25">
      <c r="A4982" s="4" t="str">
        <f>HYPERLINK("http://www.autodoc.ru/Web/price/art/FDMAX03270R?analog=on","FDMAX03270R")</f>
        <v>FDMAX03270R</v>
      </c>
      <c r="B4982" s="1" t="s">
        <v>7662</v>
      </c>
      <c r="C4982" s="1" t="s">
        <v>4261</v>
      </c>
      <c r="D4982" t="s">
        <v>7663</v>
      </c>
    </row>
    <row r="4983" spans="1:4" x14ac:dyDescent="0.25">
      <c r="A4983" s="4" t="str">
        <f>HYPERLINK("http://www.autodoc.ru/Web/price/art/FDFOC05300L?analog=on","FDFOC05300L")</f>
        <v>FDFOC05300L</v>
      </c>
      <c r="B4983" s="1" t="s">
        <v>6859</v>
      </c>
      <c r="C4983" s="1" t="s">
        <v>725</v>
      </c>
      <c r="D4983" t="s">
        <v>6860</v>
      </c>
    </row>
    <row r="4984" spans="1:4" x14ac:dyDescent="0.25">
      <c r="A4984" s="4" t="str">
        <f>HYPERLINK("http://www.autodoc.ru/Web/price/art/FDFOC05300R?analog=on","FDFOC05300R")</f>
        <v>FDFOC05300R</v>
      </c>
      <c r="B4984" s="1" t="s">
        <v>6861</v>
      </c>
      <c r="C4984" s="1" t="s">
        <v>725</v>
      </c>
      <c r="D4984" t="s">
        <v>6862</v>
      </c>
    </row>
    <row r="4985" spans="1:4" x14ac:dyDescent="0.25">
      <c r="A4985" s="4" t="str">
        <f>HYPERLINK("http://www.autodoc.ru/Web/price/art/FDMAX03330?analog=on","FDMAX03330")</f>
        <v>FDMAX03330</v>
      </c>
      <c r="B4985" s="1" t="s">
        <v>7664</v>
      </c>
      <c r="C4985" s="1" t="s">
        <v>4261</v>
      </c>
      <c r="D4985" t="s">
        <v>7665</v>
      </c>
    </row>
    <row r="4986" spans="1:4" x14ac:dyDescent="0.25">
      <c r="A4986" s="4" t="str">
        <f>HYPERLINK("http://www.autodoc.ru/Web/price/art/FDMAX07330T?analog=on","FDMAX07330T")</f>
        <v>FDMAX07330T</v>
      </c>
      <c r="B4986" s="1" t="s">
        <v>7666</v>
      </c>
      <c r="C4986" s="1" t="s">
        <v>764</v>
      </c>
      <c r="D4986" t="s">
        <v>7667</v>
      </c>
    </row>
    <row r="4987" spans="1:4" x14ac:dyDescent="0.25">
      <c r="A4987" s="4" t="str">
        <f>HYPERLINK("http://www.autodoc.ru/Web/price/art/FDMAX03380?analog=on","FDMAX03380")</f>
        <v>FDMAX03380</v>
      </c>
      <c r="B4987" s="1" t="s">
        <v>7668</v>
      </c>
      <c r="C4987" s="1" t="s">
        <v>4261</v>
      </c>
      <c r="D4987" t="s">
        <v>7669</v>
      </c>
    </row>
    <row r="4988" spans="1:4" x14ac:dyDescent="0.25">
      <c r="A4988" s="4" t="str">
        <f>HYPERLINK("http://www.autodoc.ru/Web/price/art/FDMAX03450XL?analog=on","FDMAX03450XL")</f>
        <v>FDMAX03450XL</v>
      </c>
      <c r="B4988" s="1" t="s">
        <v>7670</v>
      </c>
      <c r="C4988" s="1" t="s">
        <v>782</v>
      </c>
      <c r="D4988" t="s">
        <v>7671</v>
      </c>
    </row>
    <row r="4989" spans="1:4" x14ac:dyDescent="0.25">
      <c r="A4989" s="4" t="str">
        <f>HYPERLINK("http://www.autodoc.ru/Web/price/art/FDMAX03450XR?analog=on","FDMAX03450XR")</f>
        <v>FDMAX03450XR</v>
      </c>
      <c r="B4989" s="1" t="s">
        <v>7672</v>
      </c>
      <c r="C4989" s="1" t="s">
        <v>782</v>
      </c>
      <c r="D4989" t="s">
        <v>7673</v>
      </c>
    </row>
    <row r="4990" spans="1:4" x14ac:dyDescent="0.25">
      <c r="A4990" s="4" t="str">
        <f>HYPERLINK("http://www.autodoc.ru/Web/price/art/FDMAX03640X?analog=on","FDMAX03640X")</f>
        <v>FDMAX03640X</v>
      </c>
      <c r="B4990" s="1" t="s">
        <v>7674</v>
      </c>
      <c r="C4990" s="1" t="s">
        <v>4261</v>
      </c>
      <c r="D4990" t="s">
        <v>7675</v>
      </c>
    </row>
    <row r="4991" spans="1:4" x14ac:dyDescent="0.25">
      <c r="A4991" s="4" t="str">
        <f>HYPERLINK("http://www.autodoc.ru/Web/price/art/FDMAX07740L?analog=on","FDMAX07740L")</f>
        <v>FDMAX07740L</v>
      </c>
      <c r="B4991" s="1" t="s">
        <v>7676</v>
      </c>
      <c r="C4991" s="1" t="s">
        <v>764</v>
      </c>
      <c r="D4991" t="s">
        <v>7677</v>
      </c>
    </row>
    <row r="4992" spans="1:4" x14ac:dyDescent="0.25">
      <c r="A4992" s="4" t="str">
        <f>HYPERLINK("http://www.autodoc.ru/Web/price/art/FDMAX07740R?analog=on","FDMAX07740R")</f>
        <v>FDMAX07740R</v>
      </c>
      <c r="B4992" s="1" t="s">
        <v>7678</v>
      </c>
      <c r="C4992" s="1" t="s">
        <v>764</v>
      </c>
      <c r="D4992" t="s">
        <v>7679</v>
      </c>
    </row>
    <row r="4993" spans="1:4" x14ac:dyDescent="0.25">
      <c r="A4993" s="4" t="str">
        <f>HYPERLINK("http://www.autodoc.ru/Web/price/art/FDFOC058B0?analog=on","FDFOC058B0")</f>
        <v>FDFOC058B0</v>
      </c>
      <c r="B4993" s="1" t="s">
        <v>6993</v>
      </c>
      <c r="C4993" s="1" t="s">
        <v>725</v>
      </c>
      <c r="D4993" t="s">
        <v>6994</v>
      </c>
    </row>
    <row r="4994" spans="1:4" x14ac:dyDescent="0.25">
      <c r="A4994" s="4" t="str">
        <f>HYPERLINK("http://www.autodoc.ru/Web/price/art/MZX0304910?analog=on","MZX0304910")</f>
        <v>MZX0304910</v>
      </c>
      <c r="B4994" s="1" t="s">
        <v>6997</v>
      </c>
      <c r="C4994" s="1" t="s">
        <v>707</v>
      </c>
      <c r="D4994" t="s">
        <v>6998</v>
      </c>
    </row>
    <row r="4995" spans="1:4" x14ac:dyDescent="0.25">
      <c r="A4995" s="4" t="str">
        <f>HYPERLINK("http://www.autodoc.ru/Web/price/art/MZX0304911?analog=on","MZX0304911")</f>
        <v>MZX0304911</v>
      </c>
      <c r="B4995" s="1" t="s">
        <v>7003</v>
      </c>
      <c r="C4995" s="1" t="s">
        <v>707</v>
      </c>
      <c r="D4995" t="s">
        <v>7004</v>
      </c>
    </row>
    <row r="4996" spans="1:4" x14ac:dyDescent="0.25">
      <c r="A4996" s="4" t="str">
        <f>HYPERLINK("http://www.autodoc.ru/Web/price/art/MZX0304912?analog=on","MZX0304912")</f>
        <v>MZX0304912</v>
      </c>
      <c r="B4996" s="1" t="s">
        <v>7003</v>
      </c>
      <c r="C4996" s="1" t="s">
        <v>707</v>
      </c>
      <c r="D4996" t="s">
        <v>7009</v>
      </c>
    </row>
    <row r="4997" spans="1:4" x14ac:dyDescent="0.25">
      <c r="A4997" s="4" t="str">
        <f>HYPERLINK("http://www.autodoc.ru/Web/price/art/MZX0304913?analog=on","MZX0304913")</f>
        <v>MZX0304913</v>
      </c>
      <c r="B4997" s="1" t="s">
        <v>7003</v>
      </c>
      <c r="C4997" s="1" t="s">
        <v>707</v>
      </c>
      <c r="D4997" t="s">
        <v>6998</v>
      </c>
    </row>
    <row r="4998" spans="1:4" x14ac:dyDescent="0.25">
      <c r="A4998" s="4" t="str">
        <f>HYPERLINK("http://www.autodoc.ru/Web/price/art/FDMAX10930?analog=on","FDMAX10930")</f>
        <v>FDMAX10930</v>
      </c>
      <c r="B4998" s="1" t="s">
        <v>7680</v>
      </c>
      <c r="C4998" s="1" t="s">
        <v>437</v>
      </c>
      <c r="D4998" t="s">
        <v>7681</v>
      </c>
    </row>
    <row r="4999" spans="1:4" x14ac:dyDescent="0.25">
      <c r="A4999" s="4" t="str">
        <f>HYPERLINK("http://www.autodoc.ru/Web/price/art/FDFOC05932?analog=on","FDFOC05932")</f>
        <v>FDFOC05932</v>
      </c>
      <c r="B4999" s="1" t="s">
        <v>7022</v>
      </c>
      <c r="C4999" s="1" t="s">
        <v>725</v>
      </c>
      <c r="D4999" t="s">
        <v>7024</v>
      </c>
    </row>
    <row r="5000" spans="1:4" x14ac:dyDescent="0.25">
      <c r="A5000" s="4" t="str">
        <f>HYPERLINK("http://www.autodoc.ru/Web/price/art/FDFOC059F0?analog=on","FDFOC059F0")</f>
        <v>FDFOC059F0</v>
      </c>
      <c r="B5000" s="1" t="s">
        <v>7025</v>
      </c>
      <c r="C5000" s="1" t="s">
        <v>725</v>
      </c>
      <c r="D5000" t="s">
        <v>7026</v>
      </c>
    </row>
    <row r="5001" spans="1:4" x14ac:dyDescent="0.25">
      <c r="A5001" s="4" t="str">
        <f>HYPERLINK("http://www.autodoc.ru/Web/price/art/FDFOC04970?analog=on","FDFOC04970")</f>
        <v>FDFOC04970</v>
      </c>
      <c r="B5001" s="1" t="s">
        <v>7029</v>
      </c>
      <c r="C5001" s="1" t="s">
        <v>707</v>
      </c>
      <c r="D5001" t="s">
        <v>7030</v>
      </c>
    </row>
    <row r="5002" spans="1:4" x14ac:dyDescent="0.25">
      <c r="A5002" s="4" t="str">
        <f>HYPERLINK("http://www.autodoc.ru/Web/price/art/FDFOC04971?analog=on","FDFOC04971")</f>
        <v>FDFOC04971</v>
      </c>
      <c r="B5002" s="1" t="s">
        <v>7031</v>
      </c>
      <c r="C5002" s="1" t="s">
        <v>707</v>
      </c>
      <c r="D5002" t="s">
        <v>7032</v>
      </c>
    </row>
    <row r="5003" spans="1:4" x14ac:dyDescent="0.25">
      <c r="A5003" s="3" t="s">
        <v>7682</v>
      </c>
      <c r="B5003" s="3"/>
      <c r="C5003" s="3"/>
      <c r="D5003" s="3"/>
    </row>
    <row r="5004" spans="1:4" x14ac:dyDescent="0.25">
      <c r="A5004" s="4" t="str">
        <f>HYPERLINK("http://www.autodoc.ru/Web/price/art/FDFUS06000L?analog=on","FDFUS06000L")</f>
        <v>FDFUS06000L</v>
      </c>
      <c r="B5004" s="1" t="s">
        <v>7683</v>
      </c>
      <c r="C5004" s="1" t="s">
        <v>1995</v>
      </c>
      <c r="D5004" t="s">
        <v>7684</v>
      </c>
    </row>
    <row r="5005" spans="1:4" x14ac:dyDescent="0.25">
      <c r="A5005" s="4" t="str">
        <f>HYPERLINK("http://www.autodoc.ru/Web/price/art/FDFUS02000L?analog=on","FDFUS02000L")</f>
        <v>FDFUS02000L</v>
      </c>
      <c r="B5005" s="1" t="s">
        <v>7685</v>
      </c>
      <c r="C5005" s="1" t="s">
        <v>1730</v>
      </c>
      <c r="D5005" t="s">
        <v>7684</v>
      </c>
    </row>
    <row r="5006" spans="1:4" x14ac:dyDescent="0.25">
      <c r="A5006" s="4" t="str">
        <f>HYPERLINK("http://www.autodoc.ru/Web/price/art/FDFUS02000R?analog=on","FDFUS02000R")</f>
        <v>FDFUS02000R</v>
      </c>
      <c r="B5006" s="1" t="s">
        <v>7686</v>
      </c>
      <c r="C5006" s="1" t="s">
        <v>1730</v>
      </c>
      <c r="D5006" t="s">
        <v>7687</v>
      </c>
    </row>
    <row r="5007" spans="1:4" x14ac:dyDescent="0.25">
      <c r="A5007" s="4" t="str">
        <f>HYPERLINK("http://www.autodoc.ru/Web/price/art/FDFUS06000R?analog=on","FDFUS06000R")</f>
        <v>FDFUS06000R</v>
      </c>
      <c r="B5007" s="1" t="s">
        <v>7688</v>
      </c>
      <c r="C5007" s="1" t="s">
        <v>1995</v>
      </c>
      <c r="D5007" t="s">
        <v>7687</v>
      </c>
    </row>
    <row r="5008" spans="1:4" x14ac:dyDescent="0.25">
      <c r="A5008" s="4" t="str">
        <f>HYPERLINK("http://www.autodoc.ru/Web/price/art/RNMEG03070Z?analog=on","RNMEG03070Z")</f>
        <v>RNMEG03070Z</v>
      </c>
      <c r="B5008" s="1" t="s">
        <v>5420</v>
      </c>
      <c r="C5008" s="1" t="s">
        <v>782</v>
      </c>
      <c r="D5008" t="s">
        <v>5421</v>
      </c>
    </row>
    <row r="5009" spans="1:4" x14ac:dyDescent="0.25">
      <c r="A5009" s="4" t="str">
        <f>HYPERLINK("http://www.autodoc.ru/Web/price/art/DWNEX08070Z?analog=on","DWNEX08070Z")</f>
        <v>DWNEX08070Z</v>
      </c>
      <c r="B5009" s="1" t="s">
        <v>5420</v>
      </c>
      <c r="C5009" s="1" t="s">
        <v>483</v>
      </c>
      <c r="D5009" t="s">
        <v>5422</v>
      </c>
    </row>
    <row r="5010" spans="1:4" x14ac:dyDescent="0.25">
      <c r="A5010" s="4" t="str">
        <f>HYPERLINK("http://www.autodoc.ru/Web/price/art/RNMEG03080Z?analog=on","RNMEG03080Z")</f>
        <v>RNMEG03080Z</v>
      </c>
      <c r="C5010" s="1" t="s">
        <v>782</v>
      </c>
      <c r="D5010" t="s">
        <v>5427</v>
      </c>
    </row>
    <row r="5011" spans="1:4" x14ac:dyDescent="0.25">
      <c r="A5011" s="4" t="str">
        <f>HYPERLINK("http://www.autodoc.ru/Web/price/art/FDFUS05100?analog=on","FDFUS05100")</f>
        <v>FDFUS05100</v>
      </c>
      <c r="B5011" s="1" t="s">
        <v>7689</v>
      </c>
      <c r="C5011" s="1" t="s">
        <v>725</v>
      </c>
      <c r="D5011" t="s">
        <v>7690</v>
      </c>
    </row>
    <row r="5012" spans="1:4" x14ac:dyDescent="0.25">
      <c r="A5012" s="4" t="str">
        <f>HYPERLINK("http://www.autodoc.ru/Web/price/art/FDFUS02100B?analog=on","FDFUS02100B")</f>
        <v>FDFUS02100B</v>
      </c>
      <c r="B5012" s="1" t="s">
        <v>7691</v>
      </c>
      <c r="C5012" s="1" t="s">
        <v>1730</v>
      </c>
      <c r="D5012" t="s">
        <v>7692</v>
      </c>
    </row>
    <row r="5013" spans="1:4" x14ac:dyDescent="0.25">
      <c r="A5013" s="4" t="str">
        <f>HYPERLINK("http://www.autodoc.ru/Web/price/art/FDFUS05160?analog=on","FDFUS05160")</f>
        <v>FDFUS05160</v>
      </c>
      <c r="B5013" s="1" t="s">
        <v>7693</v>
      </c>
      <c r="C5013" s="1" t="s">
        <v>725</v>
      </c>
      <c r="D5013" t="s">
        <v>7694</v>
      </c>
    </row>
    <row r="5014" spans="1:4" x14ac:dyDescent="0.25">
      <c r="A5014" s="4" t="str">
        <f>HYPERLINK("http://www.autodoc.ru/Web/price/art/FDFUS05170L?analog=on","FDFUS05170L")</f>
        <v>FDFUS05170L</v>
      </c>
      <c r="B5014" s="1" t="s">
        <v>7695</v>
      </c>
      <c r="C5014" s="1" t="s">
        <v>725</v>
      </c>
      <c r="D5014" t="s">
        <v>7696</v>
      </c>
    </row>
    <row r="5015" spans="1:4" x14ac:dyDescent="0.25">
      <c r="A5015" s="4" t="str">
        <f>HYPERLINK("http://www.autodoc.ru/Web/price/art/FDFUS05170R?analog=on","FDFUS05170R")</f>
        <v>FDFUS05170R</v>
      </c>
      <c r="B5015" s="1" t="s">
        <v>7697</v>
      </c>
      <c r="C5015" s="1" t="s">
        <v>725</v>
      </c>
      <c r="D5015" t="s">
        <v>7698</v>
      </c>
    </row>
    <row r="5016" spans="1:4" x14ac:dyDescent="0.25">
      <c r="A5016" s="4" t="str">
        <f>HYPERLINK("http://www.autodoc.ru/Web/price/art/FDFUS05190L?analog=on","FDFUS05190L")</f>
        <v>FDFUS05190L</v>
      </c>
      <c r="B5016" s="1" t="s">
        <v>7699</v>
      </c>
      <c r="C5016" s="1" t="s">
        <v>725</v>
      </c>
      <c r="D5016" t="s">
        <v>7700</v>
      </c>
    </row>
    <row r="5017" spans="1:4" x14ac:dyDescent="0.25">
      <c r="A5017" s="4" t="str">
        <f>HYPERLINK("http://www.autodoc.ru/Web/price/art/FDFUS05190R?analog=on","FDFUS05190R")</f>
        <v>FDFUS05190R</v>
      </c>
      <c r="B5017" s="1" t="s">
        <v>7701</v>
      </c>
      <c r="C5017" s="1" t="s">
        <v>725</v>
      </c>
      <c r="D5017" t="s">
        <v>7702</v>
      </c>
    </row>
    <row r="5018" spans="1:4" x14ac:dyDescent="0.25">
      <c r="A5018" s="4" t="str">
        <f>HYPERLINK("http://www.autodoc.ru/Web/price/art/FDFUS02240?analog=on","FDFUS02240")</f>
        <v>FDFUS02240</v>
      </c>
      <c r="B5018" s="1" t="s">
        <v>7654</v>
      </c>
      <c r="C5018" s="1" t="s">
        <v>1730</v>
      </c>
      <c r="D5018" t="s">
        <v>7703</v>
      </c>
    </row>
    <row r="5019" spans="1:4" x14ac:dyDescent="0.25">
      <c r="A5019" s="4" t="str">
        <f>HYPERLINK("http://www.autodoc.ru/Web/price/art/FDFUS02270L?analog=on","FDFUS02270L")</f>
        <v>FDFUS02270L</v>
      </c>
      <c r="B5019" s="1" t="s">
        <v>7704</v>
      </c>
      <c r="C5019" s="1" t="s">
        <v>3291</v>
      </c>
      <c r="D5019" t="s">
        <v>7705</v>
      </c>
    </row>
    <row r="5020" spans="1:4" x14ac:dyDescent="0.25">
      <c r="A5020" s="4" t="str">
        <f>HYPERLINK("http://www.autodoc.ru/Web/price/art/FDFUS02270R?analog=on","FDFUS02270R")</f>
        <v>FDFUS02270R</v>
      </c>
      <c r="B5020" s="1" t="s">
        <v>7706</v>
      </c>
      <c r="C5020" s="1" t="s">
        <v>3291</v>
      </c>
      <c r="D5020" t="s">
        <v>7707</v>
      </c>
    </row>
    <row r="5021" spans="1:4" x14ac:dyDescent="0.25">
      <c r="A5021" s="4" t="str">
        <f>HYPERLINK("http://www.autodoc.ru/Web/price/art/FDFUS02300L?analog=on","FDFUS02300L")</f>
        <v>FDFUS02300L</v>
      </c>
      <c r="B5021" s="1" t="s">
        <v>7708</v>
      </c>
      <c r="C5021" s="1" t="s">
        <v>3291</v>
      </c>
      <c r="D5021" t="s">
        <v>7709</v>
      </c>
    </row>
    <row r="5022" spans="1:4" x14ac:dyDescent="0.25">
      <c r="A5022" s="4" t="str">
        <f>HYPERLINK("http://www.autodoc.ru/Web/price/art/FDFUS02300R?analog=on","FDFUS02300R")</f>
        <v>FDFUS02300R</v>
      </c>
      <c r="B5022" s="1" t="s">
        <v>7710</v>
      </c>
      <c r="C5022" s="1" t="s">
        <v>3291</v>
      </c>
      <c r="D5022" t="s">
        <v>7711</v>
      </c>
    </row>
    <row r="5023" spans="1:4" x14ac:dyDescent="0.25">
      <c r="A5023" s="4" t="str">
        <f>HYPERLINK("http://www.autodoc.ru/Web/price/art/FDFUS02330?analog=on","FDFUS02330")</f>
        <v>FDFUS02330</v>
      </c>
      <c r="B5023" s="1" t="s">
        <v>7712</v>
      </c>
      <c r="C5023" s="1" t="s">
        <v>1730</v>
      </c>
      <c r="D5023" t="s">
        <v>7713</v>
      </c>
    </row>
    <row r="5024" spans="1:4" x14ac:dyDescent="0.25">
      <c r="A5024" s="4" t="str">
        <f>HYPERLINK("http://www.autodoc.ru/Web/price/art/FDFUS02380?analog=on","FDFUS02380")</f>
        <v>FDFUS02380</v>
      </c>
      <c r="B5024" s="1" t="s">
        <v>7714</v>
      </c>
      <c r="C5024" s="1" t="s">
        <v>1730</v>
      </c>
      <c r="D5024" t="s">
        <v>7715</v>
      </c>
    </row>
    <row r="5025" spans="1:4" x14ac:dyDescent="0.25">
      <c r="A5025" s="4" t="str">
        <f>HYPERLINK("http://www.autodoc.ru/Web/price/art/FDFUS02450L?analog=on","FDFUS02450L")</f>
        <v>FDFUS02450L</v>
      </c>
      <c r="B5025" s="1" t="s">
        <v>7716</v>
      </c>
      <c r="C5025" s="1" t="s">
        <v>1730</v>
      </c>
      <c r="D5025" t="s">
        <v>7717</v>
      </c>
    </row>
    <row r="5026" spans="1:4" x14ac:dyDescent="0.25">
      <c r="A5026" s="4" t="str">
        <f>HYPERLINK("http://www.autodoc.ru/Web/price/art/FDFUS02450R?analog=on","FDFUS02450R")</f>
        <v>FDFUS02450R</v>
      </c>
      <c r="B5026" s="1" t="s">
        <v>7718</v>
      </c>
      <c r="C5026" s="1" t="s">
        <v>1730</v>
      </c>
      <c r="D5026" t="s">
        <v>7719</v>
      </c>
    </row>
    <row r="5027" spans="1:4" x14ac:dyDescent="0.25">
      <c r="A5027" s="4" t="str">
        <f>HYPERLINK("http://www.autodoc.ru/Web/price/art/FDFUS05451XL?analog=on","FDFUS05451XL")</f>
        <v>FDFUS05451XL</v>
      </c>
      <c r="B5027" s="1" t="s">
        <v>7720</v>
      </c>
      <c r="C5027" s="1" t="s">
        <v>725</v>
      </c>
      <c r="D5027" t="s">
        <v>7721</v>
      </c>
    </row>
    <row r="5028" spans="1:4" x14ac:dyDescent="0.25">
      <c r="A5028" s="4" t="str">
        <f>HYPERLINK("http://www.autodoc.ru/Web/price/art/FDFUS02451XL?analog=on","FDFUS02451XL")</f>
        <v>FDFUS02451XL</v>
      </c>
      <c r="B5028" s="1" t="s">
        <v>7722</v>
      </c>
      <c r="C5028" s="1" t="s">
        <v>1730</v>
      </c>
      <c r="D5028" t="s">
        <v>7721</v>
      </c>
    </row>
    <row r="5029" spans="1:4" x14ac:dyDescent="0.25">
      <c r="A5029" s="4" t="str">
        <f>HYPERLINK("http://www.autodoc.ru/Web/price/art/FDFUS02451XR?analog=on","FDFUS02451XR")</f>
        <v>FDFUS02451XR</v>
      </c>
      <c r="B5029" s="1" t="s">
        <v>7723</v>
      </c>
      <c r="C5029" s="1" t="s">
        <v>1730</v>
      </c>
      <c r="D5029" t="s">
        <v>7724</v>
      </c>
    </row>
    <row r="5030" spans="1:4" x14ac:dyDescent="0.25">
      <c r="A5030" s="4" t="str">
        <f>HYPERLINK("http://www.autodoc.ru/Web/price/art/FDFUS05451XR?analog=on","FDFUS05451XR")</f>
        <v>FDFUS05451XR</v>
      </c>
      <c r="B5030" s="1" t="s">
        <v>7725</v>
      </c>
      <c r="C5030" s="1" t="s">
        <v>725</v>
      </c>
      <c r="D5030" t="s">
        <v>7724</v>
      </c>
    </row>
    <row r="5031" spans="1:4" x14ac:dyDescent="0.25">
      <c r="A5031" s="4" t="str">
        <f>HYPERLINK("http://www.autodoc.ru/Web/price/art/FDFOC05460L?analog=on","FDFOC05460L")</f>
        <v>FDFOC05460L</v>
      </c>
      <c r="B5031" s="1" t="s">
        <v>6902</v>
      </c>
      <c r="C5031" s="1" t="s">
        <v>725</v>
      </c>
      <c r="D5031" t="s">
        <v>6903</v>
      </c>
    </row>
    <row r="5032" spans="1:4" x14ac:dyDescent="0.25">
      <c r="A5032" s="4" t="str">
        <f>HYPERLINK("http://www.autodoc.ru/Web/price/art/FDFOC05460R?analog=on","FDFOC05460R")</f>
        <v>FDFOC05460R</v>
      </c>
      <c r="B5032" s="1" t="s">
        <v>6904</v>
      </c>
      <c r="C5032" s="1" t="s">
        <v>725</v>
      </c>
      <c r="D5032" t="s">
        <v>6905</v>
      </c>
    </row>
    <row r="5033" spans="1:4" x14ac:dyDescent="0.25">
      <c r="A5033" s="4" t="str">
        <f>HYPERLINK("http://www.autodoc.ru/Web/price/art/FDFUS02740L?analog=on","FDFUS02740L")</f>
        <v>FDFUS02740L</v>
      </c>
      <c r="B5033" s="1" t="s">
        <v>7726</v>
      </c>
      <c r="C5033" s="1" t="s">
        <v>1730</v>
      </c>
      <c r="D5033" t="s">
        <v>7727</v>
      </c>
    </row>
    <row r="5034" spans="1:4" x14ac:dyDescent="0.25">
      <c r="A5034" s="4" t="str">
        <f>HYPERLINK("http://www.autodoc.ru/Web/price/art/FDFUS02740R?analog=on","FDFUS02740R")</f>
        <v>FDFUS02740R</v>
      </c>
      <c r="B5034" s="1" t="s">
        <v>7728</v>
      </c>
      <c r="C5034" s="1" t="s">
        <v>1730</v>
      </c>
      <c r="D5034" t="s">
        <v>7729</v>
      </c>
    </row>
    <row r="5035" spans="1:4" x14ac:dyDescent="0.25">
      <c r="A5035" s="4" t="str">
        <f>HYPERLINK("http://www.autodoc.ru/Web/price/art/FDFUS02810L?analog=on","FDFUS02810L")</f>
        <v>FDFUS02810L</v>
      </c>
      <c r="B5035" s="1" t="s">
        <v>6576</v>
      </c>
      <c r="C5035" s="1" t="s">
        <v>3739</v>
      </c>
      <c r="D5035" t="s">
        <v>6577</v>
      </c>
    </row>
    <row r="5036" spans="1:4" x14ac:dyDescent="0.25">
      <c r="A5036" s="4" t="str">
        <f>HYPERLINK("http://www.autodoc.ru/Web/price/art/FDFUS02810R?analog=on","FDFUS02810R")</f>
        <v>FDFUS02810R</v>
      </c>
      <c r="B5036" s="1" t="s">
        <v>6578</v>
      </c>
      <c r="C5036" s="1" t="s">
        <v>3739</v>
      </c>
      <c r="D5036" t="s">
        <v>6579</v>
      </c>
    </row>
    <row r="5037" spans="1:4" x14ac:dyDescent="0.25">
      <c r="A5037" s="4" t="str">
        <f>HYPERLINK("http://www.autodoc.ru/Web/price/art/FDFUS02931?analog=on","FDFUS02931")</f>
        <v>FDFUS02931</v>
      </c>
      <c r="B5037" s="1" t="s">
        <v>6580</v>
      </c>
      <c r="C5037" s="1" t="s">
        <v>2125</v>
      </c>
      <c r="D5037" t="s">
        <v>6581</v>
      </c>
    </row>
    <row r="5038" spans="1:4" x14ac:dyDescent="0.25">
      <c r="A5038" s="4" t="str">
        <f>HYPERLINK("http://www.autodoc.ru/Web/price/art/FDFUS029F0?analog=on","FDFUS029F0")</f>
        <v>FDFUS029F0</v>
      </c>
      <c r="B5038" s="1" t="s">
        <v>7730</v>
      </c>
      <c r="C5038" s="1" t="s">
        <v>2125</v>
      </c>
      <c r="D5038" t="s">
        <v>7731</v>
      </c>
    </row>
    <row r="5039" spans="1:4" x14ac:dyDescent="0.25">
      <c r="A5039" s="4" t="str">
        <f>HYPERLINK("http://www.autodoc.ru/Web/price/art/FDFIS06970?analog=on","FDFIS06970")</f>
        <v>FDFIS06970</v>
      </c>
      <c r="B5039" s="1" t="s">
        <v>6620</v>
      </c>
      <c r="C5039" s="1" t="s">
        <v>1995</v>
      </c>
      <c r="D5039" t="s">
        <v>6621</v>
      </c>
    </row>
    <row r="5040" spans="1:4" x14ac:dyDescent="0.25">
      <c r="A5040" s="3" t="s">
        <v>7732</v>
      </c>
      <c r="B5040" s="3"/>
      <c r="C5040" s="3"/>
      <c r="D5040" s="3"/>
    </row>
    <row r="5041" spans="1:4" x14ac:dyDescent="0.25">
      <c r="A5041" s="4" t="str">
        <f>HYPERLINK("http://www.autodoc.ru/Web/price/art/VWPAS97280LZ?analog=on","VWPAS97280LZ")</f>
        <v>VWPAS97280LZ</v>
      </c>
      <c r="B5041" s="1" t="s">
        <v>7733</v>
      </c>
      <c r="C5041" s="1" t="s">
        <v>1074</v>
      </c>
      <c r="D5041" t="s">
        <v>7734</v>
      </c>
    </row>
    <row r="5042" spans="1:4" x14ac:dyDescent="0.25">
      <c r="A5042" s="4" t="str">
        <f>HYPERLINK("http://www.autodoc.ru/Web/price/art/VWSRN01970?analog=on","VWSRN01970")</f>
        <v>VWSRN01970</v>
      </c>
      <c r="B5042" s="1" t="s">
        <v>7735</v>
      </c>
      <c r="C5042" s="1" t="s">
        <v>618</v>
      </c>
      <c r="D5042" t="s">
        <v>7736</v>
      </c>
    </row>
    <row r="5043" spans="1:4" x14ac:dyDescent="0.25">
      <c r="A5043" s="4" t="str">
        <f>HYPERLINK("http://www.autodoc.ru/Web/price/art/FDSMX06970?analog=on","FDSMX06970")</f>
        <v>FDSMX06970</v>
      </c>
      <c r="B5043" s="1" t="s">
        <v>7737</v>
      </c>
      <c r="C5043" s="1" t="s">
        <v>1995</v>
      </c>
      <c r="D5043" t="s">
        <v>7738</v>
      </c>
    </row>
    <row r="5044" spans="1:4" x14ac:dyDescent="0.25">
      <c r="A5044" s="3" t="s">
        <v>7739</v>
      </c>
      <c r="B5044" s="3"/>
      <c r="C5044" s="3"/>
      <c r="D5044" s="3"/>
    </row>
    <row r="5045" spans="1:4" x14ac:dyDescent="0.25">
      <c r="A5045" s="4" t="str">
        <f>HYPERLINK("http://www.autodoc.ru/Web/price/art/VWSRN95030WL?analog=on","VWSRN95030WL")</f>
        <v>VWSRN95030WL</v>
      </c>
      <c r="B5045" s="1" t="s">
        <v>7740</v>
      </c>
      <c r="C5045" s="1" t="s">
        <v>7741</v>
      </c>
      <c r="D5045" t="s">
        <v>7742</v>
      </c>
    </row>
    <row r="5046" spans="1:4" x14ac:dyDescent="0.25">
      <c r="A5046" s="4" t="str">
        <f>HYPERLINK("http://www.autodoc.ru/Web/price/art/VWSRN95030WR?analog=on","VWSRN95030WR")</f>
        <v>VWSRN95030WR</v>
      </c>
      <c r="B5046" s="1" t="s">
        <v>7743</v>
      </c>
      <c r="C5046" s="1" t="s">
        <v>7741</v>
      </c>
      <c r="D5046" t="s">
        <v>7744</v>
      </c>
    </row>
    <row r="5047" spans="1:4" x14ac:dyDescent="0.25">
      <c r="A5047" s="4" t="str">
        <f>HYPERLINK("http://www.autodoc.ru/Web/price/art/VWSRN95070L?analog=on","VWSRN95070L")</f>
        <v>VWSRN95070L</v>
      </c>
      <c r="B5047" s="1" t="s">
        <v>7745</v>
      </c>
      <c r="C5047" s="1" t="s">
        <v>7741</v>
      </c>
      <c r="D5047" t="s">
        <v>7746</v>
      </c>
    </row>
    <row r="5048" spans="1:4" x14ac:dyDescent="0.25">
      <c r="A5048" s="4" t="str">
        <f>HYPERLINK("http://www.autodoc.ru/Web/price/art/VWSRN95070R?analog=on","VWSRN95070R")</f>
        <v>VWSRN95070R</v>
      </c>
      <c r="B5048" s="1" t="s">
        <v>7747</v>
      </c>
      <c r="C5048" s="1" t="s">
        <v>7741</v>
      </c>
      <c r="D5048" t="s">
        <v>7748</v>
      </c>
    </row>
    <row r="5049" spans="1:4" x14ac:dyDescent="0.25">
      <c r="A5049" s="4" t="str">
        <f>HYPERLINK("http://www.autodoc.ru/Web/price/art/VWSRN95160?analog=on","VWSRN95160")</f>
        <v>VWSRN95160</v>
      </c>
      <c r="B5049" s="1" t="s">
        <v>7749</v>
      </c>
      <c r="C5049" s="1" t="s">
        <v>2819</v>
      </c>
      <c r="D5049" t="s">
        <v>7750</v>
      </c>
    </row>
    <row r="5050" spans="1:4" x14ac:dyDescent="0.25">
      <c r="A5050" s="4" t="str">
        <f>HYPERLINK("http://www.autodoc.ru/Web/price/art/VWSRN95190L?analog=on","VWSRN95190L")</f>
        <v>VWSRN95190L</v>
      </c>
      <c r="B5050" s="1" t="s">
        <v>7751</v>
      </c>
      <c r="C5050" s="1" t="s">
        <v>2819</v>
      </c>
      <c r="D5050" t="s">
        <v>7752</v>
      </c>
    </row>
    <row r="5051" spans="1:4" x14ac:dyDescent="0.25">
      <c r="A5051" s="4" t="str">
        <f>HYPERLINK("http://www.autodoc.ru/Web/price/art/VWSRN95190R?analog=on","VWSRN95190R")</f>
        <v>VWSRN95190R</v>
      </c>
      <c r="B5051" s="1" t="s">
        <v>7753</v>
      </c>
      <c r="C5051" s="1" t="s">
        <v>2819</v>
      </c>
      <c r="D5051" t="s">
        <v>7754</v>
      </c>
    </row>
    <row r="5052" spans="1:4" x14ac:dyDescent="0.25">
      <c r="A5052" s="4" t="str">
        <f>HYPERLINK("http://www.autodoc.ru/Web/price/art/VWSRN95190C?analog=on","VWSRN95190C")</f>
        <v>VWSRN95190C</v>
      </c>
      <c r="B5052" s="1" t="s">
        <v>7755</v>
      </c>
      <c r="C5052" s="1" t="s">
        <v>2819</v>
      </c>
      <c r="D5052" t="s">
        <v>7756</v>
      </c>
    </row>
    <row r="5053" spans="1:4" x14ac:dyDescent="0.25">
      <c r="A5053" s="4" t="str">
        <f>HYPERLINK("http://www.autodoc.ru/Web/price/art/VWSRN95240?analog=on","VWSRN95240")</f>
        <v>VWSRN95240</v>
      </c>
      <c r="B5053" s="1" t="s">
        <v>7757</v>
      </c>
      <c r="C5053" s="1" t="s">
        <v>7741</v>
      </c>
      <c r="D5053" t="s">
        <v>7758</v>
      </c>
    </row>
    <row r="5054" spans="1:4" x14ac:dyDescent="0.25">
      <c r="A5054" s="4" t="str">
        <f>HYPERLINK("http://www.autodoc.ru/Web/price/art/VWSRN95270L?analog=on","VWSRN95270L")</f>
        <v>VWSRN95270L</v>
      </c>
      <c r="B5054" s="1" t="s">
        <v>7759</v>
      </c>
      <c r="C5054" s="1" t="s">
        <v>7741</v>
      </c>
      <c r="D5054" t="s">
        <v>7760</v>
      </c>
    </row>
    <row r="5055" spans="1:4" x14ac:dyDescent="0.25">
      <c r="A5055" s="4" t="str">
        <f>HYPERLINK("http://www.autodoc.ru/Web/price/art/VWSRN95270R?analog=on","VWSRN95270R")</f>
        <v>VWSRN95270R</v>
      </c>
      <c r="B5055" s="1" t="s">
        <v>7761</v>
      </c>
      <c r="C5055" s="1" t="s">
        <v>7741</v>
      </c>
      <c r="D5055" t="s">
        <v>7762</v>
      </c>
    </row>
    <row r="5056" spans="1:4" x14ac:dyDescent="0.25">
      <c r="A5056" s="4" t="str">
        <f>HYPERLINK("http://www.autodoc.ru/Web/price/art/VWGLF95280TTZ?analog=on","VWGLF95280TTZ")</f>
        <v>VWGLF95280TTZ</v>
      </c>
      <c r="B5056" s="1" t="s">
        <v>7763</v>
      </c>
      <c r="C5056" s="1" t="s">
        <v>1193</v>
      </c>
      <c r="D5056" t="s">
        <v>7764</v>
      </c>
    </row>
    <row r="5057" spans="1:4" x14ac:dyDescent="0.25">
      <c r="A5057" s="4" t="str">
        <f>HYPERLINK("http://www.autodoc.ru/Web/price/art/FDGAL95330?analog=on","FDGAL95330")</f>
        <v>FDGAL95330</v>
      </c>
      <c r="B5057" s="1" t="s">
        <v>7765</v>
      </c>
      <c r="C5057" s="1" t="s">
        <v>7741</v>
      </c>
      <c r="D5057" t="s">
        <v>7766</v>
      </c>
    </row>
    <row r="5058" spans="1:4" x14ac:dyDescent="0.25">
      <c r="A5058" s="4" t="str">
        <f>HYPERLINK("http://www.autodoc.ru/Web/price/art/VWSRN95380?analog=on","VWSRN95380")</f>
        <v>VWSRN95380</v>
      </c>
      <c r="B5058" s="1" t="s">
        <v>7767</v>
      </c>
      <c r="C5058" s="1" t="s">
        <v>7741</v>
      </c>
      <c r="D5058" t="s">
        <v>7768</v>
      </c>
    </row>
    <row r="5059" spans="1:4" x14ac:dyDescent="0.25">
      <c r="A5059" s="4" t="str">
        <f>HYPERLINK("http://www.autodoc.ru/Web/price/art/VWSRN95381?analog=on","VWSRN95381")</f>
        <v>VWSRN95381</v>
      </c>
      <c r="B5059" s="1" t="s">
        <v>7769</v>
      </c>
      <c r="C5059" s="1" t="s">
        <v>7741</v>
      </c>
      <c r="D5059" t="s">
        <v>7770</v>
      </c>
    </row>
    <row r="5060" spans="1:4" x14ac:dyDescent="0.25">
      <c r="A5060" s="4" t="str">
        <f>HYPERLINK("http://www.autodoc.ru/Web/price/art/VWSRN95930?analog=on","VWSRN95930")</f>
        <v>VWSRN95930</v>
      </c>
      <c r="B5060" s="1" t="s">
        <v>7771</v>
      </c>
      <c r="C5060" s="1" t="s">
        <v>7741</v>
      </c>
      <c r="D5060" t="s">
        <v>7772</v>
      </c>
    </row>
    <row r="5061" spans="1:4" x14ac:dyDescent="0.25">
      <c r="A5061" s="3" t="s">
        <v>7773</v>
      </c>
      <c r="B5061" s="3"/>
      <c r="C5061" s="3"/>
      <c r="D5061" s="3"/>
    </row>
    <row r="5062" spans="1:4" x14ac:dyDescent="0.25">
      <c r="A5062" s="4" t="str">
        <f>HYPERLINK("http://www.autodoc.ru/Web/price/art/FDOKA97000YL?analog=on","FDOKA97000YL")</f>
        <v>FDOKA97000YL</v>
      </c>
      <c r="B5062" s="1" t="s">
        <v>7774</v>
      </c>
      <c r="C5062" s="1" t="s">
        <v>19</v>
      </c>
      <c r="D5062" t="s">
        <v>7775</v>
      </c>
    </row>
    <row r="5063" spans="1:4" x14ac:dyDescent="0.25">
      <c r="A5063" s="4" t="str">
        <f>HYPERLINK("http://www.autodoc.ru/Web/price/art/FDOKA97000YR?analog=on","FDOKA97000YR")</f>
        <v>FDOKA97000YR</v>
      </c>
      <c r="B5063" s="1" t="s">
        <v>7776</v>
      </c>
      <c r="C5063" s="1" t="s">
        <v>19</v>
      </c>
      <c r="D5063" t="s">
        <v>7777</v>
      </c>
    </row>
    <row r="5064" spans="1:4" x14ac:dyDescent="0.25">
      <c r="A5064" s="4" t="str">
        <f>HYPERLINK("http://www.autodoc.ru/Web/price/art/FDOKA97160GC?analog=on","FDOKA97160GC")</f>
        <v>FDOKA97160GC</v>
      </c>
      <c r="B5064" s="1" t="s">
        <v>7778</v>
      </c>
      <c r="C5064" s="1" t="s">
        <v>19</v>
      </c>
      <c r="D5064" t="s">
        <v>7779</v>
      </c>
    </row>
    <row r="5065" spans="1:4" x14ac:dyDescent="0.25">
      <c r="A5065" s="4" t="str">
        <f>HYPERLINK("http://www.autodoc.ru/Web/price/art/FDOKA97200GL?analog=on","FDOKA97200GL")</f>
        <v>FDOKA97200GL</v>
      </c>
      <c r="B5065" s="1" t="s">
        <v>7780</v>
      </c>
      <c r="C5065" s="1" t="s">
        <v>19</v>
      </c>
      <c r="D5065" t="s">
        <v>7781</v>
      </c>
    </row>
    <row r="5066" spans="1:4" x14ac:dyDescent="0.25">
      <c r="A5066" s="4" t="str">
        <f>HYPERLINK("http://www.autodoc.ru/Web/price/art/FDOKA97200GR?analog=on","FDOKA97200GR")</f>
        <v>FDOKA97200GR</v>
      </c>
      <c r="B5066" s="1" t="s">
        <v>7782</v>
      </c>
      <c r="C5066" s="1" t="s">
        <v>19</v>
      </c>
      <c r="D5066" t="s">
        <v>7783</v>
      </c>
    </row>
    <row r="5067" spans="1:4" x14ac:dyDescent="0.25">
      <c r="A5067" s="4" t="str">
        <f>HYPERLINK("http://www.autodoc.ru/Web/price/art/FDOKA97270L?analog=on","FDOKA97270L")</f>
        <v>FDOKA97270L</v>
      </c>
      <c r="B5067" s="1" t="s">
        <v>7784</v>
      </c>
      <c r="C5067" s="1" t="s">
        <v>19</v>
      </c>
      <c r="D5067" t="s">
        <v>7785</v>
      </c>
    </row>
    <row r="5068" spans="1:4" x14ac:dyDescent="0.25">
      <c r="A5068" s="4" t="str">
        <f>HYPERLINK("http://www.autodoc.ru/Web/price/art/FDOKA97270R?analog=on","FDOKA97270R")</f>
        <v>FDOKA97270R</v>
      </c>
      <c r="B5068" s="1" t="s">
        <v>7786</v>
      </c>
      <c r="C5068" s="1" t="s">
        <v>19</v>
      </c>
      <c r="D5068" t="s">
        <v>7787</v>
      </c>
    </row>
    <row r="5069" spans="1:4" x14ac:dyDescent="0.25">
      <c r="A5069" s="4" t="str">
        <f>HYPERLINK("http://www.autodoc.ru/Web/price/art/FDOKA97330?analog=on","FDOKA97330")</f>
        <v>FDOKA97330</v>
      </c>
      <c r="B5069" s="1" t="s">
        <v>7788</v>
      </c>
      <c r="C5069" s="1" t="s">
        <v>19</v>
      </c>
      <c r="D5069" t="s">
        <v>7789</v>
      </c>
    </row>
    <row r="5070" spans="1:4" x14ac:dyDescent="0.25">
      <c r="A5070" s="4" t="str">
        <f>HYPERLINK("http://www.autodoc.ru/Web/price/art/FDOKA97740L?analog=on","FDOKA97740L")</f>
        <v>FDOKA97740L</v>
      </c>
      <c r="B5070" s="1" t="s">
        <v>7790</v>
      </c>
      <c r="C5070" s="1" t="s">
        <v>19</v>
      </c>
      <c r="D5070" t="s">
        <v>7791</v>
      </c>
    </row>
    <row r="5071" spans="1:4" x14ac:dyDescent="0.25">
      <c r="A5071" s="4" t="str">
        <f>HYPERLINK("http://www.autodoc.ru/Web/price/art/FDOKA97740R?analog=on","FDOKA97740R")</f>
        <v>FDOKA97740R</v>
      </c>
      <c r="B5071" s="1" t="s">
        <v>7792</v>
      </c>
      <c r="C5071" s="1" t="s">
        <v>19</v>
      </c>
      <c r="D5071" t="s">
        <v>7793</v>
      </c>
    </row>
    <row r="5072" spans="1:4" x14ac:dyDescent="0.25">
      <c r="A5072" s="3" t="s">
        <v>7794</v>
      </c>
      <c r="B5072" s="3"/>
      <c r="C5072" s="3"/>
      <c r="D5072" s="3"/>
    </row>
    <row r="5073" spans="1:4" x14ac:dyDescent="0.25">
      <c r="A5073" s="4" t="str">
        <f>HYPERLINK("http://www.autodoc.ru/Web/price/art/FDKUG08000L?analog=on","FDKUG08000L")</f>
        <v>FDKUG08000L</v>
      </c>
      <c r="B5073" s="1" t="s">
        <v>7795</v>
      </c>
      <c r="C5073" s="1" t="s">
        <v>7796</v>
      </c>
      <c r="D5073" t="s">
        <v>7797</v>
      </c>
    </row>
    <row r="5074" spans="1:4" x14ac:dyDescent="0.25">
      <c r="A5074" s="4" t="str">
        <f>HYPERLINK("http://www.autodoc.ru/Web/price/art/FDKUG08000R?analog=on","FDKUG08000R")</f>
        <v>FDKUG08000R</v>
      </c>
      <c r="B5074" s="1" t="s">
        <v>7798</v>
      </c>
      <c r="C5074" s="1" t="s">
        <v>7796</v>
      </c>
      <c r="D5074" t="s">
        <v>7799</v>
      </c>
    </row>
    <row r="5075" spans="1:4" x14ac:dyDescent="0.25">
      <c r="A5075" s="4" t="str">
        <f>HYPERLINK("http://www.autodoc.ru/Web/price/art/FDKUG08001L?analog=on","FDKUG08001L")</f>
        <v>FDKUG08001L</v>
      </c>
      <c r="B5075" s="1" t="s">
        <v>7800</v>
      </c>
      <c r="C5075" s="1" t="s">
        <v>483</v>
      </c>
      <c r="D5075" t="s">
        <v>7801</v>
      </c>
    </row>
    <row r="5076" spans="1:4" x14ac:dyDescent="0.25">
      <c r="A5076" s="4" t="str">
        <f>HYPERLINK("http://www.autodoc.ru/Web/price/art/FDKUG08001R?analog=on","FDKUG08001R")</f>
        <v>FDKUG08001R</v>
      </c>
      <c r="B5076" s="1" t="s">
        <v>7802</v>
      </c>
      <c r="C5076" s="1" t="s">
        <v>483</v>
      </c>
      <c r="D5076" t="s">
        <v>7803</v>
      </c>
    </row>
    <row r="5077" spans="1:4" x14ac:dyDescent="0.25">
      <c r="A5077" s="4" t="str">
        <f>HYPERLINK("http://www.autodoc.ru/Web/price/art/FDKUG08160?analog=on","FDKUG08160")</f>
        <v>FDKUG08160</v>
      </c>
      <c r="B5077" s="1" t="s">
        <v>7804</v>
      </c>
      <c r="C5077" s="1" t="s">
        <v>7796</v>
      </c>
      <c r="D5077" t="s">
        <v>7805</v>
      </c>
    </row>
    <row r="5078" spans="1:4" x14ac:dyDescent="0.25">
      <c r="A5078" s="4" t="str">
        <f>HYPERLINK("http://www.autodoc.ru/Web/price/art/FDKUG08450L?analog=on","FDKUG08450L")</f>
        <v>FDKUG08450L</v>
      </c>
      <c r="B5078" s="1" t="s">
        <v>7806</v>
      </c>
      <c r="C5078" s="1" t="s">
        <v>7796</v>
      </c>
      <c r="D5078" t="s">
        <v>7807</v>
      </c>
    </row>
    <row r="5079" spans="1:4" x14ac:dyDescent="0.25">
      <c r="A5079" s="4" t="str">
        <f>HYPERLINK("http://www.autodoc.ru/Web/price/art/FDKUG08450R?analog=on","FDKUG08450R")</f>
        <v>FDKUG08450R</v>
      </c>
      <c r="B5079" s="1" t="s">
        <v>7808</v>
      </c>
      <c r="C5079" s="1" t="s">
        <v>7796</v>
      </c>
      <c r="D5079" t="s">
        <v>7809</v>
      </c>
    </row>
    <row r="5080" spans="1:4" x14ac:dyDescent="0.25">
      <c r="A5080" s="4" t="str">
        <f>HYPERLINK("http://www.autodoc.ru/Web/price/art/FDKUG13731L?analog=on","FDKUG13731L")</f>
        <v>FDKUG13731L</v>
      </c>
      <c r="B5080" s="1" t="s">
        <v>7810</v>
      </c>
      <c r="C5080" s="1" t="s">
        <v>1924</v>
      </c>
      <c r="D5080" t="s">
        <v>7811</v>
      </c>
    </row>
    <row r="5081" spans="1:4" x14ac:dyDescent="0.25">
      <c r="A5081" s="4" t="str">
        <f>HYPERLINK("http://www.autodoc.ru/Web/price/art/FDKUG13731R?analog=on","FDKUG13731R")</f>
        <v>FDKUG13731R</v>
      </c>
      <c r="B5081" s="1" t="s">
        <v>7812</v>
      </c>
      <c r="C5081" s="1" t="s">
        <v>1924</v>
      </c>
      <c r="D5081" t="s">
        <v>7813</v>
      </c>
    </row>
    <row r="5082" spans="1:4" x14ac:dyDescent="0.25">
      <c r="A5082" s="4" t="str">
        <f>HYPERLINK("http://www.autodoc.ru/Web/price/art/FDKUG12920?analog=on","FDKUG12920")</f>
        <v>FDKUG12920</v>
      </c>
      <c r="B5082" s="1" t="s">
        <v>7814</v>
      </c>
      <c r="C5082" s="1" t="s">
        <v>546</v>
      </c>
      <c r="D5082" t="s">
        <v>7815</v>
      </c>
    </row>
    <row r="5083" spans="1:4" x14ac:dyDescent="0.25">
      <c r="A5083" s="4" t="str">
        <f>HYPERLINK("http://www.autodoc.ru/Web/price/art/FDFOC059F0?analog=on","FDFOC059F0")</f>
        <v>FDFOC059F0</v>
      </c>
      <c r="B5083" s="1" t="s">
        <v>7025</v>
      </c>
      <c r="C5083" s="1" t="s">
        <v>725</v>
      </c>
      <c r="D5083" t="s">
        <v>7026</v>
      </c>
    </row>
    <row r="5084" spans="1:4" x14ac:dyDescent="0.25">
      <c r="A5084" s="3" t="s">
        <v>7816</v>
      </c>
      <c r="B5084" s="3"/>
      <c r="C5084" s="3"/>
      <c r="D5084" s="3"/>
    </row>
    <row r="5085" spans="1:4" x14ac:dyDescent="0.25">
      <c r="A5085" s="4" t="str">
        <f>HYPERLINK("http://www.autodoc.ru/Web/price/art/FDKUG13000L?analog=on","FDKUG13000L")</f>
        <v>FDKUG13000L</v>
      </c>
      <c r="B5085" s="1" t="s">
        <v>7817</v>
      </c>
      <c r="C5085" s="1" t="s">
        <v>1924</v>
      </c>
      <c r="D5085" t="s">
        <v>7797</v>
      </c>
    </row>
    <row r="5086" spans="1:4" x14ac:dyDescent="0.25">
      <c r="A5086" s="4" t="str">
        <f>HYPERLINK("http://www.autodoc.ru/Web/price/art/FDKUG16000L?analog=on","FDKUG16000L")</f>
        <v>FDKUG16000L</v>
      </c>
      <c r="B5086" s="1" t="s">
        <v>7818</v>
      </c>
      <c r="C5086" s="1" t="s">
        <v>557</v>
      </c>
      <c r="D5086" t="s">
        <v>7797</v>
      </c>
    </row>
    <row r="5087" spans="1:4" x14ac:dyDescent="0.25">
      <c r="A5087" s="4" t="str">
        <f>HYPERLINK("http://www.autodoc.ru/Web/price/art/FDKUG16000R?analog=on","FDKUG16000R")</f>
        <v>FDKUG16000R</v>
      </c>
      <c r="B5087" s="1" t="s">
        <v>7819</v>
      </c>
      <c r="C5087" s="1" t="s">
        <v>557</v>
      </c>
      <c r="D5087" t="s">
        <v>7799</v>
      </c>
    </row>
    <row r="5088" spans="1:4" x14ac:dyDescent="0.25">
      <c r="A5088" s="4" t="str">
        <f>HYPERLINK("http://www.autodoc.ru/Web/price/art/FDKUG13000R?analog=on","FDKUG13000R")</f>
        <v>FDKUG13000R</v>
      </c>
      <c r="B5088" s="1" t="s">
        <v>7820</v>
      </c>
      <c r="C5088" s="1" t="s">
        <v>1924</v>
      </c>
      <c r="D5088" t="s">
        <v>7799</v>
      </c>
    </row>
    <row r="5089" spans="1:4" x14ac:dyDescent="0.25">
      <c r="A5089" s="4" t="str">
        <f>HYPERLINK("http://www.autodoc.ru/Web/price/art/FDKUG16001L?analog=on","FDKUG16001L")</f>
        <v>FDKUG16001L</v>
      </c>
      <c r="B5089" s="1" t="s">
        <v>7821</v>
      </c>
      <c r="C5089" s="1" t="s">
        <v>557</v>
      </c>
      <c r="D5089" t="s">
        <v>7822</v>
      </c>
    </row>
    <row r="5090" spans="1:4" x14ac:dyDescent="0.25">
      <c r="A5090" s="4" t="str">
        <f>HYPERLINK("http://www.autodoc.ru/Web/price/art/FDKUG13001L?analog=on","FDKUG13001L")</f>
        <v>FDKUG13001L</v>
      </c>
      <c r="B5090" s="1" t="s">
        <v>7823</v>
      </c>
      <c r="C5090" s="1" t="s">
        <v>1924</v>
      </c>
      <c r="D5090" t="s">
        <v>7824</v>
      </c>
    </row>
    <row r="5091" spans="1:4" x14ac:dyDescent="0.25">
      <c r="A5091" s="4" t="str">
        <f>HYPERLINK("http://www.autodoc.ru/Web/price/art/FDKUG16001R?analog=on","FDKUG16001R")</f>
        <v>FDKUG16001R</v>
      </c>
      <c r="B5091" s="1" t="s">
        <v>7825</v>
      </c>
      <c r="C5091" s="1" t="s">
        <v>557</v>
      </c>
      <c r="D5091" t="s">
        <v>7826</v>
      </c>
    </row>
    <row r="5092" spans="1:4" x14ac:dyDescent="0.25">
      <c r="A5092" s="4" t="str">
        <f>HYPERLINK("http://www.autodoc.ru/Web/price/art/FDKUG13001R?analog=on","FDKUG13001R")</f>
        <v>FDKUG13001R</v>
      </c>
      <c r="B5092" s="1" t="s">
        <v>7827</v>
      </c>
      <c r="C5092" s="1" t="s">
        <v>1924</v>
      </c>
      <c r="D5092" t="s">
        <v>7828</v>
      </c>
    </row>
    <row r="5093" spans="1:4" x14ac:dyDescent="0.25">
      <c r="A5093" s="4" t="str">
        <f>HYPERLINK("http://www.autodoc.ru/Web/price/art/FDKUG13070L?analog=on","FDKUG13070L")</f>
        <v>FDKUG13070L</v>
      </c>
      <c r="B5093" s="1" t="s">
        <v>7829</v>
      </c>
      <c r="C5093" s="1" t="s">
        <v>1924</v>
      </c>
      <c r="D5093" t="s">
        <v>7830</v>
      </c>
    </row>
    <row r="5094" spans="1:4" x14ac:dyDescent="0.25">
      <c r="A5094" s="4" t="str">
        <f>HYPERLINK("http://www.autodoc.ru/Web/price/art/FDKUG13070R?analog=on","FDKUG13070R")</f>
        <v>FDKUG13070R</v>
      </c>
      <c r="B5094" s="1" t="s">
        <v>7831</v>
      </c>
      <c r="C5094" s="1" t="s">
        <v>1924</v>
      </c>
      <c r="D5094" t="s">
        <v>7832</v>
      </c>
    </row>
    <row r="5095" spans="1:4" x14ac:dyDescent="0.25">
      <c r="A5095" s="4" t="str">
        <f>HYPERLINK("http://www.autodoc.ru/Web/price/art/FDKUG16070L?analog=on","FDKUG16070L")</f>
        <v>FDKUG16070L</v>
      </c>
      <c r="B5095" s="1" t="s">
        <v>7833</v>
      </c>
      <c r="C5095" s="1" t="s">
        <v>557</v>
      </c>
      <c r="D5095" t="s">
        <v>7834</v>
      </c>
    </row>
    <row r="5096" spans="1:4" x14ac:dyDescent="0.25">
      <c r="A5096" s="4" t="str">
        <f>HYPERLINK("http://www.autodoc.ru/Web/price/art/FDKUG16070R?analog=on","FDKUG16070R")</f>
        <v>FDKUG16070R</v>
      </c>
      <c r="B5096" s="1" t="s">
        <v>7835</v>
      </c>
      <c r="C5096" s="1" t="s">
        <v>557</v>
      </c>
      <c r="D5096" t="s">
        <v>7836</v>
      </c>
    </row>
    <row r="5097" spans="1:4" x14ac:dyDescent="0.25">
      <c r="A5097" s="4" t="str">
        <f>HYPERLINK("http://www.autodoc.ru/Web/price/art/FDKUG13071L?analog=on","FDKUG13071L")</f>
        <v>FDKUG13071L</v>
      </c>
      <c r="B5097" s="1" t="s">
        <v>7837</v>
      </c>
      <c r="C5097" s="1" t="s">
        <v>1924</v>
      </c>
      <c r="D5097" t="s">
        <v>7838</v>
      </c>
    </row>
    <row r="5098" spans="1:4" x14ac:dyDescent="0.25">
      <c r="A5098" s="4" t="str">
        <f>HYPERLINK("http://www.autodoc.ru/Web/price/art/FDKUG13071R?analog=on","FDKUG13071R")</f>
        <v>FDKUG13071R</v>
      </c>
      <c r="B5098" s="1" t="s">
        <v>7839</v>
      </c>
      <c r="C5098" s="1" t="s">
        <v>1924</v>
      </c>
      <c r="D5098" t="s">
        <v>7840</v>
      </c>
    </row>
    <row r="5099" spans="1:4" x14ac:dyDescent="0.25">
      <c r="A5099" s="4" t="str">
        <f>HYPERLINK("http://www.autodoc.ru/Web/price/art/FDKUG16071L?analog=on","FDKUG16071L")</f>
        <v>FDKUG16071L</v>
      </c>
      <c r="B5099" s="1" t="s">
        <v>7833</v>
      </c>
      <c r="C5099" s="1" t="s">
        <v>557</v>
      </c>
      <c r="D5099" t="s">
        <v>7841</v>
      </c>
    </row>
    <row r="5100" spans="1:4" x14ac:dyDescent="0.25">
      <c r="A5100" s="4" t="str">
        <f>HYPERLINK("http://www.autodoc.ru/Web/price/art/FDKUG16071R?analog=on","FDKUG16071R")</f>
        <v>FDKUG16071R</v>
      </c>
      <c r="B5100" s="1" t="s">
        <v>7835</v>
      </c>
      <c r="C5100" s="1" t="s">
        <v>557</v>
      </c>
      <c r="D5100" t="s">
        <v>7842</v>
      </c>
    </row>
    <row r="5101" spans="1:4" x14ac:dyDescent="0.25">
      <c r="A5101" s="4" t="str">
        <f>HYPERLINK("http://www.autodoc.ru/Web/price/art/FDKUG16100?analog=on","FDKUG16100")</f>
        <v>FDKUG16100</v>
      </c>
      <c r="B5101" s="1" t="s">
        <v>7843</v>
      </c>
      <c r="C5101" s="1" t="s">
        <v>557</v>
      </c>
      <c r="D5101" t="s">
        <v>7844</v>
      </c>
    </row>
    <row r="5102" spans="1:4" x14ac:dyDescent="0.25">
      <c r="A5102" s="4" t="str">
        <f>HYPERLINK("http://www.autodoc.ru/Web/price/art/FDKUG13100?analog=on","FDKUG13100")</f>
        <v>FDKUG13100</v>
      </c>
      <c r="B5102" s="1" t="s">
        <v>7845</v>
      </c>
      <c r="C5102" s="1" t="s">
        <v>1924</v>
      </c>
      <c r="D5102" t="s">
        <v>7846</v>
      </c>
    </row>
    <row r="5103" spans="1:4" x14ac:dyDescent="0.25">
      <c r="A5103" s="4" t="str">
        <f>HYPERLINK("http://www.autodoc.ru/Web/price/art/FDKUG16101?analog=on","FDKUG16101")</f>
        <v>FDKUG16101</v>
      </c>
      <c r="B5103" s="1" t="s">
        <v>7847</v>
      </c>
      <c r="C5103" s="1" t="s">
        <v>557</v>
      </c>
      <c r="D5103" t="s">
        <v>7848</v>
      </c>
    </row>
    <row r="5104" spans="1:4" x14ac:dyDescent="0.25">
      <c r="A5104" s="4" t="str">
        <f>HYPERLINK("http://www.autodoc.ru/Web/price/art/FDKUG16160?analog=on","FDKUG16160")</f>
        <v>FDKUG16160</v>
      </c>
      <c r="B5104" s="1" t="s">
        <v>7849</v>
      </c>
      <c r="C5104" s="1" t="s">
        <v>557</v>
      </c>
      <c r="D5104" t="s">
        <v>7850</v>
      </c>
    </row>
    <row r="5105" spans="1:4" x14ac:dyDescent="0.25">
      <c r="A5105" s="4" t="str">
        <f>HYPERLINK("http://www.autodoc.ru/Web/price/art/FDKUG13160?analog=on","FDKUG13160")</f>
        <v>FDKUG13160</v>
      </c>
      <c r="B5105" s="1" t="s">
        <v>7851</v>
      </c>
      <c r="C5105" s="1" t="s">
        <v>1924</v>
      </c>
      <c r="D5105" t="s">
        <v>7850</v>
      </c>
    </row>
    <row r="5106" spans="1:4" x14ac:dyDescent="0.25">
      <c r="A5106" s="4" t="str">
        <f>HYPERLINK("http://www.autodoc.ru/Web/price/art/FDKUG13161?analog=on","FDKUG13161")</f>
        <v>FDKUG13161</v>
      </c>
      <c r="B5106" s="1" t="s">
        <v>7852</v>
      </c>
      <c r="C5106" s="1" t="s">
        <v>1924</v>
      </c>
      <c r="D5106" t="s">
        <v>7853</v>
      </c>
    </row>
    <row r="5107" spans="1:4" x14ac:dyDescent="0.25">
      <c r="A5107" s="4" t="str">
        <f>HYPERLINK("http://www.autodoc.ru/Web/price/art/FDKUG13190L?analog=on","FDKUG13190L")</f>
        <v>FDKUG13190L</v>
      </c>
      <c r="B5107" s="1" t="s">
        <v>7854</v>
      </c>
      <c r="C5107" s="1" t="s">
        <v>1924</v>
      </c>
      <c r="D5107" t="s">
        <v>7855</v>
      </c>
    </row>
    <row r="5108" spans="1:4" x14ac:dyDescent="0.25">
      <c r="A5108" s="4" t="str">
        <f>HYPERLINK("http://www.autodoc.ru/Web/price/art/FDKUG13190R?analog=on","FDKUG13190R")</f>
        <v>FDKUG13190R</v>
      </c>
      <c r="B5108" s="1" t="s">
        <v>7856</v>
      </c>
      <c r="C5108" s="1" t="s">
        <v>1924</v>
      </c>
      <c r="D5108" t="s">
        <v>7857</v>
      </c>
    </row>
    <row r="5109" spans="1:4" x14ac:dyDescent="0.25">
      <c r="A5109" s="4" t="str">
        <f>HYPERLINK("http://www.autodoc.ru/Web/price/art/FDKUG16220?analog=on","FDKUG16220")</f>
        <v>FDKUG16220</v>
      </c>
      <c r="B5109" s="1" t="s">
        <v>7858</v>
      </c>
      <c r="C5109" s="1" t="s">
        <v>557</v>
      </c>
      <c r="D5109" t="s">
        <v>7859</v>
      </c>
    </row>
    <row r="5110" spans="1:4" x14ac:dyDescent="0.25">
      <c r="A5110" s="4" t="str">
        <f>HYPERLINK("http://www.autodoc.ru/Web/price/art/FDKUG13220?analog=on","FDKUG13220")</f>
        <v>FDKUG13220</v>
      </c>
      <c r="B5110" s="1" t="s">
        <v>7860</v>
      </c>
      <c r="C5110" s="1" t="s">
        <v>1924</v>
      </c>
      <c r="D5110" t="s">
        <v>7859</v>
      </c>
    </row>
    <row r="5111" spans="1:4" x14ac:dyDescent="0.25">
      <c r="A5111" s="4" t="str">
        <f>HYPERLINK("http://www.autodoc.ru/Web/price/art/FDKUG16221?analog=on","FDKUG16221")</f>
        <v>FDKUG16221</v>
      </c>
      <c r="B5111" s="1" t="s">
        <v>7861</v>
      </c>
      <c r="C5111" s="1" t="s">
        <v>557</v>
      </c>
      <c r="D5111" t="s">
        <v>7862</v>
      </c>
    </row>
    <row r="5112" spans="1:4" x14ac:dyDescent="0.25">
      <c r="A5112" s="4" t="str">
        <f>HYPERLINK("http://www.autodoc.ru/Web/price/art/FDKUG13240?analog=on","FDKUG13240")</f>
        <v>FDKUG13240</v>
      </c>
      <c r="B5112" s="1" t="s">
        <v>7863</v>
      </c>
      <c r="C5112" s="1" t="s">
        <v>1924</v>
      </c>
      <c r="D5112" t="s">
        <v>7864</v>
      </c>
    </row>
    <row r="5113" spans="1:4" x14ac:dyDescent="0.25">
      <c r="A5113" s="4" t="str">
        <f>HYPERLINK("http://www.autodoc.ru/Web/price/art/FDKUG13270L?analog=on","FDKUG13270L")</f>
        <v>FDKUG13270L</v>
      </c>
      <c r="B5113" s="1" t="s">
        <v>7865</v>
      </c>
      <c r="C5113" s="1" t="s">
        <v>1924</v>
      </c>
      <c r="D5113" t="s">
        <v>7866</v>
      </c>
    </row>
    <row r="5114" spans="1:4" x14ac:dyDescent="0.25">
      <c r="A5114" s="4" t="str">
        <f>HYPERLINK("http://www.autodoc.ru/Web/price/art/FDKUG13270R?analog=on","FDKUG13270R")</f>
        <v>FDKUG13270R</v>
      </c>
      <c r="B5114" s="1" t="s">
        <v>7867</v>
      </c>
      <c r="C5114" s="1" t="s">
        <v>1924</v>
      </c>
      <c r="D5114" t="s">
        <v>7868</v>
      </c>
    </row>
    <row r="5115" spans="1:4" x14ac:dyDescent="0.25">
      <c r="A5115" s="4" t="str">
        <f>HYPERLINK("http://www.autodoc.ru/Web/price/art/FDKUG13271L?analog=on","FDKUG13271L")</f>
        <v>FDKUG13271L</v>
      </c>
      <c r="B5115" s="1" t="s">
        <v>7865</v>
      </c>
      <c r="C5115" s="1" t="s">
        <v>1924</v>
      </c>
      <c r="D5115" t="s">
        <v>7869</v>
      </c>
    </row>
    <row r="5116" spans="1:4" x14ac:dyDescent="0.25">
      <c r="A5116" s="4" t="str">
        <f>HYPERLINK("http://www.autodoc.ru/Web/price/art/FDKUG13271R?analog=on","FDKUG13271R")</f>
        <v>FDKUG13271R</v>
      </c>
      <c r="B5116" s="1" t="s">
        <v>7867</v>
      </c>
      <c r="C5116" s="1" t="s">
        <v>1924</v>
      </c>
      <c r="D5116" t="s">
        <v>7870</v>
      </c>
    </row>
    <row r="5117" spans="1:4" x14ac:dyDescent="0.25">
      <c r="A5117" s="4" t="str">
        <f>HYPERLINK("http://www.autodoc.ru/Web/price/art/FDKUG13300L?analog=on","FDKUG13300L")</f>
        <v>FDKUG13300L</v>
      </c>
      <c r="B5117" s="1" t="s">
        <v>7871</v>
      </c>
      <c r="C5117" s="1" t="s">
        <v>1924</v>
      </c>
      <c r="D5117" t="s">
        <v>7872</v>
      </c>
    </row>
    <row r="5118" spans="1:4" x14ac:dyDescent="0.25">
      <c r="A5118" s="4" t="str">
        <f>HYPERLINK("http://www.autodoc.ru/Web/price/art/FDKUG13300R?analog=on","FDKUG13300R")</f>
        <v>FDKUG13300R</v>
      </c>
      <c r="B5118" s="1" t="s">
        <v>7873</v>
      </c>
      <c r="C5118" s="1" t="s">
        <v>1924</v>
      </c>
      <c r="D5118" t="s">
        <v>7874</v>
      </c>
    </row>
    <row r="5119" spans="1:4" x14ac:dyDescent="0.25">
      <c r="A5119" s="4" t="str">
        <f>HYPERLINK("http://www.autodoc.ru/Web/price/art/FDKUG13310N?analog=on","FDKUG13310N")</f>
        <v>FDKUG13310N</v>
      </c>
      <c r="B5119" s="1" t="s">
        <v>7875</v>
      </c>
      <c r="C5119" s="1" t="s">
        <v>1924</v>
      </c>
      <c r="D5119" t="s">
        <v>7876</v>
      </c>
    </row>
    <row r="5120" spans="1:4" x14ac:dyDescent="0.25">
      <c r="A5120" s="4" t="str">
        <f>HYPERLINK("http://www.autodoc.ru/Web/price/art/FDKUG13330?analog=on","FDKUG13330")</f>
        <v>FDKUG13330</v>
      </c>
      <c r="B5120" s="1" t="s">
        <v>7877</v>
      </c>
      <c r="C5120" s="1" t="s">
        <v>1924</v>
      </c>
      <c r="D5120" t="s">
        <v>7878</v>
      </c>
    </row>
    <row r="5121" spans="1:4" x14ac:dyDescent="0.25">
      <c r="A5121" s="4" t="str">
        <f>HYPERLINK("http://www.autodoc.ru/Web/price/art/FDKUG13331?analog=on","FDKUG13331")</f>
        <v>FDKUG13331</v>
      </c>
      <c r="B5121" s="1" t="s">
        <v>7879</v>
      </c>
      <c r="C5121" s="1" t="s">
        <v>1924</v>
      </c>
      <c r="D5121" t="s">
        <v>7880</v>
      </c>
    </row>
    <row r="5122" spans="1:4" x14ac:dyDescent="0.25">
      <c r="A5122" s="4" t="str">
        <f>HYPERLINK("http://www.autodoc.ru/Web/price/art/FDKUG13380?analog=on","FDKUG13380")</f>
        <v>FDKUG13380</v>
      </c>
      <c r="B5122" s="1" t="s">
        <v>7881</v>
      </c>
      <c r="C5122" s="1" t="s">
        <v>1924</v>
      </c>
      <c r="D5122" t="s">
        <v>7882</v>
      </c>
    </row>
    <row r="5123" spans="1:4" x14ac:dyDescent="0.25">
      <c r="A5123" s="4" t="str">
        <f>HYPERLINK("http://www.autodoc.ru/Web/price/art/FDKUG13381?analog=on","FDKUG13381")</f>
        <v>FDKUG13381</v>
      </c>
      <c r="B5123" s="1" t="s">
        <v>7881</v>
      </c>
      <c r="C5123" s="1" t="s">
        <v>1924</v>
      </c>
      <c r="D5123" t="s">
        <v>7883</v>
      </c>
    </row>
    <row r="5124" spans="1:4" x14ac:dyDescent="0.25">
      <c r="A5124" s="4" t="str">
        <f>HYPERLINK("http://www.autodoc.ru/Web/price/art/FDKUG13400L?analog=on","FDKUG13400L")</f>
        <v>FDKUG13400L</v>
      </c>
      <c r="B5124" s="1" t="s">
        <v>7884</v>
      </c>
      <c r="C5124" s="1" t="s">
        <v>1924</v>
      </c>
      <c r="D5124" t="s">
        <v>7885</v>
      </c>
    </row>
    <row r="5125" spans="1:4" x14ac:dyDescent="0.25">
      <c r="A5125" s="4" t="str">
        <f>HYPERLINK("http://www.autodoc.ru/Web/price/art/FDKUG13400R?analog=on","FDKUG13400R")</f>
        <v>FDKUG13400R</v>
      </c>
      <c r="B5125" s="1" t="s">
        <v>7886</v>
      </c>
      <c r="C5125" s="1" t="s">
        <v>1924</v>
      </c>
      <c r="D5125" t="s">
        <v>7887</v>
      </c>
    </row>
    <row r="5126" spans="1:4" x14ac:dyDescent="0.25">
      <c r="A5126" s="4" t="str">
        <f>HYPERLINK("http://www.autodoc.ru/Web/price/art/FDKUG13450L?analog=on","FDKUG13450L")</f>
        <v>FDKUG13450L</v>
      </c>
      <c r="B5126" s="1" t="s">
        <v>7888</v>
      </c>
      <c r="C5126" s="1" t="s">
        <v>1924</v>
      </c>
      <c r="D5126" t="s">
        <v>7889</v>
      </c>
    </row>
    <row r="5127" spans="1:4" x14ac:dyDescent="0.25">
      <c r="A5127" s="4" t="str">
        <f>HYPERLINK("http://www.autodoc.ru/Web/price/art/FDKUG13450R?analog=on","FDKUG13450R")</f>
        <v>FDKUG13450R</v>
      </c>
      <c r="B5127" s="1" t="s">
        <v>7890</v>
      </c>
      <c r="C5127" s="1" t="s">
        <v>1924</v>
      </c>
      <c r="D5127" t="s">
        <v>7891</v>
      </c>
    </row>
    <row r="5128" spans="1:4" x14ac:dyDescent="0.25">
      <c r="A5128" s="4" t="str">
        <f>HYPERLINK("http://www.autodoc.ru/Web/price/art/FDKUG13451L?analog=on","FDKUG13451L")</f>
        <v>FDKUG13451L</v>
      </c>
      <c r="B5128" s="1" t="s">
        <v>7892</v>
      </c>
      <c r="C5128" s="1" t="s">
        <v>1924</v>
      </c>
      <c r="D5128" t="s">
        <v>7893</v>
      </c>
    </row>
    <row r="5129" spans="1:4" x14ac:dyDescent="0.25">
      <c r="A5129" s="4" t="str">
        <f>HYPERLINK("http://www.autodoc.ru/Web/price/art/FDKUG13451R?analog=on","FDKUG13451R")</f>
        <v>FDKUG13451R</v>
      </c>
      <c r="B5129" s="1" t="s">
        <v>7894</v>
      </c>
      <c r="C5129" s="1" t="s">
        <v>1924</v>
      </c>
      <c r="D5129" t="s">
        <v>7895</v>
      </c>
    </row>
    <row r="5130" spans="1:4" x14ac:dyDescent="0.25">
      <c r="A5130" s="4" t="str">
        <f>HYPERLINK("http://www.autodoc.ru/Web/price/art/FDKUG13452L?analog=on","FDKUG13452L")</f>
        <v>FDKUG13452L</v>
      </c>
      <c r="B5130" s="1" t="s">
        <v>7896</v>
      </c>
      <c r="C5130" s="1" t="s">
        <v>1924</v>
      </c>
      <c r="D5130" t="s">
        <v>7897</v>
      </c>
    </row>
    <row r="5131" spans="1:4" x14ac:dyDescent="0.25">
      <c r="A5131" s="4" t="str">
        <f>HYPERLINK("http://www.autodoc.ru/Web/price/art/FDKUG13452R?analog=on","FDKUG13452R")</f>
        <v>FDKUG13452R</v>
      </c>
      <c r="B5131" s="1" t="s">
        <v>7898</v>
      </c>
      <c r="C5131" s="1" t="s">
        <v>1924</v>
      </c>
      <c r="D5131" t="s">
        <v>7899</v>
      </c>
    </row>
    <row r="5132" spans="1:4" x14ac:dyDescent="0.25">
      <c r="A5132" s="4" t="str">
        <f>HYPERLINK("http://www.autodoc.ru/Web/price/art/FDKUG164H0?analog=on","FDKUG164H0")</f>
        <v>FDKUG164H0</v>
      </c>
      <c r="B5132" s="1" t="s">
        <v>7900</v>
      </c>
      <c r="C5132" s="1" t="s">
        <v>557</v>
      </c>
      <c r="D5132" t="s">
        <v>7901</v>
      </c>
    </row>
    <row r="5133" spans="1:4" x14ac:dyDescent="0.25">
      <c r="A5133" s="4" t="str">
        <f>HYPERLINK("http://www.autodoc.ru/Web/price/art/FDKUG134H0?analog=on","FDKUG134H0")</f>
        <v>FDKUG134H0</v>
      </c>
      <c r="B5133" s="1" t="s">
        <v>7902</v>
      </c>
      <c r="C5133" s="1" t="s">
        <v>1924</v>
      </c>
      <c r="D5133" t="s">
        <v>7901</v>
      </c>
    </row>
    <row r="5134" spans="1:4" x14ac:dyDescent="0.25">
      <c r="A5134" s="4" t="str">
        <f>HYPERLINK("http://www.autodoc.ru/Web/price/art/FDKUG13510L?analog=on","FDKUG13510L")</f>
        <v>FDKUG13510L</v>
      </c>
      <c r="B5134" s="1" t="s">
        <v>7903</v>
      </c>
      <c r="C5134" s="1" t="s">
        <v>1924</v>
      </c>
      <c r="D5134" t="s">
        <v>7904</v>
      </c>
    </row>
    <row r="5135" spans="1:4" x14ac:dyDescent="0.25">
      <c r="A5135" s="4" t="str">
        <f>HYPERLINK("http://www.autodoc.ru/Web/price/art/FDKUG13510R?analog=on","FDKUG13510R")</f>
        <v>FDKUG13510R</v>
      </c>
      <c r="B5135" s="1" t="s">
        <v>7905</v>
      </c>
      <c r="C5135" s="1" t="s">
        <v>1924</v>
      </c>
      <c r="D5135" t="s">
        <v>7906</v>
      </c>
    </row>
    <row r="5136" spans="1:4" x14ac:dyDescent="0.25">
      <c r="A5136" s="4" t="str">
        <f>HYPERLINK("http://www.autodoc.ru/Web/price/art/FDKUG13520L?analog=on","FDKUG13520L")</f>
        <v>FDKUG13520L</v>
      </c>
      <c r="B5136" s="1" t="s">
        <v>7907</v>
      </c>
      <c r="C5136" s="1" t="s">
        <v>1924</v>
      </c>
      <c r="D5136" t="s">
        <v>7908</v>
      </c>
    </row>
    <row r="5137" spans="1:4" x14ac:dyDescent="0.25">
      <c r="A5137" s="4" t="str">
        <f>HYPERLINK("http://www.autodoc.ru/Web/price/art/FDKUG13520R?analog=on","FDKUG13520R")</f>
        <v>FDKUG13520R</v>
      </c>
      <c r="B5137" s="1" t="s">
        <v>7909</v>
      </c>
      <c r="C5137" s="1" t="s">
        <v>1924</v>
      </c>
      <c r="D5137" t="s">
        <v>7910</v>
      </c>
    </row>
    <row r="5138" spans="1:4" x14ac:dyDescent="0.25">
      <c r="A5138" s="4" t="str">
        <f>HYPERLINK("http://www.autodoc.ru/Web/price/art/FDKUG13560L?analog=on","FDKUG13560L")</f>
        <v>FDKUG13560L</v>
      </c>
      <c r="B5138" s="1" t="s">
        <v>7911</v>
      </c>
      <c r="C5138" s="1" t="s">
        <v>1924</v>
      </c>
      <c r="D5138" t="s">
        <v>7912</v>
      </c>
    </row>
    <row r="5139" spans="1:4" x14ac:dyDescent="0.25">
      <c r="A5139" s="4" t="str">
        <f>HYPERLINK("http://www.autodoc.ru/Web/price/art/FDKUG13560R?analog=on","FDKUG13560R")</f>
        <v>FDKUG13560R</v>
      </c>
      <c r="B5139" s="1" t="s">
        <v>7913</v>
      </c>
      <c r="C5139" s="1" t="s">
        <v>1924</v>
      </c>
      <c r="D5139" t="s">
        <v>7914</v>
      </c>
    </row>
    <row r="5140" spans="1:4" x14ac:dyDescent="0.25">
      <c r="A5140" s="4" t="str">
        <f>HYPERLINK("http://www.autodoc.ru/Web/price/art/FDKUG13600?analog=on","FDKUG13600")</f>
        <v>FDKUG13600</v>
      </c>
      <c r="B5140" s="1" t="s">
        <v>7915</v>
      </c>
      <c r="C5140" s="1" t="s">
        <v>1924</v>
      </c>
      <c r="D5140" t="s">
        <v>7916</v>
      </c>
    </row>
    <row r="5141" spans="1:4" x14ac:dyDescent="0.25">
      <c r="A5141" s="4" t="str">
        <f>HYPERLINK("http://www.autodoc.ru/Web/price/art/FDKUG13640?analog=on","FDKUG13640")</f>
        <v>FDKUG13640</v>
      </c>
      <c r="B5141" s="1" t="s">
        <v>7917</v>
      </c>
      <c r="C5141" s="1" t="s">
        <v>1924</v>
      </c>
      <c r="D5141" t="s">
        <v>7918</v>
      </c>
    </row>
    <row r="5142" spans="1:4" x14ac:dyDescent="0.25">
      <c r="A5142" s="4" t="str">
        <f>HYPERLINK("http://www.autodoc.ru/Web/price/art/FDKUG16640?analog=on","FDKUG16640")</f>
        <v>FDKUG16640</v>
      </c>
      <c r="B5142" s="1" t="s">
        <v>7919</v>
      </c>
      <c r="C5142" s="1" t="s">
        <v>557</v>
      </c>
      <c r="D5142" t="s">
        <v>7918</v>
      </c>
    </row>
    <row r="5143" spans="1:4" x14ac:dyDescent="0.25">
      <c r="A5143" s="4" t="str">
        <f>HYPERLINK("http://www.autodoc.ru/Web/price/art/FDKUG16641?analog=on","FDKUG16641")</f>
        <v>FDKUG16641</v>
      </c>
      <c r="B5143" s="1" t="s">
        <v>7917</v>
      </c>
      <c r="C5143" s="1" t="s">
        <v>557</v>
      </c>
      <c r="D5143" t="s">
        <v>7920</v>
      </c>
    </row>
    <row r="5144" spans="1:4" x14ac:dyDescent="0.25">
      <c r="A5144" s="4" t="str">
        <f>HYPERLINK("http://www.autodoc.ru/Web/price/art/FDKUG13670L?analog=on","FDKUG13670L")</f>
        <v>FDKUG13670L</v>
      </c>
      <c r="B5144" s="1" t="s">
        <v>7921</v>
      </c>
      <c r="C5144" s="1" t="s">
        <v>1924</v>
      </c>
      <c r="D5144" t="s">
        <v>7922</v>
      </c>
    </row>
    <row r="5145" spans="1:4" x14ac:dyDescent="0.25">
      <c r="A5145" s="4" t="str">
        <f>HYPERLINK("http://www.autodoc.ru/Web/price/art/FDKUG16670L?analog=on","FDKUG16670L")</f>
        <v>FDKUG16670L</v>
      </c>
      <c r="B5145" s="1" t="s">
        <v>7923</v>
      </c>
      <c r="C5145" s="1" t="s">
        <v>557</v>
      </c>
      <c r="D5145" t="s">
        <v>7922</v>
      </c>
    </row>
    <row r="5146" spans="1:4" x14ac:dyDescent="0.25">
      <c r="A5146" s="4" t="str">
        <f>HYPERLINK("http://www.autodoc.ru/Web/price/art/FDKUG16670R?analog=on","FDKUG16670R")</f>
        <v>FDKUG16670R</v>
      </c>
      <c r="B5146" s="1" t="s">
        <v>7924</v>
      </c>
      <c r="C5146" s="1" t="s">
        <v>557</v>
      </c>
      <c r="D5146" t="s">
        <v>7925</v>
      </c>
    </row>
    <row r="5147" spans="1:4" x14ac:dyDescent="0.25">
      <c r="A5147" s="4" t="str">
        <f>HYPERLINK("http://www.autodoc.ru/Web/price/art/FDKUG13670R?analog=on","FDKUG13670R")</f>
        <v>FDKUG13670R</v>
      </c>
      <c r="B5147" s="1" t="s">
        <v>7926</v>
      </c>
      <c r="C5147" s="1" t="s">
        <v>1924</v>
      </c>
      <c r="D5147" t="s">
        <v>7925</v>
      </c>
    </row>
    <row r="5148" spans="1:4" x14ac:dyDescent="0.25">
      <c r="A5148" s="4" t="str">
        <f>HYPERLINK("http://www.autodoc.ru/Web/price/art/FDKUG16671L?analog=on","FDKUG16671L")</f>
        <v>FDKUG16671L</v>
      </c>
      <c r="B5148" s="1" t="s">
        <v>7923</v>
      </c>
      <c r="C5148" s="1" t="s">
        <v>557</v>
      </c>
      <c r="D5148" t="s">
        <v>7927</v>
      </c>
    </row>
    <row r="5149" spans="1:4" x14ac:dyDescent="0.25">
      <c r="A5149" s="4" t="str">
        <f>HYPERLINK("http://www.autodoc.ru/Web/price/art/FDKUG16671R?analog=on","FDKUG16671R")</f>
        <v>FDKUG16671R</v>
      </c>
      <c r="B5149" s="1" t="s">
        <v>7924</v>
      </c>
      <c r="C5149" s="1" t="s">
        <v>557</v>
      </c>
      <c r="D5149" t="s">
        <v>7928</v>
      </c>
    </row>
    <row r="5150" spans="1:4" x14ac:dyDescent="0.25">
      <c r="A5150" s="4" t="str">
        <f>HYPERLINK("http://www.autodoc.ru/Web/price/art/FDKUG13680?analog=on","FDKUG13680")</f>
        <v>FDKUG13680</v>
      </c>
      <c r="B5150" s="1" t="s">
        <v>7929</v>
      </c>
      <c r="C5150" s="1" t="s">
        <v>1924</v>
      </c>
      <c r="D5150" t="s">
        <v>7930</v>
      </c>
    </row>
    <row r="5151" spans="1:4" x14ac:dyDescent="0.25">
      <c r="A5151" s="4" t="str">
        <f>HYPERLINK("http://www.autodoc.ru/Web/price/art/FDKUG13730L?analog=on","FDKUG13730L")</f>
        <v>FDKUG13730L</v>
      </c>
      <c r="B5151" s="1" t="s">
        <v>7931</v>
      </c>
      <c r="C5151" s="1" t="s">
        <v>1924</v>
      </c>
      <c r="D5151" t="s">
        <v>7932</v>
      </c>
    </row>
    <row r="5152" spans="1:4" x14ac:dyDescent="0.25">
      <c r="A5152" s="4" t="str">
        <f>HYPERLINK("http://www.autodoc.ru/Web/price/art/FDKUG13730R?analog=on","FDKUG13730R")</f>
        <v>FDKUG13730R</v>
      </c>
      <c r="B5152" s="1" t="s">
        <v>7933</v>
      </c>
      <c r="C5152" s="1" t="s">
        <v>1924</v>
      </c>
      <c r="D5152" t="s">
        <v>7934</v>
      </c>
    </row>
    <row r="5153" spans="1:4" x14ac:dyDescent="0.25">
      <c r="A5153" s="4" t="str">
        <f>HYPERLINK("http://www.autodoc.ru/Web/price/art/FDKUG16740L?analog=on","FDKUG16740L")</f>
        <v>FDKUG16740L</v>
      </c>
      <c r="B5153" s="1" t="s">
        <v>7935</v>
      </c>
      <c r="C5153" s="1" t="s">
        <v>557</v>
      </c>
      <c r="D5153" t="s">
        <v>7936</v>
      </c>
    </row>
    <row r="5154" spans="1:4" x14ac:dyDescent="0.25">
      <c r="A5154" s="4" t="str">
        <f>HYPERLINK("http://www.autodoc.ru/Web/price/art/FDKUG13740L?analog=on","FDKUG13740L")</f>
        <v>FDKUG13740L</v>
      </c>
      <c r="B5154" s="1" t="s">
        <v>7937</v>
      </c>
      <c r="C5154" s="1" t="s">
        <v>1924</v>
      </c>
      <c r="D5154" t="s">
        <v>7936</v>
      </c>
    </row>
    <row r="5155" spans="1:4" x14ac:dyDescent="0.25">
      <c r="A5155" s="4" t="str">
        <f>HYPERLINK("http://www.autodoc.ru/Web/price/art/FDKUG13740R?analog=on","FDKUG13740R")</f>
        <v>FDKUG13740R</v>
      </c>
      <c r="B5155" s="1" t="s">
        <v>7938</v>
      </c>
      <c r="C5155" s="1" t="s">
        <v>1924</v>
      </c>
      <c r="D5155" t="s">
        <v>7939</v>
      </c>
    </row>
    <row r="5156" spans="1:4" x14ac:dyDescent="0.25">
      <c r="A5156" s="4" t="str">
        <f>HYPERLINK("http://www.autodoc.ru/Web/price/art/FDKUG16740R?analog=on","FDKUG16740R")</f>
        <v>FDKUG16740R</v>
      </c>
      <c r="B5156" s="1" t="s">
        <v>7940</v>
      </c>
      <c r="C5156" s="1" t="s">
        <v>557</v>
      </c>
      <c r="D5156" t="s">
        <v>7939</v>
      </c>
    </row>
    <row r="5157" spans="1:4" x14ac:dyDescent="0.25">
      <c r="A5157" s="4" t="str">
        <f>HYPERLINK("http://www.autodoc.ru/Web/price/art/FDKUG16750L?analog=on","FDKUG16750L")</f>
        <v>FDKUG16750L</v>
      </c>
      <c r="B5157" s="1" t="s">
        <v>7941</v>
      </c>
      <c r="C5157" s="1" t="s">
        <v>557</v>
      </c>
      <c r="D5157" t="s">
        <v>7942</v>
      </c>
    </row>
    <row r="5158" spans="1:4" x14ac:dyDescent="0.25">
      <c r="A5158" s="4" t="str">
        <f>HYPERLINK("http://www.autodoc.ru/Web/price/art/FDKUG13750L?analog=on","FDKUG13750L")</f>
        <v>FDKUG13750L</v>
      </c>
      <c r="B5158" s="1" t="s">
        <v>7943</v>
      </c>
      <c r="C5158" s="1" t="s">
        <v>1924</v>
      </c>
      <c r="D5158" t="s">
        <v>7942</v>
      </c>
    </row>
    <row r="5159" spans="1:4" x14ac:dyDescent="0.25">
      <c r="A5159" s="4" t="str">
        <f>HYPERLINK("http://www.autodoc.ru/Web/price/art/FDKUG13750R?analog=on","FDKUG13750R")</f>
        <v>FDKUG13750R</v>
      </c>
      <c r="B5159" s="1" t="s">
        <v>7944</v>
      </c>
      <c r="C5159" s="1" t="s">
        <v>1924</v>
      </c>
      <c r="D5159" t="s">
        <v>7945</v>
      </c>
    </row>
    <row r="5160" spans="1:4" x14ac:dyDescent="0.25">
      <c r="A5160" s="4" t="str">
        <f>HYPERLINK("http://www.autodoc.ru/Web/price/art/FDKUG16750R?analog=on","FDKUG16750R")</f>
        <v>FDKUG16750R</v>
      </c>
      <c r="B5160" s="1" t="s">
        <v>7946</v>
      </c>
      <c r="C5160" s="1" t="s">
        <v>557</v>
      </c>
      <c r="D5160" t="s">
        <v>7945</v>
      </c>
    </row>
    <row r="5161" spans="1:4" x14ac:dyDescent="0.25">
      <c r="A5161" s="4" t="str">
        <f>HYPERLINK("http://www.autodoc.ru/Web/price/art/FDKUG139A0L?analog=on","FDKUG139A0L")</f>
        <v>FDKUG139A0L</v>
      </c>
      <c r="B5161" s="1" t="s">
        <v>7947</v>
      </c>
      <c r="C5161" s="1" t="s">
        <v>1924</v>
      </c>
      <c r="D5161" t="s">
        <v>7948</v>
      </c>
    </row>
    <row r="5162" spans="1:4" x14ac:dyDescent="0.25">
      <c r="A5162" s="4" t="str">
        <f>HYPERLINK("http://www.autodoc.ru/Web/price/art/FDKUG139A0R?analog=on","FDKUG139A0R")</f>
        <v>FDKUG139A0R</v>
      </c>
      <c r="B5162" s="1" t="s">
        <v>7949</v>
      </c>
      <c r="C5162" s="1" t="s">
        <v>1924</v>
      </c>
      <c r="D5162" t="s">
        <v>7950</v>
      </c>
    </row>
    <row r="5163" spans="1:4" x14ac:dyDescent="0.25">
      <c r="A5163" s="4" t="str">
        <f>HYPERLINK("http://www.autodoc.ru/Web/price/art/FDKUG139B0L?analog=on","FDKUG139B0L")</f>
        <v>FDKUG139B0L</v>
      </c>
      <c r="B5163" s="1" t="s">
        <v>7951</v>
      </c>
      <c r="C5163" s="1" t="s">
        <v>1924</v>
      </c>
      <c r="D5163" t="s">
        <v>7952</v>
      </c>
    </row>
    <row r="5164" spans="1:4" x14ac:dyDescent="0.25">
      <c r="A5164" s="4" t="str">
        <f>HYPERLINK("http://www.autodoc.ru/Web/price/art/FDKUG139B0R?analog=on","FDKUG139B0R")</f>
        <v>FDKUG139B0R</v>
      </c>
      <c r="B5164" s="1" t="s">
        <v>7953</v>
      </c>
      <c r="C5164" s="1" t="s">
        <v>1924</v>
      </c>
      <c r="D5164" t="s">
        <v>7954</v>
      </c>
    </row>
    <row r="5165" spans="1:4" x14ac:dyDescent="0.25">
      <c r="A5165" s="4" t="str">
        <f>HYPERLINK("http://www.autodoc.ru/Web/price/art/FDKUG169C0L?analog=on","FDKUG169C0L")</f>
        <v>FDKUG169C0L</v>
      </c>
      <c r="B5165" s="1" t="s">
        <v>7955</v>
      </c>
      <c r="C5165" s="1" t="s">
        <v>557</v>
      </c>
      <c r="D5165" t="s">
        <v>7956</v>
      </c>
    </row>
    <row r="5166" spans="1:4" x14ac:dyDescent="0.25">
      <c r="A5166" s="4" t="str">
        <f>HYPERLINK("http://www.autodoc.ru/Web/price/art/FDKUG169C0R?analog=on","FDKUG169C0R")</f>
        <v>FDKUG169C0R</v>
      </c>
      <c r="B5166" s="1" t="s">
        <v>7957</v>
      </c>
      <c r="C5166" s="1" t="s">
        <v>557</v>
      </c>
      <c r="D5166" t="s">
        <v>7958</v>
      </c>
    </row>
    <row r="5167" spans="1:4" x14ac:dyDescent="0.25">
      <c r="A5167" s="4" t="str">
        <f>HYPERLINK("http://www.autodoc.ru/Web/price/art/FDKUG139F0P?analog=on","FDKUG139F0P")</f>
        <v>FDKUG139F0P</v>
      </c>
      <c r="B5167" s="1" t="s">
        <v>7959</v>
      </c>
      <c r="C5167" s="1" t="s">
        <v>1924</v>
      </c>
      <c r="D5167" t="s">
        <v>7960</v>
      </c>
    </row>
    <row r="5168" spans="1:4" x14ac:dyDescent="0.25">
      <c r="A5168" s="4" t="str">
        <f>HYPERLINK("http://www.autodoc.ru/Web/price/art/FDKUG169F0P?analog=on","FDKUG169F0P")</f>
        <v>FDKUG169F0P</v>
      </c>
      <c r="B5168" s="1" t="s">
        <v>7961</v>
      </c>
      <c r="C5168" s="1" t="s">
        <v>557</v>
      </c>
      <c r="D5168" t="s">
        <v>7960</v>
      </c>
    </row>
    <row r="5169" spans="1:4" x14ac:dyDescent="0.25">
      <c r="A5169" s="3" t="s">
        <v>7962</v>
      </c>
      <c r="B5169" s="3"/>
      <c r="C5169" s="3"/>
      <c r="D5169" s="3"/>
    </row>
    <row r="5170" spans="1:4" x14ac:dyDescent="0.25">
      <c r="A5170" s="4" t="str">
        <f>HYPERLINK("http://www.autodoc.ru/Web/price/art/FDCAP08000L?analog=on","FDCAP08000L")</f>
        <v>FDCAP08000L</v>
      </c>
      <c r="B5170" s="1" t="s">
        <v>7963</v>
      </c>
      <c r="C5170" s="1" t="s">
        <v>506</v>
      </c>
      <c r="D5170" t="s">
        <v>7964</v>
      </c>
    </row>
    <row r="5171" spans="1:4" x14ac:dyDescent="0.25">
      <c r="A5171" s="4" t="str">
        <f>HYPERLINK("http://www.autodoc.ru/Web/price/art/FDCAP00000L?analog=on","FDCAP00000L")</f>
        <v>FDCAP00000L</v>
      </c>
      <c r="B5171" s="1" t="s">
        <v>7965</v>
      </c>
      <c r="C5171" s="1" t="s">
        <v>7966</v>
      </c>
      <c r="D5171" t="s">
        <v>7964</v>
      </c>
    </row>
    <row r="5172" spans="1:4" x14ac:dyDescent="0.25">
      <c r="A5172" s="4" t="str">
        <f>HYPERLINK("http://www.autodoc.ru/Web/price/art/FDCAP05000L?analog=on","FDCAP05000L")</f>
        <v>FDCAP05000L</v>
      </c>
      <c r="B5172" s="1" t="s">
        <v>7967</v>
      </c>
      <c r="C5172" s="1" t="s">
        <v>725</v>
      </c>
      <c r="D5172" t="s">
        <v>7964</v>
      </c>
    </row>
    <row r="5173" spans="1:4" x14ac:dyDescent="0.25">
      <c r="A5173" s="4" t="str">
        <f>HYPERLINK("http://www.autodoc.ru/Web/price/art/FDCAP05000R?analog=on","FDCAP05000R")</f>
        <v>FDCAP05000R</v>
      </c>
      <c r="B5173" s="1" t="s">
        <v>7968</v>
      </c>
      <c r="C5173" s="1" t="s">
        <v>725</v>
      </c>
      <c r="D5173" t="s">
        <v>7969</v>
      </c>
    </row>
    <row r="5174" spans="1:4" x14ac:dyDescent="0.25">
      <c r="A5174" s="4" t="str">
        <f>HYPERLINK("http://www.autodoc.ru/Web/price/art/FDCAP00000R?analog=on","FDCAP00000R")</f>
        <v>FDCAP00000R</v>
      </c>
      <c r="B5174" s="1" t="s">
        <v>7970</v>
      </c>
      <c r="C5174" s="1" t="s">
        <v>7966</v>
      </c>
      <c r="D5174" t="s">
        <v>7969</v>
      </c>
    </row>
    <row r="5175" spans="1:4" x14ac:dyDescent="0.25">
      <c r="A5175" s="4" t="str">
        <f>HYPERLINK("http://www.autodoc.ru/Web/price/art/FDCAP08000R?analog=on","FDCAP08000R")</f>
        <v>FDCAP08000R</v>
      </c>
      <c r="B5175" s="1" t="s">
        <v>7971</v>
      </c>
      <c r="C5175" s="1" t="s">
        <v>506</v>
      </c>
      <c r="D5175" t="s">
        <v>7969</v>
      </c>
    </row>
    <row r="5176" spans="1:4" x14ac:dyDescent="0.25">
      <c r="A5176" s="4" t="str">
        <f>HYPERLINK("http://www.autodoc.ru/Web/price/art/FDCAP00001L?analog=on","FDCAP00001L")</f>
        <v>FDCAP00001L</v>
      </c>
      <c r="B5176" s="1" t="s">
        <v>7972</v>
      </c>
      <c r="C5176" s="1" t="s">
        <v>7966</v>
      </c>
      <c r="D5176" t="s">
        <v>7973</v>
      </c>
    </row>
    <row r="5177" spans="1:4" x14ac:dyDescent="0.25">
      <c r="A5177" s="4" t="str">
        <f>HYPERLINK("http://www.autodoc.ru/Web/price/art/FDCAP00001R?analog=on","FDCAP00001R")</f>
        <v>FDCAP00001R</v>
      </c>
      <c r="B5177" s="1" t="s">
        <v>7974</v>
      </c>
      <c r="C5177" s="1" t="s">
        <v>7966</v>
      </c>
      <c r="D5177" t="s">
        <v>7975</v>
      </c>
    </row>
    <row r="5178" spans="1:4" x14ac:dyDescent="0.25">
      <c r="A5178" s="4" t="str">
        <f>HYPERLINK("http://www.autodoc.ru/Web/price/art/FDCAP05070Z?analog=on","FDCAP05070Z")</f>
        <v>FDCAP05070Z</v>
      </c>
      <c r="B5178" s="1" t="s">
        <v>7200</v>
      </c>
      <c r="C5178" s="1" t="s">
        <v>815</v>
      </c>
      <c r="D5178" t="s">
        <v>7201</v>
      </c>
    </row>
    <row r="5179" spans="1:4" x14ac:dyDescent="0.25">
      <c r="A5179" s="4" t="str">
        <f>HYPERLINK("http://www.autodoc.ru/Web/price/art/FDCAP00070L?analog=on","FDCAP00070L")</f>
        <v>FDCAP00070L</v>
      </c>
      <c r="B5179" s="1" t="s">
        <v>7976</v>
      </c>
      <c r="C5179" s="1" t="s">
        <v>7966</v>
      </c>
      <c r="D5179" t="s">
        <v>7977</v>
      </c>
    </row>
    <row r="5180" spans="1:4" x14ac:dyDescent="0.25">
      <c r="A5180" s="4" t="str">
        <f>HYPERLINK("http://www.autodoc.ru/Web/price/art/FDCAP00070R?analog=on","FDCAP00070R")</f>
        <v>FDCAP00070R</v>
      </c>
      <c r="B5180" s="1" t="s">
        <v>7978</v>
      </c>
      <c r="C5180" s="1" t="s">
        <v>7966</v>
      </c>
      <c r="D5180" t="s">
        <v>7979</v>
      </c>
    </row>
    <row r="5181" spans="1:4" x14ac:dyDescent="0.25">
      <c r="A5181" s="4" t="str">
        <f>HYPERLINK("http://www.autodoc.ru/Web/price/art/FDMAV00100HB?analog=on","FDMAV00100HB")</f>
        <v>FDMAV00100HB</v>
      </c>
      <c r="B5181" s="1" t="s">
        <v>7980</v>
      </c>
      <c r="C5181" s="1" t="s">
        <v>7981</v>
      </c>
      <c r="D5181" t="s">
        <v>7982</v>
      </c>
    </row>
    <row r="5182" spans="1:4" x14ac:dyDescent="0.25">
      <c r="A5182" s="4" t="str">
        <f>HYPERLINK("http://www.autodoc.ru/Web/price/art/FDMAV00100B?analog=on","FDMAV00100B")</f>
        <v>FDMAV00100B</v>
      </c>
      <c r="B5182" s="1" t="s">
        <v>7983</v>
      </c>
      <c r="C5182" s="1" t="s">
        <v>7981</v>
      </c>
      <c r="D5182" t="s">
        <v>7984</v>
      </c>
    </row>
    <row r="5183" spans="1:4" x14ac:dyDescent="0.25">
      <c r="A5183" s="4" t="str">
        <f>HYPERLINK("http://www.autodoc.ru/Web/price/art/FDMAV05100B?analog=on","FDMAV05100B")</f>
        <v>FDMAV05100B</v>
      </c>
      <c r="B5183" s="1" t="s">
        <v>7985</v>
      </c>
      <c r="C5183" s="1" t="s">
        <v>725</v>
      </c>
      <c r="D5183" t="s">
        <v>7986</v>
      </c>
    </row>
    <row r="5184" spans="1:4" x14ac:dyDescent="0.25">
      <c r="A5184" s="4" t="str">
        <f>HYPERLINK("http://www.autodoc.ru/Web/price/art/FDCAP05160G?analog=on","FDCAP05160G")</f>
        <v>FDCAP05160G</v>
      </c>
      <c r="B5184" s="1" t="s">
        <v>7987</v>
      </c>
      <c r="C5184" s="1" t="s">
        <v>725</v>
      </c>
      <c r="D5184" t="s">
        <v>7988</v>
      </c>
    </row>
    <row r="5185" spans="1:4" x14ac:dyDescent="0.25">
      <c r="A5185" s="4" t="str">
        <f>HYPERLINK("http://www.autodoc.ru/Web/price/art/FDMAV00160G?analog=on","FDMAV00160G")</f>
        <v>FDMAV00160G</v>
      </c>
      <c r="B5185" s="1" t="s">
        <v>7989</v>
      </c>
      <c r="C5185" s="1" t="s">
        <v>7981</v>
      </c>
      <c r="D5185" t="s">
        <v>7990</v>
      </c>
    </row>
    <row r="5186" spans="1:4" x14ac:dyDescent="0.25">
      <c r="A5186" s="4" t="str">
        <f>HYPERLINK("http://www.autodoc.ru/Web/price/art/FDMAV00161G?analog=on","FDMAV00161G")</f>
        <v>FDMAV00161G</v>
      </c>
      <c r="B5186" s="1" t="s">
        <v>7991</v>
      </c>
      <c r="C5186" s="1" t="s">
        <v>7981</v>
      </c>
      <c r="D5186" t="s">
        <v>7992</v>
      </c>
    </row>
    <row r="5187" spans="1:4" x14ac:dyDescent="0.25">
      <c r="A5187" s="4" t="str">
        <f>HYPERLINK("http://www.autodoc.ru/Web/price/art/FDCAP00240?analog=on","FDCAP00240")</f>
        <v>FDCAP00240</v>
      </c>
      <c r="B5187" s="1" t="s">
        <v>7993</v>
      </c>
      <c r="C5187" s="1" t="s">
        <v>7966</v>
      </c>
      <c r="D5187" t="s">
        <v>7994</v>
      </c>
    </row>
    <row r="5188" spans="1:4" x14ac:dyDescent="0.25">
      <c r="A5188" s="4" t="str">
        <f>HYPERLINK("http://www.autodoc.ru/Web/price/art/FDMAV00270L?analog=on","FDMAV00270L")</f>
        <v>FDMAV00270L</v>
      </c>
      <c r="B5188" s="1" t="s">
        <v>7995</v>
      </c>
      <c r="C5188" s="1" t="s">
        <v>7981</v>
      </c>
      <c r="D5188" t="s">
        <v>7996</v>
      </c>
    </row>
    <row r="5189" spans="1:4" x14ac:dyDescent="0.25">
      <c r="A5189" s="4" t="str">
        <f>HYPERLINK("http://www.autodoc.ru/Web/price/art/FDMAV00270R?analog=on","FDMAV00270R")</f>
        <v>FDMAV00270R</v>
      </c>
      <c r="B5189" s="1" t="s">
        <v>7997</v>
      </c>
      <c r="C5189" s="1" t="s">
        <v>7981</v>
      </c>
      <c r="D5189" t="s">
        <v>7998</v>
      </c>
    </row>
    <row r="5190" spans="1:4" x14ac:dyDescent="0.25">
      <c r="A5190" s="4" t="str">
        <f>HYPERLINK("http://www.autodoc.ru/Web/price/art/FDMAV00271L?analog=on","FDMAV00271L")</f>
        <v>FDMAV00271L</v>
      </c>
      <c r="B5190" s="1" t="s">
        <v>7999</v>
      </c>
      <c r="C5190" s="1" t="s">
        <v>7981</v>
      </c>
      <c r="D5190" t="s">
        <v>8000</v>
      </c>
    </row>
    <row r="5191" spans="1:4" x14ac:dyDescent="0.25">
      <c r="A5191" s="4" t="str">
        <f>HYPERLINK("http://www.autodoc.ru/Web/price/art/FDMAV00271R?analog=on","FDMAV00271R")</f>
        <v>FDMAV00271R</v>
      </c>
      <c r="B5191" s="1" t="s">
        <v>8001</v>
      </c>
      <c r="C5191" s="1" t="s">
        <v>7981</v>
      </c>
      <c r="D5191" t="s">
        <v>8002</v>
      </c>
    </row>
    <row r="5192" spans="1:4" x14ac:dyDescent="0.25">
      <c r="A5192" s="4" t="str">
        <f>HYPERLINK("http://www.autodoc.ru/Web/price/art/FDMAV00330?analog=on","FDMAV00330")</f>
        <v>FDMAV00330</v>
      </c>
      <c r="B5192" s="1" t="s">
        <v>8003</v>
      </c>
      <c r="C5192" s="1" t="s">
        <v>7981</v>
      </c>
      <c r="D5192" t="s">
        <v>8004</v>
      </c>
    </row>
    <row r="5193" spans="1:4" x14ac:dyDescent="0.25">
      <c r="A5193" s="4" t="str">
        <f>HYPERLINK("http://www.autodoc.ru/Web/price/art/FDCAP00390?analog=on","FDCAP00390")</f>
        <v>FDCAP00390</v>
      </c>
      <c r="B5193" s="1" t="s">
        <v>8005</v>
      </c>
      <c r="C5193" s="1" t="s">
        <v>7966</v>
      </c>
      <c r="D5193" t="s">
        <v>8006</v>
      </c>
    </row>
    <row r="5194" spans="1:4" x14ac:dyDescent="0.25">
      <c r="A5194" s="4" t="str">
        <f>HYPERLINK("http://www.autodoc.ru/Web/price/art/FDCAP00410?analog=on","FDCAP00410")</f>
        <v>FDCAP00410</v>
      </c>
      <c r="B5194" s="1" t="s">
        <v>8007</v>
      </c>
      <c r="C5194" s="1" t="s">
        <v>7966</v>
      </c>
      <c r="D5194" t="s">
        <v>8008</v>
      </c>
    </row>
    <row r="5195" spans="1:4" x14ac:dyDescent="0.25">
      <c r="A5195" s="4" t="str">
        <f>HYPERLINK("http://www.autodoc.ru/Web/price/art/FDMAV00450L?analog=on","FDMAV00450L")</f>
        <v>FDMAV00450L</v>
      </c>
      <c r="B5195" s="1" t="s">
        <v>8009</v>
      </c>
      <c r="C5195" s="1" t="s">
        <v>3014</v>
      </c>
      <c r="D5195" t="s">
        <v>8010</v>
      </c>
    </row>
    <row r="5196" spans="1:4" x14ac:dyDescent="0.25">
      <c r="A5196" s="4" t="str">
        <f>HYPERLINK("http://www.autodoc.ru/Web/price/art/FDMAV00450R?analog=on","FDMAV00450R")</f>
        <v>FDMAV00450R</v>
      </c>
      <c r="B5196" s="1" t="s">
        <v>8011</v>
      </c>
      <c r="C5196" s="1" t="s">
        <v>3014</v>
      </c>
      <c r="D5196" t="s">
        <v>8012</v>
      </c>
    </row>
    <row r="5197" spans="1:4" x14ac:dyDescent="0.25">
      <c r="A5197" s="4" t="str">
        <f>HYPERLINK("http://www.autodoc.ru/Web/price/art/FDMAV00640G?analog=on","FDMAV00640G")</f>
        <v>FDMAV00640G</v>
      </c>
      <c r="B5197" s="1" t="s">
        <v>8013</v>
      </c>
      <c r="C5197" s="1" t="s">
        <v>7981</v>
      </c>
      <c r="D5197" t="s">
        <v>8014</v>
      </c>
    </row>
    <row r="5198" spans="1:4" x14ac:dyDescent="0.25">
      <c r="A5198" s="4" t="str">
        <f>HYPERLINK("http://www.autodoc.ru/Web/price/art/FDCAP00740L?analog=on","FDCAP00740L")</f>
        <v>FDCAP00740L</v>
      </c>
      <c r="B5198" s="1" t="s">
        <v>8015</v>
      </c>
      <c r="C5198" s="1" t="s">
        <v>8016</v>
      </c>
      <c r="D5198" t="s">
        <v>8017</v>
      </c>
    </row>
    <row r="5199" spans="1:4" x14ac:dyDescent="0.25">
      <c r="A5199" s="4" t="str">
        <f>HYPERLINK("http://www.autodoc.ru/Web/price/art/FDCAP08740L?analog=on","FDCAP08740L")</f>
        <v>FDCAP08740L</v>
      </c>
      <c r="B5199" s="1" t="s">
        <v>8018</v>
      </c>
      <c r="C5199" s="1" t="s">
        <v>506</v>
      </c>
      <c r="D5199" t="s">
        <v>8019</v>
      </c>
    </row>
    <row r="5200" spans="1:4" x14ac:dyDescent="0.25">
      <c r="A5200" s="4" t="str">
        <f>HYPERLINK("http://www.autodoc.ru/Web/price/art/FDCAP00740R?analog=on","FDCAP00740R")</f>
        <v>FDCAP00740R</v>
      </c>
      <c r="B5200" s="1" t="s">
        <v>8020</v>
      </c>
      <c r="C5200" s="1" t="s">
        <v>8016</v>
      </c>
      <c r="D5200" t="s">
        <v>8021</v>
      </c>
    </row>
    <row r="5201" spans="1:4" x14ac:dyDescent="0.25">
      <c r="A5201" s="4" t="str">
        <f>HYPERLINK("http://www.autodoc.ru/Web/price/art/FDCAP08740R?analog=on","FDCAP08740R")</f>
        <v>FDCAP08740R</v>
      </c>
      <c r="B5201" s="1" t="s">
        <v>8022</v>
      </c>
      <c r="C5201" s="1" t="s">
        <v>506</v>
      </c>
      <c r="D5201" t="s">
        <v>8023</v>
      </c>
    </row>
    <row r="5202" spans="1:4" x14ac:dyDescent="0.25">
      <c r="A5202" s="4" t="str">
        <f>HYPERLINK("http://www.autodoc.ru/Web/price/art/FDMAV00810L?analog=on","FDMAV00810L")</f>
        <v>FDMAV00810L</v>
      </c>
      <c r="B5202" s="1" t="s">
        <v>8024</v>
      </c>
      <c r="C5202" s="1" t="s">
        <v>7981</v>
      </c>
      <c r="D5202" t="s">
        <v>8025</v>
      </c>
    </row>
    <row r="5203" spans="1:4" x14ac:dyDescent="0.25">
      <c r="A5203" s="4" t="str">
        <f>HYPERLINK("http://www.autodoc.ru/Web/price/art/FDMAV00810R?analog=on","FDMAV00810R")</f>
        <v>FDMAV00810R</v>
      </c>
      <c r="B5203" s="1" t="s">
        <v>8026</v>
      </c>
      <c r="C5203" s="1" t="s">
        <v>7981</v>
      </c>
      <c r="D5203" t="s">
        <v>8027</v>
      </c>
    </row>
    <row r="5204" spans="1:4" x14ac:dyDescent="0.25">
      <c r="A5204" s="4" t="str">
        <f>HYPERLINK("http://www.autodoc.ru/Web/price/art/FDCAP00910A?analog=on","FDCAP00910A")</f>
        <v>FDCAP00910A</v>
      </c>
      <c r="B5204" s="1" t="s">
        <v>8028</v>
      </c>
      <c r="C5204" s="1" t="s">
        <v>7966</v>
      </c>
      <c r="D5204" t="s">
        <v>8029</v>
      </c>
    </row>
    <row r="5205" spans="1:4" x14ac:dyDescent="0.25">
      <c r="A5205" s="4" t="str">
        <f>HYPERLINK("http://www.autodoc.ru/Web/price/art/FDCAP00911?analog=on","FDCAP00911")</f>
        <v>FDCAP00911</v>
      </c>
      <c r="B5205" s="1" t="s">
        <v>8030</v>
      </c>
      <c r="C5205" s="1" t="s">
        <v>7966</v>
      </c>
      <c r="D5205" t="s">
        <v>8031</v>
      </c>
    </row>
    <row r="5206" spans="1:4" x14ac:dyDescent="0.25">
      <c r="A5206" s="4" t="str">
        <f>HYPERLINK("http://www.autodoc.ru/Web/price/art/FDCAP00920?analog=on","FDCAP00920")</f>
        <v>FDCAP00920</v>
      </c>
      <c r="B5206" s="1" t="s">
        <v>8032</v>
      </c>
      <c r="C5206" s="1" t="s">
        <v>7966</v>
      </c>
      <c r="D5206" t="s">
        <v>8033</v>
      </c>
    </row>
    <row r="5207" spans="1:4" x14ac:dyDescent="0.25">
      <c r="A5207" s="4" t="str">
        <f>HYPERLINK("http://www.autodoc.ru/Web/price/art/FDCAP00930?analog=on","FDCAP00930")</f>
        <v>FDCAP00930</v>
      </c>
      <c r="B5207" s="1" t="s">
        <v>8034</v>
      </c>
      <c r="C5207" s="1" t="s">
        <v>7966</v>
      </c>
      <c r="D5207" t="s">
        <v>8035</v>
      </c>
    </row>
    <row r="5208" spans="1:4" x14ac:dyDescent="0.25">
      <c r="A5208" s="4" t="str">
        <f>HYPERLINK("http://www.autodoc.ru/Web/price/art/FDMAV00960L?analog=on","FDMAV00960L")</f>
        <v>FDMAV00960L</v>
      </c>
      <c r="B5208" s="1" t="s">
        <v>8036</v>
      </c>
      <c r="C5208" s="1" t="s">
        <v>7981</v>
      </c>
      <c r="D5208" t="s">
        <v>8037</v>
      </c>
    </row>
    <row r="5209" spans="1:4" x14ac:dyDescent="0.25">
      <c r="A5209" s="4" t="str">
        <f>HYPERLINK("http://www.autodoc.ru/Web/price/art/FDMAV00960R?analog=on","FDMAV00960R")</f>
        <v>FDMAV00960R</v>
      </c>
      <c r="B5209" s="1" t="s">
        <v>8038</v>
      </c>
      <c r="C5209" s="1" t="s">
        <v>7981</v>
      </c>
      <c r="D5209" t="s">
        <v>8039</v>
      </c>
    </row>
    <row r="5210" spans="1:4" x14ac:dyDescent="0.25">
      <c r="A5210" s="4" t="str">
        <f>HYPERLINK("http://www.autodoc.ru/Web/price/art/MZTRI00970?analog=on","MZTRI00970")</f>
        <v>MZTRI00970</v>
      </c>
      <c r="B5210" s="1" t="s">
        <v>8040</v>
      </c>
      <c r="C5210" s="1" t="s">
        <v>7966</v>
      </c>
      <c r="D5210" t="s">
        <v>8041</v>
      </c>
    </row>
    <row r="5211" spans="1:4" x14ac:dyDescent="0.25">
      <c r="A5211" s="3" t="s">
        <v>8042</v>
      </c>
      <c r="B5211" s="3"/>
      <c r="C5211" s="3"/>
      <c r="D5211" s="3"/>
    </row>
    <row r="5212" spans="1:4" x14ac:dyDescent="0.25">
      <c r="A5212" s="4" t="str">
        <f>HYPERLINK("http://www.autodoc.ru/Web/price/art/FDMON07000L?analog=on","FDMON07000L")</f>
        <v>FDMON07000L</v>
      </c>
      <c r="B5212" s="1" t="s">
        <v>8043</v>
      </c>
      <c r="C5212" s="1" t="s">
        <v>764</v>
      </c>
      <c r="D5212" t="s">
        <v>8044</v>
      </c>
    </row>
    <row r="5213" spans="1:4" x14ac:dyDescent="0.25">
      <c r="A5213" s="4" t="str">
        <f>HYPERLINK("http://www.autodoc.ru/Web/price/art/FDMON07000R?analog=on","FDMON07000R")</f>
        <v>FDMON07000R</v>
      </c>
      <c r="B5213" s="1" t="s">
        <v>8045</v>
      </c>
      <c r="C5213" s="1" t="s">
        <v>764</v>
      </c>
      <c r="D5213" t="s">
        <v>8046</v>
      </c>
    </row>
    <row r="5214" spans="1:4" x14ac:dyDescent="0.25">
      <c r="A5214" s="4" t="str">
        <f>HYPERLINK("http://www.autodoc.ru/Web/price/art/FDMON07001L?analog=on","FDMON07001L")</f>
        <v>FDMON07001L</v>
      </c>
      <c r="B5214" s="1" t="s">
        <v>8047</v>
      </c>
      <c r="C5214" s="1" t="s">
        <v>764</v>
      </c>
      <c r="D5214" t="s">
        <v>8048</v>
      </c>
    </row>
    <row r="5215" spans="1:4" x14ac:dyDescent="0.25">
      <c r="A5215" s="4" t="str">
        <f>HYPERLINK("http://www.autodoc.ru/Web/price/art/FDMON07001R?analog=on","FDMON07001R")</f>
        <v>FDMON07001R</v>
      </c>
      <c r="B5215" s="1" t="s">
        <v>8049</v>
      </c>
      <c r="C5215" s="1" t="s">
        <v>764</v>
      </c>
      <c r="D5215" t="s">
        <v>8050</v>
      </c>
    </row>
    <row r="5216" spans="1:4" x14ac:dyDescent="0.25">
      <c r="A5216" s="4" t="str">
        <f>HYPERLINK("http://www.autodoc.ru/Web/price/art/FDMON07002HN?analog=on","FDMON07002HN")</f>
        <v>FDMON07002HN</v>
      </c>
      <c r="B5216" s="1" t="s">
        <v>8051</v>
      </c>
      <c r="C5216" s="1" t="s">
        <v>764</v>
      </c>
      <c r="D5216" t="s">
        <v>8052</v>
      </c>
    </row>
    <row r="5217" spans="1:4" x14ac:dyDescent="0.25">
      <c r="A5217" s="4" t="str">
        <f>HYPERLINK("http://www.autodoc.ru/Web/price/art/FDMON07002BN?analog=on","FDMON07002BN")</f>
        <v>FDMON07002BN</v>
      </c>
      <c r="B5217" s="1" t="s">
        <v>8051</v>
      </c>
      <c r="C5217" s="1" t="s">
        <v>764</v>
      </c>
      <c r="D5217" t="s">
        <v>8053</v>
      </c>
    </row>
    <row r="5218" spans="1:4" x14ac:dyDescent="0.25">
      <c r="A5218" s="4" t="str">
        <f>HYPERLINK("http://www.autodoc.ru/Web/price/art/FDMON07003BN?analog=on","FDMON07003BN")</f>
        <v>FDMON07003BN</v>
      </c>
      <c r="B5218" s="1" t="s">
        <v>8051</v>
      </c>
      <c r="C5218" s="1" t="s">
        <v>764</v>
      </c>
      <c r="D5218" t="s">
        <v>8054</v>
      </c>
    </row>
    <row r="5219" spans="1:4" x14ac:dyDescent="0.25">
      <c r="A5219" s="4" t="str">
        <f>HYPERLINK("http://www.autodoc.ru/Web/price/art/FDMON07070L?analog=on","FDMON07070L")</f>
        <v>FDMON07070L</v>
      </c>
      <c r="B5219" s="1" t="s">
        <v>8055</v>
      </c>
      <c r="C5219" s="1" t="s">
        <v>764</v>
      </c>
      <c r="D5219" t="s">
        <v>8056</v>
      </c>
    </row>
    <row r="5220" spans="1:4" x14ac:dyDescent="0.25">
      <c r="A5220" s="4" t="str">
        <f>HYPERLINK("http://www.autodoc.ru/Web/price/art/FDMON11070L?analog=on","FDMON11070L")</f>
        <v>FDMON11070L</v>
      </c>
      <c r="B5220" s="1" t="s">
        <v>8057</v>
      </c>
      <c r="C5220" s="1" t="s">
        <v>1470</v>
      </c>
      <c r="D5220" t="s">
        <v>8056</v>
      </c>
    </row>
    <row r="5221" spans="1:4" x14ac:dyDescent="0.25">
      <c r="A5221" s="4" t="str">
        <f>HYPERLINK("http://www.autodoc.ru/Web/price/art/FDMON11070R?analog=on","FDMON11070R")</f>
        <v>FDMON11070R</v>
      </c>
      <c r="B5221" s="1" t="s">
        <v>8058</v>
      </c>
      <c r="C5221" s="1" t="s">
        <v>1470</v>
      </c>
      <c r="D5221" t="s">
        <v>8059</v>
      </c>
    </row>
    <row r="5222" spans="1:4" x14ac:dyDescent="0.25">
      <c r="A5222" s="4" t="str">
        <f>HYPERLINK("http://www.autodoc.ru/Web/price/art/FDMON07070R?analog=on","FDMON07070R")</f>
        <v>FDMON07070R</v>
      </c>
      <c r="B5222" s="1" t="s">
        <v>8060</v>
      </c>
      <c r="C5222" s="1" t="s">
        <v>764</v>
      </c>
      <c r="D5222" t="s">
        <v>8059</v>
      </c>
    </row>
    <row r="5223" spans="1:4" x14ac:dyDescent="0.25">
      <c r="A5223" s="4" t="str">
        <f>HYPERLINK("http://www.autodoc.ru/Web/price/art/FDMON11071L?analog=on","FDMON11071L")</f>
        <v>FDMON11071L</v>
      </c>
      <c r="B5223" s="1" t="s">
        <v>8057</v>
      </c>
      <c r="C5223" s="1" t="s">
        <v>1470</v>
      </c>
      <c r="D5223" t="s">
        <v>8061</v>
      </c>
    </row>
    <row r="5224" spans="1:4" x14ac:dyDescent="0.25">
      <c r="A5224" s="4" t="str">
        <f>HYPERLINK("http://www.autodoc.ru/Web/price/art/FDMON07071L?analog=on","FDMON07071L")</f>
        <v>FDMON07071L</v>
      </c>
      <c r="B5224" s="1" t="s">
        <v>8062</v>
      </c>
      <c r="C5224" s="1" t="s">
        <v>764</v>
      </c>
      <c r="D5224" t="s">
        <v>8061</v>
      </c>
    </row>
    <row r="5225" spans="1:4" x14ac:dyDescent="0.25">
      <c r="A5225" s="4" t="str">
        <f>HYPERLINK("http://www.autodoc.ru/Web/price/art/FDMON07071R?analog=on","FDMON07071R")</f>
        <v>FDMON07071R</v>
      </c>
      <c r="B5225" s="1" t="s">
        <v>8063</v>
      </c>
      <c r="C5225" s="1" t="s">
        <v>764</v>
      </c>
      <c r="D5225" t="s">
        <v>8064</v>
      </c>
    </row>
    <row r="5226" spans="1:4" x14ac:dyDescent="0.25">
      <c r="A5226" s="4" t="str">
        <f>HYPERLINK("http://www.autodoc.ru/Web/price/art/FDMON11071R?analog=on","FDMON11071R")</f>
        <v>FDMON11071R</v>
      </c>
      <c r="B5226" s="1" t="s">
        <v>8058</v>
      </c>
      <c r="C5226" s="1" t="s">
        <v>1470</v>
      </c>
      <c r="D5226" t="s">
        <v>8064</v>
      </c>
    </row>
    <row r="5227" spans="1:4" x14ac:dyDescent="0.25">
      <c r="A5227" s="4" t="str">
        <f>HYPERLINK("http://www.autodoc.ru/Web/price/art/FDMON07100?analog=on","FDMON07100")</f>
        <v>FDMON07100</v>
      </c>
      <c r="B5227" s="1" t="s">
        <v>8065</v>
      </c>
      <c r="C5227" s="1" t="s">
        <v>764</v>
      </c>
      <c r="D5227" t="s">
        <v>8066</v>
      </c>
    </row>
    <row r="5228" spans="1:4" x14ac:dyDescent="0.25">
      <c r="A5228" s="4" t="str">
        <f>HYPERLINK("http://www.autodoc.ru/Web/price/art/FDMON11100?analog=on","FDMON11100")</f>
        <v>FDMON11100</v>
      </c>
      <c r="B5228" s="1" t="s">
        <v>8067</v>
      </c>
      <c r="C5228" s="1" t="s">
        <v>1470</v>
      </c>
      <c r="D5228" t="s">
        <v>8068</v>
      </c>
    </row>
    <row r="5229" spans="1:4" x14ac:dyDescent="0.25">
      <c r="A5229" s="4" t="str">
        <f>HYPERLINK("http://www.autodoc.ru/Web/price/art/FDMON11101?analog=on","FDMON11101")</f>
        <v>FDMON11101</v>
      </c>
      <c r="B5229" s="1" t="s">
        <v>8067</v>
      </c>
      <c r="C5229" s="1" t="s">
        <v>1470</v>
      </c>
      <c r="D5229" t="s">
        <v>8066</v>
      </c>
    </row>
    <row r="5230" spans="1:4" x14ac:dyDescent="0.25">
      <c r="A5230" s="4" t="str">
        <f>HYPERLINK("http://www.autodoc.ru/Web/price/art/FDMON07101?analog=on","FDMON07101")</f>
        <v>FDMON07101</v>
      </c>
      <c r="B5230" s="1" t="s">
        <v>8065</v>
      </c>
      <c r="C5230" s="1" t="s">
        <v>764</v>
      </c>
      <c r="D5230" t="s">
        <v>8068</v>
      </c>
    </row>
    <row r="5231" spans="1:4" x14ac:dyDescent="0.25">
      <c r="A5231" s="4" t="str">
        <f>HYPERLINK("http://www.autodoc.ru/Web/price/art/FDMON07120H?analog=on","FDMON07120H")</f>
        <v>FDMON07120H</v>
      </c>
      <c r="B5231" s="1" t="s">
        <v>8069</v>
      </c>
      <c r="C5231" s="1" t="s">
        <v>764</v>
      </c>
      <c r="D5231" t="s">
        <v>8070</v>
      </c>
    </row>
    <row r="5232" spans="1:4" x14ac:dyDescent="0.25">
      <c r="A5232" s="4" t="str">
        <f>HYPERLINK("http://www.autodoc.ru/Web/price/art/FDMON11160X?analog=on","FDMON11160X")</f>
        <v>FDMON11160X</v>
      </c>
      <c r="B5232" s="1" t="s">
        <v>8071</v>
      </c>
      <c r="C5232" s="1" t="s">
        <v>1470</v>
      </c>
      <c r="D5232" t="s">
        <v>8072</v>
      </c>
    </row>
    <row r="5233" spans="1:4" x14ac:dyDescent="0.25">
      <c r="A5233" s="4" t="str">
        <f>HYPERLINK("http://www.autodoc.ru/Web/price/art/FDMON07160?analog=on","FDMON07160")</f>
        <v>FDMON07160</v>
      </c>
      <c r="B5233" s="1" t="s">
        <v>8073</v>
      </c>
      <c r="C5233" s="1" t="s">
        <v>764</v>
      </c>
      <c r="D5233" t="s">
        <v>8074</v>
      </c>
    </row>
    <row r="5234" spans="1:4" x14ac:dyDescent="0.25">
      <c r="A5234" s="4" t="str">
        <f>HYPERLINK("http://www.autodoc.ru/Web/price/art/FDMON11161?analog=on","FDMON11161")</f>
        <v>FDMON11161</v>
      </c>
      <c r="B5234" s="1" t="s">
        <v>8075</v>
      </c>
      <c r="C5234" s="1" t="s">
        <v>1470</v>
      </c>
      <c r="D5234" t="s">
        <v>8076</v>
      </c>
    </row>
    <row r="5235" spans="1:4" x14ac:dyDescent="0.25">
      <c r="A5235" s="4" t="str">
        <f>HYPERLINK("http://www.autodoc.ru/Web/price/art/FDMON07161X?analog=on","FDMON07161X")</f>
        <v>FDMON07161X</v>
      </c>
      <c r="B5235" s="1" t="s">
        <v>8077</v>
      </c>
      <c r="C5235" s="1" t="s">
        <v>764</v>
      </c>
      <c r="D5235" t="s">
        <v>8078</v>
      </c>
    </row>
    <row r="5236" spans="1:4" x14ac:dyDescent="0.25">
      <c r="A5236" s="4" t="str">
        <f>HYPERLINK("http://www.autodoc.ru/Web/price/art/FDMON11162?analog=on","FDMON11162")</f>
        <v>FDMON11162</v>
      </c>
      <c r="B5236" s="1" t="s">
        <v>8079</v>
      </c>
      <c r="C5236" s="1" t="s">
        <v>1470</v>
      </c>
      <c r="D5236" t="s">
        <v>8080</v>
      </c>
    </row>
    <row r="5237" spans="1:4" x14ac:dyDescent="0.25">
      <c r="A5237" s="4" t="str">
        <f>HYPERLINK("http://www.autodoc.ru/Web/price/art/FDMON07162X?analog=on","FDMON07162X")</f>
        <v>FDMON07162X</v>
      </c>
      <c r="B5237" s="1" t="s">
        <v>8073</v>
      </c>
      <c r="C5237" s="1" t="s">
        <v>764</v>
      </c>
      <c r="D5237" t="s">
        <v>8081</v>
      </c>
    </row>
    <row r="5238" spans="1:4" x14ac:dyDescent="0.25">
      <c r="A5238" s="4" t="str">
        <f>HYPERLINK("http://www.autodoc.ru/Web/price/art/FDMON11163?analog=on","FDMON11163")</f>
        <v>FDMON11163</v>
      </c>
      <c r="B5238" s="1" t="s">
        <v>8071</v>
      </c>
      <c r="C5238" s="1" t="s">
        <v>1470</v>
      </c>
      <c r="D5238" t="s">
        <v>8082</v>
      </c>
    </row>
    <row r="5239" spans="1:4" x14ac:dyDescent="0.25">
      <c r="A5239" s="4" t="str">
        <f>HYPERLINK("http://www.autodoc.ru/Web/price/art/FDMON07163?analog=on","FDMON07163")</f>
        <v>FDMON07163</v>
      </c>
      <c r="B5239" s="1" t="s">
        <v>8077</v>
      </c>
      <c r="C5239" s="1" t="s">
        <v>764</v>
      </c>
      <c r="D5239" t="s">
        <v>8083</v>
      </c>
    </row>
    <row r="5240" spans="1:4" x14ac:dyDescent="0.25">
      <c r="A5240" s="4" t="str">
        <f>HYPERLINK("http://www.autodoc.ru/Web/price/art/FDMON11164?analog=on","FDMON11164")</f>
        <v>FDMON11164</v>
      </c>
      <c r="B5240" s="1" t="s">
        <v>8075</v>
      </c>
      <c r="C5240" s="1" t="s">
        <v>1470</v>
      </c>
      <c r="D5240" t="s">
        <v>8084</v>
      </c>
    </row>
    <row r="5241" spans="1:4" x14ac:dyDescent="0.25">
      <c r="A5241" s="4" t="str">
        <f>HYPERLINK("http://www.autodoc.ru/Web/price/art/FDMON11165?analog=on","FDMON11165")</f>
        <v>FDMON11165</v>
      </c>
      <c r="B5241" s="1" t="s">
        <v>8071</v>
      </c>
      <c r="C5241" s="1" t="s">
        <v>1470</v>
      </c>
      <c r="D5241" t="s">
        <v>8085</v>
      </c>
    </row>
    <row r="5242" spans="1:4" x14ac:dyDescent="0.25">
      <c r="A5242" s="4" t="str">
        <f>HYPERLINK("http://www.autodoc.ru/Web/price/art/FDMON07190TGC?analog=on","FDMON07190TGC")</f>
        <v>FDMON07190TGC</v>
      </c>
      <c r="B5242" s="1" t="s">
        <v>8086</v>
      </c>
      <c r="C5242" s="1" t="s">
        <v>764</v>
      </c>
      <c r="D5242" t="s">
        <v>8087</v>
      </c>
    </row>
    <row r="5243" spans="1:4" x14ac:dyDescent="0.25">
      <c r="A5243" s="4" t="str">
        <f>HYPERLINK("http://www.autodoc.ru/Web/price/art/FDMON11190?analog=on","FDMON11190")</f>
        <v>FDMON11190</v>
      </c>
      <c r="B5243" s="1" t="s">
        <v>8088</v>
      </c>
      <c r="C5243" s="1" t="s">
        <v>1470</v>
      </c>
      <c r="D5243" t="s">
        <v>8089</v>
      </c>
    </row>
    <row r="5244" spans="1:4" x14ac:dyDescent="0.25">
      <c r="A5244" s="4" t="str">
        <f>HYPERLINK("http://www.autodoc.ru/Web/price/art/FDMON07191C?analog=on","FDMON07191C")</f>
        <v>FDMON07191C</v>
      </c>
      <c r="B5244" s="1" t="s">
        <v>8086</v>
      </c>
      <c r="C5244" s="1" t="s">
        <v>764</v>
      </c>
      <c r="D5244" t="s">
        <v>8090</v>
      </c>
    </row>
    <row r="5245" spans="1:4" x14ac:dyDescent="0.25">
      <c r="A5245" s="4" t="str">
        <f>HYPERLINK("http://www.autodoc.ru/Web/price/art/FDMON11191?analog=on","FDMON11191")</f>
        <v>FDMON11191</v>
      </c>
      <c r="B5245" s="1" t="s">
        <v>8091</v>
      </c>
      <c r="C5245" s="1" t="s">
        <v>1470</v>
      </c>
      <c r="D5245" t="s">
        <v>8092</v>
      </c>
    </row>
    <row r="5246" spans="1:4" x14ac:dyDescent="0.25">
      <c r="A5246" s="4" t="str">
        <f>HYPERLINK("http://www.autodoc.ru/Web/price/art/FDMON11192?analog=on","FDMON11192")</f>
        <v>FDMON11192</v>
      </c>
      <c r="B5246" s="1" t="s">
        <v>8088</v>
      </c>
      <c r="C5246" s="1" t="s">
        <v>1470</v>
      </c>
      <c r="D5246" t="s">
        <v>8093</v>
      </c>
    </row>
    <row r="5247" spans="1:4" x14ac:dyDescent="0.25">
      <c r="A5247" s="4" t="str">
        <f>HYPERLINK("http://www.autodoc.ru/Web/price/art/FDMON11193L?analog=on","FDMON11193L")</f>
        <v>FDMON11193L</v>
      </c>
      <c r="B5247" s="1" t="s">
        <v>8094</v>
      </c>
      <c r="C5247" s="1" t="s">
        <v>1470</v>
      </c>
      <c r="D5247" t="s">
        <v>8095</v>
      </c>
    </row>
    <row r="5248" spans="1:4" x14ac:dyDescent="0.25">
      <c r="A5248" s="4" t="str">
        <f>HYPERLINK("http://www.autodoc.ru/Web/price/art/FDMON11193R?analog=on","FDMON11193R")</f>
        <v>FDMON11193R</v>
      </c>
      <c r="B5248" s="1" t="s">
        <v>8096</v>
      </c>
      <c r="C5248" s="1" t="s">
        <v>1470</v>
      </c>
      <c r="D5248" t="s">
        <v>8097</v>
      </c>
    </row>
    <row r="5249" spans="1:4" x14ac:dyDescent="0.25">
      <c r="A5249" s="4" t="str">
        <f>HYPERLINK("http://www.autodoc.ru/Web/price/art/FDMON07230?analog=on","FDMON07230")</f>
        <v>FDMON07230</v>
      </c>
      <c r="B5249" s="1" t="s">
        <v>8098</v>
      </c>
      <c r="C5249" s="1" t="s">
        <v>764</v>
      </c>
      <c r="D5249" t="s">
        <v>8099</v>
      </c>
    </row>
    <row r="5250" spans="1:4" x14ac:dyDescent="0.25">
      <c r="A5250" s="4" t="str">
        <f>HYPERLINK("http://www.autodoc.ru/Web/price/art/FDMON07240?analog=on","FDMON07240")</f>
        <v>FDMON07240</v>
      </c>
      <c r="B5250" s="1" t="s">
        <v>8100</v>
      </c>
      <c r="C5250" s="1" t="s">
        <v>764</v>
      </c>
      <c r="D5250" t="s">
        <v>8101</v>
      </c>
    </row>
    <row r="5251" spans="1:4" x14ac:dyDescent="0.25">
      <c r="A5251" s="4" t="str">
        <f>HYPERLINK("http://www.autodoc.ru/Web/price/art/FDMON07270L?analog=on","FDMON07270L")</f>
        <v>FDMON07270L</v>
      </c>
      <c r="B5251" s="1" t="s">
        <v>8102</v>
      </c>
      <c r="C5251" s="1" t="s">
        <v>764</v>
      </c>
      <c r="D5251" t="s">
        <v>8103</v>
      </c>
    </row>
    <row r="5252" spans="1:4" x14ac:dyDescent="0.25">
      <c r="A5252" s="4" t="str">
        <f>HYPERLINK("http://www.autodoc.ru/Web/price/art/FDMON07270R?analog=on","FDMON07270R")</f>
        <v>FDMON07270R</v>
      </c>
      <c r="B5252" s="1" t="s">
        <v>8104</v>
      </c>
      <c r="C5252" s="1" t="s">
        <v>764</v>
      </c>
      <c r="D5252" t="s">
        <v>8105</v>
      </c>
    </row>
    <row r="5253" spans="1:4" x14ac:dyDescent="0.25">
      <c r="A5253" s="4" t="str">
        <f>HYPERLINK("http://www.autodoc.ru/Web/price/art/FDMON07280L?analog=on","FDMON07280L")</f>
        <v>FDMON07280L</v>
      </c>
      <c r="B5253" s="1" t="s">
        <v>8106</v>
      </c>
      <c r="C5253" s="1" t="s">
        <v>764</v>
      </c>
      <c r="D5253" t="s">
        <v>8107</v>
      </c>
    </row>
    <row r="5254" spans="1:4" x14ac:dyDescent="0.25">
      <c r="A5254" s="4" t="str">
        <f>HYPERLINK("http://www.autodoc.ru/Web/price/art/FDMON07280R?analog=on","FDMON07280R")</f>
        <v>FDMON07280R</v>
      </c>
      <c r="B5254" s="1" t="s">
        <v>8108</v>
      </c>
      <c r="C5254" s="1" t="s">
        <v>764</v>
      </c>
      <c r="D5254" t="s">
        <v>8109</v>
      </c>
    </row>
    <row r="5255" spans="1:4" x14ac:dyDescent="0.25">
      <c r="A5255" s="4" t="str">
        <f>HYPERLINK("http://www.autodoc.ru/Web/price/art/FDMON07300L?analog=on","FDMON07300L")</f>
        <v>FDMON07300L</v>
      </c>
      <c r="B5255" s="1" t="s">
        <v>8110</v>
      </c>
      <c r="C5255" s="1" t="s">
        <v>764</v>
      </c>
      <c r="D5255" t="s">
        <v>8111</v>
      </c>
    </row>
    <row r="5256" spans="1:4" x14ac:dyDescent="0.25">
      <c r="A5256" s="4" t="str">
        <f>HYPERLINK("http://www.autodoc.ru/Web/price/art/FDMON07300R?analog=on","FDMON07300R")</f>
        <v>FDMON07300R</v>
      </c>
      <c r="B5256" s="1" t="s">
        <v>8112</v>
      </c>
      <c r="C5256" s="1" t="s">
        <v>764</v>
      </c>
      <c r="D5256" t="s">
        <v>8113</v>
      </c>
    </row>
    <row r="5257" spans="1:4" x14ac:dyDescent="0.25">
      <c r="A5257" s="4" t="str">
        <f>HYPERLINK("http://www.autodoc.ru/Web/price/art/FDMON07301L?analog=on","FDMON07301L")</f>
        <v>FDMON07301L</v>
      </c>
      <c r="B5257" s="1" t="s">
        <v>8114</v>
      </c>
      <c r="C5257" s="1" t="s">
        <v>764</v>
      </c>
      <c r="D5257" t="s">
        <v>8115</v>
      </c>
    </row>
    <row r="5258" spans="1:4" x14ac:dyDescent="0.25">
      <c r="A5258" s="4" t="str">
        <f>HYPERLINK("http://www.autodoc.ru/Web/price/art/FDMON07301R?analog=on","FDMON07301R")</f>
        <v>FDMON07301R</v>
      </c>
      <c r="B5258" s="1" t="s">
        <v>8116</v>
      </c>
      <c r="C5258" s="1" t="s">
        <v>764</v>
      </c>
      <c r="D5258" t="s">
        <v>8117</v>
      </c>
    </row>
    <row r="5259" spans="1:4" x14ac:dyDescent="0.25">
      <c r="A5259" s="4" t="str">
        <f>HYPERLINK("http://www.autodoc.ru/Web/price/art/FDMON07330?analog=on","FDMON07330")</f>
        <v>FDMON07330</v>
      </c>
      <c r="B5259" s="1" t="s">
        <v>8118</v>
      </c>
      <c r="C5259" s="1" t="s">
        <v>764</v>
      </c>
      <c r="D5259" t="s">
        <v>8119</v>
      </c>
    </row>
    <row r="5260" spans="1:4" x14ac:dyDescent="0.25">
      <c r="A5260" s="4" t="str">
        <f>HYPERLINK("http://www.autodoc.ru/Web/price/art/FDMON11330?analog=on","FDMON11330")</f>
        <v>FDMON11330</v>
      </c>
      <c r="B5260" s="1" t="s">
        <v>8120</v>
      </c>
      <c r="C5260" s="1" t="s">
        <v>1470</v>
      </c>
      <c r="D5260" t="s">
        <v>8119</v>
      </c>
    </row>
    <row r="5261" spans="1:4" x14ac:dyDescent="0.25">
      <c r="A5261" s="4" t="str">
        <f>HYPERLINK("http://www.autodoc.ru/Web/price/art/FDMON07340L?analog=on","FDMON07340L")</f>
        <v>FDMON07340L</v>
      </c>
      <c r="B5261" s="1" t="s">
        <v>8121</v>
      </c>
      <c r="C5261" s="1" t="s">
        <v>764</v>
      </c>
      <c r="D5261" t="s">
        <v>8122</v>
      </c>
    </row>
    <row r="5262" spans="1:4" x14ac:dyDescent="0.25">
      <c r="A5262" s="4" t="str">
        <f>HYPERLINK("http://www.autodoc.ru/Web/price/art/FDMON07340R?analog=on","FDMON07340R")</f>
        <v>FDMON07340R</v>
      </c>
      <c r="B5262" s="1" t="s">
        <v>8123</v>
      </c>
      <c r="C5262" s="1" t="s">
        <v>764</v>
      </c>
      <c r="D5262" t="s">
        <v>8124</v>
      </c>
    </row>
    <row r="5263" spans="1:4" x14ac:dyDescent="0.25">
      <c r="A5263" s="4" t="str">
        <f>HYPERLINK("http://www.autodoc.ru/Web/price/art/FDMON07380?analog=on","FDMON07380")</f>
        <v>FDMON07380</v>
      </c>
      <c r="B5263" s="1" t="s">
        <v>8125</v>
      </c>
      <c r="C5263" s="1" t="s">
        <v>764</v>
      </c>
      <c r="D5263" t="s">
        <v>8126</v>
      </c>
    </row>
    <row r="5264" spans="1:4" x14ac:dyDescent="0.25">
      <c r="A5264" s="4" t="str">
        <f>HYPERLINK("http://www.autodoc.ru/Web/price/art/FDMON07381?analog=on","FDMON07381")</f>
        <v>FDMON07381</v>
      </c>
      <c r="B5264" s="1" t="s">
        <v>8127</v>
      </c>
      <c r="C5264" s="1" t="s">
        <v>764</v>
      </c>
      <c r="D5264" t="s">
        <v>8128</v>
      </c>
    </row>
    <row r="5265" spans="1:4" x14ac:dyDescent="0.25">
      <c r="A5265" s="4" t="str">
        <f>HYPERLINK("http://www.autodoc.ru/Web/price/art/FDMON07450XL?analog=on","FDMON07450XL")</f>
        <v>FDMON07450XL</v>
      </c>
      <c r="B5265" s="1" t="s">
        <v>8129</v>
      </c>
      <c r="C5265" s="1" t="s">
        <v>3771</v>
      </c>
      <c r="D5265" t="s">
        <v>8130</v>
      </c>
    </row>
    <row r="5266" spans="1:4" x14ac:dyDescent="0.25">
      <c r="A5266" s="4" t="str">
        <f>HYPERLINK("http://www.autodoc.ru/Web/price/art/FDMON11450XL?analog=on","FDMON11450XL")</f>
        <v>FDMON11450XL</v>
      </c>
      <c r="B5266" s="1" t="s">
        <v>8131</v>
      </c>
      <c r="C5266" s="1" t="s">
        <v>1470</v>
      </c>
      <c r="D5266" t="s">
        <v>8132</v>
      </c>
    </row>
    <row r="5267" spans="1:4" x14ac:dyDescent="0.25">
      <c r="A5267" s="4" t="str">
        <f>HYPERLINK("http://www.autodoc.ru/Web/price/art/FDMON07450XR?analog=on","FDMON07450XR")</f>
        <v>FDMON07450XR</v>
      </c>
      <c r="B5267" s="1" t="s">
        <v>8133</v>
      </c>
      <c r="C5267" s="1" t="s">
        <v>3771</v>
      </c>
      <c r="D5267" t="s">
        <v>8134</v>
      </c>
    </row>
    <row r="5268" spans="1:4" x14ac:dyDescent="0.25">
      <c r="A5268" s="4" t="str">
        <f>HYPERLINK("http://www.autodoc.ru/Web/price/art/FDMON11450XR?analog=on","FDMON11450XR")</f>
        <v>FDMON11450XR</v>
      </c>
      <c r="B5268" s="1" t="s">
        <v>8135</v>
      </c>
      <c r="C5268" s="1" t="s">
        <v>1470</v>
      </c>
      <c r="D5268" t="s">
        <v>8136</v>
      </c>
    </row>
    <row r="5269" spans="1:4" x14ac:dyDescent="0.25">
      <c r="A5269" s="4" t="str">
        <f>HYPERLINK("http://www.autodoc.ru/Web/price/art/FDMON07451XL?analog=on","FDMON07451XL")</f>
        <v>FDMON07451XL</v>
      </c>
      <c r="B5269" s="1" t="s">
        <v>8137</v>
      </c>
      <c r="C5269" s="1" t="s">
        <v>3771</v>
      </c>
      <c r="D5269" t="s">
        <v>8138</v>
      </c>
    </row>
    <row r="5270" spans="1:4" x14ac:dyDescent="0.25">
      <c r="A5270" s="4" t="str">
        <f>HYPERLINK("http://www.autodoc.ru/Web/price/art/FDMON11451XL?analog=on","FDMON11451XL")</f>
        <v>FDMON11451XL</v>
      </c>
      <c r="B5270" s="1" t="s">
        <v>8139</v>
      </c>
      <c r="C5270" s="1" t="s">
        <v>1470</v>
      </c>
      <c r="D5270" t="s">
        <v>8140</v>
      </c>
    </row>
    <row r="5271" spans="1:4" x14ac:dyDescent="0.25">
      <c r="A5271" s="4" t="str">
        <f>HYPERLINK("http://www.autodoc.ru/Web/price/art/FDMON07451XR?analog=on","FDMON07451XR")</f>
        <v>FDMON07451XR</v>
      </c>
      <c r="B5271" s="1" t="s">
        <v>8141</v>
      </c>
      <c r="C5271" s="1" t="s">
        <v>3771</v>
      </c>
      <c r="D5271" t="s">
        <v>8142</v>
      </c>
    </row>
    <row r="5272" spans="1:4" x14ac:dyDescent="0.25">
      <c r="A5272" s="4" t="str">
        <f>HYPERLINK("http://www.autodoc.ru/Web/price/art/FDMON11451XR?analog=on","FDMON11451XR")</f>
        <v>FDMON11451XR</v>
      </c>
      <c r="B5272" s="1" t="s">
        <v>8143</v>
      </c>
      <c r="C5272" s="1" t="s">
        <v>1470</v>
      </c>
      <c r="D5272" t="s">
        <v>8144</v>
      </c>
    </row>
    <row r="5273" spans="1:4" x14ac:dyDescent="0.25">
      <c r="A5273" s="4" t="str">
        <f>HYPERLINK("http://www.autodoc.ru/Web/price/art/FDMON07510L?analog=on","FDMON07510L")</f>
        <v>FDMON07510L</v>
      </c>
      <c r="B5273" s="1" t="s">
        <v>8145</v>
      </c>
      <c r="C5273" s="1" t="s">
        <v>8146</v>
      </c>
      <c r="D5273" t="s">
        <v>8147</v>
      </c>
    </row>
    <row r="5274" spans="1:4" x14ac:dyDescent="0.25">
      <c r="A5274" s="4" t="str">
        <f>HYPERLINK("http://www.autodoc.ru/Web/price/art/FDMON07510R?analog=on","FDMON07510R")</f>
        <v>FDMON07510R</v>
      </c>
      <c r="B5274" s="1" t="s">
        <v>8148</v>
      </c>
      <c r="C5274" s="1" t="s">
        <v>8146</v>
      </c>
      <c r="D5274" t="s">
        <v>8149</v>
      </c>
    </row>
    <row r="5275" spans="1:4" x14ac:dyDescent="0.25">
      <c r="A5275" s="4" t="str">
        <f>HYPERLINK("http://www.autodoc.ru/Web/price/art/FDMON07560L?analog=on","FDMON07560L")</f>
        <v>FDMON07560L</v>
      </c>
      <c r="B5275" s="1" t="s">
        <v>8150</v>
      </c>
      <c r="C5275" s="1" t="s">
        <v>8146</v>
      </c>
      <c r="D5275" t="s">
        <v>8151</v>
      </c>
    </row>
    <row r="5276" spans="1:4" x14ac:dyDescent="0.25">
      <c r="A5276" s="4" t="str">
        <f>HYPERLINK("http://www.autodoc.ru/Web/price/art/FDMON07560R?analog=on","FDMON07560R")</f>
        <v>FDMON07560R</v>
      </c>
      <c r="B5276" s="1" t="s">
        <v>8152</v>
      </c>
      <c r="C5276" s="1" t="s">
        <v>8146</v>
      </c>
      <c r="D5276" t="s">
        <v>8153</v>
      </c>
    </row>
    <row r="5277" spans="1:4" x14ac:dyDescent="0.25">
      <c r="A5277" s="4" t="str">
        <f>HYPERLINK("http://www.autodoc.ru/Web/price/art/FDMON07570L?analog=on","FDMON07570L")</f>
        <v>FDMON07570L</v>
      </c>
      <c r="B5277" s="1" t="s">
        <v>8154</v>
      </c>
      <c r="C5277" s="1" t="s">
        <v>764</v>
      </c>
      <c r="D5277" t="s">
        <v>8155</v>
      </c>
    </row>
    <row r="5278" spans="1:4" x14ac:dyDescent="0.25">
      <c r="A5278" s="4" t="str">
        <f>HYPERLINK("http://www.autodoc.ru/Web/price/art/FDMON07570R?analog=on","FDMON07570R")</f>
        <v>FDMON07570R</v>
      </c>
      <c r="B5278" s="1" t="s">
        <v>8156</v>
      </c>
      <c r="C5278" s="1" t="s">
        <v>764</v>
      </c>
      <c r="D5278" t="s">
        <v>8157</v>
      </c>
    </row>
    <row r="5279" spans="1:4" x14ac:dyDescent="0.25">
      <c r="A5279" s="4" t="str">
        <f>HYPERLINK("http://www.autodoc.ru/Web/price/art/FDMON11640?analog=on","FDMON11640")</f>
        <v>FDMON11640</v>
      </c>
      <c r="B5279" s="1" t="s">
        <v>8158</v>
      </c>
      <c r="C5279" s="1" t="s">
        <v>1470</v>
      </c>
      <c r="D5279" t="s">
        <v>8159</v>
      </c>
    </row>
    <row r="5280" spans="1:4" x14ac:dyDescent="0.25">
      <c r="A5280" s="4" t="str">
        <f>HYPERLINK("http://www.autodoc.ru/Web/price/art/FDMON07640X?analog=on","FDMON07640X")</f>
        <v>FDMON07640X</v>
      </c>
      <c r="B5280" s="1" t="s">
        <v>8160</v>
      </c>
      <c r="C5280" s="1" t="s">
        <v>764</v>
      </c>
      <c r="D5280" t="s">
        <v>8161</v>
      </c>
    </row>
    <row r="5281" spans="1:4" x14ac:dyDescent="0.25">
      <c r="A5281" s="4" t="str">
        <f>HYPERLINK("http://www.autodoc.ru/Web/price/art/FDMON07641?analog=on","FDMON07641")</f>
        <v>FDMON07641</v>
      </c>
      <c r="B5281" s="1" t="s">
        <v>8162</v>
      </c>
      <c r="C5281" s="1" t="s">
        <v>764</v>
      </c>
      <c r="D5281" t="s">
        <v>8163</v>
      </c>
    </row>
    <row r="5282" spans="1:4" x14ac:dyDescent="0.25">
      <c r="A5282" s="4" t="str">
        <f>HYPERLINK("http://www.autodoc.ru/Web/price/art/FDMON11680?analog=on","FDMON11680")</f>
        <v>FDMON11680</v>
      </c>
      <c r="B5282" s="1" t="s">
        <v>8164</v>
      </c>
      <c r="C5282" s="1" t="s">
        <v>1470</v>
      </c>
      <c r="D5282" t="s">
        <v>8165</v>
      </c>
    </row>
    <row r="5283" spans="1:4" x14ac:dyDescent="0.25">
      <c r="A5283" s="4" t="str">
        <f>HYPERLINK("http://www.autodoc.ru/Web/price/art/FDMON07700?analog=on","FDMON07700")</f>
        <v>FDMON07700</v>
      </c>
      <c r="B5283" s="1" t="s">
        <v>8166</v>
      </c>
      <c r="C5283" s="1" t="s">
        <v>764</v>
      </c>
      <c r="D5283" t="s">
        <v>8167</v>
      </c>
    </row>
    <row r="5284" spans="1:4" x14ac:dyDescent="0.25">
      <c r="A5284" s="4" t="str">
        <f>HYPERLINK("http://www.autodoc.ru/Web/price/art/FDMON11740L?analog=on","FDMON11740L")</f>
        <v>FDMON11740L</v>
      </c>
      <c r="B5284" s="1" t="s">
        <v>8168</v>
      </c>
      <c r="C5284" s="1" t="s">
        <v>1470</v>
      </c>
      <c r="D5284" t="s">
        <v>8169</v>
      </c>
    </row>
    <row r="5285" spans="1:4" x14ac:dyDescent="0.25">
      <c r="A5285" s="4" t="str">
        <f>HYPERLINK("http://www.autodoc.ru/Web/price/art/FDMON07740L?analog=on","FDMON07740L")</f>
        <v>FDMON07740L</v>
      </c>
      <c r="B5285" s="1" t="s">
        <v>8170</v>
      </c>
      <c r="C5285" s="1" t="s">
        <v>764</v>
      </c>
      <c r="D5285" t="s">
        <v>8169</v>
      </c>
    </row>
    <row r="5286" spans="1:4" x14ac:dyDescent="0.25">
      <c r="A5286" s="4" t="str">
        <f>HYPERLINK("http://www.autodoc.ru/Web/price/art/FDMON07740R?analog=on","FDMON07740R")</f>
        <v>FDMON07740R</v>
      </c>
      <c r="B5286" s="1" t="s">
        <v>8171</v>
      </c>
      <c r="C5286" s="1" t="s">
        <v>764</v>
      </c>
      <c r="D5286" t="s">
        <v>8172</v>
      </c>
    </row>
    <row r="5287" spans="1:4" x14ac:dyDescent="0.25">
      <c r="A5287" s="4" t="str">
        <f>HYPERLINK("http://www.autodoc.ru/Web/price/art/FDMON11740R?analog=on","FDMON11740R")</f>
        <v>FDMON11740R</v>
      </c>
      <c r="B5287" s="1" t="s">
        <v>8173</v>
      </c>
      <c r="C5287" s="1" t="s">
        <v>1470</v>
      </c>
      <c r="D5287" t="s">
        <v>8172</v>
      </c>
    </row>
    <row r="5288" spans="1:4" x14ac:dyDescent="0.25">
      <c r="A5288" s="4" t="str">
        <f>HYPERLINK("http://www.autodoc.ru/Web/price/art/FDMON11741L?analog=on","FDMON11741L")</f>
        <v>FDMON11741L</v>
      </c>
      <c r="B5288" s="1" t="s">
        <v>8174</v>
      </c>
      <c r="C5288" s="1" t="s">
        <v>1470</v>
      </c>
      <c r="D5288" t="s">
        <v>8175</v>
      </c>
    </row>
    <row r="5289" spans="1:4" x14ac:dyDescent="0.25">
      <c r="A5289" s="4" t="str">
        <f>HYPERLINK("http://www.autodoc.ru/Web/price/art/FDMON07741L?analog=on","FDMON07741L")</f>
        <v>FDMON07741L</v>
      </c>
      <c r="B5289" s="1" t="s">
        <v>8176</v>
      </c>
      <c r="C5289" s="1" t="s">
        <v>764</v>
      </c>
      <c r="D5289" t="s">
        <v>8177</v>
      </c>
    </row>
    <row r="5290" spans="1:4" x14ac:dyDescent="0.25">
      <c r="A5290" s="4" t="str">
        <f>HYPERLINK("http://www.autodoc.ru/Web/price/art/FDMON11741R?analog=on","FDMON11741R")</f>
        <v>FDMON11741R</v>
      </c>
      <c r="B5290" s="1" t="s">
        <v>8178</v>
      </c>
      <c r="C5290" s="1" t="s">
        <v>1470</v>
      </c>
      <c r="D5290" t="s">
        <v>8179</v>
      </c>
    </row>
    <row r="5291" spans="1:4" x14ac:dyDescent="0.25">
      <c r="A5291" s="4" t="str">
        <f>HYPERLINK("http://www.autodoc.ru/Web/price/art/FDMON07741R?analog=on","FDMON07741R")</f>
        <v>FDMON07741R</v>
      </c>
      <c r="B5291" s="1" t="s">
        <v>8180</v>
      </c>
      <c r="C5291" s="1" t="s">
        <v>764</v>
      </c>
      <c r="D5291" t="s">
        <v>8181</v>
      </c>
    </row>
    <row r="5292" spans="1:4" x14ac:dyDescent="0.25">
      <c r="A5292" s="4" t="str">
        <f>HYPERLINK("http://www.autodoc.ru/Web/price/art/FDMON07742L?analog=on","FDMON07742L")</f>
        <v>FDMON07742L</v>
      </c>
      <c r="B5292" s="1" t="s">
        <v>8182</v>
      </c>
      <c r="C5292" s="1" t="s">
        <v>764</v>
      </c>
      <c r="D5292" t="s">
        <v>8183</v>
      </c>
    </row>
    <row r="5293" spans="1:4" x14ac:dyDescent="0.25">
      <c r="A5293" s="4" t="str">
        <f>HYPERLINK("http://www.autodoc.ru/Web/price/art/FDMON07742R?analog=on","FDMON07742R")</f>
        <v>FDMON07742R</v>
      </c>
      <c r="B5293" s="1" t="s">
        <v>8184</v>
      </c>
      <c r="C5293" s="1" t="s">
        <v>764</v>
      </c>
      <c r="D5293" t="s">
        <v>8185</v>
      </c>
    </row>
    <row r="5294" spans="1:4" x14ac:dyDescent="0.25">
      <c r="A5294" s="4" t="str">
        <f>HYPERLINK("http://www.autodoc.ru/Web/price/art/FDMON11750L?analog=on","FDMON11750L")</f>
        <v>FDMON11750L</v>
      </c>
      <c r="B5294" s="1" t="s">
        <v>8186</v>
      </c>
      <c r="C5294" s="1" t="s">
        <v>1470</v>
      </c>
      <c r="D5294" t="s">
        <v>8187</v>
      </c>
    </row>
    <row r="5295" spans="1:4" x14ac:dyDescent="0.25">
      <c r="A5295" s="4" t="str">
        <f>HYPERLINK("http://www.autodoc.ru/Web/price/art/FDMON11750R?analog=on","FDMON11750R")</f>
        <v>FDMON11750R</v>
      </c>
      <c r="B5295" s="1" t="s">
        <v>8188</v>
      </c>
      <c r="C5295" s="1" t="s">
        <v>1470</v>
      </c>
      <c r="D5295" t="s">
        <v>8189</v>
      </c>
    </row>
    <row r="5296" spans="1:4" x14ac:dyDescent="0.25">
      <c r="A5296" s="4" t="str">
        <f>HYPERLINK("http://www.autodoc.ru/Web/price/art/FDMON11790L?analog=on","FDMON11790L")</f>
        <v>FDMON11790L</v>
      </c>
      <c r="B5296" s="1" t="s">
        <v>8190</v>
      </c>
      <c r="C5296" s="1" t="s">
        <v>1470</v>
      </c>
      <c r="D5296" t="s">
        <v>8191</v>
      </c>
    </row>
    <row r="5297" spans="1:4" x14ac:dyDescent="0.25">
      <c r="A5297" s="4" t="str">
        <f>HYPERLINK("http://www.autodoc.ru/Web/price/art/FDMON11790R?analog=on","FDMON11790R")</f>
        <v>FDMON11790R</v>
      </c>
      <c r="B5297" s="1" t="s">
        <v>8192</v>
      </c>
      <c r="C5297" s="1" t="s">
        <v>1470</v>
      </c>
      <c r="D5297" t="s">
        <v>8193</v>
      </c>
    </row>
    <row r="5298" spans="1:4" x14ac:dyDescent="0.25">
      <c r="A5298" s="4" t="str">
        <f>HYPERLINK("http://www.autodoc.ru/Web/price/art/FDMON11791L?analog=on","FDMON11791L")</f>
        <v>FDMON11791L</v>
      </c>
      <c r="B5298" s="1" t="s">
        <v>8190</v>
      </c>
      <c r="C5298" s="1" t="s">
        <v>1470</v>
      </c>
      <c r="D5298" t="s">
        <v>8194</v>
      </c>
    </row>
    <row r="5299" spans="1:4" x14ac:dyDescent="0.25">
      <c r="A5299" s="4" t="str">
        <f>HYPERLINK("http://www.autodoc.ru/Web/price/art/FDMON11791R?analog=on","FDMON11791R")</f>
        <v>FDMON11791R</v>
      </c>
      <c r="B5299" s="1" t="s">
        <v>8195</v>
      </c>
      <c r="C5299" s="1" t="s">
        <v>1470</v>
      </c>
      <c r="D5299" t="s">
        <v>8196</v>
      </c>
    </row>
    <row r="5300" spans="1:4" x14ac:dyDescent="0.25">
      <c r="A5300" s="4" t="str">
        <f>HYPERLINK("http://www.autodoc.ru/Web/price/art/FDMON07810L?analog=on","FDMON07810L")</f>
        <v>FDMON07810L</v>
      </c>
      <c r="B5300" s="1" t="s">
        <v>8197</v>
      </c>
      <c r="C5300" s="1" t="s">
        <v>764</v>
      </c>
      <c r="D5300" t="s">
        <v>8198</v>
      </c>
    </row>
    <row r="5301" spans="1:4" x14ac:dyDescent="0.25">
      <c r="A5301" s="4" t="str">
        <f>HYPERLINK("http://www.autodoc.ru/Web/price/art/FDMON07810R?analog=on","FDMON07810R")</f>
        <v>FDMON07810R</v>
      </c>
      <c r="B5301" s="1" t="s">
        <v>8199</v>
      </c>
      <c r="C5301" s="1" t="s">
        <v>764</v>
      </c>
      <c r="D5301" t="s">
        <v>8200</v>
      </c>
    </row>
    <row r="5302" spans="1:4" x14ac:dyDescent="0.25">
      <c r="A5302" s="4" t="str">
        <f>HYPERLINK("http://www.autodoc.ru/Web/price/art/FDFOC058B0?analog=on","FDFOC058B0")</f>
        <v>FDFOC058B0</v>
      </c>
      <c r="B5302" s="1" t="s">
        <v>6993</v>
      </c>
      <c r="C5302" s="1" t="s">
        <v>725</v>
      </c>
      <c r="D5302" t="s">
        <v>6994</v>
      </c>
    </row>
    <row r="5303" spans="1:4" x14ac:dyDescent="0.25">
      <c r="A5303" s="4" t="str">
        <f>HYPERLINK("http://www.autodoc.ru/Web/price/art/FDMON079A0L?analog=on","FDMON079A0L")</f>
        <v>FDMON079A0L</v>
      </c>
      <c r="B5303" s="1" t="s">
        <v>8201</v>
      </c>
      <c r="C5303" s="1" t="s">
        <v>764</v>
      </c>
      <c r="D5303" t="s">
        <v>8202</v>
      </c>
    </row>
    <row r="5304" spans="1:4" x14ac:dyDescent="0.25">
      <c r="A5304" s="4" t="str">
        <f>HYPERLINK("http://www.autodoc.ru/Web/price/art/FDMON079A0R?analog=on","FDMON079A0R")</f>
        <v>FDMON079A0R</v>
      </c>
      <c r="B5304" s="1" t="s">
        <v>8203</v>
      </c>
      <c r="C5304" s="1" t="s">
        <v>764</v>
      </c>
      <c r="D5304" t="s">
        <v>8204</v>
      </c>
    </row>
    <row r="5305" spans="1:4" x14ac:dyDescent="0.25">
      <c r="A5305" s="4" t="str">
        <f>HYPERLINK("http://www.autodoc.ru/Web/price/art/FDMON07911?analog=on","FDMON07911")</f>
        <v>FDMON07911</v>
      </c>
      <c r="B5305" s="1" t="s">
        <v>8205</v>
      </c>
      <c r="C5305" s="1" t="s">
        <v>764</v>
      </c>
      <c r="D5305" t="s">
        <v>8206</v>
      </c>
    </row>
    <row r="5306" spans="1:4" x14ac:dyDescent="0.25">
      <c r="A5306" s="4" t="str">
        <f>HYPERLINK("http://www.autodoc.ru/Web/price/art/FDMON07913?analog=on","FDMON07913")</f>
        <v>FDMON07913</v>
      </c>
      <c r="B5306" s="1" t="s">
        <v>7544</v>
      </c>
      <c r="C5306" s="1" t="s">
        <v>764</v>
      </c>
      <c r="D5306" t="s">
        <v>7545</v>
      </c>
    </row>
    <row r="5307" spans="1:4" x14ac:dyDescent="0.25">
      <c r="A5307" s="4" t="str">
        <f>HYPERLINK("http://www.autodoc.ru/Web/price/art/FDMON079B0L?analog=on","FDMON079B0L")</f>
        <v>FDMON079B0L</v>
      </c>
      <c r="B5307" s="1" t="s">
        <v>8207</v>
      </c>
      <c r="C5307" s="1" t="s">
        <v>764</v>
      </c>
      <c r="D5307" t="s">
        <v>8208</v>
      </c>
    </row>
    <row r="5308" spans="1:4" x14ac:dyDescent="0.25">
      <c r="A5308" s="4" t="str">
        <f>HYPERLINK("http://www.autodoc.ru/Web/price/art/FDMON079B0R?analog=on","FDMON079B0R")</f>
        <v>FDMON079B0R</v>
      </c>
      <c r="B5308" s="1" t="s">
        <v>8209</v>
      </c>
      <c r="C5308" s="1" t="s">
        <v>764</v>
      </c>
      <c r="D5308" t="s">
        <v>8210</v>
      </c>
    </row>
    <row r="5309" spans="1:4" x14ac:dyDescent="0.25">
      <c r="A5309" s="4" t="str">
        <f>HYPERLINK("http://www.autodoc.ru/Web/price/art/FDMON07932?analog=on","FDMON07932")</f>
        <v>FDMON07932</v>
      </c>
      <c r="B5309" s="1" t="s">
        <v>8211</v>
      </c>
      <c r="C5309" s="1" t="s">
        <v>764</v>
      </c>
      <c r="D5309" t="s">
        <v>8212</v>
      </c>
    </row>
    <row r="5310" spans="1:4" x14ac:dyDescent="0.25">
      <c r="A5310" s="4" t="str">
        <f>HYPERLINK("http://www.autodoc.ru/Web/price/art/FDMON07933?analog=on","FDMON07933")</f>
        <v>FDMON07933</v>
      </c>
      <c r="B5310" s="1" t="s">
        <v>8211</v>
      </c>
      <c r="C5310" s="1" t="s">
        <v>764</v>
      </c>
      <c r="D5310" t="s">
        <v>8213</v>
      </c>
    </row>
    <row r="5311" spans="1:4" x14ac:dyDescent="0.25">
      <c r="A5311" s="4" t="str">
        <f>HYPERLINK("http://www.autodoc.ru/Web/price/art/FDMON119F0P?analog=on","FDMON119F0P")</f>
        <v>FDMON119F0P</v>
      </c>
      <c r="B5311" s="1" t="s">
        <v>8214</v>
      </c>
      <c r="C5311" s="1" t="s">
        <v>1470</v>
      </c>
      <c r="D5311" t="s">
        <v>8215</v>
      </c>
    </row>
    <row r="5312" spans="1:4" x14ac:dyDescent="0.25">
      <c r="A5312" s="4" t="str">
        <f>HYPERLINK("http://www.autodoc.ru/Web/price/art/FDMON119F1P?analog=on","FDMON119F1P")</f>
        <v>FDMON119F1P</v>
      </c>
      <c r="B5312" s="1" t="s">
        <v>8214</v>
      </c>
      <c r="C5312" s="1" t="s">
        <v>1470</v>
      </c>
      <c r="D5312" t="s">
        <v>8216</v>
      </c>
    </row>
    <row r="5313" spans="1:4" x14ac:dyDescent="0.25">
      <c r="A5313" s="4" t="str">
        <f>HYPERLINK("http://www.autodoc.ru/Web/price/art/FDMON07970?analog=on","FDMON07970")</f>
        <v>FDMON07970</v>
      </c>
      <c r="B5313" s="1" t="s">
        <v>8217</v>
      </c>
      <c r="C5313" s="1" t="s">
        <v>764</v>
      </c>
      <c r="D5313" t="s">
        <v>8218</v>
      </c>
    </row>
    <row r="5314" spans="1:4" x14ac:dyDescent="0.25">
      <c r="A5314" s="4" t="str">
        <f>HYPERLINK("http://www.autodoc.ru/Web/price/art/FDSMX06970?analog=on","FDSMX06970")</f>
        <v>FDSMX06970</v>
      </c>
      <c r="B5314" s="1" t="s">
        <v>7737</v>
      </c>
      <c r="C5314" s="1" t="s">
        <v>1995</v>
      </c>
      <c r="D5314" t="s">
        <v>7738</v>
      </c>
    </row>
    <row r="5315" spans="1:4" x14ac:dyDescent="0.25">
      <c r="A5315" s="3" t="s">
        <v>8219</v>
      </c>
      <c r="B5315" s="3"/>
      <c r="C5315" s="3"/>
      <c r="D5315" s="3"/>
    </row>
    <row r="5316" spans="1:4" x14ac:dyDescent="0.25">
      <c r="A5316" s="4" t="str">
        <f>HYPERLINK("http://www.autodoc.ru/Web/price/art/FDMON15000N?analog=on","FDMON15000N")</f>
        <v>FDMON15000N</v>
      </c>
      <c r="B5316" s="1" t="s">
        <v>8220</v>
      </c>
      <c r="C5316" s="1" t="s">
        <v>1256</v>
      </c>
      <c r="D5316" t="s">
        <v>8221</v>
      </c>
    </row>
    <row r="5317" spans="1:4" x14ac:dyDescent="0.25">
      <c r="A5317" s="4" t="str">
        <f>HYPERLINK("http://www.autodoc.ru/Web/price/art/FDMON15020L?analog=on","FDMON15020L")</f>
        <v>FDMON15020L</v>
      </c>
      <c r="C5317" s="1" t="s">
        <v>1256</v>
      </c>
      <c r="D5317" t="s">
        <v>8222</v>
      </c>
    </row>
    <row r="5318" spans="1:4" x14ac:dyDescent="0.25">
      <c r="A5318" s="4" t="str">
        <f>HYPERLINK("http://www.autodoc.ru/Web/price/art/FDMON15020R?analog=on","FDMON15020R")</f>
        <v>FDMON15020R</v>
      </c>
      <c r="C5318" s="1" t="s">
        <v>1256</v>
      </c>
      <c r="D5318" t="s">
        <v>8223</v>
      </c>
    </row>
    <row r="5319" spans="1:4" x14ac:dyDescent="0.25">
      <c r="A5319" s="4" t="str">
        <f>HYPERLINK("http://www.autodoc.ru/Web/price/art/FDMON15070Z?analog=on","FDMON15070Z")</f>
        <v>FDMON15070Z</v>
      </c>
      <c r="B5319" s="1" t="s">
        <v>8224</v>
      </c>
      <c r="C5319" s="1" t="s">
        <v>1256</v>
      </c>
      <c r="D5319" t="s">
        <v>8225</v>
      </c>
    </row>
    <row r="5320" spans="1:4" x14ac:dyDescent="0.25">
      <c r="A5320" s="4" t="str">
        <f>HYPERLINK("http://www.autodoc.ru/Web/price/art/FDMON15100?analog=on","FDMON15100")</f>
        <v>FDMON15100</v>
      </c>
      <c r="B5320" s="1" t="s">
        <v>8226</v>
      </c>
      <c r="C5320" s="1" t="s">
        <v>1256</v>
      </c>
      <c r="D5320" t="s">
        <v>8227</v>
      </c>
    </row>
    <row r="5321" spans="1:4" x14ac:dyDescent="0.25">
      <c r="A5321" s="4" t="str">
        <f>HYPERLINK("http://www.autodoc.ru/Web/price/art/FDMON15160?analog=on","FDMON15160")</f>
        <v>FDMON15160</v>
      </c>
      <c r="B5321" s="1" t="s">
        <v>8228</v>
      </c>
      <c r="C5321" s="1" t="s">
        <v>1256</v>
      </c>
      <c r="D5321" t="s">
        <v>8229</v>
      </c>
    </row>
    <row r="5322" spans="1:4" x14ac:dyDescent="0.25">
      <c r="A5322" s="4" t="str">
        <f>HYPERLINK("http://www.autodoc.ru/Web/price/art/FDMON15161?analog=on","FDMON15161")</f>
        <v>FDMON15161</v>
      </c>
      <c r="B5322" s="1" t="s">
        <v>8230</v>
      </c>
      <c r="C5322" s="1" t="s">
        <v>1256</v>
      </c>
      <c r="D5322" t="s">
        <v>8231</v>
      </c>
    </row>
    <row r="5323" spans="1:4" x14ac:dyDescent="0.25">
      <c r="A5323" s="4" t="str">
        <f>HYPERLINK("http://www.autodoc.ru/Web/price/art/FDMON15162?analog=on","FDMON15162")</f>
        <v>FDMON15162</v>
      </c>
      <c r="B5323" s="1" t="s">
        <v>8228</v>
      </c>
      <c r="C5323" s="1" t="s">
        <v>1256</v>
      </c>
      <c r="D5323" t="s">
        <v>8232</v>
      </c>
    </row>
    <row r="5324" spans="1:4" x14ac:dyDescent="0.25">
      <c r="A5324" s="4" t="str">
        <f>HYPERLINK("http://www.autodoc.ru/Web/price/art/FDMON15163?analog=on","FDMON15163")</f>
        <v>FDMON15163</v>
      </c>
      <c r="B5324" s="1" t="s">
        <v>8233</v>
      </c>
      <c r="C5324" s="1" t="s">
        <v>1256</v>
      </c>
      <c r="D5324" t="s">
        <v>8234</v>
      </c>
    </row>
    <row r="5325" spans="1:4" x14ac:dyDescent="0.25">
      <c r="A5325" s="4" t="str">
        <f>HYPERLINK("http://www.autodoc.ru/Web/price/art/FDMON15240?analog=on","FDMON15240")</f>
        <v>FDMON15240</v>
      </c>
      <c r="B5325" s="1" t="s">
        <v>8235</v>
      </c>
      <c r="C5325" s="1" t="s">
        <v>1256</v>
      </c>
      <c r="D5325" t="s">
        <v>8236</v>
      </c>
    </row>
    <row r="5326" spans="1:4" x14ac:dyDescent="0.25">
      <c r="A5326" s="4" t="str">
        <f>HYPERLINK("http://www.autodoc.ru/Web/price/art/FDMON15270L?analog=on","FDMON15270L")</f>
        <v>FDMON15270L</v>
      </c>
      <c r="B5326" s="1" t="s">
        <v>8237</v>
      </c>
      <c r="C5326" s="1" t="s">
        <v>1256</v>
      </c>
      <c r="D5326" t="s">
        <v>8238</v>
      </c>
    </row>
    <row r="5327" spans="1:4" x14ac:dyDescent="0.25">
      <c r="A5327" s="4" t="str">
        <f>HYPERLINK("http://www.autodoc.ru/Web/price/art/FDMON15270R?analog=on","FDMON15270R")</f>
        <v>FDMON15270R</v>
      </c>
      <c r="B5327" s="1" t="s">
        <v>8239</v>
      </c>
      <c r="C5327" s="1" t="s">
        <v>1256</v>
      </c>
      <c r="D5327" t="s">
        <v>8240</v>
      </c>
    </row>
    <row r="5328" spans="1:4" x14ac:dyDescent="0.25">
      <c r="A5328" s="4" t="str">
        <f>HYPERLINK("http://www.autodoc.ru/Web/price/art/FDMON15271L?analog=on","FDMON15271L")</f>
        <v>FDMON15271L</v>
      </c>
      <c r="B5328" s="1" t="s">
        <v>8241</v>
      </c>
      <c r="C5328" s="1" t="s">
        <v>1256</v>
      </c>
      <c r="D5328" t="s">
        <v>8103</v>
      </c>
    </row>
    <row r="5329" spans="1:4" x14ac:dyDescent="0.25">
      <c r="A5329" s="4" t="str">
        <f>HYPERLINK("http://www.autodoc.ru/Web/price/art/FDMON15271R?analog=on","FDMON15271R")</f>
        <v>FDMON15271R</v>
      </c>
      <c r="B5329" s="1" t="s">
        <v>8242</v>
      </c>
      <c r="C5329" s="1" t="s">
        <v>1256</v>
      </c>
      <c r="D5329" t="s">
        <v>8105</v>
      </c>
    </row>
    <row r="5330" spans="1:4" x14ac:dyDescent="0.25">
      <c r="A5330" s="4" t="str">
        <f>HYPERLINK("http://www.autodoc.ru/Web/price/art/FDMON15330?analog=on","FDMON15330")</f>
        <v>FDMON15330</v>
      </c>
      <c r="B5330" s="1" t="s">
        <v>8243</v>
      </c>
      <c r="C5330" s="1" t="s">
        <v>1256</v>
      </c>
      <c r="D5330" t="s">
        <v>8119</v>
      </c>
    </row>
    <row r="5331" spans="1:4" x14ac:dyDescent="0.25">
      <c r="A5331" s="4" t="str">
        <f>HYPERLINK("http://www.autodoc.ru/Web/price/art/FDMON15390?analog=on","FDMON15390")</f>
        <v>FDMON15390</v>
      </c>
      <c r="B5331" s="1" t="s">
        <v>8244</v>
      </c>
      <c r="C5331" s="1" t="s">
        <v>1256</v>
      </c>
      <c r="D5331" t="s">
        <v>8245</v>
      </c>
    </row>
    <row r="5332" spans="1:4" x14ac:dyDescent="0.25">
      <c r="A5332" s="4" t="str">
        <f>HYPERLINK("http://www.autodoc.ru/Web/price/art/FDMON15410?analog=on","FDMON15410")</f>
        <v>FDMON15410</v>
      </c>
      <c r="B5332" s="1" t="s">
        <v>8246</v>
      </c>
      <c r="C5332" s="1" t="s">
        <v>1256</v>
      </c>
      <c r="D5332" t="s">
        <v>8247</v>
      </c>
    </row>
    <row r="5333" spans="1:4" x14ac:dyDescent="0.25">
      <c r="A5333" s="4" t="str">
        <f>HYPERLINK("http://www.autodoc.ru/Web/price/art/FDMON15450L?analog=on","FDMON15450L")</f>
        <v>FDMON15450L</v>
      </c>
      <c r="B5333" s="1" t="s">
        <v>8248</v>
      </c>
      <c r="C5333" s="1" t="s">
        <v>1256</v>
      </c>
      <c r="D5333" t="s">
        <v>8249</v>
      </c>
    </row>
    <row r="5334" spans="1:4" x14ac:dyDescent="0.25">
      <c r="A5334" s="4" t="str">
        <f>HYPERLINK("http://www.autodoc.ru/Web/price/art/FDMON15450R?analog=on","FDMON15450R")</f>
        <v>FDMON15450R</v>
      </c>
      <c r="B5334" s="1" t="s">
        <v>8250</v>
      </c>
      <c r="C5334" s="1" t="s">
        <v>1256</v>
      </c>
      <c r="D5334" t="s">
        <v>8251</v>
      </c>
    </row>
    <row r="5335" spans="1:4" x14ac:dyDescent="0.25">
      <c r="A5335" s="4" t="str">
        <f>HYPERLINK("http://www.autodoc.ru/Web/price/art/FDMON15451L?analog=on","FDMON15451L")</f>
        <v>FDMON15451L</v>
      </c>
      <c r="B5335" s="1" t="s">
        <v>8252</v>
      </c>
      <c r="C5335" s="1" t="s">
        <v>1256</v>
      </c>
      <c r="D5335" t="s">
        <v>8253</v>
      </c>
    </row>
    <row r="5336" spans="1:4" x14ac:dyDescent="0.25">
      <c r="A5336" s="4" t="str">
        <f>HYPERLINK("http://www.autodoc.ru/Web/price/art/FDMON15451R?analog=on","FDMON15451R")</f>
        <v>FDMON15451R</v>
      </c>
      <c r="B5336" s="1" t="s">
        <v>8254</v>
      </c>
      <c r="C5336" s="1" t="s">
        <v>1256</v>
      </c>
      <c r="D5336" t="s">
        <v>8255</v>
      </c>
    </row>
    <row r="5337" spans="1:4" x14ac:dyDescent="0.25">
      <c r="A5337" s="4" t="str">
        <f>HYPERLINK("http://www.autodoc.ru/Web/price/art/FDMON15510L?analog=on","FDMON15510L")</f>
        <v>FDMON15510L</v>
      </c>
      <c r="B5337" s="1" t="s">
        <v>8256</v>
      </c>
      <c r="C5337" s="1" t="s">
        <v>1256</v>
      </c>
      <c r="D5337" t="s">
        <v>8147</v>
      </c>
    </row>
    <row r="5338" spans="1:4" x14ac:dyDescent="0.25">
      <c r="A5338" s="4" t="str">
        <f>HYPERLINK("http://www.autodoc.ru/Web/price/art/FDMON15510R?analog=on","FDMON15510R")</f>
        <v>FDMON15510R</v>
      </c>
      <c r="B5338" s="1" t="s">
        <v>8257</v>
      </c>
      <c r="C5338" s="1" t="s">
        <v>1256</v>
      </c>
      <c r="D5338" t="s">
        <v>8149</v>
      </c>
    </row>
    <row r="5339" spans="1:4" x14ac:dyDescent="0.25">
      <c r="A5339" s="4" t="str">
        <f>HYPERLINK("http://www.autodoc.ru/Web/price/art/FDMON15520L?analog=on","FDMON15520L")</f>
        <v>FDMON15520L</v>
      </c>
      <c r="B5339" s="1" t="s">
        <v>8258</v>
      </c>
      <c r="C5339" s="1" t="s">
        <v>1256</v>
      </c>
      <c r="D5339" t="s">
        <v>8259</v>
      </c>
    </row>
    <row r="5340" spans="1:4" x14ac:dyDescent="0.25">
      <c r="A5340" s="4" t="str">
        <f>HYPERLINK("http://www.autodoc.ru/Web/price/art/FDMON15520R?analog=on","FDMON15520R")</f>
        <v>FDMON15520R</v>
      </c>
      <c r="B5340" s="1" t="s">
        <v>8260</v>
      </c>
      <c r="C5340" s="1" t="s">
        <v>1256</v>
      </c>
      <c r="D5340" t="s">
        <v>8261</v>
      </c>
    </row>
    <row r="5341" spans="1:4" x14ac:dyDescent="0.25">
      <c r="A5341" s="4" t="str">
        <f>HYPERLINK("http://www.autodoc.ru/Web/price/art/FDMON15560L?analog=on","FDMON15560L")</f>
        <v>FDMON15560L</v>
      </c>
      <c r="C5341" s="1" t="s">
        <v>1256</v>
      </c>
      <c r="D5341" t="s">
        <v>8151</v>
      </c>
    </row>
    <row r="5342" spans="1:4" x14ac:dyDescent="0.25">
      <c r="A5342" s="4" t="str">
        <f>HYPERLINK("http://www.autodoc.ru/Web/price/art/FDMON15560R?analog=on","FDMON15560R")</f>
        <v>FDMON15560R</v>
      </c>
      <c r="C5342" s="1" t="s">
        <v>1256</v>
      </c>
      <c r="D5342" t="s">
        <v>8153</v>
      </c>
    </row>
    <row r="5343" spans="1:4" x14ac:dyDescent="0.25">
      <c r="A5343" s="4" t="str">
        <f>HYPERLINK("http://www.autodoc.ru/Web/price/art/FDMON15640?analog=on","FDMON15640")</f>
        <v>FDMON15640</v>
      </c>
      <c r="B5343" s="1" t="s">
        <v>8262</v>
      </c>
      <c r="C5343" s="1" t="s">
        <v>1256</v>
      </c>
      <c r="D5343" t="s">
        <v>8263</v>
      </c>
    </row>
    <row r="5344" spans="1:4" x14ac:dyDescent="0.25">
      <c r="A5344" s="4" t="str">
        <f>HYPERLINK("http://www.autodoc.ru/Web/price/art/FDMON15680?analog=on","FDMON15680")</f>
        <v>FDMON15680</v>
      </c>
      <c r="B5344" s="1" t="s">
        <v>8264</v>
      </c>
      <c r="C5344" s="1" t="s">
        <v>1256</v>
      </c>
      <c r="D5344" t="s">
        <v>8265</v>
      </c>
    </row>
    <row r="5345" spans="1:4" x14ac:dyDescent="0.25">
      <c r="A5345" s="4" t="str">
        <f>HYPERLINK("http://www.autodoc.ru/Web/price/art/FDMON15700?analog=on","FDMON15700")</f>
        <v>FDMON15700</v>
      </c>
      <c r="B5345" s="1" t="s">
        <v>8266</v>
      </c>
      <c r="C5345" s="1" t="s">
        <v>1256</v>
      </c>
      <c r="D5345" t="s">
        <v>8267</v>
      </c>
    </row>
    <row r="5346" spans="1:4" x14ac:dyDescent="0.25">
      <c r="A5346" s="4" t="str">
        <f>HYPERLINK("http://www.autodoc.ru/Web/price/art/FDMON15740L?analog=on","FDMON15740L")</f>
        <v>FDMON15740L</v>
      </c>
      <c r="B5346" s="1" t="s">
        <v>8268</v>
      </c>
      <c r="C5346" s="1" t="s">
        <v>1256</v>
      </c>
      <c r="D5346" t="s">
        <v>8269</v>
      </c>
    </row>
    <row r="5347" spans="1:4" x14ac:dyDescent="0.25">
      <c r="A5347" s="4" t="str">
        <f>HYPERLINK("http://www.autodoc.ru/Web/price/art/FDMON15740R?analog=on","FDMON15740R")</f>
        <v>FDMON15740R</v>
      </c>
      <c r="B5347" s="1" t="s">
        <v>8270</v>
      </c>
      <c r="C5347" s="1" t="s">
        <v>1256</v>
      </c>
      <c r="D5347" t="s">
        <v>8271</v>
      </c>
    </row>
    <row r="5348" spans="1:4" x14ac:dyDescent="0.25">
      <c r="A5348" s="4" t="str">
        <f>HYPERLINK("http://www.autodoc.ru/Web/price/art/FDMON159F0P?analog=on","FDMON159F0P")</f>
        <v>FDMON159F0P</v>
      </c>
      <c r="B5348" s="1" t="s">
        <v>8272</v>
      </c>
      <c r="C5348" s="1" t="s">
        <v>1256</v>
      </c>
      <c r="D5348" t="s">
        <v>8216</v>
      </c>
    </row>
    <row r="5349" spans="1:4" x14ac:dyDescent="0.25">
      <c r="A5349" s="3" t="s">
        <v>8273</v>
      </c>
      <c r="B5349" s="3"/>
      <c r="C5349" s="3"/>
      <c r="D5349" s="3"/>
    </row>
    <row r="5350" spans="1:4" x14ac:dyDescent="0.25">
      <c r="A5350" s="4" t="str">
        <f>HYPERLINK("http://www.autodoc.ru/Web/price/art/FDMON93000L?analog=on","FDMON93000L")</f>
        <v>FDMON93000L</v>
      </c>
      <c r="B5350" s="1" t="s">
        <v>8274</v>
      </c>
      <c r="C5350" s="1" t="s">
        <v>8275</v>
      </c>
      <c r="D5350" t="s">
        <v>8276</v>
      </c>
    </row>
    <row r="5351" spans="1:4" x14ac:dyDescent="0.25">
      <c r="A5351" s="4" t="str">
        <f>HYPERLINK("http://www.autodoc.ru/Web/price/art/FDMON93000R?analog=on","FDMON93000R")</f>
        <v>FDMON93000R</v>
      </c>
      <c r="B5351" s="1" t="s">
        <v>8277</v>
      </c>
      <c r="C5351" s="1" t="s">
        <v>8275</v>
      </c>
      <c r="D5351" t="s">
        <v>8278</v>
      </c>
    </row>
    <row r="5352" spans="1:4" x14ac:dyDescent="0.25">
      <c r="A5352" s="4" t="str">
        <f>HYPERLINK("http://www.autodoc.ru/Web/price/art/FDMON93020L?analog=on","FDMON93020L")</f>
        <v>FDMON93020L</v>
      </c>
      <c r="B5352" s="1" t="s">
        <v>8279</v>
      </c>
      <c r="C5352" s="1" t="s">
        <v>8275</v>
      </c>
      <c r="D5352" t="s">
        <v>8280</v>
      </c>
    </row>
    <row r="5353" spans="1:4" x14ac:dyDescent="0.25">
      <c r="A5353" s="4" t="str">
        <f>HYPERLINK("http://www.autodoc.ru/Web/price/art/FDMON93020R?analog=on","FDMON93020R")</f>
        <v>FDMON93020R</v>
      </c>
      <c r="B5353" s="1" t="s">
        <v>8281</v>
      </c>
      <c r="C5353" s="1" t="s">
        <v>8275</v>
      </c>
      <c r="D5353" t="s">
        <v>8282</v>
      </c>
    </row>
    <row r="5354" spans="1:4" x14ac:dyDescent="0.25">
      <c r="A5354" s="4" t="str">
        <f>HYPERLINK("http://www.autodoc.ru/Web/price/art/FDMON93030L?analog=on","FDMON93030L")</f>
        <v>FDMON93030L</v>
      </c>
      <c r="B5354" s="1" t="s">
        <v>8283</v>
      </c>
      <c r="C5354" s="1" t="s">
        <v>8275</v>
      </c>
      <c r="D5354" t="s">
        <v>8284</v>
      </c>
    </row>
    <row r="5355" spans="1:4" x14ac:dyDescent="0.25">
      <c r="A5355" s="4" t="str">
        <f>HYPERLINK("http://www.autodoc.ru/Web/price/art/FDMON93030R?analog=on","FDMON93030R")</f>
        <v>FDMON93030R</v>
      </c>
      <c r="B5355" s="1" t="s">
        <v>8285</v>
      </c>
      <c r="C5355" s="1" t="s">
        <v>8275</v>
      </c>
      <c r="D5355" t="s">
        <v>8286</v>
      </c>
    </row>
    <row r="5356" spans="1:4" x14ac:dyDescent="0.25">
      <c r="A5356" s="4" t="str">
        <f>HYPERLINK("http://www.autodoc.ru/Web/price/art/FDMON93070L?analog=on","FDMON93070L")</f>
        <v>FDMON93070L</v>
      </c>
      <c r="B5356" s="1" t="s">
        <v>8287</v>
      </c>
      <c r="C5356" s="1" t="s">
        <v>8275</v>
      </c>
      <c r="D5356" t="s">
        <v>8061</v>
      </c>
    </row>
    <row r="5357" spans="1:4" x14ac:dyDescent="0.25">
      <c r="A5357" s="4" t="str">
        <f>HYPERLINK("http://www.autodoc.ru/Web/price/art/FDMON93070R?analog=on","FDMON93070R")</f>
        <v>FDMON93070R</v>
      </c>
      <c r="B5357" s="1" t="s">
        <v>8288</v>
      </c>
      <c r="C5357" s="1" t="s">
        <v>8275</v>
      </c>
      <c r="D5357" t="s">
        <v>8064</v>
      </c>
    </row>
    <row r="5358" spans="1:4" x14ac:dyDescent="0.25">
      <c r="A5358" s="4" t="str">
        <f>HYPERLINK("http://www.autodoc.ru/Web/price/art/FDMON93080L?analog=on","FDMON93080L")</f>
        <v>FDMON93080L</v>
      </c>
      <c r="C5358" s="1" t="s">
        <v>8275</v>
      </c>
      <c r="D5358" t="s">
        <v>8289</v>
      </c>
    </row>
    <row r="5359" spans="1:4" x14ac:dyDescent="0.25">
      <c r="A5359" s="4" t="str">
        <f>HYPERLINK("http://www.autodoc.ru/Web/price/art/FDMON93080R?analog=on","FDMON93080R")</f>
        <v>FDMON93080R</v>
      </c>
      <c r="C5359" s="1" t="s">
        <v>8275</v>
      </c>
      <c r="D5359" t="s">
        <v>8290</v>
      </c>
    </row>
    <row r="5360" spans="1:4" x14ac:dyDescent="0.25">
      <c r="A5360" s="4" t="str">
        <f>HYPERLINK("http://www.autodoc.ru/Web/price/art/FDMON93100?analog=on","FDMON93100")</f>
        <v>FDMON93100</v>
      </c>
      <c r="B5360" s="1" t="s">
        <v>8291</v>
      </c>
      <c r="C5360" s="1" t="s">
        <v>8275</v>
      </c>
      <c r="D5360" t="s">
        <v>8292</v>
      </c>
    </row>
    <row r="5361" spans="1:4" x14ac:dyDescent="0.25">
      <c r="A5361" s="4" t="str">
        <f>HYPERLINK("http://www.autodoc.ru/Web/price/art/FDMON93160X?analog=on","FDMON93160X")</f>
        <v>FDMON93160X</v>
      </c>
      <c r="B5361" s="1" t="s">
        <v>8293</v>
      </c>
      <c r="C5361" s="1" t="s">
        <v>8275</v>
      </c>
      <c r="D5361" t="s">
        <v>8294</v>
      </c>
    </row>
    <row r="5362" spans="1:4" x14ac:dyDescent="0.25">
      <c r="A5362" s="4" t="str">
        <f>HYPERLINK("http://www.autodoc.ru/Web/price/art/FDMON93190B?analog=on","FDMON93190B")</f>
        <v>FDMON93190B</v>
      </c>
      <c r="B5362" s="1" t="s">
        <v>8295</v>
      </c>
      <c r="C5362" s="1" t="s">
        <v>8275</v>
      </c>
      <c r="D5362" t="s">
        <v>8296</v>
      </c>
    </row>
    <row r="5363" spans="1:4" x14ac:dyDescent="0.25">
      <c r="A5363" s="4" t="str">
        <f>HYPERLINK("http://www.autodoc.ru/Web/price/art/FDMON93191B?analog=on","FDMON93191B")</f>
        <v>FDMON93191B</v>
      </c>
      <c r="B5363" s="1" t="s">
        <v>8297</v>
      </c>
      <c r="C5363" s="1" t="s">
        <v>8275</v>
      </c>
      <c r="D5363" t="s">
        <v>8298</v>
      </c>
    </row>
    <row r="5364" spans="1:4" x14ac:dyDescent="0.25">
      <c r="A5364" s="4" t="str">
        <f>HYPERLINK("http://www.autodoc.ru/Web/price/art/FDMON93270L?analog=on","FDMON93270L")</f>
        <v>FDMON93270L</v>
      </c>
      <c r="B5364" s="1" t="s">
        <v>8299</v>
      </c>
      <c r="C5364" s="1" t="s">
        <v>6326</v>
      </c>
      <c r="D5364" t="s">
        <v>8300</v>
      </c>
    </row>
    <row r="5365" spans="1:4" x14ac:dyDescent="0.25">
      <c r="A5365" s="4" t="str">
        <f>HYPERLINK("http://www.autodoc.ru/Web/price/art/FDMON93270R?analog=on","FDMON93270R")</f>
        <v>FDMON93270R</v>
      </c>
      <c r="B5365" s="1" t="s">
        <v>8301</v>
      </c>
      <c r="C5365" s="1" t="s">
        <v>6326</v>
      </c>
      <c r="D5365" t="s">
        <v>8302</v>
      </c>
    </row>
    <row r="5366" spans="1:4" x14ac:dyDescent="0.25">
      <c r="A5366" s="4" t="str">
        <f>HYPERLINK("http://www.autodoc.ru/Web/price/art/FDMON93300L?analog=on","FDMON93300L")</f>
        <v>FDMON93300L</v>
      </c>
      <c r="B5366" s="1" t="s">
        <v>8303</v>
      </c>
      <c r="C5366" s="1" t="s">
        <v>8275</v>
      </c>
      <c r="D5366" t="s">
        <v>8111</v>
      </c>
    </row>
    <row r="5367" spans="1:4" x14ac:dyDescent="0.25">
      <c r="A5367" s="4" t="str">
        <f>HYPERLINK("http://www.autodoc.ru/Web/price/art/FDMON93300R?analog=on","FDMON93300R")</f>
        <v>FDMON93300R</v>
      </c>
      <c r="B5367" s="1" t="s">
        <v>8304</v>
      </c>
      <c r="C5367" s="1" t="s">
        <v>8275</v>
      </c>
      <c r="D5367" t="s">
        <v>8113</v>
      </c>
    </row>
    <row r="5368" spans="1:4" x14ac:dyDescent="0.25">
      <c r="A5368" s="4" t="str">
        <f>HYPERLINK("http://www.autodoc.ru/Web/price/art/FDMON93330?analog=on","FDMON93330")</f>
        <v>FDMON93330</v>
      </c>
      <c r="B5368" s="1" t="s">
        <v>8305</v>
      </c>
      <c r="C5368" s="1" t="s">
        <v>8275</v>
      </c>
      <c r="D5368" t="s">
        <v>8306</v>
      </c>
    </row>
    <row r="5369" spans="1:4" x14ac:dyDescent="0.25">
      <c r="A5369" s="4" t="str">
        <f>HYPERLINK("http://www.autodoc.ru/Web/price/art/FDMON93340L?analog=on","FDMON93340L")</f>
        <v>FDMON93340L</v>
      </c>
      <c r="B5369" s="1" t="s">
        <v>8307</v>
      </c>
      <c r="C5369" s="1" t="s">
        <v>8275</v>
      </c>
      <c r="D5369" t="s">
        <v>8122</v>
      </c>
    </row>
    <row r="5370" spans="1:4" x14ac:dyDescent="0.25">
      <c r="A5370" s="4" t="str">
        <f>HYPERLINK("http://www.autodoc.ru/Web/price/art/FDMON93340R?analog=on","FDMON93340R")</f>
        <v>FDMON93340R</v>
      </c>
      <c r="B5370" s="1" t="s">
        <v>8308</v>
      </c>
      <c r="C5370" s="1" t="s">
        <v>8275</v>
      </c>
      <c r="D5370" t="s">
        <v>8124</v>
      </c>
    </row>
    <row r="5371" spans="1:4" x14ac:dyDescent="0.25">
      <c r="A5371" s="4" t="str">
        <f>HYPERLINK("http://www.autodoc.ru/Web/price/art/FDMON93380?analog=on","FDMON93380")</f>
        <v>FDMON93380</v>
      </c>
      <c r="B5371" s="1" t="s">
        <v>8309</v>
      </c>
      <c r="C5371" s="1" t="s">
        <v>8275</v>
      </c>
      <c r="D5371" t="s">
        <v>8310</v>
      </c>
    </row>
    <row r="5372" spans="1:4" x14ac:dyDescent="0.25">
      <c r="A5372" s="4" t="str">
        <f>HYPERLINK("http://www.autodoc.ru/Web/price/art/FDMON93400ML?analog=on","FDMON93400ML")</f>
        <v>FDMON93400ML</v>
      </c>
      <c r="C5372" s="1" t="s">
        <v>8275</v>
      </c>
      <c r="D5372" t="s">
        <v>8311</v>
      </c>
    </row>
    <row r="5373" spans="1:4" x14ac:dyDescent="0.25">
      <c r="A5373" s="4" t="str">
        <f>HYPERLINK("http://www.autodoc.ru/Web/price/art/FDMON93400MR?analog=on","FDMON93400MR")</f>
        <v>FDMON93400MR</v>
      </c>
      <c r="C5373" s="1" t="s">
        <v>8275</v>
      </c>
      <c r="D5373" t="s">
        <v>8312</v>
      </c>
    </row>
    <row r="5374" spans="1:4" x14ac:dyDescent="0.25">
      <c r="A5374" s="4" t="str">
        <f>HYPERLINK("http://www.autodoc.ru/Web/price/art/FDMON93410?analog=on","FDMON93410")</f>
        <v>FDMON93410</v>
      </c>
      <c r="B5374" s="1" t="s">
        <v>8313</v>
      </c>
      <c r="C5374" s="1" t="s">
        <v>8275</v>
      </c>
      <c r="D5374" t="s">
        <v>8247</v>
      </c>
    </row>
    <row r="5375" spans="1:4" x14ac:dyDescent="0.25">
      <c r="A5375" s="4" t="str">
        <f>HYPERLINK("http://www.autodoc.ru/Web/price/art/FDMON93450L?analog=on","FDMON93450L")</f>
        <v>FDMON93450L</v>
      </c>
      <c r="B5375" s="1" t="s">
        <v>8314</v>
      </c>
      <c r="C5375" s="1" t="s">
        <v>8315</v>
      </c>
      <c r="D5375" t="s">
        <v>8316</v>
      </c>
    </row>
    <row r="5376" spans="1:4" x14ac:dyDescent="0.25">
      <c r="A5376" s="4" t="str">
        <f>HYPERLINK("http://www.autodoc.ru/Web/price/art/FDMON93450R?analog=on","FDMON93450R")</f>
        <v>FDMON93450R</v>
      </c>
      <c r="B5376" s="1" t="s">
        <v>8317</v>
      </c>
      <c r="C5376" s="1" t="s">
        <v>8315</v>
      </c>
      <c r="D5376" t="s">
        <v>8318</v>
      </c>
    </row>
    <row r="5377" spans="1:4" x14ac:dyDescent="0.25">
      <c r="A5377" s="4" t="str">
        <f>HYPERLINK("http://www.autodoc.ru/Web/price/art/FDMON93451L?analog=on","FDMON93451L")</f>
        <v>FDMON93451L</v>
      </c>
      <c r="B5377" s="1" t="s">
        <v>8319</v>
      </c>
      <c r="C5377" s="1" t="s">
        <v>8315</v>
      </c>
      <c r="D5377" t="s">
        <v>8320</v>
      </c>
    </row>
    <row r="5378" spans="1:4" x14ac:dyDescent="0.25">
      <c r="A5378" s="4" t="str">
        <f>HYPERLINK("http://www.autodoc.ru/Web/price/art/FDMON93451R?analog=on","FDMON93451R")</f>
        <v>FDMON93451R</v>
      </c>
      <c r="B5378" s="1" t="s">
        <v>8321</v>
      </c>
      <c r="C5378" s="1" t="s">
        <v>8315</v>
      </c>
      <c r="D5378" t="s">
        <v>8322</v>
      </c>
    </row>
    <row r="5379" spans="1:4" x14ac:dyDescent="0.25">
      <c r="A5379" s="4" t="str">
        <f>HYPERLINK("http://www.autodoc.ru/Web/price/art/FDMON93480L?analog=on","FDMON93480L")</f>
        <v>FDMON93480L</v>
      </c>
      <c r="B5379" s="1" t="s">
        <v>8323</v>
      </c>
      <c r="C5379" s="1" t="s">
        <v>8275</v>
      </c>
      <c r="D5379" t="s">
        <v>8324</v>
      </c>
    </row>
    <row r="5380" spans="1:4" x14ac:dyDescent="0.25">
      <c r="A5380" s="4" t="str">
        <f>HYPERLINK("http://www.autodoc.ru/Web/price/art/FDMON93480R?analog=on","FDMON93480R")</f>
        <v>FDMON93480R</v>
      </c>
      <c r="B5380" s="1" t="s">
        <v>8325</v>
      </c>
      <c r="C5380" s="1" t="s">
        <v>8275</v>
      </c>
      <c r="D5380" t="s">
        <v>8326</v>
      </c>
    </row>
    <row r="5381" spans="1:4" x14ac:dyDescent="0.25">
      <c r="A5381" s="4" t="str">
        <f>HYPERLINK("http://www.autodoc.ru/Web/price/art/FDMON93490L?analog=on","FDMON93490L")</f>
        <v>FDMON93490L</v>
      </c>
      <c r="C5381" s="1" t="s">
        <v>8275</v>
      </c>
      <c r="D5381" t="s">
        <v>8327</v>
      </c>
    </row>
    <row r="5382" spans="1:4" x14ac:dyDescent="0.25">
      <c r="A5382" s="4" t="str">
        <f>HYPERLINK("http://www.autodoc.ru/Web/price/art/FDMON93490R?analog=on","FDMON93490R")</f>
        <v>FDMON93490R</v>
      </c>
      <c r="C5382" s="1" t="s">
        <v>8275</v>
      </c>
      <c r="D5382" t="s">
        <v>8328</v>
      </c>
    </row>
    <row r="5383" spans="1:4" x14ac:dyDescent="0.25">
      <c r="A5383" s="4" t="str">
        <f>HYPERLINK("http://www.autodoc.ru/Web/price/art/FDMON93500BL?analog=on","FDMON93500BL")</f>
        <v>FDMON93500BL</v>
      </c>
      <c r="B5383" s="1" t="s">
        <v>8329</v>
      </c>
      <c r="C5383" s="1" t="s">
        <v>8275</v>
      </c>
      <c r="D5383" t="s">
        <v>8330</v>
      </c>
    </row>
    <row r="5384" spans="1:4" x14ac:dyDescent="0.25">
      <c r="A5384" s="4" t="str">
        <f>HYPERLINK("http://www.autodoc.ru/Web/price/art/FDMON93500BR?analog=on","FDMON93500BR")</f>
        <v>FDMON93500BR</v>
      </c>
      <c r="B5384" s="1" t="s">
        <v>8331</v>
      </c>
      <c r="C5384" s="1" t="s">
        <v>8275</v>
      </c>
      <c r="D5384" t="s">
        <v>8332</v>
      </c>
    </row>
    <row r="5385" spans="1:4" x14ac:dyDescent="0.25">
      <c r="A5385" s="4" t="str">
        <f>HYPERLINK("http://www.autodoc.ru/Web/price/art/FDMON93540N?analog=on","FDMON93540N")</f>
        <v>FDMON93540N</v>
      </c>
      <c r="C5385" s="1" t="s">
        <v>8275</v>
      </c>
      <c r="D5385" t="s">
        <v>8333</v>
      </c>
    </row>
    <row r="5386" spans="1:4" x14ac:dyDescent="0.25">
      <c r="A5386" s="4" t="str">
        <f>HYPERLINK("http://www.autodoc.ru/Web/price/art/FDMON93630?analog=on","FDMON93630")</f>
        <v>FDMON93630</v>
      </c>
      <c r="B5386" s="1" t="s">
        <v>8334</v>
      </c>
      <c r="C5386" s="1" t="s">
        <v>8315</v>
      </c>
      <c r="D5386" t="s">
        <v>8335</v>
      </c>
    </row>
    <row r="5387" spans="1:4" x14ac:dyDescent="0.25">
      <c r="A5387" s="4" t="str">
        <f>HYPERLINK("http://www.autodoc.ru/Web/price/art/FDMON93631?analog=on","FDMON93631")</f>
        <v>FDMON93631</v>
      </c>
      <c r="B5387" s="1" t="s">
        <v>8336</v>
      </c>
      <c r="C5387" s="1" t="s">
        <v>8315</v>
      </c>
      <c r="D5387" t="s">
        <v>8337</v>
      </c>
    </row>
    <row r="5388" spans="1:4" x14ac:dyDescent="0.25">
      <c r="A5388" s="4" t="str">
        <f>HYPERLINK("http://www.autodoc.ru/Web/price/art/FDMON93632?analog=on","FDMON93632")</f>
        <v>FDMON93632</v>
      </c>
      <c r="B5388" s="1" t="s">
        <v>8338</v>
      </c>
      <c r="C5388" s="1" t="s">
        <v>8315</v>
      </c>
      <c r="D5388" t="s">
        <v>8339</v>
      </c>
    </row>
    <row r="5389" spans="1:4" x14ac:dyDescent="0.25">
      <c r="A5389" s="4" t="str">
        <f>HYPERLINK("http://www.autodoc.ru/Web/price/art/FDMON93640X?analog=on","FDMON93640X")</f>
        <v>FDMON93640X</v>
      </c>
      <c r="B5389" s="1" t="s">
        <v>8340</v>
      </c>
      <c r="C5389" s="1" t="s">
        <v>8275</v>
      </c>
      <c r="D5389" t="s">
        <v>8341</v>
      </c>
    </row>
    <row r="5390" spans="1:4" x14ac:dyDescent="0.25">
      <c r="A5390" s="4" t="str">
        <f>HYPERLINK("http://www.autodoc.ru/Web/price/art/FDMON93641X?analog=on","FDMON93641X")</f>
        <v>FDMON93641X</v>
      </c>
      <c r="B5390" s="1" t="s">
        <v>8342</v>
      </c>
      <c r="C5390" s="1" t="s">
        <v>8315</v>
      </c>
      <c r="D5390" t="s">
        <v>8343</v>
      </c>
    </row>
    <row r="5391" spans="1:4" x14ac:dyDescent="0.25">
      <c r="A5391" s="4" t="str">
        <f>HYPERLINK("http://www.autodoc.ru/Web/price/art/FDMON93740L?analog=on","FDMON93740L")</f>
        <v>FDMON93740L</v>
      </c>
      <c r="B5391" s="1" t="s">
        <v>8344</v>
      </c>
      <c r="C5391" s="1" t="s">
        <v>8345</v>
      </c>
      <c r="D5391" t="s">
        <v>8183</v>
      </c>
    </row>
    <row r="5392" spans="1:4" x14ac:dyDescent="0.25">
      <c r="A5392" s="4" t="str">
        <f>HYPERLINK("http://www.autodoc.ru/Web/price/art/FDMON93740R?analog=on","FDMON93740R")</f>
        <v>FDMON93740R</v>
      </c>
      <c r="B5392" s="1" t="s">
        <v>8346</v>
      </c>
      <c r="C5392" s="1" t="s">
        <v>8345</v>
      </c>
      <c r="D5392" t="s">
        <v>8185</v>
      </c>
    </row>
    <row r="5393" spans="1:4" x14ac:dyDescent="0.25">
      <c r="A5393" s="4" t="str">
        <f>HYPERLINK("http://www.autodoc.ru/Web/price/art/FDMON93840Z?analog=on","FDMON93840Z")</f>
        <v>FDMON93840Z</v>
      </c>
      <c r="B5393" s="1" t="s">
        <v>8347</v>
      </c>
      <c r="C5393" s="1" t="s">
        <v>8275</v>
      </c>
      <c r="D5393" t="s">
        <v>8348</v>
      </c>
    </row>
    <row r="5394" spans="1:4" x14ac:dyDescent="0.25">
      <c r="A5394" s="4" t="str">
        <f>HYPERLINK("http://www.autodoc.ru/Web/price/art/FDMON93841Z?analog=on","FDMON93841Z")</f>
        <v>FDMON93841Z</v>
      </c>
      <c r="B5394" s="1" t="s">
        <v>8349</v>
      </c>
      <c r="C5394" s="1" t="s">
        <v>8275</v>
      </c>
      <c r="D5394" t="s">
        <v>8350</v>
      </c>
    </row>
    <row r="5395" spans="1:4" x14ac:dyDescent="0.25">
      <c r="A5395" s="4" t="str">
        <f>HYPERLINK("http://www.autodoc.ru/Web/price/art/FDMON93913?analog=on","FDMON93913")</f>
        <v>FDMON93913</v>
      </c>
      <c r="B5395" s="1" t="s">
        <v>8351</v>
      </c>
      <c r="C5395" s="1" t="s">
        <v>8345</v>
      </c>
      <c r="D5395" t="s">
        <v>8352</v>
      </c>
    </row>
    <row r="5396" spans="1:4" x14ac:dyDescent="0.25">
      <c r="A5396" s="4" t="str">
        <f>HYPERLINK("http://www.autodoc.ru/Web/price/art/FDMON93930?analog=on","FDMON93930")</f>
        <v>FDMON93930</v>
      </c>
      <c r="B5396" s="1" t="s">
        <v>8353</v>
      </c>
      <c r="C5396" s="1" t="s">
        <v>8275</v>
      </c>
      <c r="D5396" t="s">
        <v>8354</v>
      </c>
    </row>
    <row r="5397" spans="1:4" x14ac:dyDescent="0.25">
      <c r="A5397" s="4" t="str">
        <f>HYPERLINK("http://www.autodoc.ru/Web/price/art/FDMON93931?analog=on","FDMON93931")</f>
        <v>FDMON93931</v>
      </c>
      <c r="B5397" s="1" t="s">
        <v>8353</v>
      </c>
      <c r="C5397" s="1" t="s">
        <v>8275</v>
      </c>
      <c r="D5397" t="s">
        <v>8213</v>
      </c>
    </row>
    <row r="5398" spans="1:4" x14ac:dyDescent="0.25">
      <c r="A5398" s="4" t="str">
        <f>HYPERLINK("http://www.autodoc.ru/Web/price/art/FDMON93940?analog=on","FDMON93940")</f>
        <v>FDMON93940</v>
      </c>
      <c r="B5398" s="1" t="s">
        <v>8355</v>
      </c>
      <c r="C5398" s="1" t="s">
        <v>8315</v>
      </c>
      <c r="D5398" t="s">
        <v>8356</v>
      </c>
    </row>
    <row r="5399" spans="1:4" x14ac:dyDescent="0.25">
      <c r="A5399" s="4" t="str">
        <f>HYPERLINK("http://www.autodoc.ru/Web/price/art/FDMON93941?analog=on","FDMON93941")</f>
        <v>FDMON93941</v>
      </c>
      <c r="B5399" s="1" t="s">
        <v>8357</v>
      </c>
      <c r="C5399" s="1" t="s">
        <v>8315</v>
      </c>
      <c r="D5399" t="s">
        <v>8358</v>
      </c>
    </row>
    <row r="5400" spans="1:4" x14ac:dyDescent="0.25">
      <c r="A5400" s="4" t="str">
        <f>HYPERLINK("http://www.autodoc.ru/Web/price/art/FDMON93970?analog=on","FDMON93970")</f>
        <v>FDMON93970</v>
      </c>
      <c r="B5400" s="1" t="s">
        <v>8359</v>
      </c>
      <c r="C5400" s="1" t="s">
        <v>8360</v>
      </c>
      <c r="D5400" t="s">
        <v>8361</v>
      </c>
    </row>
    <row r="5401" spans="1:4" x14ac:dyDescent="0.25">
      <c r="A5401" s="3" t="s">
        <v>8362</v>
      </c>
      <c r="B5401" s="3"/>
      <c r="C5401" s="3"/>
      <c r="D5401" s="3"/>
    </row>
    <row r="5402" spans="1:4" x14ac:dyDescent="0.25">
      <c r="A5402" s="4" t="str">
        <f>HYPERLINK("http://www.autodoc.ru/Web/price/art/FDMON01000L?analog=on","FDMON01000L")</f>
        <v>FDMON01000L</v>
      </c>
      <c r="B5402" s="1" t="s">
        <v>8363</v>
      </c>
      <c r="C5402" s="1" t="s">
        <v>1298</v>
      </c>
      <c r="D5402" t="s">
        <v>8364</v>
      </c>
    </row>
    <row r="5403" spans="1:4" x14ac:dyDescent="0.25">
      <c r="A5403" s="4" t="str">
        <f>HYPERLINK("http://www.autodoc.ru/Web/price/art/FDMON01000R?analog=on","FDMON01000R")</f>
        <v>FDMON01000R</v>
      </c>
      <c r="B5403" s="1" t="s">
        <v>8365</v>
      </c>
      <c r="C5403" s="1" t="s">
        <v>1298</v>
      </c>
      <c r="D5403" t="s">
        <v>8366</v>
      </c>
    </row>
    <row r="5404" spans="1:4" x14ac:dyDescent="0.25">
      <c r="A5404" s="4" t="str">
        <f>HYPERLINK("http://www.autodoc.ru/Web/price/art/FDMON01001BN?analog=on","FDMON01001BN")</f>
        <v>FDMON01001BN</v>
      </c>
      <c r="B5404" s="1" t="s">
        <v>8367</v>
      </c>
      <c r="C5404" s="1" t="s">
        <v>1298</v>
      </c>
      <c r="D5404" t="s">
        <v>8368</v>
      </c>
    </row>
    <row r="5405" spans="1:4" x14ac:dyDescent="0.25">
      <c r="A5405" s="4" t="str">
        <f>HYPERLINK("http://www.autodoc.ru/Web/price/art/FDMON01002L?analog=on","FDMON01002L")</f>
        <v>FDMON01002L</v>
      </c>
      <c r="B5405" s="1" t="s">
        <v>8369</v>
      </c>
      <c r="C5405" s="1" t="s">
        <v>1298</v>
      </c>
      <c r="D5405" t="s">
        <v>8370</v>
      </c>
    </row>
    <row r="5406" spans="1:4" x14ac:dyDescent="0.25">
      <c r="A5406" s="4" t="str">
        <f>HYPERLINK("http://www.autodoc.ru/Web/price/art/FDMON01002R?analog=on","FDMON01002R")</f>
        <v>FDMON01002R</v>
      </c>
      <c r="B5406" s="1" t="s">
        <v>8371</v>
      </c>
      <c r="C5406" s="1" t="s">
        <v>1298</v>
      </c>
      <c r="D5406" t="s">
        <v>8372</v>
      </c>
    </row>
    <row r="5407" spans="1:4" x14ac:dyDescent="0.25">
      <c r="A5407" s="4" t="str">
        <f>HYPERLINK("http://www.autodoc.ru/Web/price/art/FDMON01003BN?analog=on","FDMON01003BN")</f>
        <v>FDMON01003BN</v>
      </c>
      <c r="B5407" s="1" t="s">
        <v>8373</v>
      </c>
      <c r="C5407" s="1" t="s">
        <v>1298</v>
      </c>
      <c r="D5407" t="s">
        <v>8374</v>
      </c>
    </row>
    <row r="5408" spans="1:4" x14ac:dyDescent="0.25">
      <c r="A5408" s="4" t="str">
        <f>HYPERLINK("http://www.autodoc.ru/Web/price/art/FDMON01070L?analog=on","FDMON01070L")</f>
        <v>FDMON01070L</v>
      </c>
      <c r="B5408" s="1" t="s">
        <v>8375</v>
      </c>
      <c r="C5408" s="1" t="s">
        <v>618</v>
      </c>
      <c r="D5408" t="s">
        <v>8061</v>
      </c>
    </row>
    <row r="5409" spans="1:4" x14ac:dyDescent="0.25">
      <c r="A5409" s="4" t="str">
        <f>HYPERLINK("http://www.autodoc.ru/Web/price/art/FDMON03070L?analog=on","FDMON03070L")</f>
        <v>FDMON03070L</v>
      </c>
      <c r="B5409" s="1" t="s">
        <v>8376</v>
      </c>
      <c r="C5409" s="1" t="s">
        <v>782</v>
      </c>
      <c r="D5409" t="s">
        <v>8061</v>
      </c>
    </row>
    <row r="5410" spans="1:4" x14ac:dyDescent="0.25">
      <c r="A5410" s="4" t="str">
        <f>HYPERLINK("http://www.autodoc.ru/Web/price/art/FDMON01070R?analog=on","FDMON01070R")</f>
        <v>FDMON01070R</v>
      </c>
      <c r="B5410" s="1" t="s">
        <v>8377</v>
      </c>
      <c r="C5410" s="1" t="s">
        <v>618</v>
      </c>
      <c r="D5410" t="s">
        <v>8064</v>
      </c>
    </row>
    <row r="5411" spans="1:4" x14ac:dyDescent="0.25">
      <c r="A5411" s="4" t="str">
        <f>HYPERLINK("http://www.autodoc.ru/Web/price/art/FDMON03070R?analog=on","FDMON03070R")</f>
        <v>FDMON03070R</v>
      </c>
      <c r="B5411" s="1" t="s">
        <v>8378</v>
      </c>
      <c r="C5411" s="1" t="s">
        <v>782</v>
      </c>
      <c r="D5411" t="s">
        <v>8064</v>
      </c>
    </row>
    <row r="5412" spans="1:4" x14ac:dyDescent="0.25">
      <c r="A5412" s="4" t="str">
        <f>HYPERLINK("http://www.autodoc.ru/Web/price/art/FDMON01080Z?analog=on","FDMON01080Z")</f>
        <v>FDMON01080Z</v>
      </c>
      <c r="C5412" s="1" t="s">
        <v>1298</v>
      </c>
      <c r="D5412" t="s">
        <v>8379</v>
      </c>
    </row>
    <row r="5413" spans="1:4" x14ac:dyDescent="0.25">
      <c r="A5413" s="4" t="str">
        <f>HYPERLINK("http://www.autodoc.ru/Web/price/art/FDMON03100G?analog=on","FDMON03100G")</f>
        <v>FDMON03100G</v>
      </c>
      <c r="B5413" s="1" t="s">
        <v>8380</v>
      </c>
      <c r="C5413" s="1" t="s">
        <v>782</v>
      </c>
      <c r="D5413" t="s">
        <v>8381</v>
      </c>
    </row>
    <row r="5414" spans="1:4" x14ac:dyDescent="0.25">
      <c r="A5414" s="4" t="str">
        <f>HYPERLINK("http://www.autodoc.ru/Web/price/art/FDMON01100XB?analog=on","FDMON01100XB")</f>
        <v>FDMON01100XB</v>
      </c>
      <c r="B5414" s="1" t="s">
        <v>8382</v>
      </c>
      <c r="C5414" s="1" t="s">
        <v>618</v>
      </c>
      <c r="D5414" t="s">
        <v>8383</v>
      </c>
    </row>
    <row r="5415" spans="1:4" x14ac:dyDescent="0.25">
      <c r="A5415" s="4" t="str">
        <f>HYPERLINK("http://www.autodoc.ru/Web/price/art/FDMON03120H?analog=on","FDMON03120H")</f>
        <v>FDMON03120H</v>
      </c>
      <c r="B5415" s="1" t="s">
        <v>8384</v>
      </c>
      <c r="C5415" s="1" t="s">
        <v>782</v>
      </c>
      <c r="D5415" t="s">
        <v>8385</v>
      </c>
    </row>
    <row r="5416" spans="1:4" x14ac:dyDescent="0.25">
      <c r="A5416" s="4" t="str">
        <f>HYPERLINK("http://www.autodoc.ru/Web/price/art/FDMON01160X?analog=on","FDMON01160X")</f>
        <v>FDMON01160X</v>
      </c>
      <c r="B5416" s="1" t="s">
        <v>8386</v>
      </c>
      <c r="C5416" s="1" t="s">
        <v>618</v>
      </c>
      <c r="D5416" t="s">
        <v>8072</v>
      </c>
    </row>
    <row r="5417" spans="1:4" x14ac:dyDescent="0.25">
      <c r="A5417" s="4" t="str">
        <f>HYPERLINK("http://www.autodoc.ru/Web/price/art/FDMON03161LG?analog=on","FDMON03161LG")</f>
        <v>FDMON03161LG</v>
      </c>
      <c r="B5417" s="1" t="s">
        <v>8387</v>
      </c>
      <c r="C5417" s="1" t="s">
        <v>782</v>
      </c>
      <c r="D5417" t="s">
        <v>8388</v>
      </c>
    </row>
    <row r="5418" spans="1:4" x14ac:dyDescent="0.25">
      <c r="A5418" s="4" t="str">
        <f>HYPERLINK("http://www.autodoc.ru/Web/price/art/FDMON01161X?analog=on","FDMON01161X")</f>
        <v>FDMON01161X</v>
      </c>
      <c r="B5418" s="1" t="s">
        <v>8389</v>
      </c>
      <c r="C5418" s="1" t="s">
        <v>618</v>
      </c>
      <c r="D5418" t="s">
        <v>8390</v>
      </c>
    </row>
    <row r="5419" spans="1:4" x14ac:dyDescent="0.25">
      <c r="A5419" s="4" t="str">
        <f>HYPERLINK("http://www.autodoc.ru/Web/price/art/FDMON01170BL?analog=on","FDMON01170BL")</f>
        <v>FDMON01170BL</v>
      </c>
      <c r="B5419" s="1" t="s">
        <v>8391</v>
      </c>
      <c r="C5419" s="1" t="s">
        <v>618</v>
      </c>
      <c r="D5419" t="s">
        <v>8392</v>
      </c>
    </row>
    <row r="5420" spans="1:4" x14ac:dyDescent="0.25">
      <c r="A5420" s="4" t="str">
        <f>HYPERLINK("http://www.autodoc.ru/Web/price/art/FDMON03170BL?analog=on","FDMON03170BL")</f>
        <v>FDMON03170BL</v>
      </c>
      <c r="B5420" s="1" t="s">
        <v>8393</v>
      </c>
      <c r="C5420" s="1" t="s">
        <v>4261</v>
      </c>
      <c r="D5420" t="s">
        <v>8392</v>
      </c>
    </row>
    <row r="5421" spans="1:4" x14ac:dyDescent="0.25">
      <c r="A5421" s="4" t="str">
        <f>HYPERLINK("http://www.autodoc.ru/Web/price/art/FDMON03170BR?analog=on","FDMON03170BR")</f>
        <v>FDMON03170BR</v>
      </c>
      <c r="B5421" s="1" t="s">
        <v>8394</v>
      </c>
      <c r="C5421" s="1" t="s">
        <v>4261</v>
      </c>
      <c r="D5421" t="s">
        <v>8395</v>
      </c>
    </row>
    <row r="5422" spans="1:4" x14ac:dyDescent="0.25">
      <c r="A5422" s="4" t="str">
        <f>HYPERLINK("http://www.autodoc.ru/Web/price/art/FDMON01170BR?analog=on","FDMON01170BR")</f>
        <v>FDMON01170BR</v>
      </c>
      <c r="B5422" s="1" t="s">
        <v>8396</v>
      </c>
      <c r="C5422" s="1" t="s">
        <v>618</v>
      </c>
      <c r="D5422" t="s">
        <v>8395</v>
      </c>
    </row>
    <row r="5423" spans="1:4" x14ac:dyDescent="0.25">
      <c r="A5423" s="4" t="str">
        <f>HYPERLINK("http://www.autodoc.ru/Web/price/art/FDMON03190?analog=on","FDMON03190")</f>
        <v>FDMON03190</v>
      </c>
      <c r="B5423" s="1" t="s">
        <v>8397</v>
      </c>
      <c r="C5423" s="1" t="s">
        <v>782</v>
      </c>
      <c r="D5423" t="s">
        <v>8398</v>
      </c>
    </row>
    <row r="5424" spans="1:4" x14ac:dyDescent="0.25">
      <c r="A5424" s="4" t="str">
        <f>HYPERLINK("http://www.autodoc.ru/Web/price/art/FDMON01210L?analog=on","FDMON01210L")</f>
        <v>FDMON01210L</v>
      </c>
      <c r="B5424" s="1" t="s">
        <v>8399</v>
      </c>
      <c r="C5424" s="1" t="s">
        <v>618</v>
      </c>
      <c r="D5424" t="s">
        <v>8400</v>
      </c>
    </row>
    <row r="5425" spans="1:4" x14ac:dyDescent="0.25">
      <c r="A5425" s="4" t="str">
        <f>HYPERLINK("http://www.autodoc.ru/Web/price/art/FDMON01210R?analog=on","FDMON01210R")</f>
        <v>FDMON01210R</v>
      </c>
      <c r="B5425" s="1" t="s">
        <v>8401</v>
      </c>
      <c r="C5425" s="1" t="s">
        <v>618</v>
      </c>
      <c r="D5425" t="s">
        <v>8402</v>
      </c>
    </row>
    <row r="5426" spans="1:4" x14ac:dyDescent="0.25">
      <c r="A5426" s="4" t="str">
        <f>HYPERLINK("http://www.autodoc.ru/Web/price/art/FDMON01230?analog=on","FDMON01230")</f>
        <v>FDMON01230</v>
      </c>
      <c r="B5426" s="1" t="s">
        <v>8403</v>
      </c>
      <c r="C5426" s="1" t="s">
        <v>1298</v>
      </c>
      <c r="D5426" t="s">
        <v>8099</v>
      </c>
    </row>
    <row r="5427" spans="1:4" x14ac:dyDescent="0.25">
      <c r="A5427" s="4" t="str">
        <f>HYPERLINK("http://www.autodoc.ru/Web/price/art/FDMON01240?analog=on","FDMON01240")</f>
        <v>FDMON01240</v>
      </c>
      <c r="B5427" s="1" t="s">
        <v>8404</v>
      </c>
      <c r="C5427" s="1" t="s">
        <v>1298</v>
      </c>
      <c r="D5427" t="s">
        <v>8101</v>
      </c>
    </row>
    <row r="5428" spans="1:4" x14ac:dyDescent="0.25">
      <c r="A5428" s="4" t="str">
        <f>HYPERLINK("http://www.autodoc.ru/Web/price/art/FDMON01270L?analog=on","FDMON01270L")</f>
        <v>FDMON01270L</v>
      </c>
      <c r="B5428" s="1" t="s">
        <v>8405</v>
      </c>
      <c r="C5428" s="1" t="s">
        <v>1298</v>
      </c>
      <c r="D5428" t="s">
        <v>8103</v>
      </c>
    </row>
    <row r="5429" spans="1:4" x14ac:dyDescent="0.25">
      <c r="A5429" s="4" t="str">
        <f>HYPERLINK("http://www.autodoc.ru/Web/price/art/FDMON01270R?analog=on","FDMON01270R")</f>
        <v>FDMON01270R</v>
      </c>
      <c r="B5429" s="1" t="s">
        <v>8406</v>
      </c>
      <c r="C5429" s="1" t="s">
        <v>1298</v>
      </c>
      <c r="D5429" t="s">
        <v>8105</v>
      </c>
    </row>
    <row r="5430" spans="1:4" x14ac:dyDescent="0.25">
      <c r="A5430" s="4" t="str">
        <f>HYPERLINK("http://www.autodoc.ru/Web/price/art/FDMON01300L?analog=on","FDMON01300L")</f>
        <v>FDMON01300L</v>
      </c>
      <c r="B5430" s="1" t="s">
        <v>8407</v>
      </c>
      <c r="C5430" s="1" t="s">
        <v>1298</v>
      </c>
      <c r="D5430" t="s">
        <v>8111</v>
      </c>
    </row>
    <row r="5431" spans="1:4" x14ac:dyDescent="0.25">
      <c r="A5431" s="4" t="str">
        <f>HYPERLINK("http://www.autodoc.ru/Web/price/art/FDMON01300R?analog=on","FDMON01300R")</f>
        <v>FDMON01300R</v>
      </c>
      <c r="B5431" s="1" t="s">
        <v>8408</v>
      </c>
      <c r="C5431" s="1" t="s">
        <v>1298</v>
      </c>
      <c r="D5431" t="s">
        <v>8113</v>
      </c>
    </row>
    <row r="5432" spans="1:4" x14ac:dyDescent="0.25">
      <c r="A5432" s="4" t="str">
        <f>HYPERLINK("http://www.autodoc.ru/Web/price/art/FDMON01301L?analog=on","FDMON01301L")</f>
        <v>FDMON01301L</v>
      </c>
      <c r="B5432" s="1" t="s">
        <v>8409</v>
      </c>
      <c r="C5432" s="1" t="s">
        <v>1298</v>
      </c>
      <c r="D5432" t="s">
        <v>8115</v>
      </c>
    </row>
    <row r="5433" spans="1:4" x14ac:dyDescent="0.25">
      <c r="A5433" s="4" t="str">
        <f>HYPERLINK("http://www.autodoc.ru/Web/price/art/FDMON01301R?analog=on","FDMON01301R")</f>
        <v>FDMON01301R</v>
      </c>
      <c r="B5433" s="1" t="s">
        <v>8410</v>
      </c>
      <c r="C5433" s="1" t="s">
        <v>1298</v>
      </c>
      <c r="D5433" t="s">
        <v>8117</v>
      </c>
    </row>
    <row r="5434" spans="1:4" x14ac:dyDescent="0.25">
      <c r="A5434" s="4" t="str">
        <f>HYPERLINK("http://www.autodoc.ru/Web/price/art/FDMON03310N?analog=on","FDMON03310N")</f>
        <v>FDMON03310N</v>
      </c>
      <c r="B5434" s="1" t="s">
        <v>8411</v>
      </c>
      <c r="C5434" s="1" t="s">
        <v>782</v>
      </c>
      <c r="D5434" t="s">
        <v>8412</v>
      </c>
    </row>
    <row r="5435" spans="1:4" x14ac:dyDescent="0.25">
      <c r="A5435" s="4" t="str">
        <f>HYPERLINK("http://www.autodoc.ru/Web/price/art/FDMON01330?analog=on","FDMON01330")</f>
        <v>FDMON01330</v>
      </c>
      <c r="B5435" s="1" t="s">
        <v>8413</v>
      </c>
      <c r="C5435" s="1" t="s">
        <v>1298</v>
      </c>
      <c r="D5435" t="s">
        <v>8119</v>
      </c>
    </row>
    <row r="5436" spans="1:4" x14ac:dyDescent="0.25">
      <c r="A5436" s="4" t="str">
        <f>HYPERLINK("http://www.autodoc.ru/Web/price/art/FDMON01340L?analog=on","FDMON01340L")</f>
        <v>FDMON01340L</v>
      </c>
      <c r="B5436" s="1" t="s">
        <v>8414</v>
      </c>
      <c r="C5436" s="1" t="s">
        <v>1298</v>
      </c>
      <c r="D5436" t="s">
        <v>8122</v>
      </c>
    </row>
    <row r="5437" spans="1:4" x14ac:dyDescent="0.25">
      <c r="A5437" s="4" t="str">
        <f>HYPERLINK("http://www.autodoc.ru/Web/price/art/FDMON01340R?analog=on","FDMON01340R")</f>
        <v>FDMON01340R</v>
      </c>
      <c r="B5437" s="1" t="s">
        <v>8415</v>
      </c>
      <c r="C5437" s="1" t="s">
        <v>1298</v>
      </c>
      <c r="D5437" t="s">
        <v>8124</v>
      </c>
    </row>
    <row r="5438" spans="1:4" x14ac:dyDescent="0.25">
      <c r="A5438" s="4" t="str">
        <f>HYPERLINK("http://www.autodoc.ru/Web/price/art/FDMON01380P?analog=on","FDMON01380P")</f>
        <v>FDMON01380P</v>
      </c>
      <c r="B5438" s="1" t="s">
        <v>8416</v>
      </c>
      <c r="C5438" s="1" t="s">
        <v>1298</v>
      </c>
      <c r="D5438" t="s">
        <v>8417</v>
      </c>
    </row>
    <row r="5439" spans="1:4" x14ac:dyDescent="0.25">
      <c r="A5439" s="4" t="str">
        <f>HYPERLINK("http://www.autodoc.ru/Web/price/art/FDMON01381P?analog=on","FDMON01381P")</f>
        <v>FDMON01381P</v>
      </c>
      <c r="B5439" s="1" t="s">
        <v>8418</v>
      </c>
      <c r="C5439" s="1" t="s">
        <v>1298</v>
      </c>
      <c r="D5439" t="s">
        <v>8419</v>
      </c>
    </row>
    <row r="5440" spans="1:4" x14ac:dyDescent="0.25">
      <c r="A5440" s="4" t="str">
        <f>HYPERLINK("http://www.autodoc.ru/Web/price/art/FDMON01450XL?analog=on","FDMON01450XL")</f>
        <v>FDMON01450XL</v>
      </c>
      <c r="B5440" s="1" t="s">
        <v>8420</v>
      </c>
      <c r="C5440" s="1" t="s">
        <v>1298</v>
      </c>
      <c r="D5440" t="s">
        <v>8421</v>
      </c>
    </row>
    <row r="5441" spans="1:4" x14ac:dyDescent="0.25">
      <c r="A5441" s="4" t="str">
        <f>HYPERLINK("http://www.autodoc.ru/Web/price/art/FDMON01450XR?analog=on","FDMON01450XR")</f>
        <v>FDMON01450XR</v>
      </c>
      <c r="B5441" s="1" t="s">
        <v>8422</v>
      </c>
      <c r="C5441" s="1" t="s">
        <v>1298</v>
      </c>
      <c r="D5441" t="s">
        <v>8423</v>
      </c>
    </row>
    <row r="5442" spans="1:4" x14ac:dyDescent="0.25">
      <c r="A5442" s="4" t="str">
        <f>HYPERLINK("http://www.autodoc.ru/Web/price/art/FDMON01451XL?analog=on","FDMON01451XL")</f>
        <v>FDMON01451XL</v>
      </c>
      <c r="B5442" s="1" t="s">
        <v>8424</v>
      </c>
      <c r="C5442" s="1" t="s">
        <v>1298</v>
      </c>
      <c r="D5442" t="s">
        <v>8130</v>
      </c>
    </row>
    <row r="5443" spans="1:4" x14ac:dyDescent="0.25">
      <c r="A5443" s="4" t="str">
        <f>HYPERLINK("http://www.autodoc.ru/Web/price/art/FDMON01451XR?analog=on","FDMON01451XR")</f>
        <v>FDMON01451XR</v>
      </c>
      <c r="B5443" s="1" t="s">
        <v>8425</v>
      </c>
      <c r="C5443" s="1" t="s">
        <v>1298</v>
      </c>
      <c r="D5443" t="s">
        <v>8426</v>
      </c>
    </row>
    <row r="5444" spans="1:4" x14ac:dyDescent="0.25">
      <c r="A5444" s="4" t="str">
        <f>HYPERLINK("http://www.autodoc.ru/Web/price/art/FDMON01460L?analog=on","FDMON01460L")</f>
        <v>FDMON01460L</v>
      </c>
      <c r="B5444" s="1" t="s">
        <v>8427</v>
      </c>
      <c r="C5444" s="1" t="s">
        <v>1298</v>
      </c>
      <c r="D5444" t="s">
        <v>8428</v>
      </c>
    </row>
    <row r="5445" spans="1:4" x14ac:dyDescent="0.25">
      <c r="A5445" s="4" t="str">
        <f>HYPERLINK("http://www.autodoc.ru/Web/price/art/FDMON01460R?analog=on","FDMON01460R")</f>
        <v>FDMON01460R</v>
      </c>
      <c r="B5445" s="1" t="s">
        <v>8429</v>
      </c>
      <c r="C5445" s="1" t="s">
        <v>1298</v>
      </c>
      <c r="D5445" t="s">
        <v>8430</v>
      </c>
    </row>
    <row r="5446" spans="1:4" x14ac:dyDescent="0.25">
      <c r="A5446" s="4" t="str">
        <f>HYPERLINK("http://www.autodoc.ru/Web/price/art/FDMON01490L?analog=on","FDMON01490L")</f>
        <v>FDMON01490L</v>
      </c>
      <c r="C5446" s="1" t="s">
        <v>1298</v>
      </c>
      <c r="D5446" t="s">
        <v>8431</v>
      </c>
    </row>
    <row r="5447" spans="1:4" x14ac:dyDescent="0.25">
      <c r="A5447" s="4" t="str">
        <f>HYPERLINK("http://www.autodoc.ru/Web/price/art/FDMON01490R?analog=on","FDMON01490R")</f>
        <v>FDMON01490R</v>
      </c>
      <c r="C5447" s="1" t="s">
        <v>1298</v>
      </c>
      <c r="D5447" t="s">
        <v>8432</v>
      </c>
    </row>
    <row r="5448" spans="1:4" x14ac:dyDescent="0.25">
      <c r="A5448" s="4" t="str">
        <f>HYPERLINK("http://www.autodoc.ru/Web/price/art/FDMON01640X?analog=on","FDMON01640X")</f>
        <v>FDMON01640X</v>
      </c>
      <c r="B5448" s="1" t="s">
        <v>8433</v>
      </c>
      <c r="C5448" s="1" t="s">
        <v>1298</v>
      </c>
      <c r="D5448" t="s">
        <v>8161</v>
      </c>
    </row>
    <row r="5449" spans="1:4" x14ac:dyDescent="0.25">
      <c r="A5449" s="4" t="str">
        <f>HYPERLINK("http://www.autodoc.ru/Web/price/art/FDMON01641X?analog=on","FDMON01641X")</f>
        <v>FDMON01641X</v>
      </c>
      <c r="B5449" s="1" t="s">
        <v>8434</v>
      </c>
      <c r="C5449" s="1" t="s">
        <v>618</v>
      </c>
      <c r="D5449" t="s">
        <v>8435</v>
      </c>
    </row>
    <row r="5450" spans="1:4" x14ac:dyDescent="0.25">
      <c r="A5450" s="4" t="str">
        <f>HYPERLINK("http://www.autodoc.ru/Web/price/art/FDMON01660BL?analog=on","FDMON01660BL")</f>
        <v>FDMON01660BL</v>
      </c>
      <c r="B5450" s="1" t="s">
        <v>8436</v>
      </c>
      <c r="C5450" s="1" t="s">
        <v>618</v>
      </c>
      <c r="D5450" t="s">
        <v>8437</v>
      </c>
    </row>
    <row r="5451" spans="1:4" x14ac:dyDescent="0.25">
      <c r="A5451" s="4" t="str">
        <f>HYPERLINK("http://www.autodoc.ru/Web/price/art/FDMON01660BR?analog=on","FDMON01660BR")</f>
        <v>FDMON01660BR</v>
      </c>
      <c r="B5451" s="1" t="s">
        <v>8438</v>
      </c>
      <c r="C5451" s="1" t="s">
        <v>618</v>
      </c>
      <c r="D5451" t="s">
        <v>8439</v>
      </c>
    </row>
    <row r="5452" spans="1:4" x14ac:dyDescent="0.25">
      <c r="A5452" s="4" t="str">
        <f>HYPERLINK("http://www.autodoc.ru/Web/price/art/FDMON01660BC?analog=on","FDMON01660BC")</f>
        <v>FDMON01660BC</v>
      </c>
      <c r="B5452" s="1" t="s">
        <v>8440</v>
      </c>
      <c r="C5452" s="1" t="s">
        <v>618</v>
      </c>
      <c r="D5452" t="s">
        <v>8441</v>
      </c>
    </row>
    <row r="5453" spans="1:4" x14ac:dyDescent="0.25">
      <c r="A5453" s="4" t="str">
        <f>HYPERLINK("http://www.autodoc.ru/Web/price/art/FDMON01690?analog=on","FDMON01690")</f>
        <v>FDMON01690</v>
      </c>
      <c r="B5453" s="1" t="s">
        <v>8442</v>
      </c>
      <c r="C5453" s="1" t="s">
        <v>1298</v>
      </c>
      <c r="D5453" t="s">
        <v>8443</v>
      </c>
    </row>
    <row r="5454" spans="1:4" x14ac:dyDescent="0.25">
      <c r="A5454" s="4" t="str">
        <f>HYPERLINK("http://www.autodoc.ru/Web/price/art/FDMON01740RTN?analog=on","FDMON01740RTN")</f>
        <v>FDMON01740RTN</v>
      </c>
      <c r="B5454" s="1" t="s">
        <v>8444</v>
      </c>
      <c r="C5454" s="1" t="s">
        <v>1310</v>
      </c>
      <c r="D5454" t="s">
        <v>8445</v>
      </c>
    </row>
    <row r="5455" spans="1:4" x14ac:dyDescent="0.25">
      <c r="A5455" s="4" t="str">
        <f>HYPERLINK("http://www.autodoc.ru/Web/price/art/FDMON01740RWL?analog=on","FDMON01740RWL")</f>
        <v>FDMON01740RWL</v>
      </c>
      <c r="B5455" s="1" t="s">
        <v>8446</v>
      </c>
      <c r="C5455" s="1" t="s">
        <v>618</v>
      </c>
      <c r="D5455" t="s">
        <v>8447</v>
      </c>
    </row>
    <row r="5456" spans="1:4" x14ac:dyDescent="0.25">
      <c r="A5456" s="4" t="str">
        <f>HYPERLINK("http://www.autodoc.ru/Web/price/art/FDMON03740RWL?analog=on","FDMON03740RWL")</f>
        <v>FDMON03740RWL</v>
      </c>
      <c r="B5456" s="1" t="s">
        <v>8448</v>
      </c>
      <c r="C5456" s="1" t="s">
        <v>4261</v>
      </c>
      <c r="D5456" t="s">
        <v>8447</v>
      </c>
    </row>
    <row r="5457" spans="1:4" x14ac:dyDescent="0.25">
      <c r="A5457" s="4" t="str">
        <f>HYPERLINK("http://www.autodoc.ru/Web/price/art/FDMON03740RWR?analog=on","FDMON03740RWR")</f>
        <v>FDMON03740RWR</v>
      </c>
      <c r="B5457" s="1" t="s">
        <v>8449</v>
      </c>
      <c r="C5457" s="1" t="s">
        <v>4261</v>
      </c>
      <c r="D5457" t="s">
        <v>8450</v>
      </c>
    </row>
    <row r="5458" spans="1:4" x14ac:dyDescent="0.25">
      <c r="A5458" s="4" t="str">
        <f>HYPERLINK("http://www.autodoc.ru/Web/price/art/FDMON01740RWR?analog=on","FDMON01740RWR")</f>
        <v>FDMON01740RWR</v>
      </c>
      <c r="B5458" s="1" t="s">
        <v>8451</v>
      </c>
      <c r="C5458" s="1" t="s">
        <v>618</v>
      </c>
      <c r="D5458" t="s">
        <v>8450</v>
      </c>
    </row>
    <row r="5459" spans="1:4" x14ac:dyDescent="0.25">
      <c r="A5459" s="4" t="str">
        <f>HYPERLINK("http://www.autodoc.ru/Web/price/art/FDMON01741HN?analog=on","FDMON01741HN")</f>
        <v>FDMON01741HN</v>
      </c>
      <c r="B5459" s="1" t="s">
        <v>8444</v>
      </c>
      <c r="C5459" s="1" t="s">
        <v>1310</v>
      </c>
      <c r="D5459" t="s">
        <v>8452</v>
      </c>
    </row>
    <row r="5460" spans="1:4" x14ac:dyDescent="0.25">
      <c r="A5460" s="4" t="str">
        <f>HYPERLINK("http://www.autodoc.ru/Web/price/art/FDMON01741RWL?analog=on","FDMON01741RWL")</f>
        <v>FDMON01741RWL</v>
      </c>
      <c r="B5460" s="1" t="s">
        <v>8453</v>
      </c>
      <c r="C5460" s="1" t="s">
        <v>618</v>
      </c>
      <c r="D5460" t="s">
        <v>8454</v>
      </c>
    </row>
    <row r="5461" spans="1:4" x14ac:dyDescent="0.25">
      <c r="A5461" s="4" t="str">
        <f>HYPERLINK("http://www.autodoc.ru/Web/price/art/FDMON01741RWR?analog=on","FDMON01741RWR")</f>
        <v>FDMON01741RWR</v>
      </c>
      <c r="B5461" s="1" t="s">
        <v>8455</v>
      </c>
      <c r="C5461" s="1" t="s">
        <v>618</v>
      </c>
      <c r="D5461" t="s">
        <v>8456</v>
      </c>
    </row>
    <row r="5462" spans="1:4" x14ac:dyDescent="0.25">
      <c r="A5462" s="4" t="str">
        <f>HYPERLINK("http://www.autodoc.ru/Web/price/art/FDMON01742BN?analog=on","FDMON01742BN")</f>
        <v>FDMON01742BN</v>
      </c>
      <c r="B5462" s="1" t="s">
        <v>8444</v>
      </c>
      <c r="C5462" s="1" t="s">
        <v>1310</v>
      </c>
      <c r="D5462" t="s">
        <v>8457</v>
      </c>
    </row>
    <row r="5463" spans="1:4" x14ac:dyDescent="0.25">
      <c r="A5463" s="4" t="str">
        <f>HYPERLINK("http://www.autodoc.ru/Web/price/art/FDMON01810L?analog=on","FDMON01810L")</f>
        <v>FDMON01810L</v>
      </c>
      <c r="B5463" s="1" t="s">
        <v>8458</v>
      </c>
      <c r="C5463" s="1" t="s">
        <v>1298</v>
      </c>
      <c r="D5463" t="s">
        <v>8459</v>
      </c>
    </row>
    <row r="5464" spans="1:4" x14ac:dyDescent="0.25">
      <c r="A5464" s="4" t="str">
        <f>HYPERLINK("http://www.autodoc.ru/Web/price/art/FDMON01810R?analog=on","FDMON01810R")</f>
        <v>FDMON01810R</v>
      </c>
      <c r="B5464" s="1" t="s">
        <v>8460</v>
      </c>
      <c r="C5464" s="1" t="s">
        <v>1298</v>
      </c>
      <c r="D5464" t="s">
        <v>8461</v>
      </c>
    </row>
    <row r="5465" spans="1:4" x14ac:dyDescent="0.25">
      <c r="A5465" s="4" t="str">
        <f>HYPERLINK("http://www.autodoc.ru/Web/price/art/FDMON03880?analog=on","FDMON03880")</f>
        <v>FDMON03880</v>
      </c>
      <c r="B5465" s="1" t="s">
        <v>8462</v>
      </c>
      <c r="C5465" s="1" t="s">
        <v>782</v>
      </c>
      <c r="D5465" t="s">
        <v>8463</v>
      </c>
    </row>
    <row r="5466" spans="1:4" x14ac:dyDescent="0.25">
      <c r="A5466" s="4" t="str">
        <f>HYPERLINK("http://www.autodoc.ru/Web/price/art/FDMON00930?analog=on","FDMON00930")</f>
        <v>FDMON00930</v>
      </c>
      <c r="B5466" s="1" t="s">
        <v>8464</v>
      </c>
      <c r="C5466" s="1" t="s">
        <v>3014</v>
      </c>
      <c r="D5466" t="s">
        <v>8465</v>
      </c>
    </row>
    <row r="5467" spans="1:4" x14ac:dyDescent="0.25">
      <c r="A5467" s="4" t="str">
        <f>HYPERLINK("http://www.autodoc.ru/Web/price/art/FDMON00931?analog=on","FDMON00931")</f>
        <v>FDMON00931</v>
      </c>
      <c r="B5467" s="1" t="s">
        <v>8464</v>
      </c>
      <c r="C5467" s="1" t="s">
        <v>3014</v>
      </c>
      <c r="D5467" t="s">
        <v>8466</v>
      </c>
    </row>
    <row r="5468" spans="1:4" x14ac:dyDescent="0.25">
      <c r="A5468" s="3" t="s">
        <v>8467</v>
      </c>
      <c r="B5468" s="3"/>
      <c r="C5468" s="3"/>
      <c r="D5468" s="3"/>
    </row>
    <row r="5469" spans="1:4" x14ac:dyDescent="0.25">
      <c r="A5469" s="4" t="str">
        <f>HYPERLINK("http://www.autodoc.ru/Web/price/art/FDMON97000L?analog=on","FDMON97000L")</f>
        <v>FDMON97000L</v>
      </c>
      <c r="B5469" s="1" t="s">
        <v>8468</v>
      </c>
      <c r="C5469" s="1" t="s">
        <v>1705</v>
      </c>
      <c r="D5469" t="s">
        <v>8276</v>
      </c>
    </row>
    <row r="5470" spans="1:4" x14ac:dyDescent="0.25">
      <c r="A5470" s="4" t="str">
        <f>HYPERLINK("http://www.autodoc.ru/Web/price/art/FDMON97000R?analog=on","FDMON97000R")</f>
        <v>FDMON97000R</v>
      </c>
      <c r="B5470" s="1" t="s">
        <v>8469</v>
      </c>
      <c r="C5470" s="1" t="s">
        <v>1705</v>
      </c>
      <c r="D5470" t="s">
        <v>8278</v>
      </c>
    </row>
    <row r="5471" spans="1:4" x14ac:dyDescent="0.25">
      <c r="A5471" s="4" t="str">
        <f>HYPERLINK("http://www.autodoc.ru/Web/price/art/FDMON97070L?analog=on","FDMON97070L")</f>
        <v>FDMON97070L</v>
      </c>
      <c r="B5471" s="1" t="s">
        <v>8470</v>
      </c>
      <c r="C5471" s="1" t="s">
        <v>1705</v>
      </c>
      <c r="D5471" t="s">
        <v>8061</v>
      </c>
    </row>
    <row r="5472" spans="1:4" x14ac:dyDescent="0.25">
      <c r="A5472" s="4" t="str">
        <f>HYPERLINK("http://www.autodoc.ru/Web/price/art/FDMON97070R?analog=on","FDMON97070R")</f>
        <v>FDMON97070R</v>
      </c>
      <c r="B5472" s="1" t="s">
        <v>8471</v>
      </c>
      <c r="C5472" s="1" t="s">
        <v>1705</v>
      </c>
      <c r="D5472" t="s">
        <v>8064</v>
      </c>
    </row>
    <row r="5473" spans="1:4" x14ac:dyDescent="0.25">
      <c r="A5473" s="4" t="str">
        <f>HYPERLINK("http://www.autodoc.ru/Web/price/art/FDMON97080L?analog=on","FDMON97080L")</f>
        <v>FDMON97080L</v>
      </c>
      <c r="C5473" s="1" t="s">
        <v>1705</v>
      </c>
      <c r="D5473" t="s">
        <v>8289</v>
      </c>
    </row>
    <row r="5474" spans="1:4" x14ac:dyDescent="0.25">
      <c r="A5474" s="4" t="str">
        <f>HYPERLINK("http://www.autodoc.ru/Web/price/art/FDMON97080R?analog=on","FDMON97080R")</f>
        <v>FDMON97080R</v>
      </c>
      <c r="C5474" s="1" t="s">
        <v>1705</v>
      </c>
      <c r="D5474" t="s">
        <v>8290</v>
      </c>
    </row>
    <row r="5475" spans="1:4" x14ac:dyDescent="0.25">
      <c r="A5475" s="4" t="str">
        <f>HYPERLINK("http://www.autodoc.ru/Web/price/art/FDMON97100HB?analog=on","FDMON97100HB")</f>
        <v>FDMON97100HB</v>
      </c>
      <c r="B5475" s="1" t="s">
        <v>8472</v>
      </c>
      <c r="C5475" s="1" t="s">
        <v>1705</v>
      </c>
      <c r="D5475" t="s">
        <v>8473</v>
      </c>
    </row>
    <row r="5476" spans="1:4" x14ac:dyDescent="0.25">
      <c r="A5476" s="4" t="str">
        <f>HYPERLINK("http://www.autodoc.ru/Web/price/art/FDMON97160X?analog=on","FDMON97160X")</f>
        <v>FDMON97160X</v>
      </c>
      <c r="B5476" s="1" t="s">
        <v>8474</v>
      </c>
      <c r="C5476" s="1" t="s">
        <v>1705</v>
      </c>
      <c r="D5476" t="s">
        <v>8475</v>
      </c>
    </row>
    <row r="5477" spans="1:4" x14ac:dyDescent="0.25">
      <c r="A5477" s="4" t="str">
        <f>HYPERLINK("http://www.autodoc.ru/Web/price/art/FDMON97161?analog=on","FDMON97161")</f>
        <v>FDMON97161</v>
      </c>
      <c r="B5477" s="1" t="s">
        <v>8474</v>
      </c>
      <c r="C5477" s="1" t="s">
        <v>1705</v>
      </c>
      <c r="D5477" t="s">
        <v>8476</v>
      </c>
    </row>
    <row r="5478" spans="1:4" x14ac:dyDescent="0.25">
      <c r="A5478" s="4" t="str">
        <f>HYPERLINK("http://www.autodoc.ru/Web/price/art/FDMON97190BC?analog=on","FDMON97190BC")</f>
        <v>FDMON97190BC</v>
      </c>
      <c r="B5478" s="1" t="s">
        <v>8477</v>
      </c>
      <c r="C5478" s="1" t="s">
        <v>1705</v>
      </c>
      <c r="D5478" t="s">
        <v>8478</v>
      </c>
    </row>
    <row r="5479" spans="1:4" x14ac:dyDescent="0.25">
      <c r="A5479" s="4" t="str">
        <f>HYPERLINK("http://www.autodoc.ru/Web/price/art/FDMON97210BL?analog=on","FDMON97210BL")</f>
        <v>FDMON97210BL</v>
      </c>
      <c r="B5479" s="1" t="s">
        <v>8479</v>
      </c>
      <c r="C5479" s="1" t="s">
        <v>1705</v>
      </c>
      <c r="D5479" t="s">
        <v>8480</v>
      </c>
    </row>
    <row r="5480" spans="1:4" x14ac:dyDescent="0.25">
      <c r="A5480" s="4" t="str">
        <f>HYPERLINK("http://www.autodoc.ru/Web/price/art/FDMON97210BR?analog=on","FDMON97210BR")</f>
        <v>FDMON97210BR</v>
      </c>
      <c r="B5480" s="1" t="s">
        <v>8481</v>
      </c>
      <c r="C5480" s="1" t="s">
        <v>1705</v>
      </c>
      <c r="D5480" t="s">
        <v>8482</v>
      </c>
    </row>
    <row r="5481" spans="1:4" x14ac:dyDescent="0.25">
      <c r="A5481" s="4" t="str">
        <f>HYPERLINK("http://www.autodoc.ru/Web/price/art/FDMON97220?analog=on","FDMON97220")</f>
        <v>FDMON97220</v>
      </c>
      <c r="B5481" s="1" t="s">
        <v>8483</v>
      </c>
      <c r="C5481" s="1" t="s">
        <v>1705</v>
      </c>
      <c r="D5481" t="s">
        <v>8484</v>
      </c>
    </row>
    <row r="5482" spans="1:4" x14ac:dyDescent="0.25">
      <c r="A5482" s="4" t="str">
        <f>HYPERLINK("http://www.autodoc.ru/Web/price/art/FDMON97230?analog=on","FDMON97230")</f>
        <v>FDMON97230</v>
      </c>
      <c r="B5482" s="1" t="s">
        <v>8485</v>
      </c>
      <c r="C5482" s="1" t="s">
        <v>1705</v>
      </c>
      <c r="D5482" t="s">
        <v>8099</v>
      </c>
    </row>
    <row r="5483" spans="1:4" x14ac:dyDescent="0.25">
      <c r="A5483" s="4" t="str">
        <f>HYPERLINK("http://www.autodoc.ru/Web/price/art/FDMON97270L?analog=on","FDMON97270L")</f>
        <v>FDMON97270L</v>
      </c>
      <c r="B5483" s="1" t="s">
        <v>8486</v>
      </c>
      <c r="C5483" s="1" t="s">
        <v>1705</v>
      </c>
      <c r="D5483" t="s">
        <v>8103</v>
      </c>
    </row>
    <row r="5484" spans="1:4" x14ac:dyDescent="0.25">
      <c r="A5484" s="4" t="str">
        <f>HYPERLINK("http://www.autodoc.ru/Web/price/art/FDMON97270R?analog=on","FDMON97270R")</f>
        <v>FDMON97270R</v>
      </c>
      <c r="B5484" s="1" t="s">
        <v>8487</v>
      </c>
      <c r="C5484" s="1" t="s">
        <v>1705</v>
      </c>
      <c r="D5484" t="s">
        <v>8105</v>
      </c>
    </row>
    <row r="5485" spans="1:4" x14ac:dyDescent="0.25">
      <c r="A5485" s="4" t="str">
        <f>HYPERLINK("http://www.autodoc.ru/Web/price/art/FDMON97300L?analog=on","FDMON97300L")</f>
        <v>FDMON97300L</v>
      </c>
      <c r="B5485" s="1" t="s">
        <v>8488</v>
      </c>
      <c r="C5485" s="1" t="s">
        <v>1705</v>
      </c>
      <c r="D5485" t="s">
        <v>8111</v>
      </c>
    </row>
    <row r="5486" spans="1:4" x14ac:dyDescent="0.25">
      <c r="A5486" s="4" t="str">
        <f>HYPERLINK("http://www.autodoc.ru/Web/price/art/FDMON97300R?analog=on","FDMON97300R")</f>
        <v>FDMON97300R</v>
      </c>
      <c r="B5486" s="1" t="s">
        <v>8489</v>
      </c>
      <c r="C5486" s="1" t="s">
        <v>1705</v>
      </c>
      <c r="D5486" t="s">
        <v>8113</v>
      </c>
    </row>
    <row r="5487" spans="1:4" x14ac:dyDescent="0.25">
      <c r="A5487" s="4" t="str">
        <f>HYPERLINK("http://www.autodoc.ru/Web/price/art/FDMON97330?analog=on","FDMON97330")</f>
        <v>FDMON97330</v>
      </c>
      <c r="B5487" s="1" t="s">
        <v>8490</v>
      </c>
      <c r="C5487" s="1" t="s">
        <v>1705</v>
      </c>
      <c r="D5487" t="s">
        <v>8119</v>
      </c>
    </row>
    <row r="5488" spans="1:4" x14ac:dyDescent="0.25">
      <c r="A5488" s="4" t="str">
        <f>HYPERLINK("http://www.autodoc.ru/Web/price/art/FDMON97340L?analog=on","FDMON97340L")</f>
        <v>FDMON97340L</v>
      </c>
      <c r="B5488" s="1" t="s">
        <v>8491</v>
      </c>
      <c r="C5488" s="1" t="s">
        <v>1705</v>
      </c>
      <c r="D5488" t="s">
        <v>8122</v>
      </c>
    </row>
    <row r="5489" spans="1:4" x14ac:dyDescent="0.25">
      <c r="A5489" s="4" t="str">
        <f>HYPERLINK("http://www.autodoc.ru/Web/price/art/FDMON97340R?analog=on","FDMON97340R")</f>
        <v>FDMON97340R</v>
      </c>
      <c r="B5489" s="1" t="s">
        <v>8492</v>
      </c>
      <c r="C5489" s="1" t="s">
        <v>1705</v>
      </c>
      <c r="D5489" t="s">
        <v>8124</v>
      </c>
    </row>
    <row r="5490" spans="1:4" x14ac:dyDescent="0.25">
      <c r="A5490" s="4" t="str">
        <f>HYPERLINK("http://www.autodoc.ru/Web/price/art/FDMON97390?analog=on","FDMON97390")</f>
        <v>FDMON97390</v>
      </c>
      <c r="B5490" s="1" t="s">
        <v>8493</v>
      </c>
      <c r="C5490" s="1" t="s">
        <v>1705</v>
      </c>
      <c r="D5490" t="s">
        <v>8245</v>
      </c>
    </row>
    <row r="5491" spans="1:4" x14ac:dyDescent="0.25">
      <c r="A5491" s="4" t="str">
        <f>HYPERLINK("http://www.autodoc.ru/Web/price/art/FDMON93450L?analog=on","FDMON93450L")</f>
        <v>FDMON93450L</v>
      </c>
      <c r="B5491" s="1" t="s">
        <v>8314</v>
      </c>
      <c r="C5491" s="1" t="s">
        <v>8315</v>
      </c>
      <c r="D5491" t="s">
        <v>8316</v>
      </c>
    </row>
    <row r="5492" spans="1:4" x14ac:dyDescent="0.25">
      <c r="A5492" s="4" t="str">
        <f>HYPERLINK("http://www.autodoc.ru/Web/price/art/FDMON93450R?analog=on","FDMON93450R")</f>
        <v>FDMON93450R</v>
      </c>
      <c r="B5492" s="1" t="s">
        <v>8317</v>
      </c>
      <c r="C5492" s="1" t="s">
        <v>8315</v>
      </c>
      <c r="D5492" t="s">
        <v>8318</v>
      </c>
    </row>
    <row r="5493" spans="1:4" x14ac:dyDescent="0.25">
      <c r="A5493" s="4" t="str">
        <f>HYPERLINK("http://www.autodoc.ru/Web/price/art/FDMON93451L?analog=on","FDMON93451L")</f>
        <v>FDMON93451L</v>
      </c>
      <c r="B5493" s="1" t="s">
        <v>8319</v>
      </c>
      <c r="C5493" s="1" t="s">
        <v>8315</v>
      </c>
      <c r="D5493" t="s">
        <v>8320</v>
      </c>
    </row>
    <row r="5494" spans="1:4" x14ac:dyDescent="0.25">
      <c r="A5494" s="4" t="str">
        <f>HYPERLINK("http://www.autodoc.ru/Web/price/art/FDMON93451R?analog=on","FDMON93451R")</f>
        <v>FDMON93451R</v>
      </c>
      <c r="B5494" s="1" t="s">
        <v>8321</v>
      </c>
      <c r="C5494" s="1" t="s">
        <v>8315</v>
      </c>
      <c r="D5494" t="s">
        <v>8322</v>
      </c>
    </row>
    <row r="5495" spans="1:4" x14ac:dyDescent="0.25">
      <c r="A5495" s="4" t="str">
        <f>HYPERLINK("http://www.autodoc.ru/Web/price/art/FDMON93630?analog=on","FDMON93630")</f>
        <v>FDMON93630</v>
      </c>
      <c r="B5495" s="1" t="s">
        <v>8334</v>
      </c>
      <c r="C5495" s="1" t="s">
        <v>8315</v>
      </c>
      <c r="D5495" t="s">
        <v>8335</v>
      </c>
    </row>
    <row r="5496" spans="1:4" x14ac:dyDescent="0.25">
      <c r="A5496" s="4" t="str">
        <f>HYPERLINK("http://www.autodoc.ru/Web/price/art/FDMON93631?analog=on","FDMON93631")</f>
        <v>FDMON93631</v>
      </c>
      <c r="B5496" s="1" t="s">
        <v>8336</v>
      </c>
      <c r="C5496" s="1" t="s">
        <v>8315</v>
      </c>
      <c r="D5496" t="s">
        <v>8337</v>
      </c>
    </row>
    <row r="5497" spans="1:4" x14ac:dyDescent="0.25">
      <c r="A5497" s="4" t="str">
        <f>HYPERLINK("http://www.autodoc.ru/Web/price/art/FDMON93632?analog=on","FDMON93632")</f>
        <v>FDMON93632</v>
      </c>
      <c r="B5497" s="1" t="s">
        <v>8338</v>
      </c>
      <c r="C5497" s="1" t="s">
        <v>8315</v>
      </c>
      <c r="D5497" t="s">
        <v>8339</v>
      </c>
    </row>
    <row r="5498" spans="1:4" x14ac:dyDescent="0.25">
      <c r="A5498" s="4" t="str">
        <f>HYPERLINK("http://www.autodoc.ru/Web/price/art/FDMON97640X?analog=on","FDMON97640X")</f>
        <v>FDMON97640X</v>
      </c>
      <c r="B5498" s="1" t="s">
        <v>8494</v>
      </c>
      <c r="C5498" s="1" t="s">
        <v>1705</v>
      </c>
      <c r="D5498" t="s">
        <v>8495</v>
      </c>
    </row>
    <row r="5499" spans="1:4" x14ac:dyDescent="0.25">
      <c r="A5499" s="4" t="str">
        <f>HYPERLINK("http://www.autodoc.ru/Web/price/art/FDMON93641X?analog=on","FDMON93641X")</f>
        <v>FDMON93641X</v>
      </c>
      <c r="B5499" s="1" t="s">
        <v>8342</v>
      </c>
      <c r="C5499" s="1" t="s">
        <v>8315</v>
      </c>
      <c r="D5499" t="s">
        <v>8343</v>
      </c>
    </row>
    <row r="5500" spans="1:4" x14ac:dyDescent="0.25">
      <c r="A5500" s="4" t="str">
        <f>HYPERLINK("http://www.autodoc.ru/Web/price/art/FDMON97641X?analog=on","FDMON97641X")</f>
        <v>FDMON97641X</v>
      </c>
      <c r="B5500" s="1" t="s">
        <v>8494</v>
      </c>
      <c r="C5500" s="1" t="s">
        <v>1705</v>
      </c>
      <c r="D5500" t="s">
        <v>8496</v>
      </c>
    </row>
    <row r="5501" spans="1:4" x14ac:dyDescent="0.25">
      <c r="A5501" s="4" t="str">
        <f>HYPERLINK("http://www.autodoc.ru/Web/price/art/FDMON97642X?analog=on","FDMON97642X")</f>
        <v>FDMON97642X</v>
      </c>
      <c r="B5501" s="1" t="s">
        <v>8494</v>
      </c>
      <c r="C5501" s="1" t="s">
        <v>1705</v>
      </c>
      <c r="D5501" t="s">
        <v>8497</v>
      </c>
    </row>
    <row r="5502" spans="1:4" x14ac:dyDescent="0.25">
      <c r="A5502" s="4" t="str">
        <f>HYPERLINK("http://www.autodoc.ru/Web/price/art/FDMON97690?analog=on","FDMON97690")</f>
        <v>FDMON97690</v>
      </c>
      <c r="B5502" s="1" t="s">
        <v>8498</v>
      </c>
      <c r="C5502" s="1" t="s">
        <v>1705</v>
      </c>
      <c r="D5502" t="s">
        <v>8499</v>
      </c>
    </row>
    <row r="5503" spans="1:4" x14ac:dyDescent="0.25">
      <c r="A5503" s="4" t="str">
        <f>HYPERLINK("http://www.autodoc.ru/Web/price/art/FDMON93740L?analog=on","FDMON93740L")</f>
        <v>FDMON93740L</v>
      </c>
      <c r="B5503" s="1" t="s">
        <v>8344</v>
      </c>
      <c r="C5503" s="1" t="s">
        <v>8345</v>
      </c>
      <c r="D5503" t="s">
        <v>8183</v>
      </c>
    </row>
    <row r="5504" spans="1:4" x14ac:dyDescent="0.25">
      <c r="A5504" s="4" t="str">
        <f>HYPERLINK("http://www.autodoc.ru/Web/price/art/FDMON93740R?analog=on","FDMON93740R")</f>
        <v>FDMON93740R</v>
      </c>
      <c r="B5504" s="1" t="s">
        <v>8346</v>
      </c>
      <c r="C5504" s="1" t="s">
        <v>8345</v>
      </c>
      <c r="D5504" t="s">
        <v>8185</v>
      </c>
    </row>
    <row r="5505" spans="1:4" x14ac:dyDescent="0.25">
      <c r="A5505" s="4" t="str">
        <f>HYPERLINK("http://www.autodoc.ru/Web/price/art/FDMON97780H?analog=on","FDMON97780H")</f>
        <v>FDMON97780H</v>
      </c>
      <c r="B5505" s="1" t="s">
        <v>8500</v>
      </c>
      <c r="C5505" s="1" t="s">
        <v>1705</v>
      </c>
      <c r="D5505" t="s">
        <v>8501</v>
      </c>
    </row>
    <row r="5506" spans="1:4" x14ac:dyDescent="0.25">
      <c r="A5506" s="4" t="str">
        <f>HYPERLINK("http://www.autodoc.ru/Web/price/art/FDMON93811L?analog=on","FDMON93811L")</f>
        <v>FDMON93811L</v>
      </c>
      <c r="B5506" s="1" t="s">
        <v>8502</v>
      </c>
      <c r="C5506" s="1" t="s">
        <v>8315</v>
      </c>
      <c r="D5506" t="s">
        <v>8503</v>
      </c>
    </row>
    <row r="5507" spans="1:4" x14ac:dyDescent="0.25">
      <c r="A5507" s="4" t="str">
        <f>HYPERLINK("http://www.autodoc.ru/Web/price/art/FDMON93811R?analog=on","FDMON93811R")</f>
        <v>FDMON93811R</v>
      </c>
      <c r="B5507" s="1" t="s">
        <v>8504</v>
      </c>
      <c r="C5507" s="1" t="s">
        <v>8315</v>
      </c>
      <c r="D5507" t="s">
        <v>8505</v>
      </c>
    </row>
    <row r="5508" spans="1:4" x14ac:dyDescent="0.25">
      <c r="A5508" s="4" t="str">
        <f>HYPERLINK("http://www.autodoc.ru/Web/price/art/FDMON93913?analog=on","FDMON93913")</f>
        <v>FDMON93913</v>
      </c>
      <c r="B5508" s="1" t="s">
        <v>8351</v>
      </c>
      <c r="C5508" s="1" t="s">
        <v>8345</v>
      </c>
      <c r="D5508" t="s">
        <v>8352</v>
      </c>
    </row>
    <row r="5509" spans="1:4" x14ac:dyDescent="0.25">
      <c r="A5509" s="4" t="str">
        <f>HYPERLINK("http://www.autodoc.ru/Web/price/art/FDMON97931?analog=on","FDMON97931")</f>
        <v>FDMON97931</v>
      </c>
      <c r="B5509" s="1" t="s">
        <v>8506</v>
      </c>
      <c r="C5509" s="1" t="s">
        <v>1705</v>
      </c>
      <c r="D5509" t="s">
        <v>8507</v>
      </c>
    </row>
    <row r="5510" spans="1:4" x14ac:dyDescent="0.25">
      <c r="A5510" s="4" t="str">
        <f>HYPERLINK("http://www.autodoc.ru/Web/price/art/FDMON93940?analog=on","FDMON93940")</f>
        <v>FDMON93940</v>
      </c>
      <c r="B5510" s="1" t="s">
        <v>8355</v>
      </c>
      <c r="C5510" s="1" t="s">
        <v>8315</v>
      </c>
      <c r="D5510" t="s">
        <v>8356</v>
      </c>
    </row>
    <row r="5511" spans="1:4" x14ac:dyDescent="0.25">
      <c r="A5511" s="4" t="str">
        <f>HYPERLINK("http://www.autodoc.ru/Web/price/art/FDMON93941?analog=on","FDMON93941")</f>
        <v>FDMON93941</v>
      </c>
      <c r="B5511" s="1" t="s">
        <v>8357</v>
      </c>
      <c r="C5511" s="1" t="s">
        <v>8315</v>
      </c>
      <c r="D5511" t="s">
        <v>8358</v>
      </c>
    </row>
    <row r="5512" spans="1:4" x14ac:dyDescent="0.25">
      <c r="A5512" s="4" t="str">
        <f>HYPERLINK("http://www.autodoc.ru/Web/price/art/FDMON93970?analog=on","FDMON93970")</f>
        <v>FDMON93970</v>
      </c>
      <c r="B5512" s="1" t="s">
        <v>8359</v>
      </c>
      <c r="C5512" s="1" t="s">
        <v>8360</v>
      </c>
      <c r="D5512" t="s">
        <v>8361</v>
      </c>
    </row>
    <row r="5513" spans="1:4" x14ac:dyDescent="0.25">
      <c r="A5513" s="4" t="str">
        <f>HYPERLINK("http://www.autodoc.ru/Web/price/art/FDMON97990BL?analog=on","FDMON97990BL")</f>
        <v>FDMON97990BL</v>
      </c>
      <c r="B5513" s="1" t="s">
        <v>8508</v>
      </c>
      <c r="C5513" s="1" t="s">
        <v>1705</v>
      </c>
      <c r="D5513" t="s">
        <v>8509</v>
      </c>
    </row>
    <row r="5514" spans="1:4" x14ac:dyDescent="0.25">
      <c r="A5514" s="3" t="s">
        <v>8510</v>
      </c>
      <c r="B5514" s="3"/>
      <c r="C5514" s="3"/>
      <c r="D5514" s="3"/>
    </row>
    <row r="5515" spans="1:4" x14ac:dyDescent="0.25">
      <c r="A5515" s="4" t="str">
        <f>HYPERLINK("http://www.autodoc.ru/Web/price/art/FDRGR12000L?analog=on","FDRGR12000L")</f>
        <v>FDRGR12000L</v>
      </c>
      <c r="B5515" s="1" t="s">
        <v>8511</v>
      </c>
      <c r="C5515" s="1" t="s">
        <v>601</v>
      </c>
      <c r="D5515" t="s">
        <v>8512</v>
      </c>
    </row>
    <row r="5516" spans="1:4" x14ac:dyDescent="0.25">
      <c r="A5516" s="4" t="str">
        <f>HYPERLINK("http://www.autodoc.ru/Web/price/art/FDRGR06000L?analog=on","FDRGR06000L")</f>
        <v>FDRGR06000L</v>
      </c>
      <c r="B5516" s="1" t="s">
        <v>8513</v>
      </c>
      <c r="C5516" s="1" t="s">
        <v>2045</v>
      </c>
      <c r="D5516" t="s">
        <v>8512</v>
      </c>
    </row>
    <row r="5517" spans="1:4" x14ac:dyDescent="0.25">
      <c r="A5517" s="4" t="str">
        <f>HYPERLINK("http://www.autodoc.ru/Web/price/art/FDRGR06000R?analog=on","FDRGR06000R")</f>
        <v>FDRGR06000R</v>
      </c>
      <c r="B5517" s="1" t="s">
        <v>8514</v>
      </c>
      <c r="C5517" s="1" t="s">
        <v>2045</v>
      </c>
      <c r="D5517" t="s">
        <v>8515</v>
      </c>
    </row>
    <row r="5518" spans="1:4" x14ac:dyDescent="0.25">
      <c r="A5518" s="4" t="str">
        <f>HYPERLINK("http://www.autodoc.ru/Web/price/art/FDRGR12000R?analog=on","FDRGR12000R")</f>
        <v>FDRGR12000R</v>
      </c>
      <c r="B5518" s="1" t="s">
        <v>8516</v>
      </c>
      <c r="C5518" s="1" t="s">
        <v>601</v>
      </c>
      <c r="D5518" t="s">
        <v>8515</v>
      </c>
    </row>
    <row r="5519" spans="1:4" x14ac:dyDescent="0.25">
      <c r="A5519" s="4" t="str">
        <f>HYPERLINK("http://www.autodoc.ru/Web/price/art/FDRGR12740L?analog=on","FDRGR12740L")</f>
        <v>FDRGR12740L</v>
      </c>
      <c r="B5519" s="1" t="s">
        <v>8517</v>
      </c>
      <c r="C5519" s="1" t="s">
        <v>601</v>
      </c>
      <c r="D5519" t="s">
        <v>8518</v>
      </c>
    </row>
    <row r="5520" spans="1:4" x14ac:dyDescent="0.25">
      <c r="A5520" s="4" t="str">
        <f>HYPERLINK("http://www.autodoc.ru/Web/price/art/FDRGR12740R?analog=on","FDRGR12740R")</f>
        <v>FDRGR12740R</v>
      </c>
      <c r="B5520" s="1" t="s">
        <v>8519</v>
      </c>
      <c r="C5520" s="1" t="s">
        <v>601</v>
      </c>
      <c r="D5520" t="s">
        <v>8520</v>
      </c>
    </row>
    <row r="5521" spans="1:4" x14ac:dyDescent="0.25">
      <c r="A5521" s="3" t="s">
        <v>8521</v>
      </c>
      <c r="B5521" s="3"/>
      <c r="C5521" s="3"/>
      <c r="D5521" s="3"/>
    </row>
    <row r="5522" spans="1:4" x14ac:dyDescent="0.25">
      <c r="A5522" s="4" t="str">
        <f>HYPERLINK("http://www.autodoc.ru/Web/price/art/FDSCR85020L?analog=on","FDSCR85020L")</f>
        <v>FDSCR85020L</v>
      </c>
      <c r="B5522" s="1" t="s">
        <v>8522</v>
      </c>
      <c r="C5522" s="1" t="s">
        <v>8523</v>
      </c>
      <c r="D5522" t="s">
        <v>8524</v>
      </c>
    </row>
    <row r="5523" spans="1:4" x14ac:dyDescent="0.25">
      <c r="A5523" s="4" t="str">
        <f>HYPERLINK("http://www.autodoc.ru/Web/price/art/FDSCR85020R?analog=on","FDSCR85020R")</f>
        <v>FDSCR85020R</v>
      </c>
      <c r="B5523" s="1" t="s">
        <v>8525</v>
      </c>
      <c r="C5523" s="1" t="s">
        <v>8523</v>
      </c>
      <c r="D5523" t="s">
        <v>8526</v>
      </c>
    </row>
    <row r="5524" spans="1:4" x14ac:dyDescent="0.25">
      <c r="A5524" s="4" t="str">
        <f>HYPERLINK("http://www.autodoc.ru/Web/price/art/FDSCR93030WL?analog=on","FDSCR93030WL")</f>
        <v>FDSCR93030WL</v>
      </c>
      <c r="B5524" s="1" t="s">
        <v>8527</v>
      </c>
      <c r="C5524" s="1" t="s">
        <v>5873</v>
      </c>
      <c r="D5524" t="s">
        <v>8528</v>
      </c>
    </row>
    <row r="5525" spans="1:4" x14ac:dyDescent="0.25">
      <c r="A5525" s="4" t="str">
        <f>HYPERLINK("http://www.autodoc.ru/Web/price/art/FDSCR93030WR?analog=on","FDSCR93030WR")</f>
        <v>FDSCR93030WR</v>
      </c>
      <c r="B5525" s="1" t="s">
        <v>8529</v>
      </c>
      <c r="C5525" s="1" t="s">
        <v>5873</v>
      </c>
      <c r="D5525" t="s">
        <v>8530</v>
      </c>
    </row>
    <row r="5526" spans="1:4" x14ac:dyDescent="0.25">
      <c r="A5526" s="4" t="str">
        <f>HYPERLINK("http://www.autodoc.ru/Web/price/art/FDSCR85031WR?analog=on","FDSCR85031WR")</f>
        <v>FDSCR85031WR</v>
      </c>
      <c r="B5526" s="1" t="s">
        <v>8531</v>
      </c>
      <c r="C5526" s="1" t="s">
        <v>8523</v>
      </c>
      <c r="D5526" t="s">
        <v>8530</v>
      </c>
    </row>
    <row r="5527" spans="1:4" x14ac:dyDescent="0.25">
      <c r="A5527" s="4" t="str">
        <f>HYPERLINK("http://www.autodoc.ru/Web/price/art/FDSCR85080Z?analog=on","FDSCR85080Z")</f>
        <v>FDSCR85080Z</v>
      </c>
      <c r="C5527" s="1" t="s">
        <v>2351</v>
      </c>
      <c r="D5527" t="s">
        <v>8532</v>
      </c>
    </row>
    <row r="5528" spans="1:4" x14ac:dyDescent="0.25">
      <c r="A5528" s="4" t="str">
        <f>HYPERLINK("http://www.autodoc.ru/Web/price/art/FDSCR85100?analog=on","FDSCR85100")</f>
        <v>FDSCR85100</v>
      </c>
      <c r="B5528" s="1" t="s">
        <v>8533</v>
      </c>
      <c r="C5528" s="1" t="s">
        <v>8534</v>
      </c>
      <c r="D5528" t="s">
        <v>8535</v>
      </c>
    </row>
    <row r="5529" spans="1:4" x14ac:dyDescent="0.25">
      <c r="A5529" s="4" t="str">
        <f>HYPERLINK("http://www.autodoc.ru/Web/price/art/FDSCR85130L?analog=on","FDSCR85130L")</f>
        <v>FDSCR85130L</v>
      </c>
      <c r="B5529" s="1" t="s">
        <v>8536</v>
      </c>
      <c r="C5529" s="1" t="s">
        <v>8523</v>
      </c>
      <c r="D5529" t="s">
        <v>8537</v>
      </c>
    </row>
    <row r="5530" spans="1:4" x14ac:dyDescent="0.25">
      <c r="A5530" s="4" t="str">
        <f>HYPERLINK("http://www.autodoc.ru/Web/price/art/FDSCR85130R?analog=on","FDSCR85130R")</f>
        <v>FDSCR85130R</v>
      </c>
      <c r="B5530" s="1" t="s">
        <v>8538</v>
      </c>
      <c r="C5530" s="1" t="s">
        <v>8523</v>
      </c>
      <c r="D5530" t="s">
        <v>8539</v>
      </c>
    </row>
    <row r="5531" spans="1:4" x14ac:dyDescent="0.25">
      <c r="A5531" s="4" t="str">
        <f>HYPERLINK("http://www.autodoc.ru/Web/price/art/FDSCR85160X?analog=on","FDSCR85160X")</f>
        <v>FDSCR85160X</v>
      </c>
      <c r="B5531" s="1" t="s">
        <v>8540</v>
      </c>
      <c r="C5531" s="1" t="s">
        <v>2351</v>
      </c>
      <c r="D5531" t="s">
        <v>8541</v>
      </c>
    </row>
    <row r="5532" spans="1:4" x14ac:dyDescent="0.25">
      <c r="A5532" s="4" t="str">
        <f>HYPERLINK("http://www.autodoc.ru/Web/price/art/FDSCR85480L?analog=on","FDSCR85480L")</f>
        <v>FDSCR85480L</v>
      </c>
      <c r="B5532" s="1" t="s">
        <v>8542</v>
      </c>
      <c r="C5532" s="1" t="s">
        <v>2351</v>
      </c>
      <c r="D5532" t="s">
        <v>8543</v>
      </c>
    </row>
    <row r="5533" spans="1:4" x14ac:dyDescent="0.25">
      <c r="A5533" s="4" t="str">
        <f>HYPERLINK("http://www.autodoc.ru/Web/price/art/FDSCR85480R?analog=on","FDSCR85480R")</f>
        <v>FDSCR85480R</v>
      </c>
      <c r="B5533" s="1" t="s">
        <v>8544</v>
      </c>
      <c r="C5533" s="1" t="s">
        <v>2351</v>
      </c>
      <c r="D5533" t="s">
        <v>8545</v>
      </c>
    </row>
    <row r="5534" spans="1:4" x14ac:dyDescent="0.25">
      <c r="A5534" s="4" t="str">
        <f>HYPERLINK("http://www.autodoc.ru/Web/price/art/FDSCR85490L?analog=on","FDSCR85490L")</f>
        <v>FDSCR85490L</v>
      </c>
      <c r="C5534" s="1" t="s">
        <v>2351</v>
      </c>
      <c r="D5534" t="s">
        <v>8546</v>
      </c>
    </row>
    <row r="5535" spans="1:4" x14ac:dyDescent="0.25">
      <c r="A5535" s="4" t="str">
        <f>HYPERLINK("http://www.autodoc.ru/Web/price/art/FDSCR85490R?analog=on","FDSCR85490R")</f>
        <v>FDSCR85490R</v>
      </c>
      <c r="C5535" s="1" t="s">
        <v>2351</v>
      </c>
      <c r="D5535" t="s">
        <v>8547</v>
      </c>
    </row>
    <row r="5536" spans="1:4" x14ac:dyDescent="0.25">
      <c r="A5536" s="4" t="str">
        <f>HYPERLINK("http://www.autodoc.ru/Web/price/art/FDSCR86930?analog=on","FDSCR86930")</f>
        <v>FDSCR86930</v>
      </c>
      <c r="B5536" s="1" t="s">
        <v>8548</v>
      </c>
      <c r="C5536" s="1" t="s">
        <v>8549</v>
      </c>
      <c r="D5536" t="s">
        <v>8550</v>
      </c>
    </row>
    <row r="5537" spans="1:4" x14ac:dyDescent="0.25">
      <c r="A5537" s="3" t="s">
        <v>8551</v>
      </c>
      <c r="B5537" s="3"/>
      <c r="C5537" s="3"/>
      <c r="D5537" s="3"/>
    </row>
    <row r="5538" spans="1:4" x14ac:dyDescent="0.25">
      <c r="A5538" s="4" t="str">
        <f>HYPERLINK("http://www.autodoc.ru/Web/price/art/FDSCR95041L?analog=on","FDSCR95041L")</f>
        <v>FDSCR95041L</v>
      </c>
      <c r="B5538" s="1" t="s">
        <v>8552</v>
      </c>
      <c r="C5538" s="1" t="s">
        <v>2838</v>
      </c>
      <c r="D5538" t="s">
        <v>8553</v>
      </c>
    </row>
    <row r="5539" spans="1:4" x14ac:dyDescent="0.25">
      <c r="A5539" s="4" t="str">
        <f>HYPERLINK("http://www.autodoc.ru/Web/price/art/FDSCR95041R?analog=on","FDSCR95041R")</f>
        <v>FDSCR95041R</v>
      </c>
      <c r="B5539" s="1" t="s">
        <v>8554</v>
      </c>
      <c r="C5539" s="1" t="s">
        <v>2838</v>
      </c>
      <c r="D5539" t="s">
        <v>8555</v>
      </c>
    </row>
    <row r="5540" spans="1:4" x14ac:dyDescent="0.25">
      <c r="A5540" s="4" t="str">
        <f>HYPERLINK("http://www.autodoc.ru/Web/price/art/FDSCR95100?analog=on","FDSCR95100")</f>
        <v>FDSCR95100</v>
      </c>
      <c r="B5540" s="1" t="s">
        <v>8556</v>
      </c>
      <c r="C5540" s="1" t="s">
        <v>2838</v>
      </c>
      <c r="D5540" t="s">
        <v>8557</v>
      </c>
    </row>
    <row r="5541" spans="1:4" x14ac:dyDescent="0.25">
      <c r="A5541" s="4" t="str">
        <f>HYPERLINK("http://www.autodoc.ru/Web/price/art/FDSCR95270L?analog=on","FDSCR95270L")</f>
        <v>FDSCR95270L</v>
      </c>
      <c r="B5541" s="1" t="s">
        <v>8558</v>
      </c>
      <c r="C5541" s="1" t="s">
        <v>2838</v>
      </c>
      <c r="D5541" t="s">
        <v>8559</v>
      </c>
    </row>
    <row r="5542" spans="1:4" x14ac:dyDescent="0.25">
      <c r="A5542" s="4" t="str">
        <f>HYPERLINK("http://www.autodoc.ru/Web/price/art/FDSCR95270R?analog=on","FDSCR95270R")</f>
        <v>FDSCR95270R</v>
      </c>
      <c r="B5542" s="1" t="s">
        <v>8560</v>
      </c>
      <c r="C5542" s="1" t="s">
        <v>2838</v>
      </c>
      <c r="D5542" t="s">
        <v>8561</v>
      </c>
    </row>
    <row r="5543" spans="1:4" x14ac:dyDescent="0.25">
      <c r="A5543" s="4" t="str">
        <f>HYPERLINK("http://www.autodoc.ru/Web/price/art/FDSCR86930?analog=on","FDSCR86930")</f>
        <v>FDSCR86930</v>
      </c>
      <c r="B5543" s="1" t="s">
        <v>8548</v>
      </c>
      <c r="C5543" s="1" t="s">
        <v>8549</v>
      </c>
      <c r="D5543" t="s">
        <v>8550</v>
      </c>
    </row>
    <row r="5544" spans="1:4" x14ac:dyDescent="0.25">
      <c r="A5544" s="3" t="s">
        <v>8562</v>
      </c>
      <c r="B5544" s="3"/>
      <c r="C5544" s="3"/>
      <c r="D5544" s="3"/>
    </row>
    <row r="5545" spans="1:4" x14ac:dyDescent="0.25">
      <c r="A5545" s="4" t="str">
        <f>HYPERLINK("http://www.autodoc.ru/Web/price/art/FDSIE91030WL?analog=on","FDSIE91030WL")</f>
        <v>FDSIE91030WL</v>
      </c>
      <c r="B5545" s="1" t="s">
        <v>8563</v>
      </c>
      <c r="C5545" s="1" t="s">
        <v>1830</v>
      </c>
      <c r="D5545" t="s">
        <v>8564</v>
      </c>
    </row>
    <row r="5546" spans="1:4" x14ac:dyDescent="0.25">
      <c r="A5546" s="4" t="str">
        <f>HYPERLINK("http://www.autodoc.ru/Web/price/art/FDSIE91030WR?analog=on","FDSIE91030WR")</f>
        <v>FDSIE91030WR</v>
      </c>
      <c r="B5546" s="1" t="s">
        <v>8565</v>
      </c>
      <c r="C5546" s="1" t="s">
        <v>1830</v>
      </c>
      <c r="D5546" t="s">
        <v>8566</v>
      </c>
    </row>
    <row r="5547" spans="1:4" x14ac:dyDescent="0.25">
      <c r="A5547" s="4" t="str">
        <f>HYPERLINK("http://www.autodoc.ru/Web/price/art/FDSIE91100X?analog=on","FDSIE91100X")</f>
        <v>FDSIE91100X</v>
      </c>
      <c r="B5547" s="1" t="s">
        <v>8567</v>
      </c>
      <c r="C5547" s="1" t="s">
        <v>1830</v>
      </c>
      <c r="D5547" t="s">
        <v>8568</v>
      </c>
    </row>
    <row r="5548" spans="1:4" x14ac:dyDescent="0.25">
      <c r="A5548" s="4" t="str">
        <f>HYPERLINK("http://www.autodoc.ru/Web/price/art/FDSIE91100B?analog=on","FDSIE91100B")</f>
        <v>FDSIE91100B</v>
      </c>
      <c r="B5548" s="1" t="s">
        <v>8569</v>
      </c>
      <c r="C5548" s="1" t="s">
        <v>1830</v>
      </c>
      <c r="D5548" t="s">
        <v>8570</v>
      </c>
    </row>
    <row r="5549" spans="1:4" x14ac:dyDescent="0.25">
      <c r="A5549" s="4" t="str">
        <f>HYPERLINK("http://www.autodoc.ru/Web/price/art/FDSIE91140X?analog=on","FDSIE91140X")</f>
        <v>FDSIE91140X</v>
      </c>
      <c r="B5549" s="1" t="s">
        <v>8571</v>
      </c>
      <c r="C5549" s="1" t="s">
        <v>1830</v>
      </c>
      <c r="D5549" t="s">
        <v>8572</v>
      </c>
    </row>
    <row r="5550" spans="1:4" x14ac:dyDescent="0.25">
      <c r="A5550" s="4" t="str">
        <f>HYPERLINK("http://www.autodoc.ru/Web/price/art/FDSIE91140B?analog=on","FDSIE91140B")</f>
        <v>FDSIE91140B</v>
      </c>
      <c r="B5550" s="1" t="s">
        <v>8573</v>
      </c>
      <c r="C5550" s="1" t="s">
        <v>1830</v>
      </c>
      <c r="D5550" t="s">
        <v>8574</v>
      </c>
    </row>
    <row r="5551" spans="1:4" x14ac:dyDescent="0.25">
      <c r="A5551" s="4" t="str">
        <f>HYPERLINK("http://www.autodoc.ru/Web/price/art/FDSIE91160B?analog=on","FDSIE91160B")</f>
        <v>FDSIE91160B</v>
      </c>
      <c r="B5551" s="1" t="s">
        <v>8575</v>
      </c>
      <c r="C5551" s="1" t="s">
        <v>1830</v>
      </c>
      <c r="D5551" t="s">
        <v>8576</v>
      </c>
    </row>
    <row r="5552" spans="1:4" x14ac:dyDescent="0.25">
      <c r="A5552" s="4" t="str">
        <f>HYPERLINK("http://www.autodoc.ru/Web/price/art/FDSIE91270L?analog=on","FDSIE91270L")</f>
        <v>FDSIE91270L</v>
      </c>
      <c r="B5552" s="1" t="s">
        <v>8577</v>
      </c>
      <c r="C5552" s="1" t="s">
        <v>1830</v>
      </c>
      <c r="D5552" t="s">
        <v>8578</v>
      </c>
    </row>
    <row r="5553" spans="1:4" x14ac:dyDescent="0.25">
      <c r="A5553" s="4" t="str">
        <f>HYPERLINK("http://www.autodoc.ru/Web/price/art/FDSIE91270R?analog=on","FDSIE91270R")</f>
        <v>FDSIE91270R</v>
      </c>
      <c r="B5553" s="1" t="s">
        <v>8579</v>
      </c>
      <c r="C5553" s="1" t="s">
        <v>1830</v>
      </c>
      <c r="D5553" t="s">
        <v>8580</v>
      </c>
    </row>
    <row r="5554" spans="1:4" x14ac:dyDescent="0.25">
      <c r="A5554" s="4" t="str">
        <f>HYPERLINK("http://www.autodoc.ru/Web/price/art/FDSIE91330?analog=on","FDSIE91330")</f>
        <v>FDSIE91330</v>
      </c>
      <c r="B5554" s="1" t="s">
        <v>8581</v>
      </c>
      <c r="C5554" s="1" t="s">
        <v>1830</v>
      </c>
      <c r="D5554" t="s">
        <v>8582</v>
      </c>
    </row>
    <row r="5555" spans="1:4" x14ac:dyDescent="0.25">
      <c r="A5555" s="4" t="str">
        <f>HYPERLINK("http://www.autodoc.ru/Web/price/art/FDSIE87400L?analog=on","FDSIE87400L")</f>
        <v>FDSIE87400L</v>
      </c>
      <c r="B5555" s="1" t="s">
        <v>8583</v>
      </c>
      <c r="C5555" s="1" t="s">
        <v>8584</v>
      </c>
      <c r="D5555" t="s">
        <v>8585</v>
      </c>
    </row>
    <row r="5556" spans="1:4" x14ac:dyDescent="0.25">
      <c r="A5556" s="4" t="str">
        <f>HYPERLINK("http://www.autodoc.ru/Web/price/art/FDSIE87401R?analog=on","FDSIE87401R")</f>
        <v>FDSIE87401R</v>
      </c>
      <c r="B5556" s="1" t="s">
        <v>8586</v>
      </c>
      <c r="C5556" s="1" t="s">
        <v>8584</v>
      </c>
      <c r="D5556" t="s">
        <v>8587</v>
      </c>
    </row>
    <row r="5557" spans="1:4" x14ac:dyDescent="0.25">
      <c r="A5557" s="4" t="str">
        <f>HYPERLINK("http://www.autodoc.ru/Web/price/art/FDSIE91740L?analog=on","FDSIE91740L")</f>
        <v>FDSIE91740L</v>
      </c>
      <c r="B5557" s="1" t="s">
        <v>8588</v>
      </c>
      <c r="C5557" s="1" t="s">
        <v>1830</v>
      </c>
      <c r="D5557" t="s">
        <v>8589</v>
      </c>
    </row>
    <row r="5558" spans="1:4" x14ac:dyDescent="0.25">
      <c r="A5558" s="4" t="str">
        <f>HYPERLINK("http://www.autodoc.ru/Web/price/art/FDSIE91740R?analog=on","FDSIE91740R")</f>
        <v>FDSIE91740R</v>
      </c>
      <c r="B5558" s="1" t="s">
        <v>8590</v>
      </c>
      <c r="C5558" s="1" t="s">
        <v>1830</v>
      </c>
      <c r="D5558" t="s">
        <v>8591</v>
      </c>
    </row>
    <row r="5559" spans="1:4" x14ac:dyDescent="0.25">
      <c r="A5559" s="3" t="s">
        <v>8592</v>
      </c>
      <c r="B5559" s="3"/>
      <c r="C5559" s="3"/>
      <c r="D5559" s="3"/>
    </row>
    <row r="5560" spans="1:4" x14ac:dyDescent="0.25">
      <c r="A5560" s="4" t="str">
        <f>HYPERLINK("http://www.autodoc.ru/Web/price/art/FDSIE87001R?analog=on","FDSIE87001R")</f>
        <v>FDSIE87001R</v>
      </c>
      <c r="B5560" s="1" t="s">
        <v>8593</v>
      </c>
      <c r="C5560" s="1" t="s">
        <v>8584</v>
      </c>
      <c r="D5560" t="s">
        <v>8594</v>
      </c>
    </row>
    <row r="5561" spans="1:4" x14ac:dyDescent="0.25">
      <c r="A5561" s="4" t="str">
        <f>HYPERLINK("http://www.autodoc.ru/Web/price/art/FDSIE87020L?analog=on","FDSIE87020L")</f>
        <v>FDSIE87020L</v>
      </c>
      <c r="B5561" s="1" t="s">
        <v>8595</v>
      </c>
      <c r="C5561" s="1" t="s">
        <v>8584</v>
      </c>
      <c r="D5561" t="s">
        <v>8596</v>
      </c>
    </row>
    <row r="5562" spans="1:4" x14ac:dyDescent="0.25">
      <c r="A5562" s="4" t="str">
        <f>HYPERLINK("http://www.autodoc.ru/Web/price/art/FDSIE87020R?analog=on","FDSIE87020R")</f>
        <v>FDSIE87020R</v>
      </c>
      <c r="B5562" s="1" t="s">
        <v>8597</v>
      </c>
      <c r="C5562" s="1" t="s">
        <v>8584</v>
      </c>
      <c r="D5562" t="s">
        <v>8598</v>
      </c>
    </row>
    <row r="5563" spans="1:4" x14ac:dyDescent="0.25">
      <c r="A5563" s="4" t="str">
        <f>HYPERLINK("http://www.autodoc.ru/Web/price/art/FDSIE87030YL?analog=on","FDSIE87030YL")</f>
        <v>FDSIE87030YL</v>
      </c>
      <c r="B5563" s="1" t="s">
        <v>8599</v>
      </c>
      <c r="C5563" s="1" t="s">
        <v>2211</v>
      </c>
      <c r="D5563" t="s">
        <v>8600</v>
      </c>
    </row>
    <row r="5564" spans="1:4" x14ac:dyDescent="0.25">
      <c r="A5564" s="4" t="str">
        <f>HYPERLINK("http://www.autodoc.ru/Web/price/art/FDSIE87030YR?analog=on","FDSIE87030YR")</f>
        <v>FDSIE87030YR</v>
      </c>
      <c r="B5564" s="1" t="s">
        <v>8601</v>
      </c>
      <c r="C5564" s="1" t="s">
        <v>2211</v>
      </c>
      <c r="D5564" t="s">
        <v>8602</v>
      </c>
    </row>
    <row r="5565" spans="1:4" x14ac:dyDescent="0.25">
      <c r="A5565" s="4" t="str">
        <f>HYPERLINK("http://www.autodoc.ru/Web/price/art/FDSIE87140B?analog=on","FDSIE87140B")</f>
        <v>FDSIE87140B</v>
      </c>
      <c r="B5565" s="1" t="s">
        <v>8603</v>
      </c>
      <c r="C5565" s="1" t="s">
        <v>2211</v>
      </c>
      <c r="D5565" t="s">
        <v>8574</v>
      </c>
    </row>
    <row r="5566" spans="1:4" x14ac:dyDescent="0.25">
      <c r="A5566" s="4" t="str">
        <f>HYPERLINK("http://www.autodoc.ru/Web/price/art/FDSIE87160X?analog=on","FDSIE87160X")</f>
        <v>FDSIE87160X</v>
      </c>
      <c r="B5566" s="1" t="s">
        <v>8604</v>
      </c>
      <c r="C5566" s="1" t="s">
        <v>2211</v>
      </c>
      <c r="D5566" t="s">
        <v>8605</v>
      </c>
    </row>
    <row r="5567" spans="1:4" x14ac:dyDescent="0.25">
      <c r="A5567" s="4" t="str">
        <f>HYPERLINK("http://www.autodoc.ru/Web/price/art/FDSIE87270L?analog=on","FDSIE87270L")</f>
        <v>FDSIE87270L</v>
      </c>
      <c r="B5567" s="1" t="s">
        <v>8606</v>
      </c>
      <c r="C5567" s="1" t="s">
        <v>2211</v>
      </c>
      <c r="D5567" t="s">
        <v>8607</v>
      </c>
    </row>
    <row r="5568" spans="1:4" x14ac:dyDescent="0.25">
      <c r="A5568" s="4" t="str">
        <f>HYPERLINK("http://www.autodoc.ru/Web/price/art/FDSIE87270R?analog=on","FDSIE87270R")</f>
        <v>FDSIE87270R</v>
      </c>
      <c r="B5568" s="1" t="s">
        <v>8608</v>
      </c>
      <c r="C5568" s="1" t="s">
        <v>2211</v>
      </c>
      <c r="D5568" t="s">
        <v>8609</v>
      </c>
    </row>
    <row r="5569" spans="1:4" x14ac:dyDescent="0.25">
      <c r="A5569" s="4" t="str">
        <f>HYPERLINK("http://www.autodoc.ru/Web/price/art/FDSIE87640B?analog=on","FDSIE87640B")</f>
        <v>FDSIE87640B</v>
      </c>
      <c r="B5569" s="1" t="s">
        <v>8610</v>
      </c>
      <c r="C5569" s="1" t="s">
        <v>2211</v>
      </c>
      <c r="D5569" t="s">
        <v>8611</v>
      </c>
    </row>
    <row r="5570" spans="1:4" x14ac:dyDescent="0.25">
      <c r="A5570" s="4" t="str">
        <f>HYPERLINK("http://www.autodoc.ru/Web/price/art/FDSIE87810L?analog=on","FDSIE87810L")</f>
        <v>FDSIE87810L</v>
      </c>
      <c r="B5570" s="1" t="s">
        <v>8612</v>
      </c>
      <c r="C5570" s="1" t="s">
        <v>8584</v>
      </c>
      <c r="D5570" t="s">
        <v>8613</v>
      </c>
    </row>
    <row r="5571" spans="1:4" x14ac:dyDescent="0.25">
      <c r="A5571" s="4" t="str">
        <f>HYPERLINK("http://www.autodoc.ru/Web/price/art/FDSIE87810R?analog=on","FDSIE87810R")</f>
        <v>FDSIE87810R</v>
      </c>
      <c r="B5571" s="1" t="s">
        <v>8614</v>
      </c>
      <c r="C5571" s="1" t="s">
        <v>8584</v>
      </c>
      <c r="D5571" t="s">
        <v>8615</v>
      </c>
    </row>
    <row r="5572" spans="1:4" x14ac:dyDescent="0.25">
      <c r="A5572" s="3" t="s">
        <v>8616</v>
      </c>
      <c r="B5572" s="3"/>
      <c r="C5572" s="3"/>
      <c r="D5572" s="3"/>
    </row>
    <row r="5573" spans="1:4" x14ac:dyDescent="0.25">
      <c r="A5573" s="4" t="str">
        <f>HYPERLINK("http://www.autodoc.ru/Web/price/art/FDSIE83000R?analog=on","FDSIE83000R")</f>
        <v>FDSIE83000R</v>
      </c>
      <c r="B5573" s="1" t="s">
        <v>8617</v>
      </c>
      <c r="C5573" s="1" t="s">
        <v>8618</v>
      </c>
      <c r="D5573" t="s">
        <v>8619</v>
      </c>
    </row>
    <row r="5574" spans="1:4" x14ac:dyDescent="0.25">
      <c r="A5574" s="4" t="str">
        <f>HYPERLINK("http://www.autodoc.ru/Web/price/art/FDSIE83100G?analog=on","FDSIE83100G")</f>
        <v>FDSIE83100G</v>
      </c>
      <c r="B5574" s="1" t="s">
        <v>8620</v>
      </c>
      <c r="C5574" s="1" t="s">
        <v>8618</v>
      </c>
      <c r="D5574" t="s">
        <v>8621</v>
      </c>
    </row>
    <row r="5575" spans="1:4" x14ac:dyDescent="0.25">
      <c r="A5575" s="4" t="str">
        <f>HYPERLINK("http://www.autodoc.ru/Web/price/art/FDSIE83101G?analog=on","FDSIE83101G")</f>
        <v>FDSIE83101G</v>
      </c>
      <c r="B5575" s="1" t="s">
        <v>8622</v>
      </c>
      <c r="C5575" s="1" t="s">
        <v>8618</v>
      </c>
      <c r="D5575" t="s">
        <v>8623</v>
      </c>
    </row>
    <row r="5576" spans="1:4" x14ac:dyDescent="0.25">
      <c r="A5576" s="4" t="str">
        <f>HYPERLINK("http://www.autodoc.ru/Web/price/art/FDSIE83160?analog=on","FDSIE83160")</f>
        <v>FDSIE83160</v>
      </c>
      <c r="B5576" s="1" t="s">
        <v>8624</v>
      </c>
      <c r="C5576" s="1" t="s">
        <v>8618</v>
      </c>
      <c r="D5576" t="s">
        <v>8625</v>
      </c>
    </row>
    <row r="5577" spans="1:4" x14ac:dyDescent="0.25">
      <c r="A5577" s="4" t="str">
        <f>HYPERLINK("http://www.autodoc.ru/Web/price/art/FDSIE83270L?analog=on","FDSIE83270L")</f>
        <v>FDSIE83270L</v>
      </c>
      <c r="B5577" s="1" t="s">
        <v>8626</v>
      </c>
      <c r="C5577" s="1" t="s">
        <v>8618</v>
      </c>
      <c r="D5577" t="s">
        <v>8627</v>
      </c>
    </row>
    <row r="5578" spans="1:4" x14ac:dyDescent="0.25">
      <c r="A5578" s="4" t="str">
        <f>HYPERLINK("http://www.autodoc.ru/Web/price/art/FDSIE83270R?analog=on","FDSIE83270R")</f>
        <v>FDSIE83270R</v>
      </c>
      <c r="B5578" s="1" t="s">
        <v>8628</v>
      </c>
      <c r="C5578" s="1" t="s">
        <v>8618</v>
      </c>
      <c r="D5578" t="s">
        <v>8629</v>
      </c>
    </row>
    <row r="5579" spans="1:4" x14ac:dyDescent="0.25">
      <c r="A5579" s="4" t="str">
        <f>HYPERLINK("http://www.autodoc.ru/Web/price/art/FDSIE83271L?analog=on","FDSIE83271L")</f>
        <v>FDSIE83271L</v>
      </c>
      <c r="B5579" s="1" t="s">
        <v>8630</v>
      </c>
      <c r="C5579" s="1" t="s">
        <v>8618</v>
      </c>
      <c r="D5579" t="s">
        <v>8631</v>
      </c>
    </row>
    <row r="5580" spans="1:4" x14ac:dyDescent="0.25">
      <c r="A5580" s="4" t="str">
        <f>HYPERLINK("http://www.autodoc.ru/Web/price/art/FDSIE83271R?analog=on","FDSIE83271R")</f>
        <v>FDSIE83271R</v>
      </c>
      <c r="B5580" s="1" t="s">
        <v>8632</v>
      </c>
      <c r="C5580" s="1" t="s">
        <v>8618</v>
      </c>
      <c r="D5580" t="s">
        <v>8633</v>
      </c>
    </row>
    <row r="5581" spans="1:4" x14ac:dyDescent="0.25">
      <c r="A5581" s="4" t="str">
        <f>HYPERLINK("http://www.autodoc.ru/Web/price/art/FDSIE83330?analog=on","FDSIE83330")</f>
        <v>FDSIE83330</v>
      </c>
      <c r="B5581" s="1" t="s">
        <v>8634</v>
      </c>
      <c r="C5581" s="1" t="s">
        <v>8618</v>
      </c>
      <c r="D5581" t="s">
        <v>8635</v>
      </c>
    </row>
    <row r="5582" spans="1:4" x14ac:dyDescent="0.25">
      <c r="A5582" s="4" t="str">
        <f>HYPERLINK("http://www.autodoc.ru/Web/price/art/FDSIE83450L?analog=on","FDSIE83450L")</f>
        <v>FDSIE83450L</v>
      </c>
      <c r="C5582" s="1" t="s">
        <v>8636</v>
      </c>
      <c r="D5582" t="s">
        <v>8637</v>
      </c>
    </row>
    <row r="5583" spans="1:4" x14ac:dyDescent="0.25">
      <c r="A5583" s="4" t="str">
        <f>HYPERLINK("http://www.autodoc.ru/Web/price/art/FDSIE83480L?analog=on","FDSIE83480L")</f>
        <v>FDSIE83480L</v>
      </c>
      <c r="B5583" s="1" t="s">
        <v>8638</v>
      </c>
      <c r="C5583" s="1" t="s">
        <v>8618</v>
      </c>
      <c r="D5583" t="s">
        <v>8639</v>
      </c>
    </row>
    <row r="5584" spans="1:4" x14ac:dyDescent="0.25">
      <c r="A5584" s="4" t="str">
        <f>HYPERLINK("http://www.autodoc.ru/Web/price/art/FDSIE83480R?analog=on","FDSIE83480R")</f>
        <v>FDSIE83480R</v>
      </c>
      <c r="B5584" s="1" t="s">
        <v>8640</v>
      </c>
      <c r="C5584" s="1" t="s">
        <v>8618</v>
      </c>
      <c r="D5584" t="s">
        <v>8641</v>
      </c>
    </row>
    <row r="5585" spans="1:4" x14ac:dyDescent="0.25">
      <c r="A5585" s="4" t="str">
        <f>HYPERLINK("http://www.autodoc.ru/Web/price/art/FDSIE83490L?analog=on","FDSIE83490L")</f>
        <v>FDSIE83490L</v>
      </c>
      <c r="C5585" s="1" t="s">
        <v>8618</v>
      </c>
      <c r="D5585" t="s">
        <v>8642</v>
      </c>
    </row>
    <row r="5586" spans="1:4" x14ac:dyDescent="0.25">
      <c r="A5586" s="4" t="str">
        <f>HYPERLINK("http://www.autodoc.ru/Web/price/art/FDSIE83490R?analog=on","FDSIE83490R")</f>
        <v>FDSIE83490R</v>
      </c>
      <c r="C5586" s="1" t="s">
        <v>8618</v>
      </c>
      <c r="D5586" t="s">
        <v>8643</v>
      </c>
    </row>
    <row r="5587" spans="1:4" x14ac:dyDescent="0.25">
      <c r="A5587" s="3" t="s">
        <v>8644</v>
      </c>
      <c r="B5587" s="3"/>
      <c r="C5587" s="3"/>
      <c r="D5587" s="3"/>
    </row>
    <row r="5588" spans="1:4" x14ac:dyDescent="0.25">
      <c r="A5588" s="4" t="str">
        <f>HYPERLINK("http://www.autodoc.ru/Web/price/art/FDSMX06000L?analog=on","FDSMX06000L")</f>
        <v>FDSMX06000L</v>
      </c>
      <c r="B5588" s="1" t="s">
        <v>8645</v>
      </c>
      <c r="C5588" s="1" t="s">
        <v>1995</v>
      </c>
      <c r="D5588" t="s">
        <v>8646</v>
      </c>
    </row>
    <row r="5589" spans="1:4" x14ac:dyDescent="0.25">
      <c r="A5589" s="4" t="str">
        <f>HYPERLINK("http://www.autodoc.ru/Web/price/art/FDSMX06000R?analog=on","FDSMX06000R")</f>
        <v>FDSMX06000R</v>
      </c>
      <c r="B5589" s="1" t="s">
        <v>8647</v>
      </c>
      <c r="C5589" s="1" t="s">
        <v>1995</v>
      </c>
      <c r="D5589" t="s">
        <v>8648</v>
      </c>
    </row>
    <row r="5590" spans="1:4" x14ac:dyDescent="0.25">
      <c r="A5590" s="4" t="str">
        <f>HYPERLINK("http://www.autodoc.ru/Web/price/art/FDSMX10070L?analog=on","FDSMX10070L")</f>
        <v>FDSMX10070L</v>
      </c>
      <c r="B5590" s="1" t="s">
        <v>8649</v>
      </c>
      <c r="C5590" s="1" t="s">
        <v>437</v>
      </c>
      <c r="D5590" t="s">
        <v>8650</v>
      </c>
    </row>
    <row r="5591" spans="1:4" x14ac:dyDescent="0.25">
      <c r="A5591" s="4" t="str">
        <f>HYPERLINK("http://www.autodoc.ru/Web/price/art/FDSMX10070R?analog=on","FDSMX10070R")</f>
        <v>FDSMX10070R</v>
      </c>
      <c r="B5591" s="1" t="s">
        <v>8651</v>
      </c>
      <c r="C5591" s="1" t="s">
        <v>437</v>
      </c>
      <c r="D5591" t="s">
        <v>8652</v>
      </c>
    </row>
    <row r="5592" spans="1:4" x14ac:dyDescent="0.25">
      <c r="A5592" s="4" t="str">
        <f>HYPERLINK("http://www.autodoc.ru/Web/price/art/FDSMX06160?analog=on","FDSMX06160")</f>
        <v>FDSMX06160</v>
      </c>
      <c r="B5592" s="1" t="s">
        <v>8653</v>
      </c>
      <c r="C5592" s="1" t="s">
        <v>1995</v>
      </c>
      <c r="D5592" t="s">
        <v>8654</v>
      </c>
    </row>
    <row r="5593" spans="1:4" x14ac:dyDescent="0.25">
      <c r="A5593" s="4" t="str">
        <f>HYPERLINK("http://www.autodoc.ru/Web/price/art/FDSMX06270L?analog=on","FDSMX06270L")</f>
        <v>FDSMX06270L</v>
      </c>
      <c r="B5593" s="1" t="s">
        <v>8655</v>
      </c>
      <c r="C5593" s="1" t="s">
        <v>1995</v>
      </c>
      <c r="D5593" t="s">
        <v>8656</v>
      </c>
    </row>
    <row r="5594" spans="1:4" x14ac:dyDescent="0.25">
      <c r="A5594" s="4" t="str">
        <f>HYPERLINK("http://www.autodoc.ru/Web/price/art/FDSMX06270R?analog=on","FDSMX06270R")</f>
        <v>FDSMX06270R</v>
      </c>
      <c r="B5594" s="1" t="s">
        <v>8657</v>
      </c>
      <c r="C5594" s="1" t="s">
        <v>1995</v>
      </c>
      <c r="D5594" t="s">
        <v>8658</v>
      </c>
    </row>
    <row r="5595" spans="1:4" x14ac:dyDescent="0.25">
      <c r="A5595" s="4" t="str">
        <f>HYPERLINK("http://www.autodoc.ru/Web/price/art/FDSMX06330?analog=on","FDSMX06330")</f>
        <v>FDSMX06330</v>
      </c>
      <c r="B5595" s="1" t="s">
        <v>8659</v>
      </c>
      <c r="C5595" s="1" t="s">
        <v>1995</v>
      </c>
      <c r="D5595" t="s">
        <v>8660</v>
      </c>
    </row>
    <row r="5596" spans="1:4" x14ac:dyDescent="0.25">
      <c r="A5596" s="4" t="str">
        <f>HYPERLINK("http://www.autodoc.ru/Web/price/art/FDSMX06740L?analog=on","FDSMX06740L")</f>
        <v>FDSMX06740L</v>
      </c>
      <c r="B5596" s="1" t="s">
        <v>8661</v>
      </c>
      <c r="C5596" s="1" t="s">
        <v>1995</v>
      </c>
      <c r="D5596" t="s">
        <v>8662</v>
      </c>
    </row>
    <row r="5597" spans="1:4" x14ac:dyDescent="0.25">
      <c r="A5597" s="4" t="str">
        <f>HYPERLINK("http://www.autodoc.ru/Web/price/art/FDSMX06740R?analog=on","FDSMX06740R")</f>
        <v>FDSMX06740R</v>
      </c>
      <c r="B5597" s="1" t="s">
        <v>8663</v>
      </c>
      <c r="C5597" s="1" t="s">
        <v>1995</v>
      </c>
      <c r="D5597" t="s">
        <v>8664</v>
      </c>
    </row>
    <row r="5598" spans="1:4" x14ac:dyDescent="0.25">
      <c r="A5598" s="4" t="str">
        <f>HYPERLINK("http://www.autodoc.ru/Web/price/art/FDSMX109A0L?analog=on","FDSMX109A0L")</f>
        <v>FDSMX109A0L</v>
      </c>
      <c r="B5598" s="1" t="s">
        <v>8665</v>
      </c>
      <c r="C5598" s="1" t="s">
        <v>437</v>
      </c>
      <c r="D5598" t="s">
        <v>8666</v>
      </c>
    </row>
    <row r="5599" spans="1:4" x14ac:dyDescent="0.25">
      <c r="A5599" s="4" t="str">
        <f>HYPERLINK("http://www.autodoc.ru/Web/price/art/FDSMX109A0R?analog=on","FDSMX109A0R")</f>
        <v>FDSMX109A0R</v>
      </c>
      <c r="B5599" s="1" t="s">
        <v>8667</v>
      </c>
      <c r="C5599" s="1" t="s">
        <v>437</v>
      </c>
      <c r="D5599" t="s">
        <v>8668</v>
      </c>
    </row>
    <row r="5600" spans="1:4" x14ac:dyDescent="0.25">
      <c r="A5600" s="4" t="str">
        <f>HYPERLINK("http://www.autodoc.ru/Web/price/art/FDMON07911?analog=on","FDMON07911")</f>
        <v>FDMON07911</v>
      </c>
      <c r="B5600" s="1" t="s">
        <v>8205</v>
      </c>
      <c r="C5600" s="1" t="s">
        <v>764</v>
      </c>
      <c r="D5600" t="s">
        <v>8206</v>
      </c>
    </row>
    <row r="5601" spans="1:4" x14ac:dyDescent="0.25">
      <c r="A5601" s="4" t="str">
        <f>HYPERLINK("http://www.autodoc.ru/Web/price/art/FDMON07913?analog=on","FDMON07913")</f>
        <v>FDMON07913</v>
      </c>
      <c r="B5601" s="1" t="s">
        <v>7544</v>
      </c>
      <c r="C5601" s="1" t="s">
        <v>764</v>
      </c>
      <c r="D5601" t="s">
        <v>7545</v>
      </c>
    </row>
    <row r="5602" spans="1:4" x14ac:dyDescent="0.25">
      <c r="A5602" s="4" t="str">
        <f>HYPERLINK("http://www.autodoc.ru/Web/price/art/FDSMX06970?analog=on","FDSMX06970")</f>
        <v>FDSMX06970</v>
      </c>
      <c r="B5602" s="1" t="s">
        <v>7737</v>
      </c>
      <c r="C5602" s="1" t="s">
        <v>1995</v>
      </c>
      <c r="D5602" t="s">
        <v>7738</v>
      </c>
    </row>
    <row r="5603" spans="1:4" x14ac:dyDescent="0.25">
      <c r="A5603" s="3" t="s">
        <v>8669</v>
      </c>
      <c r="B5603" s="3"/>
      <c r="C5603" s="3"/>
      <c r="D5603" s="3"/>
    </row>
    <row r="5604" spans="1:4" x14ac:dyDescent="0.25">
      <c r="A5604" s="4" t="str">
        <f>HYPERLINK("http://www.autodoc.ru/Web/price/art/FDTRT06000L?analog=on","FDTRT06000L")</f>
        <v>FDTRT06000L</v>
      </c>
      <c r="B5604" s="1" t="s">
        <v>8670</v>
      </c>
      <c r="C5604" s="1" t="s">
        <v>1995</v>
      </c>
      <c r="D5604" t="s">
        <v>8671</v>
      </c>
    </row>
    <row r="5605" spans="1:4" x14ac:dyDescent="0.25">
      <c r="A5605" s="4" t="str">
        <f>HYPERLINK("http://www.autodoc.ru/Web/price/art/FDTRT06000R?analog=on","FDTRT06000R")</f>
        <v>FDTRT06000R</v>
      </c>
      <c r="B5605" s="1" t="s">
        <v>8672</v>
      </c>
      <c r="C5605" s="1" t="s">
        <v>1995</v>
      </c>
      <c r="D5605" t="s">
        <v>8673</v>
      </c>
    </row>
    <row r="5606" spans="1:4" x14ac:dyDescent="0.25">
      <c r="A5606" s="4" t="str">
        <f>HYPERLINK("http://www.autodoc.ru/Web/price/art/DWNEX08070Z?analog=on","DWNEX08070Z")</f>
        <v>DWNEX08070Z</v>
      </c>
      <c r="B5606" s="1" t="s">
        <v>5420</v>
      </c>
      <c r="C5606" s="1" t="s">
        <v>483</v>
      </c>
      <c r="D5606" t="s">
        <v>5422</v>
      </c>
    </row>
    <row r="5607" spans="1:4" x14ac:dyDescent="0.25">
      <c r="A5607" s="4" t="str">
        <f>HYPERLINK("http://www.autodoc.ru/Web/price/art/FDTRT06100B?analog=on","FDTRT06100B")</f>
        <v>FDTRT06100B</v>
      </c>
      <c r="B5607" s="1" t="s">
        <v>8674</v>
      </c>
      <c r="C5607" s="1" t="s">
        <v>1995</v>
      </c>
      <c r="D5607" t="s">
        <v>8675</v>
      </c>
    </row>
    <row r="5608" spans="1:4" x14ac:dyDescent="0.25">
      <c r="A5608" s="4" t="str">
        <f>HYPERLINK("http://www.autodoc.ru/Web/price/art/FDTRT06160L?analog=on","FDTRT06160L")</f>
        <v>FDTRT06160L</v>
      </c>
      <c r="B5608" s="1" t="s">
        <v>8676</v>
      </c>
      <c r="C5608" s="1" t="s">
        <v>1995</v>
      </c>
      <c r="D5608" t="s">
        <v>8677</v>
      </c>
    </row>
    <row r="5609" spans="1:4" x14ac:dyDescent="0.25">
      <c r="A5609" s="4" t="str">
        <f>HYPERLINK("http://www.autodoc.ru/Web/price/art/FDTRT06160R?analog=on","FDTRT06160R")</f>
        <v>FDTRT06160R</v>
      </c>
      <c r="B5609" s="1" t="s">
        <v>8678</v>
      </c>
      <c r="C5609" s="1" t="s">
        <v>1995</v>
      </c>
      <c r="D5609" t="s">
        <v>8679</v>
      </c>
    </row>
    <row r="5610" spans="1:4" x14ac:dyDescent="0.25">
      <c r="A5610" s="4" t="str">
        <f>HYPERLINK("http://www.autodoc.ru/Web/price/art/FDTRT06160C?analog=on","FDTRT06160C")</f>
        <v>FDTRT06160C</v>
      </c>
      <c r="B5610" s="1" t="s">
        <v>8680</v>
      </c>
      <c r="C5610" s="1" t="s">
        <v>1995</v>
      </c>
      <c r="D5610" t="s">
        <v>8681</v>
      </c>
    </row>
    <row r="5611" spans="1:4" x14ac:dyDescent="0.25">
      <c r="A5611" s="4" t="str">
        <f>HYPERLINK("http://www.autodoc.ru/Web/price/art/FDTRT06200L?analog=on","FDTRT06200L")</f>
        <v>FDTRT06200L</v>
      </c>
      <c r="B5611" s="1" t="s">
        <v>8682</v>
      </c>
      <c r="C5611" s="1" t="s">
        <v>1995</v>
      </c>
      <c r="D5611" t="s">
        <v>8683</v>
      </c>
    </row>
    <row r="5612" spans="1:4" x14ac:dyDescent="0.25">
      <c r="A5612" s="4" t="str">
        <f>HYPERLINK("http://www.autodoc.ru/Web/price/art/FDTRT06200R?analog=on","FDTRT06200R")</f>
        <v>FDTRT06200R</v>
      </c>
      <c r="B5612" s="1" t="s">
        <v>8684</v>
      </c>
      <c r="C5612" s="1" t="s">
        <v>1995</v>
      </c>
      <c r="D5612" t="s">
        <v>8685</v>
      </c>
    </row>
    <row r="5613" spans="1:4" x14ac:dyDescent="0.25">
      <c r="A5613" s="4" t="str">
        <f>HYPERLINK("http://www.autodoc.ru/Web/price/art/FDCOC02240?analog=on","FDCOC02240")</f>
        <v>FDCOC02240</v>
      </c>
      <c r="B5613" s="1" t="s">
        <v>8686</v>
      </c>
      <c r="C5613" s="1" t="s">
        <v>2125</v>
      </c>
      <c r="D5613" t="s">
        <v>8687</v>
      </c>
    </row>
    <row r="5614" spans="1:4" x14ac:dyDescent="0.25">
      <c r="A5614" s="4" t="str">
        <f>HYPERLINK("http://www.autodoc.ru/Web/price/art/FDTRT06270L?analog=on","FDTRT06270L")</f>
        <v>FDTRT06270L</v>
      </c>
      <c r="B5614" s="1" t="s">
        <v>8688</v>
      </c>
      <c r="C5614" s="1" t="s">
        <v>1995</v>
      </c>
      <c r="D5614" t="s">
        <v>8689</v>
      </c>
    </row>
    <row r="5615" spans="1:4" x14ac:dyDescent="0.25">
      <c r="A5615" s="4" t="str">
        <f>HYPERLINK("http://www.autodoc.ru/Web/price/art/FDTRT06270R?analog=on","FDTRT06270R")</f>
        <v>FDTRT06270R</v>
      </c>
      <c r="B5615" s="1" t="s">
        <v>8690</v>
      </c>
      <c r="C5615" s="1" t="s">
        <v>1995</v>
      </c>
      <c r="D5615" t="s">
        <v>8691</v>
      </c>
    </row>
    <row r="5616" spans="1:4" x14ac:dyDescent="0.25">
      <c r="A5616" s="4" t="str">
        <f>HYPERLINK("http://www.autodoc.ru/Web/price/art/FDTRT06271L?analog=on","FDTRT06271L")</f>
        <v>FDTRT06271L</v>
      </c>
      <c r="B5616" s="1" t="s">
        <v>8692</v>
      </c>
      <c r="C5616" s="1" t="s">
        <v>1995</v>
      </c>
      <c r="D5616" t="s">
        <v>8693</v>
      </c>
    </row>
    <row r="5617" spans="1:4" x14ac:dyDescent="0.25">
      <c r="A5617" s="4" t="str">
        <f>HYPERLINK("http://www.autodoc.ru/Web/price/art/FDTRT06271R?analog=on","FDTRT06271R")</f>
        <v>FDTRT06271R</v>
      </c>
      <c r="B5617" s="1" t="s">
        <v>8694</v>
      </c>
      <c r="C5617" s="1" t="s">
        <v>1995</v>
      </c>
      <c r="D5617" t="s">
        <v>8695</v>
      </c>
    </row>
    <row r="5618" spans="1:4" x14ac:dyDescent="0.25">
      <c r="A5618" s="4" t="str">
        <f>HYPERLINK("http://www.autodoc.ru/Web/price/art/FDTRT06330?analog=on","FDTRT06330")</f>
        <v>FDTRT06330</v>
      </c>
      <c r="B5618" s="1" t="s">
        <v>8696</v>
      </c>
      <c r="C5618" s="1" t="s">
        <v>1995</v>
      </c>
      <c r="D5618" t="s">
        <v>8697</v>
      </c>
    </row>
    <row r="5619" spans="1:4" x14ac:dyDescent="0.25">
      <c r="A5619" s="4" t="str">
        <f>HYPERLINK("http://www.autodoc.ru/Web/price/art/FDTRT00450L?analog=on","FDTRT00450L")</f>
        <v>FDTRT00450L</v>
      </c>
      <c r="B5619" s="1" t="s">
        <v>8698</v>
      </c>
      <c r="C5619" s="1" t="s">
        <v>3014</v>
      </c>
      <c r="D5619" t="s">
        <v>8699</v>
      </c>
    </row>
    <row r="5620" spans="1:4" x14ac:dyDescent="0.25">
      <c r="A5620" s="4" t="str">
        <f>HYPERLINK("http://www.autodoc.ru/Web/price/art/FDTRT06450L?analog=on","FDTRT06450L")</f>
        <v>FDTRT06450L</v>
      </c>
      <c r="B5620" s="1" t="s">
        <v>8700</v>
      </c>
      <c r="C5620" s="1" t="s">
        <v>1995</v>
      </c>
      <c r="D5620" t="s">
        <v>8701</v>
      </c>
    </row>
    <row r="5621" spans="1:4" x14ac:dyDescent="0.25">
      <c r="A5621" s="4" t="str">
        <f>HYPERLINK("http://www.autodoc.ru/Web/price/art/FDTRT00450R?analog=on","FDTRT00450R")</f>
        <v>FDTRT00450R</v>
      </c>
      <c r="B5621" s="1" t="s">
        <v>8702</v>
      </c>
      <c r="C5621" s="1" t="s">
        <v>3014</v>
      </c>
      <c r="D5621" t="s">
        <v>8703</v>
      </c>
    </row>
    <row r="5622" spans="1:4" x14ac:dyDescent="0.25">
      <c r="A5622" s="4" t="str">
        <f>HYPERLINK("http://www.autodoc.ru/Web/price/art/FDTRT06450R?analog=on","FDTRT06450R")</f>
        <v>FDTRT06450R</v>
      </c>
      <c r="B5622" s="1" t="s">
        <v>8704</v>
      </c>
      <c r="C5622" s="1" t="s">
        <v>1995</v>
      </c>
      <c r="D5622" t="s">
        <v>8705</v>
      </c>
    </row>
    <row r="5623" spans="1:4" x14ac:dyDescent="0.25">
      <c r="A5623" s="4" t="str">
        <f>HYPERLINK("http://www.autodoc.ru/Web/price/art/FDTRT06451L?analog=on","FDTRT06451L")</f>
        <v>FDTRT06451L</v>
      </c>
      <c r="B5623" s="1" t="s">
        <v>8706</v>
      </c>
      <c r="C5623" s="1" t="s">
        <v>1995</v>
      </c>
      <c r="D5623" t="s">
        <v>8707</v>
      </c>
    </row>
    <row r="5624" spans="1:4" x14ac:dyDescent="0.25">
      <c r="A5624" s="4" t="str">
        <f>HYPERLINK("http://www.autodoc.ru/Web/price/art/FDTRT00451L?analog=on","FDTRT00451L")</f>
        <v>FDTRT00451L</v>
      </c>
      <c r="B5624" s="1" t="s">
        <v>8708</v>
      </c>
      <c r="C5624" s="1" t="s">
        <v>3014</v>
      </c>
      <c r="D5624" t="s">
        <v>8709</v>
      </c>
    </row>
    <row r="5625" spans="1:4" x14ac:dyDescent="0.25">
      <c r="A5625" s="4" t="str">
        <f>HYPERLINK("http://www.autodoc.ru/Web/price/art/FDTRT06451R?analog=on","FDTRT06451R")</f>
        <v>FDTRT06451R</v>
      </c>
      <c r="B5625" s="1" t="s">
        <v>8710</v>
      </c>
      <c r="C5625" s="1" t="s">
        <v>1995</v>
      </c>
      <c r="D5625" t="s">
        <v>8711</v>
      </c>
    </row>
    <row r="5626" spans="1:4" x14ac:dyDescent="0.25">
      <c r="A5626" s="4" t="str">
        <f>HYPERLINK("http://www.autodoc.ru/Web/price/art/FDTRT00451R?analog=on","FDTRT00451R")</f>
        <v>FDTRT00451R</v>
      </c>
      <c r="B5626" s="1" t="s">
        <v>8712</v>
      </c>
      <c r="C5626" s="1" t="s">
        <v>3014</v>
      </c>
      <c r="D5626" t="s">
        <v>8713</v>
      </c>
    </row>
    <row r="5627" spans="1:4" x14ac:dyDescent="0.25">
      <c r="A5627" s="4" t="str">
        <f>HYPERLINK("http://www.autodoc.ru/Web/price/art/FDTRT06670L?analog=on","FDTRT06670L")</f>
        <v>FDTRT06670L</v>
      </c>
      <c r="B5627" s="1" t="s">
        <v>8714</v>
      </c>
      <c r="C5627" s="1" t="s">
        <v>8715</v>
      </c>
      <c r="D5627" t="s">
        <v>8716</v>
      </c>
    </row>
    <row r="5628" spans="1:4" x14ac:dyDescent="0.25">
      <c r="A5628" s="4" t="str">
        <f>HYPERLINK("http://www.autodoc.ru/Web/price/art/FDTRT11670L?analog=on","FDTRT11670L")</f>
        <v>FDTRT11670L</v>
      </c>
      <c r="B5628" s="1" t="s">
        <v>8717</v>
      </c>
      <c r="C5628" s="1" t="s">
        <v>4788</v>
      </c>
      <c r="D5628" t="s">
        <v>8716</v>
      </c>
    </row>
    <row r="5629" spans="1:4" x14ac:dyDescent="0.25">
      <c r="A5629" s="4" t="str">
        <f>HYPERLINK("http://www.autodoc.ru/Web/price/art/FDTRT11670R?analog=on","FDTRT11670R")</f>
        <v>FDTRT11670R</v>
      </c>
      <c r="B5629" s="1" t="s">
        <v>8718</v>
      </c>
      <c r="C5629" s="1" t="s">
        <v>4788</v>
      </c>
      <c r="D5629" t="s">
        <v>8719</v>
      </c>
    </row>
    <row r="5630" spans="1:4" x14ac:dyDescent="0.25">
      <c r="A5630" s="4" t="str">
        <f>HYPERLINK("http://www.autodoc.ru/Web/price/art/FDTRT06740L?analog=on","FDTRT06740L")</f>
        <v>FDTRT06740L</v>
      </c>
      <c r="B5630" s="1" t="s">
        <v>8720</v>
      </c>
      <c r="C5630" s="1" t="s">
        <v>1995</v>
      </c>
      <c r="D5630" t="s">
        <v>8721</v>
      </c>
    </row>
    <row r="5631" spans="1:4" x14ac:dyDescent="0.25">
      <c r="A5631" s="4" t="str">
        <f>HYPERLINK("http://www.autodoc.ru/Web/price/art/FDTRT06740R?analog=on","FDTRT06740R")</f>
        <v>FDTRT06740R</v>
      </c>
      <c r="B5631" s="1" t="s">
        <v>8722</v>
      </c>
      <c r="C5631" s="1" t="s">
        <v>1995</v>
      </c>
      <c r="D5631" t="s">
        <v>8723</v>
      </c>
    </row>
    <row r="5632" spans="1:4" x14ac:dyDescent="0.25">
      <c r="A5632" s="4" t="str">
        <f>HYPERLINK("http://www.autodoc.ru/Web/price/art/FDTRT06910?analog=on","FDTRT06910")</f>
        <v>FDTRT06910</v>
      </c>
      <c r="B5632" s="1" t="s">
        <v>8724</v>
      </c>
      <c r="C5632" s="1" t="s">
        <v>1995</v>
      </c>
      <c r="D5632" t="s">
        <v>8725</v>
      </c>
    </row>
    <row r="5633" spans="1:4" x14ac:dyDescent="0.25">
      <c r="A5633" s="4" t="str">
        <f>HYPERLINK("http://www.autodoc.ru/Web/price/art/FDTRT06911?analog=on","FDTRT06911")</f>
        <v>FDTRT06911</v>
      </c>
      <c r="B5633" s="1" t="s">
        <v>8726</v>
      </c>
      <c r="C5633" s="1" t="s">
        <v>1995</v>
      </c>
      <c r="D5633" t="s">
        <v>8727</v>
      </c>
    </row>
    <row r="5634" spans="1:4" x14ac:dyDescent="0.25">
      <c r="A5634" s="4" t="str">
        <f>HYPERLINK("http://www.autodoc.ru/Web/price/art/FDTRT06912?analog=on","FDTRT06912")</f>
        <v>FDTRT06912</v>
      </c>
      <c r="B5634" s="1" t="s">
        <v>8728</v>
      </c>
      <c r="C5634" s="1" t="s">
        <v>1995</v>
      </c>
      <c r="D5634" t="s">
        <v>8729</v>
      </c>
    </row>
    <row r="5635" spans="1:4" x14ac:dyDescent="0.25">
      <c r="A5635" s="4" t="str">
        <f>HYPERLINK("http://www.autodoc.ru/Web/price/art/PGBOX06970?analog=on","PGBOX06970")</f>
        <v>PGBOX06970</v>
      </c>
      <c r="B5635" s="1" t="s">
        <v>8730</v>
      </c>
      <c r="C5635" s="1" t="s">
        <v>1995</v>
      </c>
      <c r="D5635" t="s">
        <v>8731</v>
      </c>
    </row>
    <row r="5636" spans="1:4" x14ac:dyDescent="0.25">
      <c r="A5636" s="4" t="str">
        <f>HYPERLINK("http://www.autodoc.ru/Web/price/art/FDTRT06970?analog=on","FDTRT06970")</f>
        <v>FDTRT06970</v>
      </c>
      <c r="B5636" s="1" t="s">
        <v>8732</v>
      </c>
      <c r="C5636" s="1" t="s">
        <v>1995</v>
      </c>
      <c r="D5636" t="s">
        <v>8733</v>
      </c>
    </row>
    <row r="5637" spans="1:4" x14ac:dyDescent="0.25">
      <c r="A5637" s="3" t="s">
        <v>8734</v>
      </c>
      <c r="B5637" s="3"/>
      <c r="C5637" s="3"/>
      <c r="D5637" s="3"/>
    </row>
    <row r="5638" spans="1:4" x14ac:dyDescent="0.25">
      <c r="A5638" s="4" t="str">
        <f>HYPERLINK("http://www.autodoc.ru/Web/price/art/FDTRT14000L?analog=on","FDTRT14000L")</f>
        <v>FDTRT14000L</v>
      </c>
      <c r="B5638" s="1" t="s">
        <v>8735</v>
      </c>
      <c r="C5638" s="1" t="s">
        <v>1467</v>
      </c>
      <c r="D5638" t="s">
        <v>8736</v>
      </c>
    </row>
    <row r="5639" spans="1:4" x14ac:dyDescent="0.25">
      <c r="A5639" s="4" t="str">
        <f>HYPERLINK("http://www.autodoc.ru/Web/price/art/FDTRT14000R?analog=on","FDTRT14000R")</f>
        <v>FDTRT14000R</v>
      </c>
      <c r="B5639" s="1" t="s">
        <v>8737</v>
      </c>
      <c r="C5639" s="1" t="s">
        <v>1467</v>
      </c>
      <c r="D5639" t="s">
        <v>8738</v>
      </c>
    </row>
    <row r="5640" spans="1:4" x14ac:dyDescent="0.25">
      <c r="A5640" s="4" t="str">
        <f>HYPERLINK("http://www.autodoc.ru/Web/price/art/FDTRT14001L?analog=on","FDTRT14001L")</f>
        <v>FDTRT14001L</v>
      </c>
      <c r="B5640" s="1" t="s">
        <v>8739</v>
      </c>
      <c r="C5640" s="1" t="s">
        <v>1467</v>
      </c>
      <c r="D5640" t="s">
        <v>8740</v>
      </c>
    </row>
    <row r="5641" spans="1:4" x14ac:dyDescent="0.25">
      <c r="A5641" s="4" t="str">
        <f>HYPERLINK("http://www.autodoc.ru/Web/price/art/FDTRT14001R?analog=on","FDTRT14001R")</f>
        <v>FDTRT14001R</v>
      </c>
      <c r="B5641" s="1" t="s">
        <v>8741</v>
      </c>
      <c r="C5641" s="1" t="s">
        <v>1467</v>
      </c>
      <c r="D5641" t="s">
        <v>8742</v>
      </c>
    </row>
    <row r="5642" spans="1:4" x14ac:dyDescent="0.25">
      <c r="A5642" s="4" t="str">
        <f>HYPERLINK("http://www.autodoc.ru/Web/price/art/FDTRT14160?analog=on","FDTRT14160")</f>
        <v>FDTRT14160</v>
      </c>
      <c r="B5642" s="1" t="s">
        <v>8743</v>
      </c>
      <c r="C5642" s="1" t="s">
        <v>1467</v>
      </c>
      <c r="D5642" t="s">
        <v>8744</v>
      </c>
    </row>
    <row r="5643" spans="1:4" x14ac:dyDescent="0.25">
      <c r="A5643" s="4" t="str">
        <f>HYPERLINK("http://www.autodoc.ru/Web/price/art/FDTRT14161?analog=on","FDTRT14161")</f>
        <v>FDTRT14161</v>
      </c>
      <c r="B5643" s="1" t="s">
        <v>8745</v>
      </c>
      <c r="C5643" s="1" t="s">
        <v>1467</v>
      </c>
      <c r="D5643" t="s">
        <v>8746</v>
      </c>
    </row>
    <row r="5644" spans="1:4" x14ac:dyDescent="0.25">
      <c r="A5644" s="4" t="str">
        <f>HYPERLINK("http://www.autodoc.ru/Web/price/art/FDTRT14162?analog=on","FDTRT14162")</f>
        <v>FDTRT14162</v>
      </c>
      <c r="B5644" s="1" t="s">
        <v>8743</v>
      </c>
      <c r="C5644" s="1" t="s">
        <v>1467</v>
      </c>
      <c r="D5644" t="s">
        <v>8747</v>
      </c>
    </row>
    <row r="5645" spans="1:4" x14ac:dyDescent="0.25">
      <c r="A5645" s="4" t="str">
        <f>HYPERLINK("http://www.autodoc.ru/Web/price/art/FDTRT14163?analog=on","FDTRT14163")</f>
        <v>FDTRT14163</v>
      </c>
      <c r="B5645" s="1" t="s">
        <v>8745</v>
      </c>
      <c r="C5645" s="1" t="s">
        <v>1467</v>
      </c>
      <c r="D5645" t="s">
        <v>8748</v>
      </c>
    </row>
    <row r="5646" spans="1:4" x14ac:dyDescent="0.25">
      <c r="A5646" s="4" t="str">
        <f>HYPERLINK("http://www.autodoc.ru/Web/price/art/FDTRT14450L?analog=on","FDTRT14450L")</f>
        <v>FDTRT14450L</v>
      </c>
      <c r="B5646" s="1" t="s">
        <v>8749</v>
      </c>
      <c r="C5646" s="1" t="s">
        <v>1467</v>
      </c>
      <c r="D5646" t="s">
        <v>8750</v>
      </c>
    </row>
    <row r="5647" spans="1:4" x14ac:dyDescent="0.25">
      <c r="A5647" s="4" t="str">
        <f>HYPERLINK("http://www.autodoc.ru/Web/price/art/FDTRT14450R?analog=on","FDTRT14450R")</f>
        <v>FDTRT14450R</v>
      </c>
      <c r="B5647" s="1" t="s">
        <v>8751</v>
      </c>
      <c r="C5647" s="1" t="s">
        <v>1467</v>
      </c>
      <c r="D5647" t="s">
        <v>8752</v>
      </c>
    </row>
    <row r="5648" spans="1:4" x14ac:dyDescent="0.25">
      <c r="A5648" s="4" t="str">
        <f>HYPERLINK("http://www.autodoc.ru/Web/price/art/FDTRT14451L?analog=on","FDTRT14451L")</f>
        <v>FDTRT14451L</v>
      </c>
      <c r="B5648" s="1" t="s">
        <v>8753</v>
      </c>
      <c r="C5648" s="1" t="s">
        <v>1467</v>
      </c>
      <c r="D5648" t="s">
        <v>8754</v>
      </c>
    </row>
    <row r="5649" spans="1:4" x14ac:dyDescent="0.25">
      <c r="A5649" s="4" t="str">
        <f>HYPERLINK("http://www.autodoc.ru/Web/price/art/FDTRT14451R?analog=on","FDTRT14451R")</f>
        <v>FDTRT14451R</v>
      </c>
      <c r="B5649" s="1" t="s">
        <v>8755</v>
      </c>
      <c r="C5649" s="1" t="s">
        <v>1467</v>
      </c>
      <c r="D5649" t="s">
        <v>8756</v>
      </c>
    </row>
    <row r="5650" spans="1:4" x14ac:dyDescent="0.25">
      <c r="A5650" s="4" t="str">
        <f>HYPERLINK("http://www.autodoc.ru/Web/price/art/FDTRT14740L?analog=on","FDTRT14740L")</f>
        <v>FDTRT14740L</v>
      </c>
      <c r="B5650" s="1" t="s">
        <v>8757</v>
      </c>
      <c r="C5650" s="1" t="s">
        <v>1467</v>
      </c>
      <c r="D5650" t="s">
        <v>8721</v>
      </c>
    </row>
    <row r="5651" spans="1:4" x14ac:dyDescent="0.25">
      <c r="A5651" s="4" t="str">
        <f>HYPERLINK("http://www.autodoc.ru/Web/price/art/FDTRT14740R?analog=on","FDTRT14740R")</f>
        <v>FDTRT14740R</v>
      </c>
      <c r="B5651" s="1" t="s">
        <v>8758</v>
      </c>
      <c r="C5651" s="1" t="s">
        <v>1467</v>
      </c>
      <c r="D5651" t="s">
        <v>8723</v>
      </c>
    </row>
    <row r="5652" spans="1:4" x14ac:dyDescent="0.25">
      <c r="A5652" s="4" t="str">
        <f>HYPERLINK("http://www.autodoc.ru/Web/price/art/FDTRT14741L?analog=on","FDTRT14741L")</f>
        <v>FDTRT14741L</v>
      </c>
      <c r="B5652" s="1" t="s">
        <v>8757</v>
      </c>
      <c r="C5652" s="1" t="s">
        <v>1467</v>
      </c>
      <c r="D5652" t="s">
        <v>8759</v>
      </c>
    </row>
    <row r="5653" spans="1:4" x14ac:dyDescent="0.25">
      <c r="A5653" s="4" t="str">
        <f>HYPERLINK("http://www.autodoc.ru/Web/price/art/FDTRT14741R?analog=on","FDTRT14741R")</f>
        <v>FDTRT14741R</v>
      </c>
      <c r="B5653" s="1" t="s">
        <v>8758</v>
      </c>
      <c r="C5653" s="1" t="s">
        <v>1467</v>
      </c>
      <c r="D5653" t="s">
        <v>8760</v>
      </c>
    </row>
    <row r="5654" spans="1:4" x14ac:dyDescent="0.25">
      <c r="A5654" s="3" t="s">
        <v>8761</v>
      </c>
      <c r="B5654" s="3"/>
      <c r="C5654" s="3"/>
      <c r="D5654" s="3"/>
    </row>
    <row r="5655" spans="1:4" x14ac:dyDescent="0.25">
      <c r="A5655" s="4" t="str">
        <f>HYPERLINK("http://www.autodoc.ru/Web/price/art/FDTRT00000HL?analog=on","FDTRT00000HL")</f>
        <v>FDTRT00000HL</v>
      </c>
      <c r="B5655" s="1" t="s">
        <v>8762</v>
      </c>
      <c r="C5655" s="1" t="s">
        <v>3014</v>
      </c>
      <c r="D5655" t="s">
        <v>8763</v>
      </c>
    </row>
    <row r="5656" spans="1:4" x14ac:dyDescent="0.25">
      <c r="A5656" s="4" t="str">
        <f>HYPERLINK("http://www.autodoc.ru/Web/price/art/FDTRT00000BL?analog=on","FDTRT00000BL")</f>
        <v>FDTRT00000BL</v>
      </c>
      <c r="B5656" s="1" t="s">
        <v>8764</v>
      </c>
      <c r="C5656" s="1" t="s">
        <v>3014</v>
      </c>
      <c r="D5656" t="s">
        <v>8765</v>
      </c>
    </row>
    <row r="5657" spans="1:4" x14ac:dyDescent="0.25">
      <c r="A5657" s="4" t="str">
        <f>HYPERLINK("http://www.autodoc.ru/Web/price/art/FDTRT00000HR?analog=on","FDTRT00000HR")</f>
        <v>FDTRT00000HR</v>
      </c>
      <c r="B5657" s="1" t="s">
        <v>8766</v>
      </c>
      <c r="C5657" s="1" t="s">
        <v>3014</v>
      </c>
      <c r="D5657" t="s">
        <v>8767</v>
      </c>
    </row>
    <row r="5658" spans="1:4" x14ac:dyDescent="0.25">
      <c r="A5658" s="4" t="str">
        <f>HYPERLINK("http://www.autodoc.ru/Web/price/art/FDTRT00000BR?analog=on","FDTRT00000BR")</f>
        <v>FDTRT00000BR</v>
      </c>
      <c r="B5658" s="1" t="s">
        <v>8768</v>
      </c>
      <c r="C5658" s="1" t="s">
        <v>3014</v>
      </c>
      <c r="D5658" t="s">
        <v>8769</v>
      </c>
    </row>
    <row r="5659" spans="1:4" x14ac:dyDescent="0.25">
      <c r="A5659" s="4" t="str">
        <f>HYPERLINK("http://www.autodoc.ru/Web/price/art/FDESC96070L?analog=on","FDESC96070L")</f>
        <v>FDESC96070L</v>
      </c>
      <c r="B5659" s="1" t="s">
        <v>6418</v>
      </c>
      <c r="C5659" s="1" t="s">
        <v>639</v>
      </c>
      <c r="D5659" t="s">
        <v>6419</v>
      </c>
    </row>
    <row r="5660" spans="1:4" x14ac:dyDescent="0.25">
      <c r="A5660" s="4" t="str">
        <f>HYPERLINK("http://www.autodoc.ru/Web/price/art/FDESC96070R?analog=on","FDESC96070R")</f>
        <v>FDESC96070R</v>
      </c>
      <c r="B5660" s="1" t="s">
        <v>6420</v>
      </c>
      <c r="C5660" s="1" t="s">
        <v>639</v>
      </c>
      <c r="D5660" t="s">
        <v>6421</v>
      </c>
    </row>
    <row r="5661" spans="1:4" x14ac:dyDescent="0.25">
      <c r="A5661" s="4" t="str">
        <f>HYPERLINK("http://www.autodoc.ru/Web/price/art/FDTRT00100G?analog=on","FDTRT00100G")</f>
        <v>FDTRT00100G</v>
      </c>
      <c r="B5661" s="1" t="s">
        <v>8770</v>
      </c>
      <c r="C5661" s="1" t="s">
        <v>3014</v>
      </c>
      <c r="D5661" t="s">
        <v>8771</v>
      </c>
    </row>
    <row r="5662" spans="1:4" x14ac:dyDescent="0.25">
      <c r="A5662" s="4" t="str">
        <f>HYPERLINK("http://www.autodoc.ru/Web/price/art/FDTRT00101G?analog=on","FDTRT00101G")</f>
        <v>FDTRT00101G</v>
      </c>
      <c r="B5662" s="1" t="s">
        <v>8770</v>
      </c>
      <c r="C5662" s="1" t="s">
        <v>3014</v>
      </c>
      <c r="D5662" t="s">
        <v>8772</v>
      </c>
    </row>
    <row r="5663" spans="1:4" x14ac:dyDescent="0.25">
      <c r="A5663" s="4" t="str">
        <f>HYPERLINK("http://www.autodoc.ru/Web/price/art/FDTRT00160GC?analog=on","FDTRT00160GC")</f>
        <v>FDTRT00160GC</v>
      </c>
      <c r="B5663" s="1" t="s">
        <v>8773</v>
      </c>
      <c r="C5663" s="1" t="s">
        <v>3014</v>
      </c>
      <c r="D5663" t="s">
        <v>8774</v>
      </c>
    </row>
    <row r="5664" spans="1:4" x14ac:dyDescent="0.25">
      <c r="A5664" s="4" t="str">
        <f>HYPERLINK("http://www.autodoc.ru/Web/price/art/FDTRT00161C?analog=on","FDTRT00161C")</f>
        <v>FDTRT00161C</v>
      </c>
      <c r="B5664" s="1" t="s">
        <v>8773</v>
      </c>
      <c r="C5664" s="1" t="s">
        <v>3014</v>
      </c>
      <c r="D5664" t="s">
        <v>8775</v>
      </c>
    </row>
    <row r="5665" spans="1:4" x14ac:dyDescent="0.25">
      <c r="A5665" s="4" t="str">
        <f>HYPERLINK("http://www.autodoc.ru/Web/price/art/FDTRT00200GL?analog=on","FDTRT00200GL")</f>
        <v>FDTRT00200GL</v>
      </c>
      <c r="B5665" s="1" t="s">
        <v>8776</v>
      </c>
      <c r="C5665" s="1" t="s">
        <v>3014</v>
      </c>
      <c r="D5665" t="s">
        <v>8777</v>
      </c>
    </row>
    <row r="5666" spans="1:4" x14ac:dyDescent="0.25">
      <c r="A5666" s="4" t="str">
        <f>HYPERLINK("http://www.autodoc.ru/Web/price/art/FDTRT00200GR?analog=on","FDTRT00200GR")</f>
        <v>FDTRT00200GR</v>
      </c>
      <c r="B5666" s="1" t="s">
        <v>8778</v>
      </c>
      <c r="C5666" s="1" t="s">
        <v>3014</v>
      </c>
      <c r="D5666" t="s">
        <v>8779</v>
      </c>
    </row>
    <row r="5667" spans="1:4" x14ac:dyDescent="0.25">
      <c r="A5667" s="4" t="str">
        <f>HYPERLINK("http://www.autodoc.ru/Web/price/art/FDTRT00201TGL?analog=on","FDTRT00201TGL")</f>
        <v>FDTRT00201TGL</v>
      </c>
      <c r="B5667" s="1" t="s">
        <v>8776</v>
      </c>
      <c r="C5667" s="1" t="s">
        <v>3014</v>
      </c>
      <c r="D5667" t="s">
        <v>8780</v>
      </c>
    </row>
    <row r="5668" spans="1:4" x14ac:dyDescent="0.25">
      <c r="A5668" s="4" t="str">
        <f>HYPERLINK("http://www.autodoc.ru/Web/price/art/FDTRT00201TGR?analog=on","FDTRT00201TGR")</f>
        <v>FDTRT00201TGR</v>
      </c>
      <c r="B5668" s="1" t="s">
        <v>8778</v>
      </c>
      <c r="C5668" s="1" t="s">
        <v>3014</v>
      </c>
      <c r="D5668" t="s">
        <v>8781</v>
      </c>
    </row>
    <row r="5669" spans="1:4" x14ac:dyDescent="0.25">
      <c r="A5669" s="4" t="str">
        <f>HYPERLINK("http://www.autodoc.ru/Web/price/art/FDTRT00202L?analog=on","FDTRT00202L")</f>
        <v>FDTRT00202L</v>
      </c>
      <c r="B5669" s="1" t="s">
        <v>8776</v>
      </c>
      <c r="C5669" s="1" t="s">
        <v>3014</v>
      </c>
      <c r="D5669" t="s">
        <v>8782</v>
      </c>
    </row>
    <row r="5670" spans="1:4" x14ac:dyDescent="0.25">
      <c r="A5670" s="4" t="str">
        <f>HYPERLINK("http://www.autodoc.ru/Web/price/art/FDTRT00202R?analog=on","FDTRT00202R")</f>
        <v>FDTRT00202R</v>
      </c>
      <c r="B5670" s="1" t="s">
        <v>8778</v>
      </c>
      <c r="C5670" s="1" t="s">
        <v>3014</v>
      </c>
      <c r="D5670" t="s">
        <v>8783</v>
      </c>
    </row>
    <row r="5671" spans="1:4" x14ac:dyDescent="0.25">
      <c r="A5671" s="4" t="str">
        <f>HYPERLINK("http://www.autodoc.ru/Web/price/art/FDTRT00240?analog=on","FDTRT00240")</f>
        <v>FDTRT00240</v>
      </c>
      <c r="B5671" s="1" t="s">
        <v>8784</v>
      </c>
      <c r="C5671" s="1" t="s">
        <v>3014</v>
      </c>
      <c r="D5671" t="s">
        <v>8785</v>
      </c>
    </row>
    <row r="5672" spans="1:4" x14ac:dyDescent="0.25">
      <c r="A5672" s="4" t="str">
        <f>HYPERLINK("http://www.autodoc.ru/Web/price/art/FDTRT00270L?analog=on","FDTRT00270L")</f>
        <v>FDTRT00270L</v>
      </c>
      <c r="B5672" s="1" t="s">
        <v>8786</v>
      </c>
      <c r="C5672" s="1" t="s">
        <v>3014</v>
      </c>
      <c r="D5672" t="s">
        <v>8689</v>
      </c>
    </row>
    <row r="5673" spans="1:4" x14ac:dyDescent="0.25">
      <c r="A5673" s="4" t="str">
        <f>HYPERLINK("http://www.autodoc.ru/Web/price/art/FDTRT00270R?analog=on","FDTRT00270R")</f>
        <v>FDTRT00270R</v>
      </c>
      <c r="B5673" s="1" t="s">
        <v>8787</v>
      </c>
      <c r="C5673" s="1" t="s">
        <v>3014</v>
      </c>
      <c r="D5673" t="s">
        <v>8691</v>
      </c>
    </row>
    <row r="5674" spans="1:4" x14ac:dyDescent="0.25">
      <c r="A5674" s="4" t="str">
        <f>HYPERLINK("http://www.autodoc.ru/Web/price/art/FDTRT00330?analog=on","FDTRT00330")</f>
        <v>FDTRT00330</v>
      </c>
      <c r="B5674" s="1" t="s">
        <v>8788</v>
      </c>
      <c r="C5674" s="1" t="s">
        <v>3014</v>
      </c>
      <c r="D5674" t="s">
        <v>8697</v>
      </c>
    </row>
    <row r="5675" spans="1:4" x14ac:dyDescent="0.25">
      <c r="A5675" s="4" t="str">
        <f>HYPERLINK("http://www.autodoc.ru/Web/price/art/FDTRT00380P?analog=on","FDTRT00380P")</f>
        <v>FDTRT00380P</v>
      </c>
      <c r="B5675" s="1" t="s">
        <v>8789</v>
      </c>
      <c r="C5675" s="1" t="s">
        <v>3014</v>
      </c>
      <c r="D5675" t="s">
        <v>8790</v>
      </c>
    </row>
    <row r="5676" spans="1:4" x14ac:dyDescent="0.25">
      <c r="A5676" s="4" t="str">
        <f>HYPERLINK("http://www.autodoc.ru/Web/price/art/FDTRT00450L?analog=on","FDTRT00450L")</f>
        <v>FDTRT00450L</v>
      </c>
      <c r="B5676" s="1" t="s">
        <v>8698</v>
      </c>
      <c r="C5676" s="1" t="s">
        <v>3014</v>
      </c>
      <c r="D5676" t="s">
        <v>8699</v>
      </c>
    </row>
    <row r="5677" spans="1:4" x14ac:dyDescent="0.25">
      <c r="A5677" s="4" t="str">
        <f>HYPERLINK("http://www.autodoc.ru/Web/price/art/FDTRT00450R?analog=on","FDTRT00450R")</f>
        <v>FDTRT00450R</v>
      </c>
      <c r="B5677" s="1" t="s">
        <v>8702</v>
      </c>
      <c r="C5677" s="1" t="s">
        <v>3014</v>
      </c>
      <c r="D5677" t="s">
        <v>8703</v>
      </c>
    </row>
    <row r="5678" spans="1:4" x14ac:dyDescent="0.25">
      <c r="A5678" s="4" t="str">
        <f>HYPERLINK("http://www.autodoc.ru/Web/price/art/FDTRT00451L?analog=on","FDTRT00451L")</f>
        <v>FDTRT00451L</v>
      </c>
      <c r="B5678" s="1" t="s">
        <v>8708</v>
      </c>
      <c r="C5678" s="1" t="s">
        <v>3014</v>
      </c>
      <c r="D5678" t="s">
        <v>8709</v>
      </c>
    </row>
    <row r="5679" spans="1:4" x14ac:dyDescent="0.25">
      <c r="A5679" s="4" t="str">
        <f>HYPERLINK("http://www.autodoc.ru/Web/price/art/FDTRT00451R?analog=on","FDTRT00451R")</f>
        <v>FDTRT00451R</v>
      </c>
      <c r="B5679" s="1" t="s">
        <v>8712</v>
      </c>
      <c r="C5679" s="1" t="s">
        <v>3014</v>
      </c>
      <c r="D5679" t="s">
        <v>8713</v>
      </c>
    </row>
    <row r="5680" spans="1:4" x14ac:dyDescent="0.25">
      <c r="A5680" s="4" t="str">
        <f>HYPERLINK("http://www.autodoc.ru/Web/price/art/FDTRT00670GL?analog=on","FDTRT00670GL")</f>
        <v>FDTRT00670GL</v>
      </c>
      <c r="B5680" s="1" t="s">
        <v>8791</v>
      </c>
      <c r="C5680" s="1" t="s">
        <v>3014</v>
      </c>
      <c r="D5680" t="s">
        <v>8792</v>
      </c>
    </row>
    <row r="5681" spans="1:4" x14ac:dyDescent="0.25">
      <c r="A5681" s="4" t="str">
        <f>HYPERLINK("http://www.autodoc.ru/Web/price/art/FDTRT00670GR?analog=on","FDTRT00670GR")</f>
        <v>FDTRT00670GR</v>
      </c>
      <c r="B5681" s="1" t="s">
        <v>8793</v>
      </c>
      <c r="C5681" s="1" t="s">
        <v>3014</v>
      </c>
      <c r="D5681" t="s">
        <v>8794</v>
      </c>
    </row>
    <row r="5682" spans="1:4" x14ac:dyDescent="0.25">
      <c r="A5682" s="4" t="str">
        <f>HYPERLINK("http://www.autodoc.ru/Web/price/art/FDTRT00740L?analog=on","FDTRT00740L")</f>
        <v>FDTRT00740L</v>
      </c>
      <c r="B5682" s="1" t="s">
        <v>8795</v>
      </c>
      <c r="C5682" s="1" t="s">
        <v>3014</v>
      </c>
      <c r="D5682" t="s">
        <v>8721</v>
      </c>
    </row>
    <row r="5683" spans="1:4" x14ac:dyDescent="0.25">
      <c r="A5683" s="4" t="str">
        <f>HYPERLINK("http://www.autodoc.ru/Web/price/art/FDTRT00740R?analog=on","FDTRT00740R")</f>
        <v>FDTRT00740R</v>
      </c>
      <c r="B5683" s="1" t="s">
        <v>8796</v>
      </c>
      <c r="C5683" s="1" t="s">
        <v>3014</v>
      </c>
      <c r="D5683" t="s">
        <v>8723</v>
      </c>
    </row>
    <row r="5684" spans="1:4" x14ac:dyDescent="0.25">
      <c r="A5684" s="4" t="str">
        <f>HYPERLINK("http://www.autodoc.ru/Web/price/art/FDTRT00912?analog=on","FDTRT00912")</f>
        <v>FDTRT00912</v>
      </c>
      <c r="B5684" s="1" t="s">
        <v>8797</v>
      </c>
      <c r="C5684" s="1" t="s">
        <v>3014</v>
      </c>
      <c r="D5684" t="s">
        <v>8798</v>
      </c>
    </row>
    <row r="5685" spans="1:4" x14ac:dyDescent="0.25">
      <c r="A5685" s="3" t="s">
        <v>8799</v>
      </c>
      <c r="B5685" s="3"/>
      <c r="C5685" s="3"/>
      <c r="D5685" s="3"/>
    </row>
    <row r="5686" spans="1:4" x14ac:dyDescent="0.25">
      <c r="A5686" s="4" t="str">
        <f>HYPERLINK("http://www.autodoc.ru/Web/price/art/FDTRT95000L?analog=on","FDTRT95000L")</f>
        <v>FDTRT95000L</v>
      </c>
      <c r="B5686" s="1" t="s">
        <v>8800</v>
      </c>
      <c r="C5686" s="1" t="s">
        <v>7741</v>
      </c>
      <c r="D5686" t="s">
        <v>8671</v>
      </c>
    </row>
    <row r="5687" spans="1:4" x14ac:dyDescent="0.25">
      <c r="A5687" s="4" t="str">
        <f>HYPERLINK("http://www.autodoc.ru/Web/price/art/FDTRT95000R?analog=on","FDTRT95000R")</f>
        <v>FDTRT95000R</v>
      </c>
      <c r="B5687" s="1" t="s">
        <v>8801</v>
      </c>
      <c r="C5687" s="1" t="s">
        <v>7741</v>
      </c>
      <c r="D5687" t="s">
        <v>8673</v>
      </c>
    </row>
    <row r="5688" spans="1:4" x14ac:dyDescent="0.25">
      <c r="A5688" s="4" t="str">
        <f>HYPERLINK("http://www.autodoc.ru/Web/price/art/FDTRT95001L?analog=on","FDTRT95001L")</f>
        <v>FDTRT95001L</v>
      </c>
      <c r="B5688" s="1" t="s">
        <v>8800</v>
      </c>
      <c r="C5688" s="1" t="s">
        <v>7741</v>
      </c>
      <c r="D5688" t="s">
        <v>8802</v>
      </c>
    </row>
    <row r="5689" spans="1:4" x14ac:dyDescent="0.25">
      <c r="A5689" s="4" t="str">
        <f>HYPERLINK("http://www.autodoc.ru/Web/price/art/FDTRT95001R?analog=on","FDTRT95001R")</f>
        <v>FDTRT95001R</v>
      </c>
      <c r="B5689" s="1" t="s">
        <v>8801</v>
      </c>
      <c r="C5689" s="1" t="s">
        <v>7741</v>
      </c>
      <c r="D5689" t="s">
        <v>8803</v>
      </c>
    </row>
    <row r="5690" spans="1:4" x14ac:dyDescent="0.25">
      <c r="A5690" s="4" t="str">
        <f>HYPERLINK("http://www.autodoc.ru/Web/price/art/FDTRT95030YL?analog=on","FDTRT95030YL")</f>
        <v>FDTRT95030YL</v>
      </c>
      <c r="B5690" s="1" t="s">
        <v>8804</v>
      </c>
      <c r="C5690" s="1" t="s">
        <v>7741</v>
      </c>
      <c r="D5690" t="s">
        <v>8805</v>
      </c>
    </row>
    <row r="5691" spans="1:4" x14ac:dyDescent="0.25">
      <c r="A5691" s="4" t="str">
        <f>HYPERLINK("http://www.autodoc.ru/Web/price/art/FDTRT95030YR?analog=on","FDTRT95030YR")</f>
        <v>FDTRT95030YR</v>
      </c>
      <c r="B5691" s="1" t="s">
        <v>8806</v>
      </c>
      <c r="C5691" s="1" t="s">
        <v>7741</v>
      </c>
      <c r="D5691" t="s">
        <v>8807</v>
      </c>
    </row>
    <row r="5692" spans="1:4" x14ac:dyDescent="0.25">
      <c r="A5692" s="4" t="str">
        <f>HYPERLINK("http://www.autodoc.ru/Web/price/art/FDTRT95100X?analog=on","FDTRT95100X")</f>
        <v>FDTRT95100X</v>
      </c>
      <c r="B5692" s="1" t="s">
        <v>8808</v>
      </c>
      <c r="C5692" s="1" t="s">
        <v>7741</v>
      </c>
      <c r="D5692" t="s">
        <v>8809</v>
      </c>
    </row>
    <row r="5693" spans="1:4" x14ac:dyDescent="0.25">
      <c r="A5693" s="4" t="str">
        <f>HYPERLINK("http://www.autodoc.ru/Web/price/art/FDTRT95100B?analog=on","FDTRT95100B")</f>
        <v>FDTRT95100B</v>
      </c>
      <c r="B5693" s="1" t="s">
        <v>8810</v>
      </c>
      <c r="C5693" s="1" t="s">
        <v>7741</v>
      </c>
      <c r="D5693" t="s">
        <v>8811</v>
      </c>
    </row>
    <row r="5694" spans="1:4" x14ac:dyDescent="0.25">
      <c r="A5694" s="4" t="str">
        <f>HYPERLINK("http://www.autodoc.ru/Web/price/art/FDTRT91160?analog=on","FDTRT91160")</f>
        <v>FDTRT91160</v>
      </c>
      <c r="B5694" s="1" t="s">
        <v>8812</v>
      </c>
      <c r="C5694" s="1" t="s">
        <v>2641</v>
      </c>
      <c r="D5694" t="s">
        <v>8813</v>
      </c>
    </row>
    <row r="5695" spans="1:4" x14ac:dyDescent="0.25">
      <c r="A5695" s="4" t="str">
        <f>HYPERLINK("http://www.autodoc.ru/Web/price/art/FDTRT95240?analog=on","FDTRT95240")</f>
        <v>FDTRT95240</v>
      </c>
      <c r="B5695" s="1" t="s">
        <v>8814</v>
      </c>
      <c r="C5695" s="1" t="s">
        <v>7741</v>
      </c>
      <c r="D5695" t="s">
        <v>8785</v>
      </c>
    </row>
    <row r="5696" spans="1:4" x14ac:dyDescent="0.25">
      <c r="A5696" s="4" t="str">
        <f>HYPERLINK("http://www.autodoc.ru/Web/price/art/FDTRT95270L?analog=on","FDTRT95270L")</f>
        <v>FDTRT95270L</v>
      </c>
      <c r="B5696" s="1" t="s">
        <v>8815</v>
      </c>
      <c r="C5696" s="1" t="s">
        <v>7741</v>
      </c>
      <c r="D5696" t="s">
        <v>8816</v>
      </c>
    </row>
    <row r="5697" spans="1:4" x14ac:dyDescent="0.25">
      <c r="A5697" s="4" t="str">
        <f>HYPERLINK("http://www.autodoc.ru/Web/price/art/FDTRT95270R?analog=on","FDTRT95270R")</f>
        <v>FDTRT95270R</v>
      </c>
      <c r="B5697" s="1" t="s">
        <v>8817</v>
      </c>
      <c r="C5697" s="1" t="s">
        <v>7741</v>
      </c>
      <c r="D5697" t="s">
        <v>8818</v>
      </c>
    </row>
    <row r="5698" spans="1:4" x14ac:dyDescent="0.25">
      <c r="A5698" s="4" t="str">
        <f>HYPERLINK("http://www.autodoc.ru/Web/price/art/FDTRT95330?analog=on","FDTRT95330")</f>
        <v>FDTRT95330</v>
      </c>
      <c r="B5698" s="1" t="s">
        <v>8819</v>
      </c>
      <c r="C5698" s="1" t="s">
        <v>7741</v>
      </c>
      <c r="D5698" t="s">
        <v>8697</v>
      </c>
    </row>
    <row r="5699" spans="1:4" x14ac:dyDescent="0.25">
      <c r="A5699" s="4" t="str">
        <f>HYPERLINK("http://www.autodoc.ru/Web/price/art/FDTRT95390?analog=on","FDTRT95390")</f>
        <v>FDTRT95390</v>
      </c>
      <c r="B5699" s="1" t="s">
        <v>8820</v>
      </c>
      <c r="C5699" s="1" t="s">
        <v>7741</v>
      </c>
      <c r="D5699" t="s">
        <v>8821</v>
      </c>
    </row>
    <row r="5700" spans="1:4" x14ac:dyDescent="0.25">
      <c r="A5700" s="4" t="str">
        <f>HYPERLINK("http://www.autodoc.ru/Web/price/art/FDTRT95450L?analog=on","FDTRT95450L")</f>
        <v>FDTRT95450L</v>
      </c>
      <c r="B5700" s="1" t="s">
        <v>8822</v>
      </c>
      <c r="C5700" s="1" t="s">
        <v>7741</v>
      </c>
      <c r="D5700" t="s">
        <v>8699</v>
      </c>
    </row>
    <row r="5701" spans="1:4" x14ac:dyDescent="0.25">
      <c r="A5701" s="4" t="str">
        <f>HYPERLINK("http://www.autodoc.ru/Web/price/art/FDTRT95450R?analog=on","FDTRT95450R")</f>
        <v>FDTRT95450R</v>
      </c>
      <c r="B5701" s="1" t="s">
        <v>8823</v>
      </c>
      <c r="C5701" s="1" t="s">
        <v>7741</v>
      </c>
      <c r="D5701" t="s">
        <v>8703</v>
      </c>
    </row>
    <row r="5702" spans="1:4" x14ac:dyDescent="0.25">
      <c r="A5702" s="4" t="str">
        <f>HYPERLINK("http://www.autodoc.ru/Web/price/art/FDTRT95640C?analog=on","FDTRT95640C")</f>
        <v>FDTRT95640C</v>
      </c>
      <c r="B5702" s="1" t="s">
        <v>8824</v>
      </c>
      <c r="C5702" s="1" t="s">
        <v>7741</v>
      </c>
      <c r="D5702" t="s">
        <v>8825</v>
      </c>
    </row>
    <row r="5703" spans="1:4" x14ac:dyDescent="0.25">
      <c r="A5703" s="4" t="str">
        <f>HYPERLINK("http://www.autodoc.ru/Web/price/art/FDTRT95670BL?analog=on","FDTRT95670BL")</f>
        <v>FDTRT95670BL</v>
      </c>
      <c r="B5703" s="1" t="s">
        <v>8826</v>
      </c>
      <c r="C5703" s="1" t="s">
        <v>7741</v>
      </c>
      <c r="D5703" t="s">
        <v>8827</v>
      </c>
    </row>
    <row r="5704" spans="1:4" x14ac:dyDescent="0.25">
      <c r="A5704" s="4" t="str">
        <f>HYPERLINK("http://www.autodoc.ru/Web/price/art/FDTRT95670BR?analog=on","FDTRT95670BR")</f>
        <v>FDTRT95670BR</v>
      </c>
      <c r="B5704" s="1" t="s">
        <v>8828</v>
      </c>
      <c r="C5704" s="1" t="s">
        <v>7741</v>
      </c>
      <c r="D5704" t="s">
        <v>8829</v>
      </c>
    </row>
    <row r="5705" spans="1:4" x14ac:dyDescent="0.25">
      <c r="A5705" s="4" t="str">
        <f>HYPERLINK("http://www.autodoc.ru/Web/price/art/FDTRT95740L?analog=on","FDTRT95740L")</f>
        <v>FDTRT95740L</v>
      </c>
      <c r="C5705" s="1" t="s">
        <v>7741</v>
      </c>
      <c r="D5705" t="s">
        <v>8830</v>
      </c>
    </row>
    <row r="5706" spans="1:4" x14ac:dyDescent="0.25">
      <c r="A5706" s="4" t="str">
        <f>HYPERLINK("http://www.autodoc.ru/Web/price/art/FDTRT95740R?analog=on","FDTRT95740R")</f>
        <v>FDTRT95740R</v>
      </c>
      <c r="C5706" s="1" t="s">
        <v>7741</v>
      </c>
      <c r="D5706" t="s">
        <v>8831</v>
      </c>
    </row>
    <row r="5707" spans="1:4" x14ac:dyDescent="0.25">
      <c r="A5707" s="3" t="s">
        <v>8832</v>
      </c>
      <c r="B5707" s="3"/>
      <c r="C5707" s="3"/>
      <c r="D5707" s="3"/>
    </row>
    <row r="5708" spans="1:4" x14ac:dyDescent="0.25">
      <c r="A5708" s="4" t="str">
        <f>HYPERLINK("http://www.autodoc.ru/Web/price/art/FDTRT86000L?analog=on","FDTRT86000L")</f>
        <v>FDTRT86000L</v>
      </c>
      <c r="B5708" s="1" t="s">
        <v>8833</v>
      </c>
      <c r="C5708" s="1" t="s">
        <v>6461</v>
      </c>
      <c r="D5708" t="s">
        <v>8834</v>
      </c>
    </row>
    <row r="5709" spans="1:4" x14ac:dyDescent="0.25">
      <c r="A5709" s="4" t="str">
        <f>HYPERLINK("http://www.autodoc.ru/Web/price/art/FDTRT86000R?analog=on","FDTRT86000R")</f>
        <v>FDTRT86000R</v>
      </c>
      <c r="B5709" s="1" t="s">
        <v>8835</v>
      </c>
      <c r="C5709" s="1" t="s">
        <v>6461</v>
      </c>
      <c r="D5709" t="s">
        <v>8836</v>
      </c>
    </row>
    <row r="5710" spans="1:4" x14ac:dyDescent="0.25">
      <c r="A5710" s="4" t="str">
        <f>HYPERLINK("http://www.autodoc.ru/Web/price/art/FDTRT86020L?analog=on","FDTRT86020L")</f>
        <v>FDTRT86020L</v>
      </c>
      <c r="C5710" s="1" t="s">
        <v>8837</v>
      </c>
      <c r="D5710" t="s">
        <v>8838</v>
      </c>
    </row>
    <row r="5711" spans="1:4" x14ac:dyDescent="0.25">
      <c r="A5711" s="4" t="str">
        <f>HYPERLINK("http://www.autodoc.ru/Web/price/art/FDTRT86020R?analog=on","FDTRT86020R")</f>
        <v>FDTRT86020R</v>
      </c>
      <c r="C5711" s="1" t="s">
        <v>8837</v>
      </c>
      <c r="D5711" t="s">
        <v>8839</v>
      </c>
    </row>
    <row r="5712" spans="1:4" x14ac:dyDescent="0.25">
      <c r="A5712" s="4" t="str">
        <f>HYPERLINK("http://www.autodoc.ru/Web/price/art/FDTRT86030YL?analog=on","FDTRT86030YL")</f>
        <v>FDTRT86030YL</v>
      </c>
      <c r="B5712" s="1" t="s">
        <v>8840</v>
      </c>
      <c r="C5712" s="1" t="s">
        <v>8837</v>
      </c>
      <c r="D5712" t="s">
        <v>8805</v>
      </c>
    </row>
    <row r="5713" spans="1:4" x14ac:dyDescent="0.25">
      <c r="A5713" s="4" t="str">
        <f>HYPERLINK("http://www.autodoc.ru/Web/price/art/FDTRT86030YR?analog=on","FDTRT86030YR")</f>
        <v>FDTRT86030YR</v>
      </c>
      <c r="B5713" s="1" t="s">
        <v>8841</v>
      </c>
      <c r="C5713" s="1" t="s">
        <v>8837</v>
      </c>
      <c r="D5713" t="s">
        <v>8807</v>
      </c>
    </row>
    <row r="5714" spans="1:4" x14ac:dyDescent="0.25">
      <c r="A5714" s="4" t="str">
        <f>HYPERLINK("http://www.autodoc.ru/Web/price/art/FDTRT86100B?analog=on","FDTRT86100B")</f>
        <v>FDTRT86100B</v>
      </c>
      <c r="B5714" s="1" t="s">
        <v>8842</v>
      </c>
      <c r="C5714" s="1" t="s">
        <v>8837</v>
      </c>
      <c r="D5714" t="s">
        <v>8843</v>
      </c>
    </row>
    <row r="5715" spans="1:4" x14ac:dyDescent="0.25">
      <c r="A5715" s="4" t="str">
        <f>HYPERLINK("http://www.autodoc.ru/Web/price/art/FDTRT86160?analog=on","FDTRT86160")</f>
        <v>FDTRT86160</v>
      </c>
      <c r="B5715" s="1" t="s">
        <v>8844</v>
      </c>
      <c r="C5715" s="1" t="s">
        <v>8837</v>
      </c>
      <c r="D5715" t="s">
        <v>8813</v>
      </c>
    </row>
    <row r="5716" spans="1:4" x14ac:dyDescent="0.25">
      <c r="A5716" s="4" t="str">
        <f>HYPERLINK("http://www.autodoc.ru/Web/price/art/FDTRT86270L?analog=on","FDTRT86270L")</f>
        <v>FDTRT86270L</v>
      </c>
      <c r="B5716" s="1" t="s">
        <v>8845</v>
      </c>
      <c r="C5716" s="1" t="s">
        <v>8837</v>
      </c>
      <c r="D5716" t="s">
        <v>8689</v>
      </c>
    </row>
    <row r="5717" spans="1:4" x14ac:dyDescent="0.25">
      <c r="A5717" s="4" t="str">
        <f>HYPERLINK("http://www.autodoc.ru/Web/price/art/FDTRT86270R?analog=on","FDTRT86270R")</f>
        <v>FDTRT86270R</v>
      </c>
      <c r="B5717" s="1" t="s">
        <v>8846</v>
      </c>
      <c r="C5717" s="1" t="s">
        <v>8837</v>
      </c>
      <c r="D5717" t="s">
        <v>8691</v>
      </c>
    </row>
    <row r="5718" spans="1:4" x14ac:dyDescent="0.25">
      <c r="A5718" s="4" t="str">
        <f>HYPERLINK("http://www.autodoc.ru/Web/price/art/FDTRT86271L?analog=on","FDTRT86271L")</f>
        <v>FDTRT86271L</v>
      </c>
      <c r="B5718" s="1" t="s">
        <v>8847</v>
      </c>
      <c r="C5718" s="1" t="s">
        <v>8837</v>
      </c>
      <c r="D5718" t="s">
        <v>8693</v>
      </c>
    </row>
    <row r="5719" spans="1:4" x14ac:dyDescent="0.25">
      <c r="A5719" s="4" t="str">
        <f>HYPERLINK("http://www.autodoc.ru/Web/price/art/FDTRT86271R?analog=on","FDTRT86271R")</f>
        <v>FDTRT86271R</v>
      </c>
      <c r="B5719" s="1" t="s">
        <v>8848</v>
      </c>
      <c r="C5719" s="1" t="s">
        <v>8837</v>
      </c>
      <c r="D5719" t="s">
        <v>8695</v>
      </c>
    </row>
    <row r="5720" spans="1:4" x14ac:dyDescent="0.25">
      <c r="A5720" s="4" t="str">
        <f>HYPERLINK("http://www.autodoc.ru/Web/price/art/FDTRT86330?analog=on","FDTRT86330")</f>
        <v>FDTRT86330</v>
      </c>
      <c r="B5720" s="1" t="s">
        <v>8849</v>
      </c>
      <c r="C5720" s="1" t="s">
        <v>8837</v>
      </c>
      <c r="D5720" t="s">
        <v>8850</v>
      </c>
    </row>
    <row r="5721" spans="1:4" x14ac:dyDescent="0.25">
      <c r="A5721" s="4" t="str">
        <f>HYPERLINK("http://www.autodoc.ru/Web/price/art/FDTRT86390?analog=on","FDTRT86390")</f>
        <v>FDTRT86390</v>
      </c>
      <c r="B5721" s="1" t="s">
        <v>8851</v>
      </c>
      <c r="C5721" s="1" t="s">
        <v>8837</v>
      </c>
      <c r="D5721" t="s">
        <v>8852</v>
      </c>
    </row>
    <row r="5722" spans="1:4" x14ac:dyDescent="0.25">
      <c r="A5722" s="4" t="str">
        <f>HYPERLINK("http://www.autodoc.ru/Web/price/art/FDTRT86450L?analog=on","FDTRT86450L")</f>
        <v>FDTRT86450L</v>
      </c>
      <c r="B5722" s="1" t="s">
        <v>8853</v>
      </c>
      <c r="C5722" s="1" t="s">
        <v>8837</v>
      </c>
      <c r="D5722" t="s">
        <v>8699</v>
      </c>
    </row>
    <row r="5723" spans="1:4" x14ac:dyDescent="0.25">
      <c r="A5723" s="4" t="str">
        <f>HYPERLINK("http://www.autodoc.ru/Web/price/art/FDTRT86450R?analog=on","FDTRT86450R")</f>
        <v>FDTRT86450R</v>
      </c>
      <c r="B5723" s="1" t="s">
        <v>8854</v>
      </c>
      <c r="C5723" s="1" t="s">
        <v>8837</v>
      </c>
      <c r="D5723" t="s">
        <v>8703</v>
      </c>
    </row>
    <row r="5724" spans="1:4" x14ac:dyDescent="0.25">
      <c r="A5724" s="4" t="str">
        <f>HYPERLINK("http://www.autodoc.ru/Web/price/art/FDTRT86480L?analog=on","FDTRT86480L")</f>
        <v>FDTRT86480L</v>
      </c>
      <c r="B5724" s="1" t="s">
        <v>8855</v>
      </c>
      <c r="C5724" s="1" t="s">
        <v>8837</v>
      </c>
      <c r="D5724" t="s">
        <v>8856</v>
      </c>
    </row>
    <row r="5725" spans="1:4" x14ac:dyDescent="0.25">
      <c r="A5725" s="4" t="str">
        <f>HYPERLINK("http://www.autodoc.ru/Web/price/art/FDTRT86480R?analog=on","FDTRT86480R")</f>
        <v>FDTRT86480R</v>
      </c>
      <c r="B5725" s="1" t="s">
        <v>8857</v>
      </c>
      <c r="C5725" s="1" t="s">
        <v>8837</v>
      </c>
      <c r="D5725" t="s">
        <v>8858</v>
      </c>
    </row>
    <row r="5726" spans="1:4" x14ac:dyDescent="0.25">
      <c r="A5726" s="4" t="str">
        <f>HYPERLINK("http://www.autodoc.ru/Web/price/art/FDTRT86490L?analog=on","FDTRT86490L")</f>
        <v>FDTRT86490L</v>
      </c>
      <c r="B5726" s="1" t="s">
        <v>8859</v>
      </c>
      <c r="C5726" s="1" t="s">
        <v>8837</v>
      </c>
      <c r="D5726" t="s">
        <v>8860</v>
      </c>
    </row>
    <row r="5727" spans="1:4" x14ac:dyDescent="0.25">
      <c r="A5727" s="4" t="str">
        <f>HYPERLINK("http://www.autodoc.ru/Web/price/art/FDTRT86490R?analog=on","FDTRT86490R")</f>
        <v>FDTRT86490R</v>
      </c>
      <c r="B5727" s="1" t="s">
        <v>8861</v>
      </c>
      <c r="C5727" s="1" t="s">
        <v>8837</v>
      </c>
      <c r="D5727" t="s">
        <v>8862</v>
      </c>
    </row>
    <row r="5728" spans="1:4" x14ac:dyDescent="0.25">
      <c r="A5728" s="4" t="str">
        <f>HYPERLINK("http://www.autodoc.ru/Web/price/art/FDTRT86491L?analog=on","FDTRT86491L")</f>
        <v>FDTRT86491L</v>
      </c>
      <c r="C5728" s="1" t="s">
        <v>8837</v>
      </c>
      <c r="D5728" t="s">
        <v>8863</v>
      </c>
    </row>
    <row r="5729" spans="1:4" x14ac:dyDescent="0.25">
      <c r="A5729" s="4" t="str">
        <f>HYPERLINK("http://www.autodoc.ru/Web/price/art/FDTRT86491R?analog=on","FDTRT86491R")</f>
        <v>FDTRT86491R</v>
      </c>
      <c r="C5729" s="1" t="s">
        <v>8837</v>
      </c>
      <c r="D5729" t="s">
        <v>8864</v>
      </c>
    </row>
    <row r="5730" spans="1:4" x14ac:dyDescent="0.25">
      <c r="A5730" s="4" t="str">
        <f>HYPERLINK("http://www.autodoc.ru/Web/price/art/FDTRT86670L?analog=on","FDTRT86670L")</f>
        <v>FDTRT86670L</v>
      </c>
      <c r="B5730" s="1" t="s">
        <v>8865</v>
      </c>
      <c r="C5730" s="1" t="s">
        <v>8837</v>
      </c>
      <c r="D5730" t="s">
        <v>8716</v>
      </c>
    </row>
    <row r="5731" spans="1:4" x14ac:dyDescent="0.25">
      <c r="A5731" s="4" t="str">
        <f>HYPERLINK("http://www.autodoc.ru/Web/price/art/FDTRT86670R?analog=on","FDTRT86670R")</f>
        <v>FDTRT86670R</v>
      </c>
      <c r="B5731" s="1" t="s">
        <v>8866</v>
      </c>
      <c r="C5731" s="1" t="s">
        <v>8837</v>
      </c>
      <c r="D5731" t="s">
        <v>8719</v>
      </c>
    </row>
    <row r="5732" spans="1:4" x14ac:dyDescent="0.25">
      <c r="A5732" s="3" t="s">
        <v>8867</v>
      </c>
      <c r="B5732" s="3"/>
      <c r="C5732" s="3"/>
      <c r="D5732" s="3"/>
    </row>
    <row r="5733" spans="1:4" x14ac:dyDescent="0.25">
      <c r="A5733" s="4" t="str">
        <f>HYPERLINK("http://www.autodoc.ru/Web/price/art/FDTRT91000L?analog=on","FDTRT91000L")</f>
        <v>FDTRT91000L</v>
      </c>
      <c r="B5733" s="1" t="s">
        <v>8868</v>
      </c>
      <c r="C5733" s="1" t="s">
        <v>163</v>
      </c>
      <c r="D5733" t="s">
        <v>8869</v>
      </c>
    </row>
    <row r="5734" spans="1:4" x14ac:dyDescent="0.25">
      <c r="A5734" s="4" t="str">
        <f>HYPERLINK("http://www.autodoc.ru/Web/price/art/FDTRT91000R?analog=on","FDTRT91000R")</f>
        <v>FDTRT91000R</v>
      </c>
      <c r="B5734" s="1" t="s">
        <v>8870</v>
      </c>
      <c r="C5734" s="1" t="s">
        <v>163</v>
      </c>
      <c r="D5734" t="s">
        <v>8871</v>
      </c>
    </row>
    <row r="5735" spans="1:4" x14ac:dyDescent="0.25">
      <c r="A5735" s="4" t="str">
        <f>HYPERLINK("http://www.autodoc.ru/Web/price/art/FDTRT91001L?analog=on","FDTRT91001L")</f>
        <v>FDTRT91001L</v>
      </c>
      <c r="B5735" s="1" t="s">
        <v>8872</v>
      </c>
      <c r="C5735" s="1" t="s">
        <v>163</v>
      </c>
      <c r="D5735" t="s">
        <v>8671</v>
      </c>
    </row>
    <row r="5736" spans="1:4" x14ac:dyDescent="0.25">
      <c r="A5736" s="4" t="str">
        <f>HYPERLINK("http://www.autodoc.ru/Web/price/art/FDTRT91001R?analog=on","FDTRT91001R")</f>
        <v>FDTRT91001R</v>
      </c>
      <c r="B5736" s="1" t="s">
        <v>8873</v>
      </c>
      <c r="C5736" s="1" t="s">
        <v>163</v>
      </c>
      <c r="D5736" t="s">
        <v>8673</v>
      </c>
    </row>
    <row r="5737" spans="1:4" x14ac:dyDescent="0.25">
      <c r="A5737" s="4" t="str">
        <f>HYPERLINK("http://www.autodoc.ru/Web/price/art/FDTRT91020L?analog=on","FDTRT91020L")</f>
        <v>FDTRT91020L</v>
      </c>
      <c r="C5737" s="1" t="s">
        <v>163</v>
      </c>
      <c r="D5737" t="s">
        <v>8838</v>
      </c>
    </row>
    <row r="5738" spans="1:4" x14ac:dyDescent="0.25">
      <c r="A5738" s="4" t="str">
        <f>HYPERLINK("http://www.autodoc.ru/Web/price/art/FDTRT91020R?analog=on","FDTRT91020R")</f>
        <v>FDTRT91020R</v>
      </c>
      <c r="C5738" s="1" t="s">
        <v>163</v>
      </c>
      <c r="D5738" t="s">
        <v>8839</v>
      </c>
    </row>
    <row r="5739" spans="1:4" x14ac:dyDescent="0.25">
      <c r="A5739" s="4" t="str">
        <f>HYPERLINK("http://www.autodoc.ru/Web/price/art/FDTRT91030YL?analog=on","FDTRT91030YL")</f>
        <v>FDTRT91030YL</v>
      </c>
      <c r="B5739" s="1" t="s">
        <v>8874</v>
      </c>
      <c r="C5739" s="1" t="s">
        <v>163</v>
      </c>
      <c r="D5739" t="s">
        <v>8875</v>
      </c>
    </row>
    <row r="5740" spans="1:4" x14ac:dyDescent="0.25">
      <c r="A5740" s="4" t="str">
        <f>HYPERLINK("http://www.autodoc.ru/Web/price/art/FDTRT91030YR?analog=on","FDTRT91030YR")</f>
        <v>FDTRT91030YR</v>
      </c>
      <c r="B5740" s="1" t="s">
        <v>8876</v>
      </c>
      <c r="C5740" s="1" t="s">
        <v>163</v>
      </c>
      <c r="D5740" t="s">
        <v>8877</v>
      </c>
    </row>
    <row r="5741" spans="1:4" x14ac:dyDescent="0.25">
      <c r="A5741" s="4" t="str">
        <f>HYPERLINK("http://www.autodoc.ru/Web/price/art/FDTRT91100B?analog=on","FDTRT91100B")</f>
        <v>FDTRT91100B</v>
      </c>
      <c r="B5741" s="1" t="s">
        <v>8878</v>
      </c>
      <c r="C5741" s="1" t="s">
        <v>163</v>
      </c>
      <c r="D5741" t="s">
        <v>8675</v>
      </c>
    </row>
    <row r="5742" spans="1:4" x14ac:dyDescent="0.25">
      <c r="A5742" s="4" t="str">
        <f>HYPERLINK("http://www.autodoc.ru/Web/price/art/FDTRT91160?analog=on","FDTRT91160")</f>
        <v>FDTRT91160</v>
      </c>
      <c r="B5742" s="1" t="s">
        <v>8812</v>
      </c>
      <c r="C5742" s="1" t="s">
        <v>2641</v>
      </c>
      <c r="D5742" t="s">
        <v>8813</v>
      </c>
    </row>
    <row r="5743" spans="1:4" x14ac:dyDescent="0.25">
      <c r="A5743" s="4" t="str">
        <f>HYPERLINK("http://www.autodoc.ru/Web/price/art/FDTRT91270L?analog=on","FDTRT91270L")</f>
        <v>FDTRT91270L</v>
      </c>
      <c r="B5743" s="1" t="s">
        <v>8879</v>
      </c>
      <c r="C5743" s="1" t="s">
        <v>163</v>
      </c>
      <c r="D5743" t="s">
        <v>8880</v>
      </c>
    </row>
    <row r="5744" spans="1:4" x14ac:dyDescent="0.25">
      <c r="A5744" s="4" t="str">
        <f>HYPERLINK("http://www.autodoc.ru/Web/price/art/FDTRT91270R?analog=on","FDTRT91270R")</f>
        <v>FDTRT91270R</v>
      </c>
      <c r="B5744" s="1" t="s">
        <v>8881</v>
      </c>
      <c r="C5744" s="1" t="s">
        <v>163</v>
      </c>
      <c r="D5744" t="s">
        <v>8882</v>
      </c>
    </row>
    <row r="5745" spans="1:4" x14ac:dyDescent="0.25">
      <c r="A5745" s="4" t="str">
        <f>HYPERLINK("http://www.autodoc.ru/Web/price/art/FDTRT91330?analog=on","FDTRT91330")</f>
        <v>FDTRT91330</v>
      </c>
      <c r="B5745" s="1" t="s">
        <v>8883</v>
      </c>
      <c r="C5745" s="1" t="s">
        <v>163</v>
      </c>
      <c r="D5745" t="s">
        <v>8850</v>
      </c>
    </row>
    <row r="5746" spans="1:4" x14ac:dyDescent="0.25">
      <c r="A5746" s="4" t="str">
        <f>HYPERLINK("http://www.autodoc.ru/Web/price/art/FDTRT91390?analog=on","FDTRT91390")</f>
        <v>FDTRT91390</v>
      </c>
      <c r="B5746" s="1" t="s">
        <v>8884</v>
      </c>
      <c r="C5746" s="1" t="s">
        <v>163</v>
      </c>
      <c r="D5746" t="s">
        <v>8885</v>
      </c>
    </row>
    <row r="5747" spans="1:4" x14ac:dyDescent="0.25">
      <c r="A5747" s="4" t="str">
        <f>HYPERLINK("http://www.autodoc.ru/Web/price/art/FDTRT91450L?analog=on","FDTRT91450L")</f>
        <v>FDTRT91450L</v>
      </c>
      <c r="B5747" s="1" t="s">
        <v>8853</v>
      </c>
      <c r="C5747" s="1" t="s">
        <v>163</v>
      </c>
      <c r="D5747" t="s">
        <v>8699</v>
      </c>
    </row>
    <row r="5748" spans="1:4" x14ac:dyDescent="0.25">
      <c r="A5748" s="4" t="str">
        <f>HYPERLINK("http://www.autodoc.ru/Web/price/art/FDTRT91450R?analog=on","FDTRT91450R")</f>
        <v>FDTRT91450R</v>
      </c>
      <c r="B5748" s="1" t="s">
        <v>8854</v>
      </c>
      <c r="C5748" s="1" t="s">
        <v>163</v>
      </c>
      <c r="D5748" t="s">
        <v>8703</v>
      </c>
    </row>
    <row r="5749" spans="1:4" x14ac:dyDescent="0.25">
      <c r="A5749" s="4" t="str">
        <f>HYPERLINK("http://www.autodoc.ru/Web/price/art/FDTRT86670L?analog=on","FDTRT86670L")</f>
        <v>FDTRT86670L</v>
      </c>
      <c r="B5749" s="1" t="s">
        <v>8865</v>
      </c>
      <c r="C5749" s="1" t="s">
        <v>8837</v>
      </c>
      <c r="D5749" t="s">
        <v>8716</v>
      </c>
    </row>
    <row r="5750" spans="1:4" x14ac:dyDescent="0.25">
      <c r="A5750" s="4" t="str">
        <f>HYPERLINK("http://www.autodoc.ru/Web/price/art/FDTRT86670R?analog=on","FDTRT86670R")</f>
        <v>FDTRT86670R</v>
      </c>
      <c r="B5750" s="1" t="s">
        <v>8866</v>
      </c>
      <c r="C5750" s="1" t="s">
        <v>8837</v>
      </c>
      <c r="D5750" t="s">
        <v>8719</v>
      </c>
    </row>
    <row r="5751" spans="1:4" x14ac:dyDescent="0.25">
      <c r="A5751" s="4" t="str">
        <f>HYPERLINK("http://www.autodoc.ru/Web/price/art/FDTRT91740L?analog=on","FDTRT91740L")</f>
        <v>FDTRT91740L</v>
      </c>
      <c r="B5751" s="1" t="s">
        <v>8886</v>
      </c>
      <c r="C5751" s="1" t="s">
        <v>163</v>
      </c>
      <c r="D5751" t="s">
        <v>8721</v>
      </c>
    </row>
    <row r="5752" spans="1:4" x14ac:dyDescent="0.25">
      <c r="A5752" s="4" t="str">
        <f>HYPERLINK("http://www.autodoc.ru/Web/price/art/FDTRT91740R?analog=on","FDTRT91740R")</f>
        <v>FDTRT91740R</v>
      </c>
      <c r="B5752" s="1" t="s">
        <v>8887</v>
      </c>
      <c r="C5752" s="1" t="s">
        <v>163</v>
      </c>
      <c r="D5752" t="s">
        <v>8723</v>
      </c>
    </row>
    <row r="5753" spans="1:4" x14ac:dyDescent="0.25">
      <c r="A5753" s="3" t="s">
        <v>8888</v>
      </c>
      <c r="B5753" s="3"/>
      <c r="C5753" s="3"/>
      <c r="D5753" s="3"/>
    </row>
    <row r="5754" spans="1:4" x14ac:dyDescent="0.25">
      <c r="A5754" s="4" t="str">
        <f>HYPERLINK("http://www.autodoc.ru/Web/price/art/FDCOC02000L?analog=on","FDCOC02000L")</f>
        <v>FDCOC02000L</v>
      </c>
      <c r="B5754" s="1" t="s">
        <v>8889</v>
      </c>
      <c r="C5754" s="1" t="s">
        <v>2125</v>
      </c>
      <c r="D5754" t="s">
        <v>8890</v>
      </c>
    </row>
    <row r="5755" spans="1:4" x14ac:dyDescent="0.25">
      <c r="A5755" s="4" t="str">
        <f>HYPERLINK("http://www.autodoc.ru/Web/price/art/FDCOC02000R?analog=on","FDCOC02000R")</f>
        <v>FDCOC02000R</v>
      </c>
      <c r="B5755" s="1" t="s">
        <v>8891</v>
      </c>
      <c r="C5755" s="1" t="s">
        <v>2125</v>
      </c>
      <c r="D5755" t="s">
        <v>8892</v>
      </c>
    </row>
    <row r="5756" spans="1:4" x14ac:dyDescent="0.25">
      <c r="A5756" s="4" t="str">
        <f>HYPERLINK("http://www.autodoc.ru/Web/price/art/RNMEG03070Z?analog=on","RNMEG03070Z")</f>
        <v>RNMEG03070Z</v>
      </c>
      <c r="B5756" s="1" t="s">
        <v>5420</v>
      </c>
      <c r="C5756" s="1" t="s">
        <v>782</v>
      </c>
      <c r="D5756" t="s">
        <v>5421</v>
      </c>
    </row>
    <row r="5757" spans="1:4" x14ac:dyDescent="0.25">
      <c r="A5757" s="4" t="str">
        <f>HYPERLINK("http://www.autodoc.ru/Web/price/art/FDCOC02160?analog=on","FDCOC02160")</f>
        <v>FDCOC02160</v>
      </c>
      <c r="B5757" s="1" t="s">
        <v>8893</v>
      </c>
      <c r="C5757" s="1" t="s">
        <v>2125</v>
      </c>
      <c r="D5757" t="s">
        <v>8894</v>
      </c>
    </row>
    <row r="5758" spans="1:4" x14ac:dyDescent="0.25">
      <c r="A5758" s="4" t="str">
        <f>HYPERLINK("http://www.autodoc.ru/Web/price/art/FDCOC02161B?analog=on","FDCOC02161B")</f>
        <v>FDCOC02161B</v>
      </c>
      <c r="B5758" s="1" t="s">
        <v>8893</v>
      </c>
      <c r="C5758" s="1" t="s">
        <v>2125</v>
      </c>
      <c r="D5758" t="s">
        <v>8895</v>
      </c>
    </row>
    <row r="5759" spans="1:4" x14ac:dyDescent="0.25">
      <c r="A5759" s="4" t="str">
        <f>HYPERLINK("http://www.autodoc.ru/Web/price/art/FDCOC02240?analog=on","FDCOC02240")</f>
        <v>FDCOC02240</v>
      </c>
      <c r="B5759" s="1" t="s">
        <v>8686</v>
      </c>
      <c r="C5759" s="1" t="s">
        <v>2125</v>
      </c>
      <c r="D5759" t="s">
        <v>8687</v>
      </c>
    </row>
    <row r="5760" spans="1:4" x14ac:dyDescent="0.25">
      <c r="A5760" s="4" t="str">
        <f>HYPERLINK("http://www.autodoc.ru/Web/price/art/FDCOC02270L?analog=on","FDCOC02270L")</f>
        <v>FDCOC02270L</v>
      </c>
      <c r="B5760" s="1" t="s">
        <v>8896</v>
      </c>
      <c r="C5760" s="1" t="s">
        <v>2125</v>
      </c>
      <c r="D5760" t="s">
        <v>8897</v>
      </c>
    </row>
    <row r="5761" spans="1:4" x14ac:dyDescent="0.25">
      <c r="A5761" s="4" t="str">
        <f>HYPERLINK("http://www.autodoc.ru/Web/price/art/FDCOC10270L?analog=on","FDCOC10270L")</f>
        <v>FDCOC10270L</v>
      </c>
      <c r="B5761" s="1" t="s">
        <v>8898</v>
      </c>
      <c r="C5761" s="1" t="s">
        <v>437</v>
      </c>
      <c r="D5761" t="s">
        <v>8899</v>
      </c>
    </row>
    <row r="5762" spans="1:4" x14ac:dyDescent="0.25">
      <c r="A5762" s="4" t="str">
        <f>HYPERLINK("http://www.autodoc.ru/Web/price/art/FDCOC02270R?analog=on","FDCOC02270R")</f>
        <v>FDCOC02270R</v>
      </c>
      <c r="B5762" s="1" t="s">
        <v>8900</v>
      </c>
      <c r="C5762" s="1" t="s">
        <v>2125</v>
      </c>
      <c r="D5762" t="s">
        <v>8901</v>
      </c>
    </row>
    <row r="5763" spans="1:4" x14ac:dyDescent="0.25">
      <c r="A5763" s="4" t="str">
        <f>HYPERLINK("http://www.autodoc.ru/Web/price/art/FDCOC10270R?analog=on","FDCOC10270R")</f>
        <v>FDCOC10270R</v>
      </c>
      <c r="B5763" s="1" t="s">
        <v>8902</v>
      </c>
      <c r="C5763" s="1" t="s">
        <v>437</v>
      </c>
      <c r="D5763" t="s">
        <v>8903</v>
      </c>
    </row>
    <row r="5764" spans="1:4" x14ac:dyDescent="0.25">
      <c r="A5764" s="4" t="str">
        <f>HYPERLINK("http://www.autodoc.ru/Web/price/art/FDCOC02271L?analog=on","FDCOC02271L")</f>
        <v>FDCOC02271L</v>
      </c>
      <c r="B5764" s="1" t="s">
        <v>8904</v>
      </c>
      <c r="C5764" s="1" t="s">
        <v>2125</v>
      </c>
      <c r="D5764" t="s">
        <v>8905</v>
      </c>
    </row>
    <row r="5765" spans="1:4" x14ac:dyDescent="0.25">
      <c r="A5765" s="4" t="str">
        <f>HYPERLINK("http://www.autodoc.ru/Web/price/art/FDCOC02271R?analog=on","FDCOC02271R")</f>
        <v>FDCOC02271R</v>
      </c>
      <c r="B5765" s="1" t="s">
        <v>8896</v>
      </c>
      <c r="C5765" s="1" t="s">
        <v>2125</v>
      </c>
      <c r="D5765" t="s">
        <v>8906</v>
      </c>
    </row>
    <row r="5766" spans="1:4" x14ac:dyDescent="0.25">
      <c r="A5766" s="4" t="str">
        <f>HYPERLINK("http://www.autodoc.ru/Web/price/art/FDCOC02300L?analog=on","FDCOC02300L")</f>
        <v>FDCOC02300L</v>
      </c>
      <c r="B5766" s="1" t="s">
        <v>8907</v>
      </c>
      <c r="C5766" s="1" t="s">
        <v>2125</v>
      </c>
      <c r="D5766" t="s">
        <v>8908</v>
      </c>
    </row>
    <row r="5767" spans="1:4" x14ac:dyDescent="0.25">
      <c r="A5767" s="4" t="str">
        <f>HYPERLINK("http://www.autodoc.ru/Web/price/art/FDCOC02300R?analog=on","FDCOC02300R")</f>
        <v>FDCOC02300R</v>
      </c>
      <c r="B5767" s="1" t="s">
        <v>8909</v>
      </c>
      <c r="C5767" s="1" t="s">
        <v>2125</v>
      </c>
      <c r="D5767" t="s">
        <v>8910</v>
      </c>
    </row>
    <row r="5768" spans="1:4" x14ac:dyDescent="0.25">
      <c r="A5768" s="4" t="str">
        <f>HYPERLINK("http://www.autodoc.ru/Web/price/art/FDCOC10330?analog=on","FDCOC10330")</f>
        <v>FDCOC10330</v>
      </c>
      <c r="B5768" s="1" t="s">
        <v>8911</v>
      </c>
      <c r="C5768" s="1" t="s">
        <v>437</v>
      </c>
      <c r="D5768" t="s">
        <v>8912</v>
      </c>
    </row>
    <row r="5769" spans="1:4" x14ac:dyDescent="0.25">
      <c r="A5769" s="4" t="str">
        <f>HYPERLINK("http://www.autodoc.ru/Web/price/art/FDCOC02330?analog=on","FDCOC02330")</f>
        <v>FDCOC02330</v>
      </c>
      <c r="B5769" s="1" t="s">
        <v>8913</v>
      </c>
      <c r="C5769" s="1" t="s">
        <v>2125</v>
      </c>
      <c r="D5769" t="s">
        <v>8912</v>
      </c>
    </row>
    <row r="5770" spans="1:4" x14ac:dyDescent="0.25">
      <c r="A5770" s="4" t="str">
        <f>HYPERLINK("http://www.autodoc.ru/Web/price/art/FDCOC02380?analog=on","FDCOC02380")</f>
        <v>FDCOC02380</v>
      </c>
      <c r="B5770" s="1" t="s">
        <v>8914</v>
      </c>
      <c r="C5770" s="1" t="s">
        <v>2125</v>
      </c>
      <c r="D5770" t="s">
        <v>8915</v>
      </c>
    </row>
    <row r="5771" spans="1:4" x14ac:dyDescent="0.25">
      <c r="A5771" s="4" t="str">
        <f>HYPERLINK("http://www.autodoc.ru/Web/price/art/FDCOC02450L?analog=on","FDCOC02450L")</f>
        <v>FDCOC02450L</v>
      </c>
      <c r="B5771" s="1" t="s">
        <v>8916</v>
      </c>
      <c r="C5771" s="1" t="s">
        <v>2125</v>
      </c>
      <c r="D5771" t="s">
        <v>8917</v>
      </c>
    </row>
    <row r="5772" spans="1:4" x14ac:dyDescent="0.25">
      <c r="A5772" s="4" t="str">
        <f>HYPERLINK("http://www.autodoc.ru/Web/price/art/FDCOC02450R?analog=on","FDCOC02450R")</f>
        <v>FDCOC02450R</v>
      </c>
      <c r="B5772" s="1" t="s">
        <v>8918</v>
      </c>
      <c r="C5772" s="1" t="s">
        <v>2125</v>
      </c>
      <c r="D5772" t="s">
        <v>8919</v>
      </c>
    </row>
    <row r="5773" spans="1:4" x14ac:dyDescent="0.25">
      <c r="A5773" s="4" t="str">
        <f>HYPERLINK("http://www.autodoc.ru/Web/price/art/FDCOC02451L?analog=on","FDCOC02451L")</f>
        <v>FDCOC02451L</v>
      </c>
      <c r="B5773" s="1" t="s">
        <v>8920</v>
      </c>
      <c r="C5773" s="1" t="s">
        <v>2125</v>
      </c>
      <c r="D5773" t="s">
        <v>8921</v>
      </c>
    </row>
    <row r="5774" spans="1:4" x14ac:dyDescent="0.25">
      <c r="A5774" s="4" t="str">
        <f>HYPERLINK("http://www.autodoc.ru/Web/price/art/FDCOC02451R?analog=on","FDCOC02451R")</f>
        <v>FDCOC02451R</v>
      </c>
      <c r="B5774" s="1" t="s">
        <v>8922</v>
      </c>
      <c r="C5774" s="1" t="s">
        <v>2125</v>
      </c>
      <c r="D5774" t="s">
        <v>8923</v>
      </c>
    </row>
    <row r="5775" spans="1:4" x14ac:dyDescent="0.25">
      <c r="A5775" s="4" t="str">
        <f>HYPERLINK("http://www.autodoc.ru/Web/price/art/FDCOC024H0?analog=on","FDCOC024H0")</f>
        <v>FDCOC024H0</v>
      </c>
      <c r="B5775" s="1" t="s">
        <v>8924</v>
      </c>
      <c r="C5775" s="1" t="s">
        <v>2125</v>
      </c>
      <c r="D5775" t="s">
        <v>8925</v>
      </c>
    </row>
    <row r="5776" spans="1:4" x14ac:dyDescent="0.25">
      <c r="A5776" s="4" t="str">
        <f>HYPERLINK("http://www.autodoc.ru/Web/price/art/FDCOC02640MC?analog=on","FDCOC02640MC")</f>
        <v>FDCOC02640MC</v>
      </c>
      <c r="B5776" s="1" t="s">
        <v>8926</v>
      </c>
      <c r="C5776" s="1" t="s">
        <v>2125</v>
      </c>
      <c r="D5776" t="s">
        <v>8927</v>
      </c>
    </row>
    <row r="5777" spans="1:4" x14ac:dyDescent="0.25">
      <c r="A5777" s="4" t="str">
        <f>HYPERLINK("http://www.autodoc.ru/Web/price/art/FDCOC02740L?analog=on","FDCOC02740L")</f>
        <v>FDCOC02740L</v>
      </c>
      <c r="B5777" s="1" t="s">
        <v>8928</v>
      </c>
      <c r="C5777" s="1" t="s">
        <v>2125</v>
      </c>
      <c r="D5777" t="s">
        <v>8929</v>
      </c>
    </row>
    <row r="5778" spans="1:4" x14ac:dyDescent="0.25">
      <c r="A5778" s="4" t="str">
        <f>HYPERLINK("http://www.autodoc.ru/Web/price/art/FDCOC02740R?analog=on","FDCOC02740R")</f>
        <v>FDCOC02740R</v>
      </c>
      <c r="B5778" s="1" t="s">
        <v>8930</v>
      </c>
      <c r="C5778" s="1" t="s">
        <v>2125</v>
      </c>
      <c r="D5778" t="s">
        <v>8931</v>
      </c>
    </row>
    <row r="5779" spans="1:4" x14ac:dyDescent="0.25">
      <c r="A5779" s="4" t="str">
        <f>HYPERLINK("http://www.autodoc.ru/Web/price/art/FDCOC02910?analog=on","FDCOC02910")</f>
        <v>FDCOC02910</v>
      </c>
      <c r="B5779" s="1" t="s">
        <v>8932</v>
      </c>
      <c r="C5779" s="1" t="s">
        <v>2125</v>
      </c>
      <c r="D5779" t="s">
        <v>8933</v>
      </c>
    </row>
    <row r="5780" spans="1:4" x14ac:dyDescent="0.25">
      <c r="A5780" s="4" t="str">
        <f>HYPERLINK("http://www.autodoc.ru/Web/price/art/FDCOC02911?analog=on","FDCOC02911")</f>
        <v>FDCOC02911</v>
      </c>
      <c r="B5780" s="1" t="s">
        <v>8934</v>
      </c>
      <c r="C5780" s="1" t="s">
        <v>2125</v>
      </c>
      <c r="D5780" t="s">
        <v>8935</v>
      </c>
    </row>
    <row r="5781" spans="1:4" x14ac:dyDescent="0.25">
      <c r="A5781" s="4" t="str">
        <f>HYPERLINK("http://www.autodoc.ru/Web/price/art/FDCOC02931?analog=on","FDCOC02931")</f>
        <v>FDCOC02931</v>
      </c>
      <c r="B5781" s="1" t="s">
        <v>8936</v>
      </c>
      <c r="C5781" s="1" t="s">
        <v>2125</v>
      </c>
      <c r="D5781" t="s">
        <v>8937</v>
      </c>
    </row>
    <row r="5782" spans="1:4" x14ac:dyDescent="0.25">
      <c r="A5782" s="2" t="s">
        <v>8938</v>
      </c>
      <c r="B5782" s="2"/>
      <c r="C5782" s="2"/>
      <c r="D5782" s="2"/>
    </row>
    <row r="5783" spans="1:4" x14ac:dyDescent="0.25">
      <c r="A5783" s="3" t="s">
        <v>8939</v>
      </c>
      <c r="B5783" s="3"/>
      <c r="C5783" s="3"/>
      <c r="D5783" s="3"/>
    </row>
    <row r="5784" spans="1:4" x14ac:dyDescent="0.25">
      <c r="A5784" s="4" t="str">
        <f>HYPERLINK("http://www.autodoc.ru/Web/price/art/IVDAI06000L?analog=on","IVDAI06000L")</f>
        <v>IVDAI06000L</v>
      </c>
      <c r="B5784" s="1" t="s">
        <v>8940</v>
      </c>
      <c r="C5784" s="1" t="s">
        <v>1995</v>
      </c>
      <c r="D5784" t="s">
        <v>8941</v>
      </c>
    </row>
    <row r="5785" spans="1:4" x14ac:dyDescent="0.25">
      <c r="A5785" s="4" t="str">
        <f>HYPERLINK("http://www.autodoc.ru/Web/price/art/IVDAI06000R?analog=on","IVDAI06000R")</f>
        <v>IVDAI06000R</v>
      </c>
      <c r="B5785" s="1" t="s">
        <v>8942</v>
      </c>
      <c r="C5785" s="1" t="s">
        <v>1995</v>
      </c>
      <c r="D5785" t="s">
        <v>8943</v>
      </c>
    </row>
    <row r="5786" spans="1:4" x14ac:dyDescent="0.25">
      <c r="A5786" s="4" t="str">
        <f>HYPERLINK("http://www.autodoc.ru/Web/price/art/IVDAI06100?analog=on","IVDAI06100")</f>
        <v>IVDAI06100</v>
      </c>
      <c r="B5786" s="1" t="s">
        <v>8944</v>
      </c>
      <c r="C5786" s="1" t="s">
        <v>1995</v>
      </c>
      <c r="D5786" t="s">
        <v>8945</v>
      </c>
    </row>
    <row r="5787" spans="1:4" x14ac:dyDescent="0.25">
      <c r="A5787" s="4" t="str">
        <f>HYPERLINK("http://www.autodoc.ru/Web/price/art/IVDAI06101?analog=on","IVDAI06101")</f>
        <v>IVDAI06101</v>
      </c>
      <c r="B5787" s="1" t="s">
        <v>8946</v>
      </c>
      <c r="C5787" s="1" t="s">
        <v>1995</v>
      </c>
      <c r="D5787" t="s">
        <v>8947</v>
      </c>
    </row>
    <row r="5788" spans="1:4" x14ac:dyDescent="0.25">
      <c r="A5788" s="4" t="str">
        <f>HYPERLINK("http://www.autodoc.ru/Web/price/art/IVDAI06160?analog=on","IVDAI06160")</f>
        <v>IVDAI06160</v>
      </c>
      <c r="B5788" s="1" t="s">
        <v>8948</v>
      </c>
      <c r="C5788" s="1" t="s">
        <v>1995</v>
      </c>
      <c r="D5788" t="s">
        <v>8949</v>
      </c>
    </row>
    <row r="5789" spans="1:4" x14ac:dyDescent="0.25">
      <c r="A5789" s="4" t="str">
        <f>HYPERLINK("http://www.autodoc.ru/Web/price/art/IVDAI06270L?analog=on","IVDAI06270L")</f>
        <v>IVDAI06270L</v>
      </c>
      <c r="B5789" s="1" t="s">
        <v>8950</v>
      </c>
      <c r="C5789" s="1" t="s">
        <v>1995</v>
      </c>
      <c r="D5789" t="s">
        <v>8951</v>
      </c>
    </row>
    <row r="5790" spans="1:4" x14ac:dyDescent="0.25">
      <c r="A5790" s="4" t="str">
        <f>HYPERLINK("http://www.autodoc.ru/Web/price/art/IVDAI06270R?analog=on","IVDAI06270R")</f>
        <v>IVDAI06270R</v>
      </c>
      <c r="B5790" s="1" t="s">
        <v>8952</v>
      </c>
      <c r="C5790" s="1" t="s">
        <v>1995</v>
      </c>
      <c r="D5790" t="s">
        <v>8953</v>
      </c>
    </row>
    <row r="5791" spans="1:4" x14ac:dyDescent="0.25">
      <c r="A5791" s="4" t="str">
        <f>HYPERLINK("http://www.autodoc.ru/Web/price/art/IVDAI06330?analog=on","IVDAI06330")</f>
        <v>IVDAI06330</v>
      </c>
      <c r="B5791" s="1" t="s">
        <v>8954</v>
      </c>
      <c r="C5791" s="1" t="s">
        <v>1995</v>
      </c>
      <c r="D5791" t="s">
        <v>8955</v>
      </c>
    </row>
    <row r="5792" spans="1:4" x14ac:dyDescent="0.25">
      <c r="A5792" s="4" t="str">
        <f>HYPERLINK("http://www.autodoc.ru/Web/price/art/IVDAI06380?analog=on","IVDAI06380")</f>
        <v>IVDAI06380</v>
      </c>
      <c r="B5792" s="1" t="s">
        <v>8956</v>
      </c>
      <c r="C5792" s="1" t="s">
        <v>1995</v>
      </c>
      <c r="D5792" t="s">
        <v>8957</v>
      </c>
    </row>
    <row r="5793" spans="1:4" x14ac:dyDescent="0.25">
      <c r="A5793" s="4" t="str">
        <f>HYPERLINK("http://www.autodoc.ru/Web/price/art/IVDAI06450L?analog=on","IVDAI06450L")</f>
        <v>IVDAI06450L</v>
      </c>
      <c r="B5793" s="1" t="s">
        <v>8958</v>
      </c>
      <c r="C5793" s="1" t="s">
        <v>1995</v>
      </c>
      <c r="D5793" t="s">
        <v>8959</v>
      </c>
    </row>
    <row r="5794" spans="1:4" x14ac:dyDescent="0.25">
      <c r="A5794" s="4" t="str">
        <f>HYPERLINK("http://www.autodoc.ru/Web/price/art/IVDAI06450R?analog=on","IVDAI06450R")</f>
        <v>IVDAI06450R</v>
      </c>
      <c r="B5794" s="1" t="s">
        <v>8960</v>
      </c>
      <c r="C5794" s="1" t="s">
        <v>1995</v>
      </c>
      <c r="D5794" t="s">
        <v>8961</v>
      </c>
    </row>
    <row r="5795" spans="1:4" x14ac:dyDescent="0.25">
      <c r="A5795" s="4" t="str">
        <f>HYPERLINK("http://www.autodoc.ru/Web/price/art/IVDAI06451L?analog=on","IVDAI06451L")</f>
        <v>IVDAI06451L</v>
      </c>
      <c r="B5795" s="1" t="s">
        <v>8962</v>
      </c>
      <c r="C5795" s="1" t="s">
        <v>1995</v>
      </c>
      <c r="D5795" t="s">
        <v>8963</v>
      </c>
    </row>
    <row r="5796" spans="1:4" x14ac:dyDescent="0.25">
      <c r="A5796" s="4" t="str">
        <f>HYPERLINK("http://www.autodoc.ru/Web/price/art/IVDAI06451R?analog=on","IVDAI06451R")</f>
        <v>IVDAI06451R</v>
      </c>
      <c r="B5796" s="1" t="s">
        <v>8964</v>
      </c>
      <c r="C5796" s="1" t="s">
        <v>1995</v>
      </c>
      <c r="D5796" t="s">
        <v>8965</v>
      </c>
    </row>
    <row r="5797" spans="1:4" x14ac:dyDescent="0.25">
      <c r="A5797" s="4" t="str">
        <f>HYPERLINK("http://www.autodoc.ru/Web/price/art/IVDAI06452L?analog=on","IVDAI06452L")</f>
        <v>IVDAI06452L</v>
      </c>
      <c r="B5797" s="1" t="s">
        <v>8966</v>
      </c>
      <c r="C5797" s="1" t="s">
        <v>1995</v>
      </c>
      <c r="D5797" t="s">
        <v>8967</v>
      </c>
    </row>
    <row r="5798" spans="1:4" x14ac:dyDescent="0.25">
      <c r="A5798" s="4" t="str">
        <f>HYPERLINK("http://www.autodoc.ru/Web/price/art/IVDAI06452R?analog=on","IVDAI06452R")</f>
        <v>IVDAI06452R</v>
      </c>
      <c r="B5798" s="1" t="s">
        <v>8968</v>
      </c>
      <c r="C5798" s="1" t="s">
        <v>1995</v>
      </c>
      <c r="D5798" t="s">
        <v>8969</v>
      </c>
    </row>
    <row r="5799" spans="1:4" x14ac:dyDescent="0.25">
      <c r="A5799" s="4" t="str">
        <f>HYPERLINK("http://www.autodoc.ru/Web/price/art/IVDAI06460L?analog=on","IVDAI06460L")</f>
        <v>IVDAI06460L</v>
      </c>
      <c r="B5799" s="1" t="s">
        <v>8970</v>
      </c>
      <c r="C5799" s="1" t="s">
        <v>1995</v>
      </c>
      <c r="D5799" t="s">
        <v>8971</v>
      </c>
    </row>
    <row r="5800" spans="1:4" x14ac:dyDescent="0.25">
      <c r="A5800" s="4" t="str">
        <f>HYPERLINK("http://www.autodoc.ru/Web/price/art/IVDAI06460R?analog=on","IVDAI06460R")</f>
        <v>IVDAI06460R</v>
      </c>
      <c r="B5800" s="1" t="s">
        <v>8972</v>
      </c>
      <c r="C5800" s="1" t="s">
        <v>1995</v>
      </c>
      <c r="D5800" t="s">
        <v>8973</v>
      </c>
    </row>
    <row r="5801" spans="1:4" x14ac:dyDescent="0.25">
      <c r="A5801" s="4" t="str">
        <f>HYPERLINK("http://www.autodoc.ru/Web/price/art/IVDAI06461L?analog=on","IVDAI06461L")</f>
        <v>IVDAI06461L</v>
      </c>
      <c r="B5801" s="1" t="s">
        <v>8970</v>
      </c>
      <c r="C5801" s="1" t="s">
        <v>1995</v>
      </c>
      <c r="D5801" t="s">
        <v>8974</v>
      </c>
    </row>
    <row r="5802" spans="1:4" x14ac:dyDescent="0.25">
      <c r="A5802" s="4" t="str">
        <f>HYPERLINK("http://www.autodoc.ru/Web/price/art/IVDAI06461R?analog=on","IVDAI06461R")</f>
        <v>IVDAI06461R</v>
      </c>
      <c r="B5802" s="1" t="s">
        <v>8972</v>
      </c>
      <c r="C5802" s="1" t="s">
        <v>1995</v>
      </c>
      <c r="D5802" t="s">
        <v>8975</v>
      </c>
    </row>
    <row r="5803" spans="1:4" x14ac:dyDescent="0.25">
      <c r="A5803" s="4" t="str">
        <f>HYPERLINK("http://www.autodoc.ru/Web/price/art/IVDAI06462L?analog=on","IVDAI06462L")</f>
        <v>IVDAI06462L</v>
      </c>
      <c r="B5803" s="1" t="s">
        <v>8976</v>
      </c>
      <c r="C5803" s="1" t="s">
        <v>1995</v>
      </c>
      <c r="D5803" t="s">
        <v>8977</v>
      </c>
    </row>
    <row r="5804" spans="1:4" x14ac:dyDescent="0.25">
      <c r="A5804" s="4" t="str">
        <f>HYPERLINK("http://www.autodoc.ru/Web/price/art/IVDAI06462R?analog=on","IVDAI06462R")</f>
        <v>IVDAI06462R</v>
      </c>
      <c r="B5804" s="1" t="s">
        <v>8978</v>
      </c>
      <c r="C5804" s="1" t="s">
        <v>1995</v>
      </c>
      <c r="D5804" t="s">
        <v>8979</v>
      </c>
    </row>
    <row r="5805" spans="1:4" x14ac:dyDescent="0.25">
      <c r="A5805" s="4" t="str">
        <f>HYPERLINK("http://www.autodoc.ru/Web/price/art/IVDAI06463L?analog=on","IVDAI06463L")</f>
        <v>IVDAI06463L</v>
      </c>
      <c r="B5805" s="1" t="s">
        <v>8976</v>
      </c>
      <c r="C5805" s="1" t="s">
        <v>1995</v>
      </c>
      <c r="D5805" t="s">
        <v>8980</v>
      </c>
    </row>
    <row r="5806" spans="1:4" x14ac:dyDescent="0.25">
      <c r="A5806" s="4" t="str">
        <f>HYPERLINK("http://www.autodoc.ru/Web/price/art/IVDAI06463R?analog=on","IVDAI06463R")</f>
        <v>IVDAI06463R</v>
      </c>
      <c r="B5806" s="1" t="s">
        <v>8978</v>
      </c>
      <c r="C5806" s="1" t="s">
        <v>1995</v>
      </c>
      <c r="D5806" t="s">
        <v>8981</v>
      </c>
    </row>
    <row r="5807" spans="1:4" x14ac:dyDescent="0.25">
      <c r="A5807" s="4" t="str">
        <f>HYPERLINK("http://www.autodoc.ru/Web/price/art/IVDAI06740L?analog=on","IVDAI06740L")</f>
        <v>IVDAI06740L</v>
      </c>
      <c r="B5807" s="1" t="s">
        <v>8982</v>
      </c>
      <c r="C5807" s="1" t="s">
        <v>1995</v>
      </c>
      <c r="D5807" t="s">
        <v>8983</v>
      </c>
    </row>
    <row r="5808" spans="1:4" x14ac:dyDescent="0.25">
      <c r="A5808" s="4" t="str">
        <f>HYPERLINK("http://www.autodoc.ru/Web/price/art/IVDAI06740R?analog=on","IVDAI06740R")</f>
        <v>IVDAI06740R</v>
      </c>
      <c r="B5808" s="1" t="s">
        <v>8984</v>
      </c>
      <c r="C5808" s="1" t="s">
        <v>1995</v>
      </c>
      <c r="D5808" t="s">
        <v>8985</v>
      </c>
    </row>
    <row r="5809" spans="1:4" x14ac:dyDescent="0.25">
      <c r="A5809" s="4" t="str">
        <f>HYPERLINK("http://www.autodoc.ru/Web/price/art/IVDAI06741L?analog=on","IVDAI06741L")</f>
        <v>IVDAI06741L</v>
      </c>
      <c r="B5809" s="1" t="s">
        <v>8986</v>
      </c>
      <c r="C5809" s="1" t="s">
        <v>1995</v>
      </c>
      <c r="D5809" t="s">
        <v>8987</v>
      </c>
    </row>
    <row r="5810" spans="1:4" x14ac:dyDescent="0.25">
      <c r="A5810" s="4" t="str">
        <f>HYPERLINK("http://www.autodoc.ru/Web/price/art/IVDAI06741R?analog=on","IVDAI06741R")</f>
        <v>IVDAI06741R</v>
      </c>
      <c r="B5810" s="1" t="s">
        <v>8988</v>
      </c>
      <c r="C5810" s="1" t="s">
        <v>1995</v>
      </c>
      <c r="D5810" t="s">
        <v>8989</v>
      </c>
    </row>
    <row r="5811" spans="1:4" x14ac:dyDescent="0.25">
      <c r="A5811" s="4" t="str">
        <f>HYPERLINK("http://www.autodoc.ru/Web/price/art/RNPRE06790Z?analog=on","RNPRE06790Z")</f>
        <v>RNPRE06790Z</v>
      </c>
      <c r="B5811" s="1" t="s">
        <v>8990</v>
      </c>
      <c r="C5811" s="1" t="s">
        <v>1995</v>
      </c>
      <c r="D5811" t="s">
        <v>8991</v>
      </c>
    </row>
    <row r="5812" spans="1:4" x14ac:dyDescent="0.25">
      <c r="A5812" s="4" t="str">
        <f>HYPERLINK("http://www.autodoc.ru/Web/price/art/IVDAI06910?analog=on","IVDAI06910")</f>
        <v>IVDAI06910</v>
      </c>
      <c r="B5812" s="1" t="s">
        <v>8992</v>
      </c>
      <c r="C5812" s="1" t="s">
        <v>1995</v>
      </c>
      <c r="D5812" t="s">
        <v>8993</v>
      </c>
    </row>
    <row r="5813" spans="1:4" x14ac:dyDescent="0.25">
      <c r="A5813" s="3" t="s">
        <v>8994</v>
      </c>
      <c r="B5813" s="3"/>
      <c r="C5813" s="3"/>
      <c r="D5813" s="3"/>
    </row>
    <row r="5814" spans="1:4" x14ac:dyDescent="0.25">
      <c r="A5814" s="4" t="str">
        <f>HYPERLINK("http://www.autodoc.ru/Web/price/art/IVDAI12000L?analog=on","IVDAI12000L")</f>
        <v>IVDAI12000L</v>
      </c>
      <c r="B5814" s="1" t="s">
        <v>8995</v>
      </c>
      <c r="C5814" s="1" t="s">
        <v>546</v>
      </c>
      <c r="D5814" t="s">
        <v>8941</v>
      </c>
    </row>
    <row r="5815" spans="1:4" x14ac:dyDescent="0.25">
      <c r="A5815" s="4" t="str">
        <f>HYPERLINK("http://www.autodoc.ru/Web/price/art/IVDAI12000R?analog=on","IVDAI12000R")</f>
        <v>IVDAI12000R</v>
      </c>
      <c r="B5815" s="1" t="s">
        <v>8996</v>
      </c>
      <c r="C5815" s="1" t="s">
        <v>546</v>
      </c>
      <c r="D5815" t="s">
        <v>8943</v>
      </c>
    </row>
    <row r="5816" spans="1:4" x14ac:dyDescent="0.25">
      <c r="A5816" s="4" t="str">
        <f>HYPERLINK("http://www.autodoc.ru/Web/price/art/IVDAL14000L?analog=on","IVDAL14000L")</f>
        <v>IVDAL14000L</v>
      </c>
      <c r="B5816" s="1" t="s">
        <v>8997</v>
      </c>
      <c r="C5816" s="1" t="s">
        <v>1467</v>
      </c>
      <c r="D5816" t="s">
        <v>8998</v>
      </c>
    </row>
    <row r="5817" spans="1:4" x14ac:dyDescent="0.25">
      <c r="A5817" s="4" t="str">
        <f>HYPERLINK("http://www.autodoc.ru/Web/price/art/IVDAL14000R?analog=on","IVDAL14000R")</f>
        <v>IVDAL14000R</v>
      </c>
      <c r="B5817" s="1" t="s">
        <v>8999</v>
      </c>
      <c r="C5817" s="1" t="s">
        <v>1467</v>
      </c>
      <c r="D5817" t="s">
        <v>9000</v>
      </c>
    </row>
    <row r="5818" spans="1:4" x14ac:dyDescent="0.25">
      <c r="A5818" s="4" t="str">
        <f>HYPERLINK("http://www.autodoc.ru/Web/price/art/IVDAI12160?analog=on","IVDAI12160")</f>
        <v>IVDAI12160</v>
      </c>
      <c r="B5818" s="1" t="s">
        <v>9001</v>
      </c>
      <c r="C5818" s="1" t="s">
        <v>546</v>
      </c>
      <c r="D5818" t="s">
        <v>8949</v>
      </c>
    </row>
    <row r="5819" spans="1:4" x14ac:dyDescent="0.25">
      <c r="A5819" s="4" t="str">
        <f>HYPERLINK("http://www.autodoc.ru/Web/price/art/IVDAL14160?analog=on","IVDAL14160")</f>
        <v>IVDAL14160</v>
      </c>
      <c r="B5819" s="1" t="s">
        <v>9002</v>
      </c>
      <c r="C5819" s="1" t="s">
        <v>1467</v>
      </c>
      <c r="D5819" t="s">
        <v>9003</v>
      </c>
    </row>
    <row r="5820" spans="1:4" x14ac:dyDescent="0.25">
      <c r="A5820" s="4" t="str">
        <f>HYPERLINK("http://www.autodoc.ru/Web/price/art/IVDAL14450L?analog=on","IVDAL14450L")</f>
        <v>IVDAL14450L</v>
      </c>
      <c r="B5820" s="1" t="s">
        <v>9004</v>
      </c>
      <c r="C5820" s="1" t="s">
        <v>1467</v>
      </c>
      <c r="D5820" t="s">
        <v>9005</v>
      </c>
    </row>
    <row r="5821" spans="1:4" x14ac:dyDescent="0.25">
      <c r="A5821" s="4" t="str">
        <f>HYPERLINK("http://www.autodoc.ru/Web/price/art/IVDAL14450R?analog=on","IVDAL14450R")</f>
        <v>IVDAL14450R</v>
      </c>
      <c r="B5821" s="1" t="s">
        <v>9006</v>
      </c>
      <c r="C5821" s="1" t="s">
        <v>1467</v>
      </c>
      <c r="D5821" t="s">
        <v>9007</v>
      </c>
    </row>
    <row r="5822" spans="1:4" x14ac:dyDescent="0.25">
      <c r="A5822" s="3" t="s">
        <v>9008</v>
      </c>
      <c r="B5822" s="3"/>
      <c r="C5822" s="3"/>
      <c r="D5822" s="3"/>
    </row>
    <row r="5823" spans="1:4" x14ac:dyDescent="0.25">
      <c r="A5823" s="4" t="str">
        <f>HYPERLINK("http://www.autodoc.ru/Web/price/art/IVDAI90000L?analog=on","IVDAI90000L")</f>
        <v>IVDAI90000L</v>
      </c>
      <c r="B5823" s="1" t="s">
        <v>9009</v>
      </c>
      <c r="C5823" s="1" t="s">
        <v>9010</v>
      </c>
      <c r="D5823" t="s">
        <v>9011</v>
      </c>
    </row>
    <row r="5824" spans="1:4" x14ac:dyDescent="0.25">
      <c r="A5824" s="4" t="str">
        <f>HYPERLINK("http://www.autodoc.ru/Web/price/art/IVDAI00000L?analog=on","IVDAI00000L")</f>
        <v>IVDAI00000L</v>
      </c>
      <c r="B5824" s="1" t="s">
        <v>9012</v>
      </c>
      <c r="C5824" s="1" t="s">
        <v>1810</v>
      </c>
      <c r="D5824" t="s">
        <v>9013</v>
      </c>
    </row>
    <row r="5825" spans="1:4" x14ac:dyDescent="0.25">
      <c r="A5825" s="4" t="str">
        <f>HYPERLINK("http://www.autodoc.ru/Web/price/art/IVDAI90000R?analog=on","IVDAI90000R")</f>
        <v>IVDAI90000R</v>
      </c>
      <c r="B5825" s="1" t="s">
        <v>9014</v>
      </c>
      <c r="C5825" s="1" t="s">
        <v>9010</v>
      </c>
      <c r="D5825" t="s">
        <v>9015</v>
      </c>
    </row>
    <row r="5826" spans="1:4" x14ac:dyDescent="0.25">
      <c r="A5826" s="4" t="str">
        <f>HYPERLINK("http://www.autodoc.ru/Web/price/art/IVDAI00000R?analog=on","IVDAI00000R")</f>
        <v>IVDAI00000R</v>
      </c>
      <c r="B5826" s="1" t="s">
        <v>9016</v>
      </c>
      <c r="C5826" s="1" t="s">
        <v>1810</v>
      </c>
      <c r="D5826" t="s">
        <v>9017</v>
      </c>
    </row>
    <row r="5827" spans="1:4" x14ac:dyDescent="0.25">
      <c r="A5827" s="4" t="str">
        <f>HYPERLINK("http://www.autodoc.ru/Web/price/art/IVDAI00030WL?analog=on","IVDAI00030WL")</f>
        <v>IVDAI00030WL</v>
      </c>
      <c r="B5827" s="1" t="s">
        <v>9018</v>
      </c>
      <c r="C5827" s="1" t="s">
        <v>1810</v>
      </c>
      <c r="D5827" t="s">
        <v>9019</v>
      </c>
    </row>
    <row r="5828" spans="1:4" x14ac:dyDescent="0.25">
      <c r="A5828" s="4" t="str">
        <f>HYPERLINK("http://www.autodoc.ru/Web/price/art/IVDAI90030WL?analog=on","IVDAI90030WL")</f>
        <v>IVDAI90030WL</v>
      </c>
      <c r="B5828" s="1" t="s">
        <v>9020</v>
      </c>
      <c r="C5828" s="1" t="s">
        <v>9010</v>
      </c>
      <c r="D5828" t="s">
        <v>9019</v>
      </c>
    </row>
    <row r="5829" spans="1:4" x14ac:dyDescent="0.25">
      <c r="A5829" s="4" t="str">
        <f>HYPERLINK("http://www.autodoc.ru/Web/price/art/IVDAI00030YL?analog=on","IVDAI00030YL")</f>
        <v>IVDAI00030YL</v>
      </c>
      <c r="B5829" s="1" t="s">
        <v>9021</v>
      </c>
      <c r="C5829" s="1" t="s">
        <v>3014</v>
      </c>
      <c r="D5829" t="s">
        <v>9022</v>
      </c>
    </row>
    <row r="5830" spans="1:4" x14ac:dyDescent="0.25">
      <c r="A5830" s="4" t="str">
        <f>HYPERLINK("http://www.autodoc.ru/Web/price/art/IVDAI90030WR?analog=on","IVDAI90030WR")</f>
        <v>IVDAI90030WR</v>
      </c>
      <c r="B5830" s="1" t="s">
        <v>9023</v>
      </c>
      <c r="C5830" s="1" t="s">
        <v>9010</v>
      </c>
      <c r="D5830" t="s">
        <v>9024</v>
      </c>
    </row>
    <row r="5831" spans="1:4" x14ac:dyDescent="0.25">
      <c r="A5831" s="4" t="str">
        <f>HYPERLINK("http://www.autodoc.ru/Web/price/art/IVDAI00030WR?analog=on","IVDAI00030WR")</f>
        <v>IVDAI00030WR</v>
      </c>
      <c r="B5831" s="1" t="s">
        <v>9025</v>
      </c>
      <c r="C5831" s="1" t="s">
        <v>1810</v>
      </c>
      <c r="D5831" t="s">
        <v>9024</v>
      </c>
    </row>
    <row r="5832" spans="1:4" x14ac:dyDescent="0.25">
      <c r="A5832" s="4" t="str">
        <f>HYPERLINK("http://www.autodoc.ru/Web/price/art/IVDAI00030YR?analog=on","IVDAI00030YR")</f>
        <v>IVDAI00030YR</v>
      </c>
      <c r="B5832" s="1" t="s">
        <v>9026</v>
      </c>
      <c r="C5832" s="1" t="s">
        <v>3014</v>
      </c>
      <c r="D5832" t="s">
        <v>9027</v>
      </c>
    </row>
    <row r="5833" spans="1:4" x14ac:dyDescent="0.25">
      <c r="A5833" s="4" t="str">
        <f>HYPERLINK("http://www.autodoc.ru/Web/price/art/IVDAI95100?analog=on","IVDAI95100")</f>
        <v>IVDAI95100</v>
      </c>
      <c r="C5833" s="1" t="s">
        <v>2819</v>
      </c>
      <c r="D5833" t="s">
        <v>9028</v>
      </c>
    </row>
    <row r="5834" spans="1:4" x14ac:dyDescent="0.25">
      <c r="A5834" s="4" t="str">
        <f>HYPERLINK("http://www.autodoc.ru/Web/price/art/IVDAI00100B?analog=on","IVDAI00100B")</f>
        <v>IVDAI00100B</v>
      </c>
      <c r="B5834" s="1" t="s">
        <v>9029</v>
      </c>
      <c r="C5834" s="1" t="s">
        <v>3014</v>
      </c>
      <c r="D5834" t="s">
        <v>9030</v>
      </c>
    </row>
    <row r="5835" spans="1:4" x14ac:dyDescent="0.25">
      <c r="A5835" s="4" t="str">
        <f>HYPERLINK("http://www.autodoc.ru/Web/price/art/IVDAI00160LG?analog=on","IVDAI00160LG")</f>
        <v>IVDAI00160LG</v>
      </c>
      <c r="B5835" s="1" t="s">
        <v>9031</v>
      </c>
      <c r="C5835" s="1" t="s">
        <v>3014</v>
      </c>
      <c r="D5835" t="s">
        <v>9032</v>
      </c>
    </row>
    <row r="5836" spans="1:4" x14ac:dyDescent="0.25">
      <c r="A5836" s="4" t="str">
        <f>HYPERLINK("http://www.autodoc.ru/Web/price/art/IVDAI00161LG?analog=on","IVDAI00161LG")</f>
        <v>IVDAI00161LG</v>
      </c>
      <c r="B5836" s="1" t="s">
        <v>9033</v>
      </c>
      <c r="C5836" s="1" t="s">
        <v>3014</v>
      </c>
      <c r="D5836" t="s">
        <v>9034</v>
      </c>
    </row>
    <row r="5837" spans="1:4" x14ac:dyDescent="0.25">
      <c r="A5837" s="4" t="str">
        <f>HYPERLINK("http://www.autodoc.ru/Web/price/art/IVDAI00270L?analog=on","IVDAI00270L")</f>
        <v>IVDAI00270L</v>
      </c>
      <c r="B5837" s="1" t="s">
        <v>9035</v>
      </c>
      <c r="C5837" s="1" t="s">
        <v>3014</v>
      </c>
      <c r="D5837" t="s">
        <v>8951</v>
      </c>
    </row>
    <row r="5838" spans="1:4" x14ac:dyDescent="0.25">
      <c r="A5838" s="4" t="str">
        <f>HYPERLINK("http://www.autodoc.ru/Web/price/art/IVDAI90270L?analog=on","IVDAI90270L")</f>
        <v>IVDAI90270L</v>
      </c>
      <c r="B5838" s="1" t="s">
        <v>9036</v>
      </c>
      <c r="C5838" s="1" t="s">
        <v>9010</v>
      </c>
      <c r="D5838" t="s">
        <v>8951</v>
      </c>
    </row>
    <row r="5839" spans="1:4" x14ac:dyDescent="0.25">
      <c r="A5839" s="4" t="str">
        <f>HYPERLINK("http://www.autodoc.ru/Web/price/art/IVDAI00270R?analog=on","IVDAI00270R")</f>
        <v>IVDAI00270R</v>
      </c>
      <c r="B5839" s="1" t="s">
        <v>9037</v>
      </c>
      <c r="C5839" s="1" t="s">
        <v>3014</v>
      </c>
      <c r="D5839" t="s">
        <v>8953</v>
      </c>
    </row>
    <row r="5840" spans="1:4" x14ac:dyDescent="0.25">
      <c r="A5840" s="4" t="str">
        <f>HYPERLINK("http://www.autodoc.ru/Web/price/art/IVDAI90270R?analog=on","IVDAI90270R")</f>
        <v>IVDAI90270R</v>
      </c>
      <c r="B5840" s="1" t="s">
        <v>9038</v>
      </c>
      <c r="C5840" s="1" t="s">
        <v>9010</v>
      </c>
      <c r="D5840" t="s">
        <v>8953</v>
      </c>
    </row>
    <row r="5841" spans="1:4" x14ac:dyDescent="0.25">
      <c r="A5841" s="4" t="str">
        <f>HYPERLINK("http://www.autodoc.ru/Web/price/art/IVDAI00330?analog=on","IVDAI00330")</f>
        <v>IVDAI00330</v>
      </c>
      <c r="B5841" s="1" t="s">
        <v>9039</v>
      </c>
      <c r="C5841" s="1" t="s">
        <v>3014</v>
      </c>
      <c r="D5841" t="s">
        <v>8955</v>
      </c>
    </row>
    <row r="5842" spans="1:4" x14ac:dyDescent="0.25">
      <c r="A5842" s="4" t="str">
        <f>HYPERLINK("http://www.autodoc.ru/Web/price/art/IVDAI00380?analog=on","IVDAI00380")</f>
        <v>IVDAI00380</v>
      </c>
      <c r="B5842" s="1" t="s">
        <v>9040</v>
      </c>
      <c r="C5842" s="1" t="s">
        <v>3014</v>
      </c>
      <c r="D5842" t="s">
        <v>8957</v>
      </c>
    </row>
    <row r="5843" spans="1:4" x14ac:dyDescent="0.25">
      <c r="A5843" s="4" t="str">
        <f>HYPERLINK("http://www.autodoc.ru/Web/price/art/IVDAI90380?analog=on","IVDAI90380")</f>
        <v>IVDAI90380</v>
      </c>
      <c r="B5843" s="1" t="s">
        <v>9041</v>
      </c>
      <c r="C5843" s="1" t="s">
        <v>344</v>
      </c>
      <c r="D5843" t="s">
        <v>8957</v>
      </c>
    </row>
    <row r="5844" spans="1:4" x14ac:dyDescent="0.25">
      <c r="A5844" s="4" t="str">
        <f>HYPERLINK("http://www.autodoc.ru/Web/price/art/IVDAI00740L?analog=on","IVDAI00740L")</f>
        <v>IVDAI00740L</v>
      </c>
      <c r="B5844" s="1" t="s">
        <v>9042</v>
      </c>
      <c r="C5844" s="1" t="s">
        <v>3014</v>
      </c>
      <c r="D5844" t="s">
        <v>8983</v>
      </c>
    </row>
    <row r="5845" spans="1:4" x14ac:dyDescent="0.25">
      <c r="A5845" s="4" t="str">
        <f>HYPERLINK("http://www.autodoc.ru/Web/price/art/IVDAI00740R?analog=on","IVDAI00740R")</f>
        <v>IVDAI00740R</v>
      </c>
      <c r="B5845" s="1" t="s">
        <v>9043</v>
      </c>
      <c r="C5845" s="1" t="s">
        <v>3014</v>
      </c>
      <c r="D5845" t="s">
        <v>8985</v>
      </c>
    </row>
    <row r="5846" spans="1:4" x14ac:dyDescent="0.25">
      <c r="A5846" s="4" t="str">
        <f>HYPERLINK("http://www.autodoc.ru/Web/price/art/IVDAI00910?analog=on","IVDAI00910")</f>
        <v>IVDAI00910</v>
      </c>
      <c r="B5846" s="1" t="s">
        <v>9044</v>
      </c>
      <c r="C5846" s="1" t="s">
        <v>3014</v>
      </c>
      <c r="D5846" t="s">
        <v>9045</v>
      </c>
    </row>
    <row r="5847" spans="1:4" x14ac:dyDescent="0.25">
      <c r="A5847" s="4" t="str">
        <f>HYPERLINK("http://www.autodoc.ru/Web/price/art/IVDAI02970?analog=on","IVDAI02970")</f>
        <v>IVDAI02970</v>
      </c>
      <c r="B5847" s="1" t="s">
        <v>9046</v>
      </c>
      <c r="C5847" s="1" t="s">
        <v>2125</v>
      </c>
      <c r="D5847" t="s">
        <v>9047</v>
      </c>
    </row>
    <row r="5848" spans="1:4" x14ac:dyDescent="0.25">
      <c r="A5848" s="2" t="s">
        <v>9048</v>
      </c>
      <c r="B5848" s="2"/>
      <c r="C5848" s="2"/>
      <c r="D5848" s="2"/>
    </row>
    <row r="5849" spans="1:4" x14ac:dyDescent="0.25">
      <c r="A5849" s="3" t="s">
        <v>9049</v>
      </c>
      <c r="B5849" s="3"/>
      <c r="C5849" s="3"/>
      <c r="D5849" s="3"/>
    </row>
    <row r="5850" spans="1:4" x14ac:dyDescent="0.25">
      <c r="A5850" s="4" t="str">
        <f>HYPERLINK("http://www.autodoc.ru/Web/price/art/LCDED88100B?analog=on","LCDED88100B")</f>
        <v>LCDED88100B</v>
      </c>
      <c r="B5850" s="1" t="s">
        <v>9050</v>
      </c>
      <c r="C5850" s="1" t="s">
        <v>9051</v>
      </c>
      <c r="D5850" t="s">
        <v>9052</v>
      </c>
    </row>
    <row r="5851" spans="1:4" x14ac:dyDescent="0.25">
      <c r="A5851" s="2" t="s">
        <v>9053</v>
      </c>
      <c r="B5851" s="2"/>
      <c r="C5851" s="2"/>
      <c r="D5851" s="2"/>
    </row>
    <row r="5852" spans="1:4" x14ac:dyDescent="0.25">
      <c r="A5852" s="3" t="s">
        <v>9054</v>
      </c>
      <c r="B5852" s="3"/>
      <c r="C5852" s="3"/>
      <c r="D5852" s="3"/>
    </row>
    <row r="5853" spans="1:4" x14ac:dyDescent="0.25">
      <c r="A5853" s="4" t="str">
        <f>HYPERLINK("http://www.autodoc.ru/Web/price/art/LRRSP06070L?analog=on","LRRSP06070L")</f>
        <v>LRRSP06070L</v>
      </c>
      <c r="B5853" s="1" t="s">
        <v>9055</v>
      </c>
      <c r="C5853" s="1" t="s">
        <v>1995</v>
      </c>
      <c r="D5853" t="s">
        <v>9056</v>
      </c>
    </row>
    <row r="5854" spans="1:4" x14ac:dyDescent="0.25">
      <c r="A5854" s="4" t="str">
        <f>HYPERLINK("http://www.autodoc.ru/Web/price/art/LRRSP06070R?analog=on","LRRSP06070R")</f>
        <v>LRRSP06070R</v>
      </c>
      <c r="B5854" s="1" t="s">
        <v>9057</v>
      </c>
      <c r="C5854" s="1" t="s">
        <v>1995</v>
      </c>
      <c r="D5854" t="s">
        <v>9058</v>
      </c>
    </row>
    <row r="5855" spans="1:4" x14ac:dyDescent="0.25">
      <c r="A5855" s="4" t="str">
        <f>HYPERLINK("http://www.autodoc.ru/Web/price/art/LRDIS13160?analog=on","LRDIS13160")</f>
        <v>LRDIS13160</v>
      </c>
      <c r="B5855" s="1" t="s">
        <v>9059</v>
      </c>
      <c r="C5855" s="1" t="s">
        <v>1976</v>
      </c>
      <c r="D5855" t="s">
        <v>9060</v>
      </c>
    </row>
    <row r="5856" spans="1:4" x14ac:dyDescent="0.25">
      <c r="A5856" s="4" t="str">
        <f>HYPERLINK("http://www.autodoc.ru/Web/price/art/LRDIS13161?analog=on","LRDIS13161")</f>
        <v>LRDIS13161</v>
      </c>
      <c r="B5856" s="1" t="s">
        <v>9061</v>
      </c>
      <c r="C5856" s="1" t="s">
        <v>1976</v>
      </c>
      <c r="D5856" t="s">
        <v>9062</v>
      </c>
    </row>
    <row r="5857" spans="1:4" x14ac:dyDescent="0.25">
      <c r="A5857" s="4" t="str">
        <f>HYPERLINK("http://www.autodoc.ru/Web/price/art/LRDIS09190L?analog=on","LRDIS09190L")</f>
        <v>LRDIS09190L</v>
      </c>
      <c r="B5857" s="1" t="s">
        <v>9063</v>
      </c>
      <c r="C5857" s="1" t="s">
        <v>2050</v>
      </c>
      <c r="D5857" t="s">
        <v>9064</v>
      </c>
    </row>
    <row r="5858" spans="1:4" x14ac:dyDescent="0.25">
      <c r="A5858" s="4" t="str">
        <f>HYPERLINK("http://www.autodoc.ru/Web/price/art/LRDIS09190R?analog=on","LRDIS09190R")</f>
        <v>LRDIS09190R</v>
      </c>
      <c r="B5858" s="1" t="s">
        <v>9065</v>
      </c>
      <c r="C5858" s="1" t="s">
        <v>2050</v>
      </c>
      <c r="D5858" t="s">
        <v>9066</v>
      </c>
    </row>
    <row r="5859" spans="1:4" x14ac:dyDescent="0.25">
      <c r="A5859" s="4" t="str">
        <f>HYPERLINK("http://www.autodoc.ru/Web/price/art/LRDIS04260TTN?analog=on","LRDIS04260TTN")</f>
        <v>LRDIS04260TTN</v>
      </c>
      <c r="C5859" s="1" t="s">
        <v>707</v>
      </c>
      <c r="D5859" t="s">
        <v>9067</v>
      </c>
    </row>
    <row r="5860" spans="1:4" x14ac:dyDescent="0.25">
      <c r="A5860" s="4" t="str">
        <f>HYPERLINK("http://www.autodoc.ru/Web/price/art/LRDIS04270L?analog=on","LRDIS04270L")</f>
        <v>LRDIS04270L</v>
      </c>
      <c r="B5860" s="1" t="s">
        <v>9068</v>
      </c>
      <c r="C5860" s="1" t="s">
        <v>707</v>
      </c>
      <c r="D5860" t="s">
        <v>9069</v>
      </c>
    </row>
    <row r="5861" spans="1:4" x14ac:dyDescent="0.25">
      <c r="A5861" s="4" t="str">
        <f>HYPERLINK("http://www.autodoc.ru/Web/price/art/LRDIS04270R?analog=on","LRDIS04270R")</f>
        <v>LRDIS04270R</v>
      </c>
      <c r="B5861" s="1" t="s">
        <v>9070</v>
      </c>
      <c r="C5861" s="1" t="s">
        <v>707</v>
      </c>
      <c r="D5861" t="s">
        <v>9071</v>
      </c>
    </row>
    <row r="5862" spans="1:4" x14ac:dyDescent="0.25">
      <c r="A5862" s="4" t="str">
        <f>HYPERLINK("http://www.autodoc.ru/Web/price/art/LRDIS06310N?analog=on","LRDIS06310N")</f>
        <v>LRDIS06310N</v>
      </c>
      <c r="C5862" s="1" t="s">
        <v>1995</v>
      </c>
      <c r="D5862" t="s">
        <v>9072</v>
      </c>
    </row>
    <row r="5863" spans="1:4" x14ac:dyDescent="0.25">
      <c r="A5863" s="4" t="str">
        <f>HYPERLINK("http://www.autodoc.ru/Web/price/art/LRDIS044A0N?analog=on","LRDIS044A0N")</f>
        <v>LRDIS044A0N</v>
      </c>
      <c r="C5863" s="1" t="s">
        <v>9073</v>
      </c>
      <c r="D5863" t="s">
        <v>9074</v>
      </c>
    </row>
    <row r="5864" spans="1:4" x14ac:dyDescent="0.25">
      <c r="A5864" s="4" t="str">
        <f>HYPERLINK("http://www.autodoc.ru/Web/price/art/LRDIS044A1N?analog=on","LRDIS044A1N")</f>
        <v>LRDIS044A1N</v>
      </c>
      <c r="C5864" s="1" t="s">
        <v>9073</v>
      </c>
      <c r="D5864" t="s">
        <v>9074</v>
      </c>
    </row>
    <row r="5865" spans="1:4" x14ac:dyDescent="0.25">
      <c r="A5865" s="4" t="str">
        <f>HYPERLINK("http://www.autodoc.ru/Web/price/art/LRDIS044A2N?analog=on","LRDIS044A2N")</f>
        <v>LRDIS044A2N</v>
      </c>
      <c r="C5865" s="1" t="s">
        <v>9073</v>
      </c>
      <c r="D5865" t="s">
        <v>9074</v>
      </c>
    </row>
    <row r="5866" spans="1:4" x14ac:dyDescent="0.25">
      <c r="A5866" s="4" t="str">
        <f>HYPERLINK("http://www.autodoc.ru/Web/price/art/LRDIS094B0BN?analog=on","LRDIS094B0BN")</f>
        <v>LRDIS094B0BN</v>
      </c>
      <c r="C5866" s="1" t="s">
        <v>2050</v>
      </c>
      <c r="D5866" t="s">
        <v>9075</v>
      </c>
    </row>
    <row r="5867" spans="1:4" x14ac:dyDescent="0.25">
      <c r="A5867" s="4" t="str">
        <f>HYPERLINK("http://www.autodoc.ru/Web/price/art/LRDIS044B0SN?analog=on","LRDIS044B0SN")</f>
        <v>LRDIS044B0SN</v>
      </c>
      <c r="C5867" s="1" t="s">
        <v>9076</v>
      </c>
      <c r="D5867" t="s">
        <v>9077</v>
      </c>
    </row>
    <row r="5868" spans="1:4" x14ac:dyDescent="0.25">
      <c r="A5868" s="4" t="str">
        <f>HYPERLINK("http://www.autodoc.ru/Web/price/art/LRDIS044B0BN?analog=on","LRDIS044B0BN")</f>
        <v>LRDIS044B0BN</v>
      </c>
      <c r="C5868" s="1" t="s">
        <v>9076</v>
      </c>
      <c r="D5868" t="s">
        <v>9078</v>
      </c>
    </row>
    <row r="5869" spans="1:4" x14ac:dyDescent="0.25">
      <c r="A5869" s="4" t="str">
        <f>HYPERLINK("http://www.autodoc.ru/Web/price/art/LRDIS094B1N?analog=on","LRDIS094B1N")</f>
        <v>LRDIS094B1N</v>
      </c>
      <c r="C5869" s="1" t="s">
        <v>2050</v>
      </c>
      <c r="D5869" t="s">
        <v>9079</v>
      </c>
    </row>
    <row r="5870" spans="1:4" x14ac:dyDescent="0.25">
      <c r="A5870" s="4" t="str">
        <f>HYPERLINK("http://www.autodoc.ru/Web/price/art/LRDIS04450BL?analog=on","LRDIS04450BL")</f>
        <v>LRDIS04450BL</v>
      </c>
      <c r="B5870" s="1" t="s">
        <v>9080</v>
      </c>
      <c r="C5870" s="1" t="s">
        <v>711</v>
      </c>
      <c r="D5870" t="s">
        <v>9081</v>
      </c>
    </row>
    <row r="5871" spans="1:4" x14ac:dyDescent="0.25">
      <c r="A5871" s="4" t="str">
        <f>HYPERLINK("http://www.autodoc.ru/Web/price/art/LRDIS04450BR?analog=on","LRDIS04450BR")</f>
        <v>LRDIS04450BR</v>
      </c>
      <c r="B5871" s="1" t="s">
        <v>9082</v>
      </c>
      <c r="C5871" s="1" t="s">
        <v>711</v>
      </c>
      <c r="D5871" t="s">
        <v>9083</v>
      </c>
    </row>
    <row r="5872" spans="1:4" x14ac:dyDescent="0.25">
      <c r="A5872" s="4" t="str">
        <f>HYPERLINK("http://www.autodoc.ru/Web/price/art/LRDIS09450XL?analog=on","LRDIS09450XL")</f>
        <v>LRDIS09450XL</v>
      </c>
      <c r="B5872" s="1" t="s">
        <v>9084</v>
      </c>
      <c r="C5872" s="1" t="s">
        <v>2050</v>
      </c>
      <c r="D5872" t="s">
        <v>9085</v>
      </c>
    </row>
    <row r="5873" spans="1:4" x14ac:dyDescent="0.25">
      <c r="A5873" s="4" t="str">
        <f>HYPERLINK("http://www.autodoc.ru/Web/price/art/LRDIS09450XR?analog=on","LRDIS09450XR")</f>
        <v>LRDIS09450XR</v>
      </c>
      <c r="B5873" s="1" t="s">
        <v>9086</v>
      </c>
      <c r="C5873" s="1" t="s">
        <v>2050</v>
      </c>
      <c r="D5873" t="s">
        <v>9087</v>
      </c>
    </row>
    <row r="5874" spans="1:4" x14ac:dyDescent="0.25">
      <c r="A5874" s="4" t="str">
        <f>HYPERLINK("http://www.autodoc.ru/Web/price/art/LRDIS14450L?analog=on","LRDIS14450L")</f>
        <v>LRDIS14450L</v>
      </c>
      <c r="B5874" s="1" t="s">
        <v>9088</v>
      </c>
      <c r="C5874" s="1" t="s">
        <v>1467</v>
      </c>
      <c r="D5874" t="s">
        <v>9089</v>
      </c>
    </row>
    <row r="5875" spans="1:4" x14ac:dyDescent="0.25">
      <c r="A5875" s="4" t="str">
        <f>HYPERLINK("http://www.autodoc.ru/Web/price/art/LRDIS14450R?analog=on","LRDIS14450R")</f>
        <v>LRDIS14450R</v>
      </c>
      <c r="B5875" s="1" t="s">
        <v>9090</v>
      </c>
      <c r="C5875" s="1" t="s">
        <v>1467</v>
      </c>
      <c r="D5875" t="s">
        <v>9091</v>
      </c>
    </row>
    <row r="5876" spans="1:4" x14ac:dyDescent="0.25">
      <c r="A5876" s="4" t="str">
        <f>HYPERLINK("http://www.autodoc.ru/Web/price/art/LRDIS04451BL?analog=on","LRDIS04451BL")</f>
        <v>LRDIS04451BL</v>
      </c>
      <c r="B5876" s="1" t="s">
        <v>9092</v>
      </c>
      <c r="C5876" s="1" t="s">
        <v>711</v>
      </c>
      <c r="D5876" t="s">
        <v>9093</v>
      </c>
    </row>
    <row r="5877" spans="1:4" x14ac:dyDescent="0.25">
      <c r="A5877" s="4" t="str">
        <f>HYPERLINK("http://www.autodoc.ru/Web/price/art/LRDIS04451BR?analog=on","LRDIS04451BR")</f>
        <v>LRDIS04451BR</v>
      </c>
      <c r="B5877" s="1" t="s">
        <v>9094</v>
      </c>
      <c r="C5877" s="1" t="s">
        <v>711</v>
      </c>
      <c r="D5877" t="s">
        <v>9095</v>
      </c>
    </row>
    <row r="5878" spans="1:4" x14ac:dyDescent="0.25">
      <c r="A5878" s="4" t="str">
        <f>HYPERLINK("http://www.autodoc.ru/Web/price/art/LRDIS09451L?analog=on","LRDIS09451L")</f>
        <v>LRDIS09451L</v>
      </c>
      <c r="B5878" s="1" t="s">
        <v>9096</v>
      </c>
      <c r="C5878" s="1" t="s">
        <v>2050</v>
      </c>
      <c r="D5878" t="s">
        <v>9097</v>
      </c>
    </row>
    <row r="5879" spans="1:4" x14ac:dyDescent="0.25">
      <c r="A5879" s="4" t="str">
        <f>HYPERLINK("http://www.autodoc.ru/Web/price/art/LRDIS09451R?analog=on","LRDIS09451R")</f>
        <v>LRDIS09451R</v>
      </c>
      <c r="B5879" s="1" t="s">
        <v>9098</v>
      </c>
      <c r="C5879" s="1" t="s">
        <v>2050</v>
      </c>
      <c r="D5879" t="s">
        <v>9099</v>
      </c>
    </row>
    <row r="5880" spans="1:4" x14ac:dyDescent="0.25">
      <c r="A5880" s="4" t="str">
        <f>HYPERLINK("http://www.autodoc.ru/Web/price/art/LRDIS04460L?analog=on","LRDIS04460L")</f>
        <v>LRDIS04460L</v>
      </c>
      <c r="B5880" s="1" t="s">
        <v>9100</v>
      </c>
      <c r="C5880" s="1" t="s">
        <v>711</v>
      </c>
      <c r="D5880" t="s">
        <v>9101</v>
      </c>
    </row>
    <row r="5881" spans="1:4" x14ac:dyDescent="0.25">
      <c r="A5881" s="4" t="str">
        <f>HYPERLINK("http://www.autodoc.ru/Web/price/art/LRDIS04460R?analog=on","LRDIS04460R")</f>
        <v>LRDIS04460R</v>
      </c>
      <c r="B5881" s="1" t="s">
        <v>9102</v>
      </c>
      <c r="C5881" s="1" t="s">
        <v>711</v>
      </c>
      <c r="D5881" t="s">
        <v>9103</v>
      </c>
    </row>
    <row r="5882" spans="1:4" x14ac:dyDescent="0.25">
      <c r="A5882" s="4" t="str">
        <f>HYPERLINK("http://www.autodoc.ru/Web/price/art/LRDIS09640?analog=on","LRDIS09640")</f>
        <v>LRDIS09640</v>
      </c>
      <c r="B5882" s="1" t="s">
        <v>9104</v>
      </c>
      <c r="C5882" s="1" t="s">
        <v>2050</v>
      </c>
      <c r="D5882" t="s">
        <v>9105</v>
      </c>
    </row>
    <row r="5883" spans="1:4" x14ac:dyDescent="0.25">
      <c r="A5883" s="4" t="str">
        <f>HYPERLINK("http://www.autodoc.ru/Web/price/art/LRDIS04660?analog=on","LRDIS04660")</f>
        <v>LRDIS04660</v>
      </c>
      <c r="C5883" s="1" t="s">
        <v>9073</v>
      </c>
      <c r="D5883" t="s">
        <v>9106</v>
      </c>
    </row>
    <row r="5884" spans="1:4" x14ac:dyDescent="0.25">
      <c r="A5884" s="4" t="str">
        <f>HYPERLINK("http://www.autodoc.ru/Web/price/art/LRDIS04740TTN?analog=on","LRDIS04740TTN")</f>
        <v>LRDIS04740TTN</v>
      </c>
      <c r="B5884" s="1" t="s">
        <v>9107</v>
      </c>
      <c r="C5884" s="1" t="s">
        <v>707</v>
      </c>
      <c r="D5884" t="s">
        <v>9108</v>
      </c>
    </row>
    <row r="5885" spans="1:4" x14ac:dyDescent="0.25">
      <c r="A5885" s="4" t="str">
        <f>HYPERLINK("http://www.autodoc.ru/Web/price/art/LRDIS04930?analog=on","LRDIS04930")</f>
        <v>LRDIS04930</v>
      </c>
      <c r="B5885" s="1" t="s">
        <v>9109</v>
      </c>
      <c r="C5885" s="1" t="s">
        <v>707</v>
      </c>
      <c r="D5885" t="s">
        <v>9110</v>
      </c>
    </row>
    <row r="5886" spans="1:4" x14ac:dyDescent="0.25">
      <c r="A5886" s="4" t="str">
        <f>HYPERLINK("http://www.autodoc.ru/Web/price/art/LRDIS04931?analog=on","LRDIS04931")</f>
        <v>LRDIS04931</v>
      </c>
      <c r="B5886" s="1" t="s">
        <v>9111</v>
      </c>
      <c r="C5886" s="1" t="s">
        <v>707</v>
      </c>
      <c r="D5886" t="s">
        <v>9112</v>
      </c>
    </row>
    <row r="5887" spans="1:4" x14ac:dyDescent="0.25">
      <c r="A5887" s="4" t="str">
        <f>HYPERLINK("http://www.autodoc.ru/Web/price/art/LRDIS04970?analog=on","LRDIS04970")</f>
        <v>LRDIS04970</v>
      </c>
      <c r="B5887" s="1" t="s">
        <v>9113</v>
      </c>
      <c r="C5887" s="1" t="s">
        <v>707</v>
      </c>
      <c r="D5887" t="s">
        <v>9114</v>
      </c>
    </row>
    <row r="5888" spans="1:4" x14ac:dyDescent="0.25">
      <c r="A5888" s="4" t="str">
        <f>HYPERLINK("http://www.autodoc.ru/Web/price/art/LRDIS04971?analog=on","LRDIS04971")</f>
        <v>LRDIS04971</v>
      </c>
      <c r="B5888" s="1" t="s">
        <v>9115</v>
      </c>
      <c r="C5888" s="1" t="s">
        <v>707</v>
      </c>
      <c r="D5888" t="s">
        <v>9116</v>
      </c>
    </row>
    <row r="5889" spans="1:4" x14ac:dyDescent="0.25">
      <c r="A5889" s="3" t="s">
        <v>9117</v>
      </c>
      <c r="B5889" s="3"/>
      <c r="C5889" s="3"/>
      <c r="D5889" s="3"/>
    </row>
    <row r="5890" spans="1:4" x14ac:dyDescent="0.25">
      <c r="A5890" s="4" t="str">
        <f>HYPERLINK("http://www.autodoc.ru/Web/price/art/LRDIS94030YL?analog=on","LRDIS94030YL")</f>
        <v>LRDIS94030YL</v>
      </c>
      <c r="B5890" s="1" t="s">
        <v>9118</v>
      </c>
      <c r="C5890" s="1" t="s">
        <v>651</v>
      </c>
      <c r="D5890" t="s">
        <v>9119</v>
      </c>
    </row>
    <row r="5891" spans="1:4" x14ac:dyDescent="0.25">
      <c r="A5891" s="4" t="str">
        <f>HYPERLINK("http://www.autodoc.ru/Web/price/art/LRDIS94030YR?analog=on","LRDIS94030YR")</f>
        <v>LRDIS94030YR</v>
      </c>
      <c r="B5891" s="1" t="s">
        <v>9120</v>
      </c>
      <c r="C5891" s="1" t="s">
        <v>651</v>
      </c>
      <c r="D5891" t="s">
        <v>9121</v>
      </c>
    </row>
    <row r="5892" spans="1:4" x14ac:dyDescent="0.25">
      <c r="A5892" s="4" t="str">
        <f>HYPERLINK("http://www.autodoc.ru/Web/price/art/LRDIS90100L?analog=on","LRDIS90100L")</f>
        <v>LRDIS90100L</v>
      </c>
      <c r="B5892" s="1" t="s">
        <v>9122</v>
      </c>
      <c r="C5892" s="1" t="s">
        <v>6314</v>
      </c>
      <c r="D5892" t="s">
        <v>9123</v>
      </c>
    </row>
    <row r="5893" spans="1:4" x14ac:dyDescent="0.25">
      <c r="A5893" s="4" t="str">
        <f>HYPERLINK("http://www.autodoc.ru/Web/price/art/LRDIS90100R?analog=on","LRDIS90100R")</f>
        <v>LRDIS90100R</v>
      </c>
      <c r="B5893" s="1" t="s">
        <v>9124</v>
      </c>
      <c r="C5893" s="1" t="s">
        <v>6314</v>
      </c>
      <c r="D5893" t="s">
        <v>9125</v>
      </c>
    </row>
    <row r="5894" spans="1:4" x14ac:dyDescent="0.25">
      <c r="A5894" s="4" t="str">
        <f>HYPERLINK("http://www.autodoc.ru/Web/price/art/LRDIS90100C?analog=on","LRDIS90100C")</f>
        <v>LRDIS90100C</v>
      </c>
      <c r="B5894" s="1" t="s">
        <v>9126</v>
      </c>
      <c r="C5894" s="1" t="s">
        <v>344</v>
      </c>
      <c r="D5894" t="s">
        <v>9127</v>
      </c>
    </row>
    <row r="5895" spans="1:4" x14ac:dyDescent="0.25">
      <c r="A5895" s="4" t="str">
        <f>HYPERLINK("http://www.autodoc.ru/Web/price/art/LRDIS90160M?analog=on","LRDIS90160M")</f>
        <v>LRDIS90160M</v>
      </c>
      <c r="B5895" s="1" t="s">
        <v>9128</v>
      </c>
      <c r="C5895" s="1" t="s">
        <v>9129</v>
      </c>
      <c r="D5895" t="s">
        <v>9130</v>
      </c>
    </row>
    <row r="5896" spans="1:4" x14ac:dyDescent="0.25">
      <c r="A5896" s="4" t="str">
        <f>HYPERLINK("http://www.autodoc.ru/Web/price/art/LRDIS94160M?analog=on","LRDIS94160M")</f>
        <v>LRDIS94160M</v>
      </c>
      <c r="B5896" s="1" t="s">
        <v>9131</v>
      </c>
      <c r="C5896" s="1" t="s">
        <v>651</v>
      </c>
      <c r="D5896" t="s">
        <v>9130</v>
      </c>
    </row>
    <row r="5897" spans="1:4" x14ac:dyDescent="0.25">
      <c r="A5897" s="4" t="str">
        <f>HYPERLINK("http://www.autodoc.ru/Web/price/art/LRDIS90200L?analog=on","LRDIS90200L")</f>
        <v>LRDIS90200L</v>
      </c>
      <c r="B5897" s="1" t="s">
        <v>9132</v>
      </c>
      <c r="C5897" s="1" t="s">
        <v>9129</v>
      </c>
      <c r="D5897" t="s">
        <v>9133</v>
      </c>
    </row>
    <row r="5898" spans="1:4" x14ac:dyDescent="0.25">
      <c r="A5898" s="4" t="str">
        <f>HYPERLINK("http://www.autodoc.ru/Web/price/art/LRDIS90200R?analog=on","LRDIS90200R")</f>
        <v>LRDIS90200R</v>
      </c>
      <c r="B5898" s="1" t="s">
        <v>9134</v>
      </c>
      <c r="C5898" s="1" t="s">
        <v>9129</v>
      </c>
      <c r="D5898" t="s">
        <v>9135</v>
      </c>
    </row>
    <row r="5899" spans="1:4" x14ac:dyDescent="0.25">
      <c r="A5899" s="4" t="str">
        <f>HYPERLINK("http://www.autodoc.ru/Web/price/art/LRDIS90270L?analog=on","LRDIS90270L")</f>
        <v>LRDIS90270L</v>
      </c>
      <c r="B5899" s="1" t="s">
        <v>9136</v>
      </c>
      <c r="C5899" s="1" t="s">
        <v>2804</v>
      </c>
      <c r="D5899" t="s">
        <v>9137</v>
      </c>
    </row>
    <row r="5900" spans="1:4" x14ac:dyDescent="0.25">
      <c r="A5900" s="4" t="str">
        <f>HYPERLINK("http://www.autodoc.ru/Web/price/art/LRDIS90270R?analog=on","LRDIS90270R")</f>
        <v>LRDIS90270R</v>
      </c>
      <c r="B5900" s="1" t="s">
        <v>9138</v>
      </c>
      <c r="C5900" s="1" t="s">
        <v>2804</v>
      </c>
      <c r="D5900" t="s">
        <v>9139</v>
      </c>
    </row>
    <row r="5901" spans="1:4" x14ac:dyDescent="0.25">
      <c r="A5901" s="4" t="str">
        <f>HYPERLINK("http://www.autodoc.ru/Web/price/art/LRDIS94970?analog=on","LRDIS94970")</f>
        <v>LRDIS94970</v>
      </c>
      <c r="B5901" s="1" t="s">
        <v>9140</v>
      </c>
      <c r="C5901" s="1" t="s">
        <v>651</v>
      </c>
      <c r="D5901" t="s">
        <v>9141</v>
      </c>
    </row>
    <row r="5902" spans="1:4" x14ac:dyDescent="0.25">
      <c r="A5902" s="4" t="str">
        <f>HYPERLINK("http://www.autodoc.ru/Web/price/art/LRDIS99970?analog=on","LRDIS99970")</f>
        <v>LRDIS99970</v>
      </c>
      <c r="B5902" s="1" t="s">
        <v>9142</v>
      </c>
      <c r="C5902" s="1" t="s">
        <v>1785</v>
      </c>
      <c r="D5902" t="s">
        <v>9143</v>
      </c>
    </row>
    <row r="5903" spans="1:4" x14ac:dyDescent="0.25">
      <c r="A5903" s="3" t="s">
        <v>9144</v>
      </c>
      <c r="B5903" s="3"/>
      <c r="C5903" s="3"/>
      <c r="D5903" s="3"/>
    </row>
    <row r="5904" spans="1:4" x14ac:dyDescent="0.25">
      <c r="A5904" s="4" t="str">
        <f>HYPERLINK("http://www.autodoc.ru/Web/price/art/DWNEX08070Z?analog=on","DWNEX08070Z")</f>
        <v>DWNEX08070Z</v>
      </c>
      <c r="B5904" s="1" t="s">
        <v>5420</v>
      </c>
      <c r="C5904" s="1" t="s">
        <v>483</v>
      </c>
      <c r="D5904" t="s">
        <v>5422</v>
      </c>
    </row>
    <row r="5905" spans="1:4" x14ac:dyDescent="0.25">
      <c r="A5905" s="4" t="str">
        <f>HYPERLINK("http://www.autodoc.ru/Web/price/art/LRFRL07160?analog=on","LRFRL07160")</f>
        <v>LRFRL07160</v>
      </c>
      <c r="B5905" s="1" t="s">
        <v>9145</v>
      </c>
      <c r="C5905" s="1" t="s">
        <v>764</v>
      </c>
      <c r="D5905" t="s">
        <v>9146</v>
      </c>
    </row>
    <row r="5906" spans="1:4" x14ac:dyDescent="0.25">
      <c r="A5906" s="4" t="str">
        <f>HYPERLINK("http://www.autodoc.ru/Web/price/art/LRFRL07190L?analog=on","LRFRL07190L")</f>
        <v>LRFRL07190L</v>
      </c>
      <c r="B5906" s="1" t="s">
        <v>9147</v>
      </c>
      <c r="C5906" s="1" t="s">
        <v>764</v>
      </c>
      <c r="D5906" t="s">
        <v>9148</v>
      </c>
    </row>
    <row r="5907" spans="1:4" x14ac:dyDescent="0.25">
      <c r="A5907" s="4" t="str">
        <f>HYPERLINK("http://www.autodoc.ru/Web/price/art/LRFRL07190R?analog=on","LRFRL07190R")</f>
        <v>LRFRL07190R</v>
      </c>
      <c r="B5907" s="1" t="s">
        <v>9149</v>
      </c>
      <c r="C5907" s="1" t="s">
        <v>764</v>
      </c>
      <c r="D5907" t="s">
        <v>9150</v>
      </c>
    </row>
    <row r="5908" spans="1:4" x14ac:dyDescent="0.25">
      <c r="A5908" s="4" t="str">
        <f>HYPERLINK("http://www.autodoc.ru/Web/price/art/LRFRL07191L?analog=on","LRFRL07191L")</f>
        <v>LRFRL07191L</v>
      </c>
      <c r="B5908" s="1" t="s">
        <v>9151</v>
      </c>
      <c r="C5908" s="1" t="s">
        <v>764</v>
      </c>
      <c r="D5908" t="s">
        <v>9148</v>
      </c>
    </row>
    <row r="5909" spans="1:4" x14ac:dyDescent="0.25">
      <c r="A5909" s="4" t="str">
        <f>HYPERLINK("http://www.autodoc.ru/Web/price/art/LRFRL07191R?analog=on","LRFRL07191R")</f>
        <v>LRFRL07191R</v>
      </c>
      <c r="B5909" s="1" t="s">
        <v>9152</v>
      </c>
      <c r="C5909" s="1" t="s">
        <v>764</v>
      </c>
      <c r="D5909" t="s">
        <v>9150</v>
      </c>
    </row>
    <row r="5910" spans="1:4" x14ac:dyDescent="0.25">
      <c r="A5910" s="4" t="str">
        <f>HYPERLINK("http://www.autodoc.ru/Web/price/art/LRFRL07270L?analog=on","LRFRL07270L")</f>
        <v>LRFRL07270L</v>
      </c>
      <c r="B5910" s="1" t="s">
        <v>9153</v>
      </c>
      <c r="C5910" s="1" t="s">
        <v>764</v>
      </c>
      <c r="D5910" t="s">
        <v>9154</v>
      </c>
    </row>
    <row r="5911" spans="1:4" x14ac:dyDescent="0.25">
      <c r="A5911" s="4" t="str">
        <f>HYPERLINK("http://www.autodoc.ru/Web/price/art/LRFRL07270R?analog=on","LRFRL07270R")</f>
        <v>LRFRL07270R</v>
      </c>
      <c r="B5911" s="1" t="s">
        <v>9155</v>
      </c>
      <c r="C5911" s="1" t="s">
        <v>764</v>
      </c>
      <c r="D5911" t="s">
        <v>9156</v>
      </c>
    </row>
    <row r="5912" spans="1:4" x14ac:dyDescent="0.25">
      <c r="A5912" s="4" t="str">
        <f>HYPERLINK("http://www.autodoc.ru/Web/price/art/LRFRL07271L?analog=on","LRFRL07271L")</f>
        <v>LRFRL07271L</v>
      </c>
      <c r="B5912" s="1" t="s">
        <v>9153</v>
      </c>
      <c r="C5912" s="1" t="s">
        <v>764</v>
      </c>
      <c r="D5912" t="s">
        <v>9157</v>
      </c>
    </row>
    <row r="5913" spans="1:4" x14ac:dyDescent="0.25">
      <c r="A5913" s="4" t="str">
        <f>HYPERLINK("http://www.autodoc.ru/Web/price/art/LRFRL07271R?analog=on","LRFRL07271R")</f>
        <v>LRFRL07271R</v>
      </c>
      <c r="B5913" s="1" t="s">
        <v>9155</v>
      </c>
      <c r="C5913" s="1" t="s">
        <v>764</v>
      </c>
      <c r="D5913" t="s">
        <v>9158</v>
      </c>
    </row>
    <row r="5914" spans="1:4" x14ac:dyDescent="0.25">
      <c r="A5914" s="4" t="str">
        <f>HYPERLINK("http://www.autodoc.ru/Web/price/art/LRFRL07300L?analog=on","LRFRL07300L")</f>
        <v>LRFRL07300L</v>
      </c>
      <c r="B5914" s="1" t="s">
        <v>9159</v>
      </c>
      <c r="C5914" s="1" t="s">
        <v>764</v>
      </c>
      <c r="D5914" t="s">
        <v>9160</v>
      </c>
    </row>
    <row r="5915" spans="1:4" x14ac:dyDescent="0.25">
      <c r="A5915" s="4" t="str">
        <f>HYPERLINK("http://www.autodoc.ru/Web/price/art/LRFRL07300R?analog=on","LRFRL07300R")</f>
        <v>LRFRL07300R</v>
      </c>
      <c r="B5915" s="1" t="s">
        <v>9161</v>
      </c>
      <c r="C5915" s="1" t="s">
        <v>764</v>
      </c>
      <c r="D5915" t="s">
        <v>9162</v>
      </c>
    </row>
    <row r="5916" spans="1:4" x14ac:dyDescent="0.25">
      <c r="A5916" s="4" t="str">
        <f>HYPERLINK("http://www.autodoc.ru/Web/price/art/LRFRL07310N?analog=on","LRFRL07310N")</f>
        <v>LRFRL07310N</v>
      </c>
      <c r="C5916" s="1" t="s">
        <v>764</v>
      </c>
      <c r="D5916" t="s">
        <v>9163</v>
      </c>
    </row>
    <row r="5917" spans="1:4" x14ac:dyDescent="0.25">
      <c r="A5917" s="4" t="str">
        <f>HYPERLINK("http://www.autodoc.ru/Web/price/art/LRFRL07400L?analog=on","LRFRL07400L")</f>
        <v>LRFRL07400L</v>
      </c>
      <c r="B5917" s="1" t="s">
        <v>9164</v>
      </c>
      <c r="C5917" s="1" t="s">
        <v>764</v>
      </c>
      <c r="D5917" t="s">
        <v>9165</v>
      </c>
    </row>
    <row r="5918" spans="1:4" x14ac:dyDescent="0.25">
      <c r="A5918" s="4" t="str">
        <f>HYPERLINK("http://www.autodoc.ru/Web/price/art/LRFRL07400R?analog=on","LRFRL07400R")</f>
        <v>LRFRL07400R</v>
      </c>
      <c r="B5918" s="1" t="s">
        <v>9166</v>
      </c>
      <c r="C5918" s="1" t="s">
        <v>764</v>
      </c>
      <c r="D5918" t="s">
        <v>9167</v>
      </c>
    </row>
    <row r="5919" spans="1:4" x14ac:dyDescent="0.25">
      <c r="A5919" s="4" t="str">
        <f>HYPERLINK("http://www.autodoc.ru/Web/price/art/LRFRL074A0N?analog=on","LRFRL074A0N")</f>
        <v>LRFRL074A0N</v>
      </c>
      <c r="C5919" s="1" t="s">
        <v>764</v>
      </c>
      <c r="D5919" t="s">
        <v>9168</v>
      </c>
    </row>
    <row r="5920" spans="1:4" x14ac:dyDescent="0.25">
      <c r="A5920" s="4" t="str">
        <f>HYPERLINK("http://www.autodoc.ru/Web/price/art/LRFRL034A0N?analog=on","LRFRL034A0N")</f>
        <v>LRFRL034A0N</v>
      </c>
      <c r="C5920" s="1" t="s">
        <v>782</v>
      </c>
      <c r="D5920" t="s">
        <v>9168</v>
      </c>
    </row>
    <row r="5921" spans="1:4" x14ac:dyDescent="0.25">
      <c r="A5921" s="4" t="str">
        <f>HYPERLINK("http://www.autodoc.ru/Web/price/art/LRFRL034A1N?analog=on","LRFRL034A1N")</f>
        <v>LRFRL034A1N</v>
      </c>
      <c r="C5921" s="1" t="s">
        <v>782</v>
      </c>
      <c r="D5921" t="s">
        <v>9168</v>
      </c>
    </row>
    <row r="5922" spans="1:4" x14ac:dyDescent="0.25">
      <c r="A5922" s="4" t="str">
        <f>HYPERLINK("http://www.autodoc.ru/Web/price/art/LRFRL07450R?analog=on","LRFRL07450R")</f>
        <v>LRFRL07450R</v>
      </c>
      <c r="B5922" s="1" t="s">
        <v>9169</v>
      </c>
      <c r="C5922" s="1" t="s">
        <v>764</v>
      </c>
      <c r="D5922" t="s">
        <v>9170</v>
      </c>
    </row>
    <row r="5923" spans="1:4" x14ac:dyDescent="0.25">
      <c r="A5923" s="4" t="str">
        <f>HYPERLINK("http://www.autodoc.ru/Web/price/art/LRFRL11450XR?analog=on","LRFRL11450XR")</f>
        <v>LRFRL11450XR</v>
      </c>
      <c r="B5923" s="1" t="s">
        <v>9171</v>
      </c>
      <c r="C5923" s="1" t="s">
        <v>1470</v>
      </c>
      <c r="D5923" t="s">
        <v>9172</v>
      </c>
    </row>
    <row r="5924" spans="1:4" x14ac:dyDescent="0.25">
      <c r="A5924" s="4" t="str">
        <f>HYPERLINK("http://www.autodoc.ru/Web/price/art/LRFRL07450L?analog=on","LRFRL07450L")</f>
        <v>LRFRL07450L</v>
      </c>
      <c r="B5924" s="1" t="s">
        <v>9173</v>
      </c>
      <c r="C5924" s="1" t="s">
        <v>764</v>
      </c>
      <c r="D5924" t="s">
        <v>9174</v>
      </c>
    </row>
    <row r="5925" spans="1:4" x14ac:dyDescent="0.25">
      <c r="A5925" s="4" t="str">
        <f>HYPERLINK("http://www.autodoc.ru/Web/price/art/LRFRL11450XL?analog=on","LRFRL11450XL")</f>
        <v>LRFRL11450XL</v>
      </c>
      <c r="B5925" s="1" t="s">
        <v>9175</v>
      </c>
      <c r="C5925" s="1" t="s">
        <v>1470</v>
      </c>
      <c r="D5925" t="s">
        <v>9176</v>
      </c>
    </row>
    <row r="5926" spans="1:4" x14ac:dyDescent="0.25">
      <c r="A5926" s="4" t="str">
        <f>HYPERLINK("http://www.autodoc.ru/Web/price/art/LRFRL07451R?analog=on","LRFRL07451R")</f>
        <v>LRFRL07451R</v>
      </c>
      <c r="B5926" s="1" t="s">
        <v>9177</v>
      </c>
      <c r="C5926" s="1" t="s">
        <v>764</v>
      </c>
      <c r="D5926" t="s">
        <v>9178</v>
      </c>
    </row>
    <row r="5927" spans="1:4" x14ac:dyDescent="0.25">
      <c r="A5927" s="4" t="str">
        <f>HYPERLINK("http://www.autodoc.ru/Web/price/art/LRFRL07451L?analog=on","LRFRL07451L")</f>
        <v>LRFRL07451L</v>
      </c>
      <c r="B5927" s="1" t="s">
        <v>9179</v>
      </c>
      <c r="C5927" s="1" t="s">
        <v>764</v>
      </c>
      <c r="D5927" t="s">
        <v>9180</v>
      </c>
    </row>
    <row r="5928" spans="1:4" x14ac:dyDescent="0.25">
      <c r="A5928" s="4" t="str">
        <f>HYPERLINK("http://www.autodoc.ru/Web/price/art/LRFRL11451R?analog=on","LRFRL11451R")</f>
        <v>LRFRL11451R</v>
      </c>
      <c r="B5928" s="1" t="s">
        <v>9171</v>
      </c>
      <c r="C5928" s="1" t="s">
        <v>1470</v>
      </c>
      <c r="D5928" t="s">
        <v>9181</v>
      </c>
    </row>
    <row r="5929" spans="1:4" x14ac:dyDescent="0.25">
      <c r="A5929" s="4" t="str">
        <f>HYPERLINK("http://www.autodoc.ru/Web/price/art/LRFRL11451L?analog=on","LRFRL11451L")</f>
        <v>LRFRL11451L</v>
      </c>
      <c r="B5929" s="1" t="s">
        <v>9175</v>
      </c>
      <c r="C5929" s="1" t="s">
        <v>1470</v>
      </c>
      <c r="D5929" t="s">
        <v>9182</v>
      </c>
    </row>
    <row r="5930" spans="1:4" x14ac:dyDescent="0.25">
      <c r="A5930" s="4" t="str">
        <f>HYPERLINK("http://www.autodoc.ru/Web/price/art/LRDIS04460L?analog=on","LRDIS04460L")</f>
        <v>LRDIS04460L</v>
      </c>
      <c r="B5930" s="1" t="s">
        <v>9100</v>
      </c>
      <c r="C5930" s="1" t="s">
        <v>711</v>
      </c>
      <c r="D5930" t="s">
        <v>9101</v>
      </c>
    </row>
    <row r="5931" spans="1:4" x14ac:dyDescent="0.25">
      <c r="A5931" s="4" t="str">
        <f>HYPERLINK("http://www.autodoc.ru/Web/price/art/LRDIS04460R?analog=on","LRDIS04460R")</f>
        <v>LRDIS04460R</v>
      </c>
      <c r="B5931" s="1" t="s">
        <v>9102</v>
      </c>
      <c r="C5931" s="1" t="s">
        <v>711</v>
      </c>
      <c r="D5931" t="s">
        <v>9103</v>
      </c>
    </row>
    <row r="5932" spans="1:4" x14ac:dyDescent="0.25">
      <c r="A5932" s="4" t="str">
        <f>HYPERLINK("http://www.autodoc.ru/Web/price/art/LRFRL07640?analog=on","LRFRL07640")</f>
        <v>LRFRL07640</v>
      </c>
      <c r="B5932" s="1" t="s">
        <v>9183</v>
      </c>
      <c r="C5932" s="1" t="s">
        <v>764</v>
      </c>
      <c r="D5932" t="s">
        <v>9184</v>
      </c>
    </row>
    <row r="5933" spans="1:4" x14ac:dyDescent="0.25">
      <c r="A5933" s="4" t="str">
        <f>HYPERLINK("http://www.autodoc.ru/Web/price/art/FDMON07913?analog=on","FDMON07913")</f>
        <v>FDMON07913</v>
      </c>
      <c r="B5933" s="1" t="s">
        <v>7544</v>
      </c>
      <c r="C5933" s="1" t="s">
        <v>764</v>
      </c>
      <c r="D5933" t="s">
        <v>7545</v>
      </c>
    </row>
    <row r="5934" spans="1:4" x14ac:dyDescent="0.25">
      <c r="A5934" s="4" t="str">
        <f>HYPERLINK("http://www.autodoc.ru/Web/price/art/LRFRL06970?analog=on","LRFRL06970")</f>
        <v>LRFRL06970</v>
      </c>
      <c r="B5934" s="1" t="s">
        <v>9185</v>
      </c>
      <c r="C5934" s="1" t="s">
        <v>1995</v>
      </c>
      <c r="D5934" t="s">
        <v>9186</v>
      </c>
    </row>
    <row r="5935" spans="1:4" x14ac:dyDescent="0.25">
      <c r="A5935" s="3" t="s">
        <v>9187</v>
      </c>
      <c r="B5935" s="3"/>
      <c r="C5935" s="3"/>
      <c r="D5935" s="3"/>
    </row>
    <row r="5936" spans="1:4" x14ac:dyDescent="0.25">
      <c r="A5936" s="4" t="str">
        <f>HYPERLINK("http://www.autodoc.ru/Web/price/art/LRFRL98330?analog=on","LRFRL98330")</f>
        <v>LRFRL98330</v>
      </c>
      <c r="B5936" s="1" t="s">
        <v>9188</v>
      </c>
      <c r="C5936" s="1" t="s">
        <v>9189</v>
      </c>
      <c r="D5936" t="s">
        <v>9190</v>
      </c>
    </row>
    <row r="5937" spans="1:4" x14ac:dyDescent="0.25">
      <c r="A5937" s="4" t="str">
        <f>HYPERLINK("http://www.autodoc.ru/Web/price/art/LRFRL98380?analog=on","LRFRL98380")</f>
        <v>LRFRL98380</v>
      </c>
      <c r="B5937" s="1" t="s">
        <v>9191</v>
      </c>
      <c r="C5937" s="1" t="s">
        <v>3313</v>
      </c>
      <c r="D5937" t="s">
        <v>9192</v>
      </c>
    </row>
    <row r="5938" spans="1:4" x14ac:dyDescent="0.25">
      <c r="A5938" s="4" t="str">
        <f>HYPERLINK("http://www.autodoc.ru/Web/price/art/LRFRL034A0N?analog=on","LRFRL034A0N")</f>
        <v>LRFRL034A0N</v>
      </c>
      <c r="C5938" s="1" t="s">
        <v>782</v>
      </c>
      <c r="D5938" t="s">
        <v>9168</v>
      </c>
    </row>
    <row r="5939" spans="1:4" x14ac:dyDescent="0.25">
      <c r="A5939" s="4" t="str">
        <f>HYPERLINK("http://www.autodoc.ru/Web/price/art/LRFRL034A1N?analog=on","LRFRL034A1N")</f>
        <v>LRFRL034A1N</v>
      </c>
      <c r="C5939" s="1" t="s">
        <v>782</v>
      </c>
      <c r="D5939" t="s">
        <v>9168</v>
      </c>
    </row>
    <row r="5940" spans="1:4" x14ac:dyDescent="0.25">
      <c r="A5940" s="4" t="str">
        <f>HYPERLINK("http://www.autodoc.ru/Web/price/art/LRFRL01450L?analog=on","LRFRL01450L")</f>
        <v>LRFRL01450L</v>
      </c>
      <c r="B5940" s="1" t="s">
        <v>9193</v>
      </c>
      <c r="C5940" s="1" t="s">
        <v>1310</v>
      </c>
      <c r="D5940" t="s">
        <v>9194</v>
      </c>
    </row>
    <row r="5941" spans="1:4" x14ac:dyDescent="0.25">
      <c r="A5941" s="4" t="str">
        <f>HYPERLINK("http://www.autodoc.ru/Web/price/art/LRFRL01450R?analog=on","LRFRL01450R")</f>
        <v>LRFRL01450R</v>
      </c>
      <c r="B5941" s="1" t="s">
        <v>9195</v>
      </c>
      <c r="C5941" s="1" t="s">
        <v>1310</v>
      </c>
      <c r="D5941" t="s">
        <v>9196</v>
      </c>
    </row>
    <row r="5942" spans="1:4" x14ac:dyDescent="0.25">
      <c r="A5942" s="4" t="str">
        <f>HYPERLINK("http://www.autodoc.ru/Web/price/art/LRFRL98810L?analog=on","LRFRL98810L")</f>
        <v>LRFRL98810L</v>
      </c>
      <c r="B5942" s="1" t="s">
        <v>9197</v>
      </c>
      <c r="C5942" s="1" t="s">
        <v>9189</v>
      </c>
      <c r="D5942" t="s">
        <v>9198</v>
      </c>
    </row>
    <row r="5943" spans="1:4" x14ac:dyDescent="0.25">
      <c r="A5943" s="4" t="str">
        <f>HYPERLINK("http://www.autodoc.ru/Web/price/art/LRFRL98810R?analog=on","LRFRL98810R")</f>
        <v>LRFRL98810R</v>
      </c>
      <c r="B5943" s="1" t="s">
        <v>9199</v>
      </c>
      <c r="C5943" s="1" t="s">
        <v>9189</v>
      </c>
      <c r="D5943" t="s">
        <v>9200</v>
      </c>
    </row>
    <row r="5944" spans="1:4" x14ac:dyDescent="0.25">
      <c r="A5944" s="4" t="str">
        <f>HYPERLINK("http://www.autodoc.ru/Web/price/art/RVR7599970?analog=on","RVR7599970")</f>
        <v>RVR7599970</v>
      </c>
      <c r="B5944" s="1" t="s">
        <v>9201</v>
      </c>
      <c r="C5944" s="1" t="s">
        <v>1785</v>
      </c>
      <c r="D5944" t="s">
        <v>9202</v>
      </c>
    </row>
    <row r="5945" spans="1:4" x14ac:dyDescent="0.25">
      <c r="A5945" s="4" t="str">
        <f>HYPERLINK("http://www.autodoc.ru/Web/price/art/RVR7599972?analog=on","RVR7599972")</f>
        <v>RVR7599972</v>
      </c>
      <c r="B5945" s="1" t="s">
        <v>9203</v>
      </c>
      <c r="C5945" s="1" t="s">
        <v>1027</v>
      </c>
      <c r="D5945" t="s">
        <v>9204</v>
      </c>
    </row>
    <row r="5946" spans="1:4" x14ac:dyDescent="0.25">
      <c r="A5946" s="3" t="s">
        <v>9205</v>
      </c>
      <c r="B5946" s="3"/>
      <c r="C5946" s="3"/>
      <c r="D5946" s="3"/>
    </row>
    <row r="5947" spans="1:4" x14ac:dyDescent="0.25">
      <c r="A5947" s="4" t="str">
        <f>HYPERLINK("http://www.autodoc.ru/Web/price/art/LRRAG06100?analog=on","LRRAG06100")</f>
        <v>LRRAG06100</v>
      </c>
      <c r="B5947" s="1" t="s">
        <v>9206</v>
      </c>
      <c r="C5947" s="1" t="s">
        <v>1995</v>
      </c>
      <c r="D5947" t="s">
        <v>9207</v>
      </c>
    </row>
    <row r="5948" spans="1:4" x14ac:dyDescent="0.25">
      <c r="A5948" s="4" t="str">
        <f>HYPERLINK("http://www.autodoc.ru/Web/price/art/LRRAG03160X?analog=on","LRRAG03160X")</f>
        <v>LRRAG03160X</v>
      </c>
      <c r="B5948" s="1" t="s">
        <v>9208</v>
      </c>
      <c r="C5948" s="1" t="s">
        <v>782</v>
      </c>
      <c r="D5948" t="s">
        <v>9209</v>
      </c>
    </row>
    <row r="5949" spans="1:4" x14ac:dyDescent="0.25">
      <c r="A5949" s="4" t="str">
        <f>HYPERLINK("http://www.autodoc.ru/Web/price/art/LRRAG06190L?analog=on","LRRAG06190L")</f>
        <v>LRRAG06190L</v>
      </c>
      <c r="B5949" s="1" t="s">
        <v>9210</v>
      </c>
      <c r="C5949" s="1" t="s">
        <v>1995</v>
      </c>
      <c r="D5949" t="s">
        <v>9211</v>
      </c>
    </row>
    <row r="5950" spans="1:4" x14ac:dyDescent="0.25">
      <c r="A5950" s="4" t="str">
        <f>HYPERLINK("http://www.autodoc.ru/Web/price/art/LRRAG06190R?analog=on","LRRAG06190R")</f>
        <v>LRRAG06190R</v>
      </c>
      <c r="B5950" s="1" t="s">
        <v>9212</v>
      </c>
      <c r="C5950" s="1" t="s">
        <v>1995</v>
      </c>
      <c r="D5950" t="s">
        <v>9213</v>
      </c>
    </row>
    <row r="5951" spans="1:4" x14ac:dyDescent="0.25">
      <c r="A5951" s="4" t="str">
        <f>HYPERLINK("http://www.autodoc.ru/Web/price/art/LRRAG124A0N?analog=on","LRRAG124A0N")</f>
        <v>LRRAG124A0N</v>
      </c>
      <c r="C5951" s="1" t="s">
        <v>546</v>
      </c>
      <c r="D5951" t="s">
        <v>9214</v>
      </c>
    </row>
    <row r="5952" spans="1:4" x14ac:dyDescent="0.25">
      <c r="A5952" s="4" t="str">
        <f>HYPERLINK("http://www.autodoc.ru/Web/price/art/LRRAG064A0N?analog=on","LRRAG064A0N")</f>
        <v>LRRAG064A0N</v>
      </c>
      <c r="C5952" s="1" t="s">
        <v>2045</v>
      </c>
      <c r="D5952" t="s">
        <v>9214</v>
      </c>
    </row>
    <row r="5953" spans="1:4" x14ac:dyDescent="0.25">
      <c r="A5953" s="4" t="str">
        <f>HYPERLINK("http://www.autodoc.ru/Web/price/art/LRRAG05452L?analog=on","LRRAG05452L")</f>
        <v>LRRAG05452L</v>
      </c>
      <c r="B5953" s="1" t="s">
        <v>9215</v>
      </c>
      <c r="C5953" s="1" t="s">
        <v>9216</v>
      </c>
      <c r="D5953" t="s">
        <v>9217</v>
      </c>
    </row>
    <row r="5954" spans="1:4" x14ac:dyDescent="0.25">
      <c r="A5954" s="4" t="str">
        <f>HYPERLINK("http://www.autodoc.ru/Web/price/art/LRRAG05452R?analog=on","LRRAG05452R")</f>
        <v>LRRAG05452R</v>
      </c>
      <c r="B5954" s="1" t="s">
        <v>9218</v>
      </c>
      <c r="C5954" s="1" t="s">
        <v>9216</v>
      </c>
      <c r="D5954" t="s">
        <v>9219</v>
      </c>
    </row>
    <row r="5955" spans="1:4" x14ac:dyDescent="0.25">
      <c r="A5955" s="4" t="str">
        <f>HYPERLINK("http://www.autodoc.ru/Web/price/art/LRDIS04460L?analog=on","LRDIS04460L")</f>
        <v>LRDIS04460L</v>
      </c>
      <c r="B5955" s="1" t="s">
        <v>9100</v>
      </c>
      <c r="C5955" s="1" t="s">
        <v>711</v>
      </c>
      <c r="D5955" t="s">
        <v>9101</v>
      </c>
    </row>
    <row r="5956" spans="1:4" x14ac:dyDescent="0.25">
      <c r="A5956" s="4" t="str">
        <f>HYPERLINK("http://www.autodoc.ru/Web/price/art/LRDIS04460R?analog=on","LRDIS04460R")</f>
        <v>LRDIS04460R</v>
      </c>
      <c r="B5956" s="1" t="s">
        <v>9102</v>
      </c>
      <c r="C5956" s="1" t="s">
        <v>711</v>
      </c>
      <c r="D5956" t="s">
        <v>9103</v>
      </c>
    </row>
    <row r="5957" spans="1:4" x14ac:dyDescent="0.25">
      <c r="A5957" s="4" t="str">
        <f>HYPERLINK("http://www.autodoc.ru/Web/price/art/LRRAG109C0L?analog=on","LRRAG109C0L")</f>
        <v>LRRAG109C0L</v>
      </c>
      <c r="B5957" s="1" t="s">
        <v>9220</v>
      </c>
      <c r="C5957" s="1" t="s">
        <v>9221</v>
      </c>
      <c r="D5957" t="s">
        <v>9222</v>
      </c>
    </row>
    <row r="5958" spans="1:4" x14ac:dyDescent="0.25">
      <c r="A5958" s="4" t="str">
        <f>HYPERLINK("http://www.autodoc.ru/Web/price/art/LRRAG109C0R?analog=on","LRRAG109C0R")</f>
        <v>LRRAG109C0R</v>
      </c>
      <c r="B5958" s="1" t="s">
        <v>9223</v>
      </c>
      <c r="C5958" s="1" t="s">
        <v>9221</v>
      </c>
      <c r="D5958" t="s">
        <v>9224</v>
      </c>
    </row>
    <row r="5959" spans="1:4" x14ac:dyDescent="0.25">
      <c r="A5959" s="3" t="s">
        <v>9225</v>
      </c>
      <c r="B5959" s="3"/>
      <c r="C5959" s="3"/>
      <c r="D5959" s="3"/>
    </row>
    <row r="5960" spans="1:4" x14ac:dyDescent="0.25">
      <c r="A5960" s="4" t="str">
        <f>HYPERLINK("http://www.autodoc.ru/Web/price/art/LRRAG14160?analog=on","LRRAG14160")</f>
        <v>LRRAG14160</v>
      </c>
      <c r="B5960" s="1" t="s">
        <v>9226</v>
      </c>
      <c r="C5960" s="1" t="s">
        <v>1467</v>
      </c>
      <c r="D5960" t="s">
        <v>9227</v>
      </c>
    </row>
    <row r="5961" spans="1:4" x14ac:dyDescent="0.25">
      <c r="A5961" s="3" t="s">
        <v>9228</v>
      </c>
      <c r="B5961" s="3"/>
      <c r="C5961" s="3"/>
      <c r="D5961" s="3"/>
    </row>
    <row r="5962" spans="1:4" x14ac:dyDescent="0.25">
      <c r="A5962" s="4" t="str">
        <f>HYPERLINK("http://www.autodoc.ru/Web/price/art/LREVQ11100?analog=on","LREVQ11100")</f>
        <v>LREVQ11100</v>
      </c>
      <c r="B5962" s="1" t="s">
        <v>9229</v>
      </c>
      <c r="C5962" s="1" t="s">
        <v>1470</v>
      </c>
      <c r="D5962" t="s">
        <v>9230</v>
      </c>
    </row>
    <row r="5963" spans="1:4" x14ac:dyDescent="0.25">
      <c r="A5963" s="4" t="str">
        <f>HYPERLINK("http://www.autodoc.ru/Web/price/art/LREVQ11101?analog=on","LREVQ11101")</f>
        <v>LREVQ11101</v>
      </c>
      <c r="B5963" s="1" t="s">
        <v>9231</v>
      </c>
      <c r="C5963" s="1" t="s">
        <v>1470</v>
      </c>
      <c r="D5963" t="s">
        <v>9232</v>
      </c>
    </row>
    <row r="5964" spans="1:4" x14ac:dyDescent="0.25">
      <c r="A5964" s="4" t="str">
        <f>HYPERLINK("http://www.autodoc.ru/Web/price/art/LREVQ11160?analog=on","LREVQ11160")</f>
        <v>LREVQ11160</v>
      </c>
      <c r="B5964" s="1" t="s">
        <v>9233</v>
      </c>
      <c r="C5964" s="1" t="s">
        <v>1470</v>
      </c>
      <c r="D5964" t="s">
        <v>9234</v>
      </c>
    </row>
    <row r="5965" spans="1:4" x14ac:dyDescent="0.25">
      <c r="A5965" s="4" t="str">
        <f>HYPERLINK("http://www.autodoc.ru/Web/price/art/LREVQ11161?analog=on","LREVQ11161")</f>
        <v>LREVQ11161</v>
      </c>
      <c r="B5965" s="1" t="s">
        <v>9235</v>
      </c>
      <c r="C5965" s="1" t="s">
        <v>1470</v>
      </c>
      <c r="D5965" t="s">
        <v>9236</v>
      </c>
    </row>
    <row r="5966" spans="1:4" x14ac:dyDescent="0.25">
      <c r="A5966" s="4" t="str">
        <f>HYPERLINK("http://www.autodoc.ru/Web/price/art/LREVQ11190L?analog=on","LREVQ11190L")</f>
        <v>LREVQ11190L</v>
      </c>
      <c r="B5966" s="1" t="s">
        <v>9237</v>
      </c>
      <c r="C5966" s="1" t="s">
        <v>1470</v>
      </c>
      <c r="D5966" t="s">
        <v>9238</v>
      </c>
    </row>
    <row r="5967" spans="1:4" x14ac:dyDescent="0.25">
      <c r="A5967" s="4" t="str">
        <f>HYPERLINK("http://www.autodoc.ru/Web/price/art/LREVQ11190R?analog=on","LREVQ11190R")</f>
        <v>LREVQ11190R</v>
      </c>
      <c r="B5967" s="1" t="s">
        <v>9239</v>
      </c>
      <c r="C5967" s="1" t="s">
        <v>1470</v>
      </c>
      <c r="D5967" t="s">
        <v>9240</v>
      </c>
    </row>
    <row r="5968" spans="1:4" x14ac:dyDescent="0.25">
      <c r="A5968" s="4" t="str">
        <f>HYPERLINK("http://www.autodoc.ru/Web/price/art/LREVQ11220?analog=on","LREVQ11220")</f>
        <v>LREVQ11220</v>
      </c>
      <c r="B5968" s="1" t="s">
        <v>9241</v>
      </c>
      <c r="C5968" s="1" t="s">
        <v>1470</v>
      </c>
      <c r="D5968" t="s">
        <v>9242</v>
      </c>
    </row>
    <row r="5969" spans="1:4" x14ac:dyDescent="0.25">
      <c r="A5969" s="4" t="str">
        <f>HYPERLINK("http://www.autodoc.ru/Web/price/art/LREVQ11221?analog=on","LREVQ11221")</f>
        <v>LREVQ11221</v>
      </c>
      <c r="B5969" s="1" t="s">
        <v>9243</v>
      </c>
      <c r="C5969" s="1" t="s">
        <v>1470</v>
      </c>
      <c r="D5969" t="s">
        <v>9244</v>
      </c>
    </row>
    <row r="5970" spans="1:4" x14ac:dyDescent="0.25">
      <c r="A5970" s="4" t="str">
        <f>HYPERLINK("http://www.autodoc.ru/Web/price/art/LREVQ11270L?analog=on","LREVQ11270L")</f>
        <v>LREVQ11270L</v>
      </c>
      <c r="B5970" s="1" t="s">
        <v>9245</v>
      </c>
      <c r="C5970" s="1" t="s">
        <v>1470</v>
      </c>
      <c r="D5970" t="s">
        <v>9246</v>
      </c>
    </row>
    <row r="5971" spans="1:4" x14ac:dyDescent="0.25">
      <c r="A5971" s="4" t="str">
        <f>HYPERLINK("http://www.autodoc.ru/Web/price/art/LREVQ11270R?analog=on","LREVQ11270R")</f>
        <v>LREVQ11270R</v>
      </c>
      <c r="B5971" s="1" t="s">
        <v>9247</v>
      </c>
      <c r="C5971" s="1" t="s">
        <v>1470</v>
      </c>
      <c r="D5971" t="s">
        <v>9248</v>
      </c>
    </row>
    <row r="5972" spans="1:4" x14ac:dyDescent="0.25">
      <c r="A5972" s="4" t="str">
        <f>HYPERLINK("http://www.autodoc.ru/Web/price/art/LREVQ11271L?analog=on","LREVQ11271L")</f>
        <v>LREVQ11271L</v>
      </c>
      <c r="B5972" s="1" t="s">
        <v>9245</v>
      </c>
      <c r="C5972" s="1" t="s">
        <v>1470</v>
      </c>
      <c r="D5972" t="s">
        <v>9249</v>
      </c>
    </row>
    <row r="5973" spans="1:4" x14ac:dyDescent="0.25">
      <c r="A5973" s="4" t="str">
        <f>HYPERLINK("http://www.autodoc.ru/Web/price/art/LREVQ11271R?analog=on","LREVQ11271R")</f>
        <v>LREVQ11271R</v>
      </c>
      <c r="B5973" s="1" t="s">
        <v>9247</v>
      </c>
      <c r="C5973" s="1" t="s">
        <v>1470</v>
      </c>
      <c r="D5973" t="s">
        <v>9250</v>
      </c>
    </row>
    <row r="5974" spans="1:4" x14ac:dyDescent="0.25">
      <c r="A5974" s="4" t="str">
        <f>HYPERLINK("http://www.autodoc.ru/Web/price/art/LREVQ114A0N?analog=on","LREVQ114A0N")</f>
        <v>LREVQ114A0N</v>
      </c>
      <c r="C5974" s="1" t="s">
        <v>1470</v>
      </c>
      <c r="D5974" t="s">
        <v>9251</v>
      </c>
    </row>
    <row r="5975" spans="1:4" x14ac:dyDescent="0.25">
      <c r="A5975" s="4" t="str">
        <f>HYPERLINK("http://www.autodoc.ru/Web/price/art/LREVQ114A1N?analog=on","LREVQ114A1N")</f>
        <v>LREVQ114A1N</v>
      </c>
      <c r="C5975" s="1" t="s">
        <v>1470</v>
      </c>
      <c r="D5975" t="s">
        <v>9251</v>
      </c>
    </row>
    <row r="5976" spans="1:4" x14ac:dyDescent="0.25">
      <c r="A5976" s="4" t="str">
        <f>HYPERLINK("http://www.autodoc.ru/Web/price/art/LREVQ114A2N?analog=on","LREVQ114A2N")</f>
        <v>LREVQ114A2N</v>
      </c>
      <c r="C5976" s="1" t="s">
        <v>1470</v>
      </c>
      <c r="D5976" t="s">
        <v>9251</v>
      </c>
    </row>
    <row r="5977" spans="1:4" x14ac:dyDescent="0.25">
      <c r="A5977" s="4" t="str">
        <f>HYPERLINK("http://www.autodoc.ru/Web/price/art/LREVQ114B0N?analog=on","LREVQ114B0N")</f>
        <v>LREVQ114B0N</v>
      </c>
      <c r="C5977" s="1" t="s">
        <v>1470</v>
      </c>
      <c r="D5977" t="s">
        <v>9252</v>
      </c>
    </row>
    <row r="5978" spans="1:4" x14ac:dyDescent="0.25">
      <c r="A5978" s="4" t="str">
        <f>HYPERLINK("http://www.autodoc.ru/Web/price/art/LREVQ15450R?analog=on","LREVQ15450R")</f>
        <v>LREVQ15450R</v>
      </c>
      <c r="B5978" s="1" t="s">
        <v>9253</v>
      </c>
      <c r="C5978" s="1" t="s">
        <v>1256</v>
      </c>
      <c r="D5978" t="s">
        <v>9254</v>
      </c>
    </row>
    <row r="5979" spans="1:4" x14ac:dyDescent="0.25">
      <c r="A5979" s="4" t="str">
        <f>HYPERLINK("http://www.autodoc.ru/Web/price/art/LREVQ15450L?analog=on","LREVQ15450L")</f>
        <v>LREVQ15450L</v>
      </c>
      <c r="B5979" s="1" t="s">
        <v>9255</v>
      </c>
      <c r="C5979" s="1" t="s">
        <v>1256</v>
      </c>
      <c r="D5979" t="s">
        <v>9256</v>
      </c>
    </row>
    <row r="5980" spans="1:4" x14ac:dyDescent="0.25">
      <c r="A5980" s="4" t="str">
        <f>HYPERLINK("http://www.autodoc.ru/Web/price/art/LREVQ11450L?analog=on","LREVQ11450L")</f>
        <v>LREVQ11450L</v>
      </c>
      <c r="B5980" s="1" t="s">
        <v>9257</v>
      </c>
      <c r="C5980" s="1" t="s">
        <v>9258</v>
      </c>
      <c r="D5980" t="s">
        <v>9259</v>
      </c>
    </row>
    <row r="5981" spans="1:4" x14ac:dyDescent="0.25">
      <c r="A5981" s="4" t="str">
        <f>HYPERLINK("http://www.autodoc.ru/Web/price/art/LREVQ11450R?analog=on","LREVQ11450R")</f>
        <v>LREVQ11450R</v>
      </c>
      <c r="B5981" s="1" t="s">
        <v>9260</v>
      </c>
      <c r="C5981" s="1" t="s">
        <v>9258</v>
      </c>
      <c r="D5981" t="s">
        <v>9261</v>
      </c>
    </row>
    <row r="5982" spans="1:4" x14ac:dyDescent="0.25">
      <c r="A5982" s="4" t="str">
        <f>HYPERLINK("http://www.autodoc.ru/Web/price/art/LREVQ15460L?analog=on","LREVQ15460L")</f>
        <v>LREVQ15460L</v>
      </c>
      <c r="B5982" s="1" t="s">
        <v>9262</v>
      </c>
      <c r="C5982" s="1" t="s">
        <v>1256</v>
      </c>
      <c r="D5982" t="s">
        <v>9263</v>
      </c>
    </row>
    <row r="5983" spans="1:4" x14ac:dyDescent="0.25">
      <c r="A5983" s="4" t="str">
        <f>HYPERLINK("http://www.autodoc.ru/Web/price/art/LREVQ15460R?analog=on","LREVQ15460R")</f>
        <v>LREVQ15460R</v>
      </c>
      <c r="B5983" s="1" t="s">
        <v>9264</v>
      </c>
      <c r="C5983" s="1" t="s">
        <v>1256</v>
      </c>
      <c r="D5983" t="s">
        <v>9265</v>
      </c>
    </row>
    <row r="5984" spans="1:4" x14ac:dyDescent="0.25">
      <c r="A5984" s="4" t="str">
        <f>HYPERLINK("http://www.autodoc.ru/Web/price/art/LREVQ11640?analog=on","LREVQ11640")</f>
        <v>LREVQ11640</v>
      </c>
      <c r="B5984" s="1" t="s">
        <v>9266</v>
      </c>
      <c r="C5984" s="1" t="s">
        <v>1470</v>
      </c>
      <c r="D5984" t="s">
        <v>9267</v>
      </c>
    </row>
    <row r="5985" spans="1:4" x14ac:dyDescent="0.25">
      <c r="A5985" s="4" t="str">
        <f>HYPERLINK("http://www.autodoc.ru/Web/price/art/LREVQ11880?analog=on","LREVQ11880")</f>
        <v>LREVQ11880</v>
      </c>
      <c r="B5985" s="1" t="s">
        <v>9268</v>
      </c>
      <c r="C5985" s="1" t="s">
        <v>1470</v>
      </c>
      <c r="D5985" t="s">
        <v>9269</v>
      </c>
    </row>
    <row r="5986" spans="1:4" x14ac:dyDescent="0.25">
      <c r="A5986" s="3" t="s">
        <v>9270</v>
      </c>
      <c r="B5986" s="3"/>
      <c r="C5986" s="3"/>
      <c r="D5986" s="3"/>
    </row>
    <row r="5987" spans="1:4" x14ac:dyDescent="0.25">
      <c r="A5987" s="4" t="str">
        <f>HYPERLINK("http://www.autodoc.ru/Web/price/art/LRRSP10050L?analog=on","LRRSP10050L")</f>
        <v>LRRSP10050L</v>
      </c>
      <c r="B5987" s="1" t="s">
        <v>9271</v>
      </c>
      <c r="C5987" s="1" t="s">
        <v>9221</v>
      </c>
      <c r="D5987" t="s">
        <v>9272</v>
      </c>
    </row>
    <row r="5988" spans="1:4" x14ac:dyDescent="0.25">
      <c r="A5988" s="4" t="str">
        <f>HYPERLINK("http://www.autodoc.ru/Web/price/art/LRRSP10050R?analog=on","LRRSP10050R")</f>
        <v>LRRSP10050R</v>
      </c>
      <c r="B5988" s="1" t="s">
        <v>9273</v>
      </c>
      <c r="C5988" s="1" t="s">
        <v>9221</v>
      </c>
      <c r="D5988" t="s">
        <v>9274</v>
      </c>
    </row>
    <row r="5989" spans="1:4" x14ac:dyDescent="0.25">
      <c r="A5989" s="4" t="str">
        <f>HYPERLINK("http://www.autodoc.ru/Web/price/art/LRRSP06070L?analog=on","LRRSP06070L")</f>
        <v>LRRSP06070L</v>
      </c>
      <c r="B5989" s="1" t="s">
        <v>9055</v>
      </c>
      <c r="C5989" s="1" t="s">
        <v>1995</v>
      </c>
      <c r="D5989" t="s">
        <v>9056</v>
      </c>
    </row>
    <row r="5990" spans="1:4" x14ac:dyDescent="0.25">
      <c r="A5990" s="4" t="str">
        <f>HYPERLINK("http://www.autodoc.ru/Web/price/art/LRRSP06070R?analog=on","LRRSP06070R")</f>
        <v>LRRSP06070R</v>
      </c>
      <c r="B5990" s="1" t="s">
        <v>9057</v>
      </c>
      <c r="C5990" s="1" t="s">
        <v>1995</v>
      </c>
      <c r="D5990" t="s">
        <v>9058</v>
      </c>
    </row>
    <row r="5991" spans="1:4" x14ac:dyDescent="0.25">
      <c r="A5991" s="4" t="str">
        <f>HYPERLINK("http://www.autodoc.ru/Web/price/art/LRRSP06100?analog=on","LRRSP06100")</f>
        <v>LRRSP06100</v>
      </c>
      <c r="B5991" s="1" t="s">
        <v>9275</v>
      </c>
      <c r="C5991" s="1" t="s">
        <v>2045</v>
      </c>
      <c r="D5991" t="s">
        <v>9276</v>
      </c>
    </row>
    <row r="5992" spans="1:4" x14ac:dyDescent="0.25">
      <c r="A5992" s="4" t="str">
        <f>HYPERLINK("http://www.autodoc.ru/Web/price/art/LRRSP13100?analog=on","LRRSP13100")</f>
        <v>LRRSP13100</v>
      </c>
      <c r="B5992" s="1" t="s">
        <v>9277</v>
      </c>
      <c r="C5992" s="1" t="s">
        <v>1924</v>
      </c>
      <c r="D5992" t="s">
        <v>9278</v>
      </c>
    </row>
    <row r="5993" spans="1:4" x14ac:dyDescent="0.25">
      <c r="A5993" s="4" t="str">
        <f>HYPERLINK("http://www.autodoc.ru/Web/price/art/LRRSP10160?analog=on","LRRSP10160")</f>
        <v>LRRSP10160</v>
      </c>
      <c r="B5993" s="1" t="s">
        <v>9279</v>
      </c>
      <c r="C5993" s="1" t="s">
        <v>9221</v>
      </c>
      <c r="D5993" t="s">
        <v>9280</v>
      </c>
    </row>
    <row r="5994" spans="1:4" x14ac:dyDescent="0.25">
      <c r="A5994" s="4" t="str">
        <f>HYPERLINK("http://www.autodoc.ru/Web/price/art/LRRSP13161?analog=on","LRRSP13161")</f>
        <v>LRRSP13161</v>
      </c>
      <c r="B5994" s="1" t="s">
        <v>9281</v>
      </c>
      <c r="C5994" s="1" t="s">
        <v>1924</v>
      </c>
      <c r="D5994" t="s">
        <v>9282</v>
      </c>
    </row>
    <row r="5995" spans="1:4" x14ac:dyDescent="0.25">
      <c r="A5995" s="4" t="str">
        <f>HYPERLINK("http://www.autodoc.ru/Web/price/art/LRRSP10161?analog=on","LRRSP10161")</f>
        <v>LRRSP10161</v>
      </c>
      <c r="B5995" s="1" t="s">
        <v>9279</v>
      </c>
      <c r="C5995" s="1" t="s">
        <v>9221</v>
      </c>
      <c r="D5995" t="s">
        <v>9283</v>
      </c>
    </row>
    <row r="5996" spans="1:4" x14ac:dyDescent="0.25">
      <c r="A5996" s="4" t="str">
        <f>HYPERLINK("http://www.autodoc.ru/Web/price/art/LRRSP06240?analog=on","LRRSP06240")</f>
        <v>LRRSP06240</v>
      </c>
      <c r="B5996" s="1" t="s">
        <v>9284</v>
      </c>
      <c r="C5996" s="1" t="s">
        <v>1995</v>
      </c>
      <c r="D5996" t="s">
        <v>9285</v>
      </c>
    </row>
    <row r="5997" spans="1:4" x14ac:dyDescent="0.25">
      <c r="A5997" s="4" t="str">
        <f>HYPERLINK("http://www.autodoc.ru/Web/price/art/LRRSP06270L?analog=on","LRRSP06270L")</f>
        <v>LRRSP06270L</v>
      </c>
      <c r="B5997" s="1" t="s">
        <v>9286</v>
      </c>
      <c r="C5997" s="1" t="s">
        <v>9287</v>
      </c>
      <c r="D5997" t="s">
        <v>9288</v>
      </c>
    </row>
    <row r="5998" spans="1:4" x14ac:dyDescent="0.25">
      <c r="A5998" s="4" t="str">
        <f>HYPERLINK("http://www.autodoc.ru/Web/price/art/LRRSP06270R?analog=on","LRRSP06270R")</f>
        <v>LRRSP06270R</v>
      </c>
      <c r="B5998" s="1" t="s">
        <v>9289</v>
      </c>
      <c r="C5998" s="1" t="s">
        <v>9287</v>
      </c>
      <c r="D5998" t="s">
        <v>9290</v>
      </c>
    </row>
    <row r="5999" spans="1:4" x14ac:dyDescent="0.25">
      <c r="A5999" s="4" t="str">
        <f>HYPERLINK("http://www.autodoc.ru/Web/price/art/LRRSP10270L?analog=on","LRRSP10270L")</f>
        <v>LRRSP10270L</v>
      </c>
      <c r="B5999" s="1" t="s">
        <v>9291</v>
      </c>
      <c r="C5999" s="1" t="s">
        <v>9221</v>
      </c>
      <c r="D5999" t="s">
        <v>9292</v>
      </c>
    </row>
    <row r="6000" spans="1:4" x14ac:dyDescent="0.25">
      <c r="A6000" s="4" t="str">
        <f>HYPERLINK("http://www.autodoc.ru/Web/price/art/LRRSP10270R?analog=on","LRRSP10270R")</f>
        <v>LRRSP10270R</v>
      </c>
      <c r="B6000" s="1" t="s">
        <v>9293</v>
      </c>
      <c r="C6000" s="1" t="s">
        <v>9221</v>
      </c>
      <c r="D6000" t="s">
        <v>9294</v>
      </c>
    </row>
    <row r="6001" spans="1:4" x14ac:dyDescent="0.25">
      <c r="A6001" s="4" t="str">
        <f>HYPERLINK("http://www.autodoc.ru/Web/price/art/LRRSP06310N?analog=on","LRRSP06310N")</f>
        <v>LRRSP06310N</v>
      </c>
      <c r="C6001" s="1" t="s">
        <v>1995</v>
      </c>
      <c r="D6001" t="s">
        <v>9295</v>
      </c>
    </row>
    <row r="6002" spans="1:4" x14ac:dyDescent="0.25">
      <c r="A6002" s="4" t="str">
        <f>HYPERLINK("http://www.autodoc.ru/Web/price/art/LRRSP064A0N?analog=on","LRRSP064A0N")</f>
        <v>LRRSP064A0N</v>
      </c>
      <c r="C6002" s="1" t="s">
        <v>2045</v>
      </c>
      <c r="D6002" t="s">
        <v>9296</v>
      </c>
    </row>
    <row r="6003" spans="1:4" x14ac:dyDescent="0.25">
      <c r="A6003" s="4" t="str">
        <f>HYPERLINK("http://www.autodoc.ru/Web/price/art/LRDIS04450BL?analog=on","LRDIS04450BL")</f>
        <v>LRDIS04450BL</v>
      </c>
      <c r="B6003" s="1" t="s">
        <v>9080</v>
      </c>
      <c r="C6003" s="1" t="s">
        <v>711</v>
      </c>
      <c r="D6003" t="s">
        <v>9081</v>
      </c>
    </row>
    <row r="6004" spans="1:4" x14ac:dyDescent="0.25">
      <c r="A6004" s="4" t="str">
        <f>HYPERLINK("http://www.autodoc.ru/Web/price/art/LRDIS04450BR?analog=on","LRDIS04450BR")</f>
        <v>LRDIS04450BR</v>
      </c>
      <c r="B6004" s="1" t="s">
        <v>9082</v>
      </c>
      <c r="C6004" s="1" t="s">
        <v>711</v>
      </c>
      <c r="D6004" t="s">
        <v>9083</v>
      </c>
    </row>
    <row r="6005" spans="1:4" x14ac:dyDescent="0.25">
      <c r="A6005" s="4" t="str">
        <f>HYPERLINK("http://www.autodoc.ru/Web/price/art/LRDIS09450XL?analog=on","LRDIS09450XL")</f>
        <v>LRDIS09450XL</v>
      </c>
      <c r="B6005" s="1" t="s">
        <v>9084</v>
      </c>
      <c r="C6005" s="1" t="s">
        <v>2050</v>
      </c>
      <c r="D6005" t="s">
        <v>9085</v>
      </c>
    </row>
    <row r="6006" spans="1:4" x14ac:dyDescent="0.25">
      <c r="A6006" s="4" t="str">
        <f>HYPERLINK("http://www.autodoc.ru/Web/price/art/LRDIS09450XR?analog=on","LRDIS09450XR")</f>
        <v>LRDIS09450XR</v>
      </c>
      <c r="B6006" s="1" t="s">
        <v>9086</v>
      </c>
      <c r="C6006" s="1" t="s">
        <v>2050</v>
      </c>
      <c r="D6006" t="s">
        <v>9087</v>
      </c>
    </row>
    <row r="6007" spans="1:4" x14ac:dyDescent="0.25">
      <c r="A6007" s="4" t="str">
        <f>HYPERLINK("http://www.autodoc.ru/Web/price/art/LRDIS04451BL?analog=on","LRDIS04451BL")</f>
        <v>LRDIS04451BL</v>
      </c>
      <c r="B6007" s="1" t="s">
        <v>9092</v>
      </c>
      <c r="C6007" s="1" t="s">
        <v>711</v>
      </c>
      <c r="D6007" t="s">
        <v>9093</v>
      </c>
    </row>
    <row r="6008" spans="1:4" x14ac:dyDescent="0.25">
      <c r="A6008" s="4" t="str">
        <f>HYPERLINK("http://www.autodoc.ru/Web/price/art/LRDIS04451BR?analog=on","LRDIS04451BR")</f>
        <v>LRDIS04451BR</v>
      </c>
      <c r="B6008" s="1" t="s">
        <v>9094</v>
      </c>
      <c r="C6008" s="1" t="s">
        <v>711</v>
      </c>
      <c r="D6008" t="s">
        <v>9095</v>
      </c>
    </row>
    <row r="6009" spans="1:4" x14ac:dyDescent="0.25">
      <c r="A6009" s="4" t="str">
        <f>HYPERLINK("http://www.autodoc.ru/Web/price/art/LRRAG05452L?analog=on","LRRAG05452L")</f>
        <v>LRRAG05452L</v>
      </c>
      <c r="B6009" s="1" t="s">
        <v>9215</v>
      </c>
      <c r="C6009" s="1" t="s">
        <v>9216</v>
      </c>
      <c r="D6009" t="s">
        <v>9217</v>
      </c>
    </row>
    <row r="6010" spans="1:4" x14ac:dyDescent="0.25">
      <c r="A6010" s="4" t="str">
        <f>HYPERLINK("http://www.autodoc.ru/Web/price/art/LRRAG05452R?analog=on","LRRAG05452R")</f>
        <v>LRRAG05452R</v>
      </c>
      <c r="B6010" s="1" t="s">
        <v>9218</v>
      </c>
      <c r="C6010" s="1" t="s">
        <v>9216</v>
      </c>
      <c r="D6010" t="s">
        <v>9219</v>
      </c>
    </row>
    <row r="6011" spans="1:4" x14ac:dyDescent="0.25">
      <c r="A6011" s="4" t="str">
        <f>HYPERLINK("http://www.autodoc.ru/Web/price/art/LRRSP06590?analog=on","LRRSP06590")</f>
        <v>LRRSP06590</v>
      </c>
      <c r="B6011" s="1" t="s">
        <v>9297</v>
      </c>
      <c r="C6011" s="1" t="s">
        <v>9287</v>
      </c>
      <c r="D6011" t="s">
        <v>9298</v>
      </c>
    </row>
    <row r="6012" spans="1:4" x14ac:dyDescent="0.25">
      <c r="A6012" s="4" t="str">
        <f>HYPERLINK("http://www.autodoc.ru/Web/price/art/LRRSP10641?analog=on","LRRSP10641")</f>
        <v>LRRSP10641</v>
      </c>
      <c r="B6012" s="1" t="s">
        <v>9299</v>
      </c>
      <c r="C6012" s="1" t="s">
        <v>9221</v>
      </c>
      <c r="D6012" t="s">
        <v>9300</v>
      </c>
    </row>
    <row r="6013" spans="1:4" x14ac:dyDescent="0.25">
      <c r="A6013" s="4" t="str">
        <f>HYPERLINK("http://www.autodoc.ru/Web/price/art/LRRSP06740BN?analog=on","LRRSP06740BN")</f>
        <v>LRRSP06740BN</v>
      </c>
      <c r="B6013" s="1" t="s">
        <v>9301</v>
      </c>
      <c r="C6013" s="1" t="s">
        <v>1995</v>
      </c>
      <c r="D6013" t="s">
        <v>9302</v>
      </c>
    </row>
    <row r="6014" spans="1:4" x14ac:dyDescent="0.25">
      <c r="A6014" s="4" t="str">
        <f>HYPERLINK("http://www.autodoc.ru/Web/price/art/LRRSP06741HN?analog=on","LRRSP06741HN")</f>
        <v>LRRSP06741HN</v>
      </c>
      <c r="B6014" s="1" t="s">
        <v>9301</v>
      </c>
      <c r="C6014" s="1" t="s">
        <v>1995</v>
      </c>
      <c r="D6014" t="s">
        <v>9303</v>
      </c>
    </row>
    <row r="6015" spans="1:4" x14ac:dyDescent="0.25">
      <c r="A6015" s="4" t="str">
        <f>HYPERLINK("http://www.autodoc.ru/Web/price/art/LRRSP06880?analog=on","LRRSP06880")</f>
        <v>LRRSP06880</v>
      </c>
      <c r="B6015" s="1" t="s">
        <v>9304</v>
      </c>
      <c r="C6015" s="1" t="s">
        <v>9287</v>
      </c>
      <c r="D6015" t="s">
        <v>9305</v>
      </c>
    </row>
    <row r="6016" spans="1:4" x14ac:dyDescent="0.25">
      <c r="A6016" s="4" t="str">
        <f>HYPERLINK("http://www.autodoc.ru/Web/price/art/LRRSP139A0L?analog=on","LRRSP139A0L")</f>
        <v>LRRSP139A0L</v>
      </c>
      <c r="B6016" s="1" t="s">
        <v>9306</v>
      </c>
      <c r="C6016" s="1" t="s">
        <v>1924</v>
      </c>
      <c r="D6016" t="s">
        <v>9307</v>
      </c>
    </row>
    <row r="6017" spans="1:4" x14ac:dyDescent="0.25">
      <c r="A6017" s="4" t="str">
        <f>HYPERLINK("http://www.autodoc.ru/Web/price/art/LRRSP139A0R?analog=on","LRRSP139A0R")</f>
        <v>LRRSP139A0R</v>
      </c>
      <c r="B6017" s="1" t="s">
        <v>9308</v>
      </c>
      <c r="C6017" s="1" t="s">
        <v>1924</v>
      </c>
      <c r="D6017" t="s">
        <v>9309</v>
      </c>
    </row>
    <row r="6018" spans="1:4" x14ac:dyDescent="0.25">
      <c r="A6018" s="4" t="str">
        <f>HYPERLINK("http://www.autodoc.ru/Web/price/art/LRDIS04930?analog=on","LRDIS04930")</f>
        <v>LRDIS04930</v>
      </c>
      <c r="B6018" s="1" t="s">
        <v>9109</v>
      </c>
      <c r="C6018" s="1" t="s">
        <v>707</v>
      </c>
      <c r="D6018" t="s">
        <v>9110</v>
      </c>
    </row>
    <row r="6019" spans="1:4" x14ac:dyDescent="0.25">
      <c r="A6019" s="4" t="str">
        <f>HYPERLINK("http://www.autodoc.ru/Web/price/art/LRRSP109C0L?analog=on","LRRSP109C0L")</f>
        <v>LRRSP109C0L</v>
      </c>
      <c r="B6019" s="1" t="s">
        <v>9310</v>
      </c>
      <c r="C6019" s="1" t="s">
        <v>9221</v>
      </c>
      <c r="D6019" t="s">
        <v>9311</v>
      </c>
    </row>
    <row r="6020" spans="1:4" x14ac:dyDescent="0.25">
      <c r="A6020" s="4" t="str">
        <f>HYPERLINK("http://www.autodoc.ru/Web/price/art/LRRSP109C0R?analog=on","LRRSP109C0R")</f>
        <v>LRRSP109C0R</v>
      </c>
      <c r="B6020" s="1" t="s">
        <v>9312</v>
      </c>
      <c r="C6020" s="1" t="s">
        <v>9221</v>
      </c>
      <c r="D6020" t="s">
        <v>9313</v>
      </c>
    </row>
    <row r="6021" spans="1:4" x14ac:dyDescent="0.25">
      <c r="A6021" s="4" t="str">
        <f>HYPERLINK("http://www.autodoc.ru/Web/price/art/LRDIS04931?analog=on","LRDIS04931")</f>
        <v>LRDIS04931</v>
      </c>
      <c r="B6021" s="1" t="s">
        <v>9111</v>
      </c>
      <c r="C6021" s="1" t="s">
        <v>707</v>
      </c>
      <c r="D6021" t="s">
        <v>9112</v>
      </c>
    </row>
    <row r="6022" spans="1:4" x14ac:dyDescent="0.25">
      <c r="A6022" s="3" t="s">
        <v>9314</v>
      </c>
      <c r="B6022" s="3"/>
      <c r="C6022" s="3"/>
      <c r="D6022" s="3"/>
    </row>
    <row r="6023" spans="1:4" x14ac:dyDescent="0.25">
      <c r="A6023" s="4" t="str">
        <f>HYPERLINK("http://www.autodoc.ru/Web/price/art/LRRVQ10100HB?analog=on","LRRVQ10100HB")</f>
        <v>LRRVQ10100HB</v>
      </c>
      <c r="B6023" s="1" t="s">
        <v>9315</v>
      </c>
      <c r="C6023" s="1" t="s">
        <v>437</v>
      </c>
      <c r="D6023" t="s">
        <v>9316</v>
      </c>
    </row>
    <row r="6024" spans="1:4" x14ac:dyDescent="0.25">
      <c r="A6024" s="4" t="str">
        <f>HYPERLINK("http://www.autodoc.ru/Web/price/art/LRRVQ10190L?analog=on","LRRVQ10190L")</f>
        <v>LRRVQ10190L</v>
      </c>
      <c r="B6024" s="1" t="s">
        <v>9317</v>
      </c>
      <c r="C6024" s="1" t="s">
        <v>437</v>
      </c>
      <c r="D6024" t="s">
        <v>9318</v>
      </c>
    </row>
    <row r="6025" spans="1:4" x14ac:dyDescent="0.25">
      <c r="A6025" s="4" t="str">
        <f>HYPERLINK("http://www.autodoc.ru/Web/price/art/LRRVQ10190R?analog=on","LRRVQ10190R")</f>
        <v>LRRVQ10190R</v>
      </c>
      <c r="B6025" s="1" t="s">
        <v>9319</v>
      </c>
      <c r="C6025" s="1" t="s">
        <v>437</v>
      </c>
      <c r="D6025" t="s">
        <v>9320</v>
      </c>
    </row>
    <row r="6026" spans="1:4" x14ac:dyDescent="0.25">
      <c r="A6026" s="4" t="str">
        <f>HYPERLINK("http://www.autodoc.ru/Web/price/art/LRRVQ10240?analog=on","LRRVQ10240")</f>
        <v>LRRVQ10240</v>
      </c>
      <c r="B6026" s="1" t="s">
        <v>9321</v>
      </c>
      <c r="C6026" s="1" t="s">
        <v>437</v>
      </c>
      <c r="D6026" t="s">
        <v>9322</v>
      </c>
    </row>
    <row r="6027" spans="1:4" x14ac:dyDescent="0.25">
      <c r="A6027" s="4" t="str">
        <f>HYPERLINK("http://www.autodoc.ru/Web/price/art/LRRAG104B0N?analog=on","LRRAG104B0N")</f>
        <v>LRRAG104B0N</v>
      </c>
      <c r="C6027" s="1" t="s">
        <v>9221</v>
      </c>
      <c r="D6027" t="s">
        <v>9323</v>
      </c>
    </row>
    <row r="6028" spans="1:4" x14ac:dyDescent="0.25">
      <c r="A6028" s="4" t="str">
        <f>HYPERLINK("http://www.autodoc.ru/Web/price/art/LRRVQ10740L?analog=on","LRRVQ10740L")</f>
        <v>LRRVQ10740L</v>
      </c>
      <c r="B6028" s="1" t="s">
        <v>9324</v>
      </c>
      <c r="C6028" s="1" t="s">
        <v>9221</v>
      </c>
      <c r="D6028" t="s">
        <v>9325</v>
      </c>
    </row>
    <row r="6029" spans="1:4" x14ac:dyDescent="0.25">
      <c r="A6029" s="4" t="str">
        <f>HYPERLINK("http://www.autodoc.ru/Web/price/art/LRRVQ10740R?analog=on","LRRVQ10740R")</f>
        <v>LRRVQ10740R</v>
      </c>
      <c r="B6029" s="1" t="s">
        <v>9326</v>
      </c>
      <c r="C6029" s="1" t="s">
        <v>9221</v>
      </c>
      <c r="D6029" t="s">
        <v>9327</v>
      </c>
    </row>
    <row r="6030" spans="1:4" x14ac:dyDescent="0.25">
      <c r="A6030" s="4" t="str">
        <f>HYPERLINK("http://www.autodoc.ru/Web/price/art/LRRVQ10810L?analog=on","LRRVQ10810L")</f>
        <v>LRRVQ10810L</v>
      </c>
      <c r="B6030" s="1" t="s">
        <v>9328</v>
      </c>
      <c r="C6030" s="1" t="s">
        <v>437</v>
      </c>
      <c r="D6030" t="s">
        <v>9329</v>
      </c>
    </row>
    <row r="6031" spans="1:4" x14ac:dyDescent="0.25">
      <c r="A6031" s="4" t="str">
        <f>HYPERLINK("http://www.autodoc.ru/Web/price/art/LRRVQ10810R?analog=on","LRRVQ10810R")</f>
        <v>LRRVQ10810R</v>
      </c>
      <c r="B6031" s="1" t="s">
        <v>9330</v>
      </c>
      <c r="C6031" s="1" t="s">
        <v>437</v>
      </c>
      <c r="D6031" t="s">
        <v>9331</v>
      </c>
    </row>
    <row r="6032" spans="1:4" x14ac:dyDescent="0.25">
      <c r="A6032" s="2" t="s">
        <v>9332</v>
      </c>
      <c r="B6032" s="2"/>
      <c r="C6032" s="2"/>
      <c r="D6032" s="2"/>
    </row>
    <row r="6033" spans="1:4" x14ac:dyDescent="0.25">
      <c r="A6033" s="3" t="s">
        <v>9333</v>
      </c>
      <c r="B6033" s="3"/>
      <c r="C6033" s="3"/>
      <c r="D6033" s="3"/>
    </row>
    <row r="6034" spans="1:4" x14ac:dyDescent="0.25">
      <c r="A6034" s="4" t="str">
        <f>HYPERLINK("http://www.autodoc.ru/Web/price/art/MD20777000L?analog=on","MD20777000L")</f>
        <v>MD20777000L</v>
      </c>
      <c r="B6034" s="1" t="s">
        <v>9334</v>
      </c>
      <c r="C6034" s="1" t="s">
        <v>9335</v>
      </c>
      <c r="D6034" t="s">
        <v>9336</v>
      </c>
    </row>
    <row r="6035" spans="1:4" x14ac:dyDescent="0.25">
      <c r="A6035" s="4" t="str">
        <f>HYPERLINK("http://www.autodoc.ru/Web/price/art/MD20777000R?analog=on","MD20777000R")</f>
        <v>MD20777000R</v>
      </c>
      <c r="B6035" s="1" t="s">
        <v>9337</v>
      </c>
      <c r="C6035" s="1" t="s">
        <v>9335</v>
      </c>
      <c r="D6035" t="s">
        <v>9338</v>
      </c>
    </row>
    <row r="6036" spans="1:4" x14ac:dyDescent="0.25">
      <c r="A6036" s="4" t="str">
        <f>HYPERLINK("http://www.autodoc.ru/Web/price/art/MD20777020Z?analog=on","MD20777020Z")</f>
        <v>MD20777020Z</v>
      </c>
      <c r="C6036" s="1" t="s">
        <v>9335</v>
      </c>
      <c r="D6036" t="s">
        <v>9339</v>
      </c>
    </row>
    <row r="6037" spans="1:4" x14ac:dyDescent="0.25">
      <c r="A6037" s="4" t="str">
        <f>HYPERLINK("http://www.autodoc.ru/Web/price/art/MD20777030WL?analog=on","MD20777030WL")</f>
        <v>MD20777030WL</v>
      </c>
      <c r="B6037" s="1" t="s">
        <v>9340</v>
      </c>
      <c r="C6037" s="1" t="s">
        <v>9335</v>
      </c>
      <c r="D6037" t="s">
        <v>9341</v>
      </c>
    </row>
    <row r="6038" spans="1:4" x14ac:dyDescent="0.25">
      <c r="A6038" s="4" t="str">
        <f>HYPERLINK("http://www.autodoc.ru/Web/price/art/MD20777030YL?analog=on","MD20777030YL")</f>
        <v>MD20777030YL</v>
      </c>
      <c r="B6038" s="1" t="s">
        <v>9340</v>
      </c>
      <c r="C6038" s="1" t="s">
        <v>9335</v>
      </c>
      <c r="D6038" t="s">
        <v>9342</v>
      </c>
    </row>
    <row r="6039" spans="1:4" x14ac:dyDescent="0.25">
      <c r="A6039" s="4" t="str">
        <f>HYPERLINK("http://www.autodoc.ru/Web/price/art/MD20777030WR?analog=on","MD20777030WR")</f>
        <v>MD20777030WR</v>
      </c>
      <c r="B6039" s="1" t="s">
        <v>9343</v>
      </c>
      <c r="C6039" s="1" t="s">
        <v>9335</v>
      </c>
      <c r="D6039" t="s">
        <v>9344</v>
      </c>
    </row>
    <row r="6040" spans="1:4" x14ac:dyDescent="0.25">
      <c r="A6040" s="4" t="str">
        <f>HYPERLINK("http://www.autodoc.ru/Web/price/art/MD20777030YR?analog=on","MD20777030YR")</f>
        <v>MD20777030YR</v>
      </c>
      <c r="B6040" s="1" t="s">
        <v>9343</v>
      </c>
      <c r="C6040" s="1" t="s">
        <v>9335</v>
      </c>
      <c r="D6040" t="s">
        <v>9345</v>
      </c>
    </row>
    <row r="6041" spans="1:4" x14ac:dyDescent="0.25">
      <c r="A6041" s="4" t="str">
        <f>HYPERLINK("http://www.autodoc.ru/Web/price/art/MD20791100?analog=on","MD20791100")</f>
        <v>MD20791100</v>
      </c>
      <c r="C6041" s="1" t="s">
        <v>218</v>
      </c>
      <c r="D6041" t="s">
        <v>9346</v>
      </c>
    </row>
    <row r="6042" spans="1:4" x14ac:dyDescent="0.25">
      <c r="A6042" s="4" t="str">
        <f>HYPERLINK("http://www.autodoc.ru/Web/price/art/MD20777190?analog=on","MD20777190")</f>
        <v>MD20777190</v>
      </c>
      <c r="B6042" s="1" t="s">
        <v>9347</v>
      </c>
      <c r="C6042" s="1" t="s">
        <v>9335</v>
      </c>
      <c r="D6042" t="s">
        <v>9348</v>
      </c>
    </row>
    <row r="6043" spans="1:4" x14ac:dyDescent="0.25">
      <c r="A6043" s="4" t="str">
        <f>HYPERLINK("http://www.autodoc.ru/Web/price/art/MD20777562L?analog=on","MD20777562L")</f>
        <v>MD20777562L</v>
      </c>
      <c r="C6043" s="1" t="s">
        <v>9335</v>
      </c>
      <c r="D6043" t="s">
        <v>9349</v>
      </c>
    </row>
    <row r="6044" spans="1:4" x14ac:dyDescent="0.25">
      <c r="A6044" s="4" t="str">
        <f>HYPERLINK("http://www.autodoc.ru/Web/price/art/MD20777562R?analog=on","MD20777562R")</f>
        <v>MD20777562R</v>
      </c>
      <c r="C6044" s="1" t="s">
        <v>9335</v>
      </c>
      <c r="D6044" t="s">
        <v>9350</v>
      </c>
    </row>
    <row r="6045" spans="1:4" x14ac:dyDescent="0.25">
      <c r="A6045" s="3" t="s">
        <v>9351</v>
      </c>
      <c r="B6045" s="3"/>
      <c r="C6045" s="3"/>
      <c r="D6045" s="3"/>
    </row>
    <row r="6046" spans="1:4" x14ac:dyDescent="0.25">
      <c r="A6046" s="4" t="str">
        <f>HYPERLINK("http://www.autodoc.ru/Web/price/art/MD20300971?analog=on","MD20300971")</f>
        <v>MD20300971</v>
      </c>
      <c r="B6046" s="1" t="s">
        <v>9352</v>
      </c>
      <c r="C6046" s="1" t="s">
        <v>3014</v>
      </c>
      <c r="D6046" t="s">
        <v>9353</v>
      </c>
    </row>
    <row r="6047" spans="1:4" x14ac:dyDescent="0.25">
      <c r="A6047" s="3" t="s">
        <v>9354</v>
      </c>
      <c r="B6047" s="3"/>
      <c r="C6047" s="3"/>
      <c r="D6047" s="3"/>
    </row>
    <row r="6048" spans="1:4" x14ac:dyDescent="0.25">
      <c r="A6048" s="4" t="str">
        <f>HYPERLINK("http://www.autodoc.ru/Web/price/art/MDSPR13000L?analog=on","MDSPR13000L")</f>
        <v>MDSPR13000L</v>
      </c>
      <c r="B6048" s="1" t="s">
        <v>9355</v>
      </c>
      <c r="C6048" s="1" t="s">
        <v>9356</v>
      </c>
      <c r="D6048" t="s">
        <v>9357</v>
      </c>
    </row>
    <row r="6049" spans="1:4" x14ac:dyDescent="0.25">
      <c r="A6049" s="4" t="str">
        <f>HYPERLINK("http://www.autodoc.ru/Web/price/art/MDSPR06000L?analog=on","MDSPR06000L")</f>
        <v>MDSPR06000L</v>
      </c>
      <c r="B6049" s="1" t="s">
        <v>9358</v>
      </c>
      <c r="C6049" s="1" t="s">
        <v>1995</v>
      </c>
      <c r="D6049" t="s">
        <v>9359</v>
      </c>
    </row>
    <row r="6050" spans="1:4" x14ac:dyDescent="0.25">
      <c r="A6050" s="4" t="str">
        <f>HYPERLINK("http://www.autodoc.ru/Web/price/art/MDSPR17000L?analog=on","MDSPR17000L")</f>
        <v>MDSPR17000L</v>
      </c>
      <c r="B6050" s="1" t="s">
        <v>9360</v>
      </c>
      <c r="C6050" s="1" t="s">
        <v>2025</v>
      </c>
      <c r="D6050" t="s">
        <v>9361</v>
      </c>
    </row>
    <row r="6051" spans="1:4" x14ac:dyDescent="0.25">
      <c r="A6051" s="4" t="str">
        <f>HYPERLINK("http://www.autodoc.ru/Web/price/art/MDSPR13000R?analog=on","MDSPR13000R")</f>
        <v>MDSPR13000R</v>
      </c>
      <c r="B6051" s="1" t="s">
        <v>9362</v>
      </c>
      <c r="C6051" s="1" t="s">
        <v>9356</v>
      </c>
      <c r="D6051" t="s">
        <v>9363</v>
      </c>
    </row>
    <row r="6052" spans="1:4" x14ac:dyDescent="0.25">
      <c r="A6052" s="4" t="str">
        <f>HYPERLINK("http://www.autodoc.ru/Web/price/art/MDSPR06000R?analog=on","MDSPR06000R")</f>
        <v>MDSPR06000R</v>
      </c>
      <c r="B6052" s="1" t="s">
        <v>9364</v>
      </c>
      <c r="C6052" s="1" t="s">
        <v>1995</v>
      </c>
      <c r="D6052" t="s">
        <v>9365</v>
      </c>
    </row>
    <row r="6053" spans="1:4" x14ac:dyDescent="0.25">
      <c r="A6053" s="4" t="str">
        <f>HYPERLINK("http://www.autodoc.ru/Web/price/art/MDSPR17000R?analog=on","MDSPR17000R")</f>
        <v>MDSPR17000R</v>
      </c>
      <c r="B6053" s="1" t="s">
        <v>9366</v>
      </c>
      <c r="C6053" s="1" t="s">
        <v>2025</v>
      </c>
      <c r="D6053" t="s">
        <v>9367</v>
      </c>
    </row>
    <row r="6054" spans="1:4" x14ac:dyDescent="0.25">
      <c r="A6054" s="4" t="str">
        <f>HYPERLINK("http://www.autodoc.ru/Web/price/art/MDSPR06001L?analog=on","MDSPR06001L")</f>
        <v>MDSPR06001L</v>
      </c>
      <c r="B6054" s="1" t="s">
        <v>9368</v>
      </c>
      <c r="C6054" s="1" t="s">
        <v>1995</v>
      </c>
      <c r="D6054" t="s">
        <v>9369</v>
      </c>
    </row>
    <row r="6055" spans="1:4" x14ac:dyDescent="0.25">
      <c r="A6055" s="4" t="str">
        <f>HYPERLINK("http://www.autodoc.ru/Web/price/art/MDSPR06001R?analog=on","MDSPR06001R")</f>
        <v>MDSPR06001R</v>
      </c>
      <c r="B6055" s="1" t="s">
        <v>9370</v>
      </c>
      <c r="C6055" s="1" t="s">
        <v>1995</v>
      </c>
      <c r="D6055" t="s">
        <v>9371</v>
      </c>
    </row>
    <row r="6056" spans="1:4" x14ac:dyDescent="0.25">
      <c r="A6056" s="4" t="str">
        <f>HYPERLINK("http://www.autodoc.ru/Web/price/art/MD21102070L?analog=on","MD21102070L")</f>
        <v>MD21102070L</v>
      </c>
      <c r="B6056" s="1" t="s">
        <v>9372</v>
      </c>
      <c r="C6056" s="1" t="s">
        <v>2125</v>
      </c>
      <c r="D6056" t="s">
        <v>9373</v>
      </c>
    </row>
    <row r="6057" spans="1:4" x14ac:dyDescent="0.25">
      <c r="A6057" s="4" t="str">
        <f>HYPERLINK("http://www.autodoc.ru/Web/price/art/MD21102070R?analog=on","MD21102070R")</f>
        <v>MD21102070R</v>
      </c>
      <c r="B6057" s="1" t="s">
        <v>9374</v>
      </c>
      <c r="C6057" s="1" t="s">
        <v>2125</v>
      </c>
      <c r="D6057" t="s">
        <v>9375</v>
      </c>
    </row>
    <row r="6058" spans="1:4" x14ac:dyDescent="0.25">
      <c r="A6058" s="4" t="str">
        <f>HYPERLINK("http://www.autodoc.ru/Web/price/art/MD21102072L?analog=on","MD21102072L")</f>
        <v>MD21102072L</v>
      </c>
      <c r="B6058" s="1" t="s">
        <v>9372</v>
      </c>
      <c r="C6058" s="1" t="s">
        <v>2125</v>
      </c>
      <c r="D6058" t="s">
        <v>9376</v>
      </c>
    </row>
    <row r="6059" spans="1:4" x14ac:dyDescent="0.25">
      <c r="A6059" s="4" t="str">
        <f>HYPERLINK("http://www.autodoc.ru/Web/price/art/MD21102072R?analog=on","MD21102072R")</f>
        <v>MD21102072R</v>
      </c>
      <c r="B6059" s="1" t="s">
        <v>9374</v>
      </c>
      <c r="C6059" s="1" t="s">
        <v>2125</v>
      </c>
      <c r="D6059" t="s">
        <v>9377</v>
      </c>
    </row>
    <row r="6060" spans="1:4" x14ac:dyDescent="0.25">
      <c r="A6060" s="4" t="str">
        <f>HYPERLINK("http://www.autodoc.ru/Web/price/art/MDSPR06100?analog=on","MDSPR06100")</f>
        <v>MDSPR06100</v>
      </c>
      <c r="B6060" s="1" t="s">
        <v>9378</v>
      </c>
      <c r="C6060" s="1" t="s">
        <v>1995</v>
      </c>
      <c r="D6060" t="s">
        <v>9379</v>
      </c>
    </row>
    <row r="6061" spans="1:4" x14ac:dyDescent="0.25">
      <c r="A6061" s="4" t="str">
        <f>HYPERLINK("http://www.autodoc.ru/Web/price/art/MDSPR06101?analog=on","MDSPR06101")</f>
        <v>MDSPR06101</v>
      </c>
      <c r="B6061" s="1" t="s">
        <v>9378</v>
      </c>
      <c r="C6061" s="1" t="s">
        <v>1995</v>
      </c>
      <c r="D6061" t="s">
        <v>9380</v>
      </c>
    </row>
    <row r="6062" spans="1:4" x14ac:dyDescent="0.25">
      <c r="A6062" s="4" t="str">
        <f>HYPERLINK("http://www.autodoc.ru/Web/price/art/MDSPR13160?analog=on","MDSPR13160")</f>
        <v>MDSPR13160</v>
      </c>
      <c r="B6062" s="1" t="s">
        <v>9381</v>
      </c>
      <c r="C6062" s="1" t="s">
        <v>9356</v>
      </c>
      <c r="D6062" t="s">
        <v>9382</v>
      </c>
    </row>
    <row r="6063" spans="1:4" x14ac:dyDescent="0.25">
      <c r="A6063" s="4" t="str">
        <f>HYPERLINK("http://www.autodoc.ru/Web/price/art/MDSPR06160TG?analog=on","MDSPR06160TG")</f>
        <v>MDSPR06160TG</v>
      </c>
      <c r="B6063" s="1" t="s">
        <v>9383</v>
      </c>
      <c r="C6063" s="1" t="s">
        <v>1995</v>
      </c>
      <c r="D6063" t="s">
        <v>9384</v>
      </c>
    </row>
    <row r="6064" spans="1:4" x14ac:dyDescent="0.25">
      <c r="A6064" s="4" t="str">
        <f>HYPERLINK("http://www.autodoc.ru/Web/price/art/MDSPR06161?analog=on","MDSPR06161")</f>
        <v>MDSPR06161</v>
      </c>
      <c r="B6064" s="1" t="s">
        <v>9383</v>
      </c>
      <c r="C6064" s="1" t="s">
        <v>1995</v>
      </c>
      <c r="D6064" t="s">
        <v>9385</v>
      </c>
    </row>
    <row r="6065" spans="1:4" x14ac:dyDescent="0.25">
      <c r="A6065" s="4" t="str">
        <f>HYPERLINK("http://www.autodoc.ru/Web/price/art/MDSPR06162?analog=on","MDSPR06162")</f>
        <v>MDSPR06162</v>
      </c>
      <c r="B6065" s="1" t="s">
        <v>9386</v>
      </c>
      <c r="C6065" s="1" t="s">
        <v>1995</v>
      </c>
      <c r="D6065" t="s">
        <v>9387</v>
      </c>
    </row>
    <row r="6066" spans="1:4" x14ac:dyDescent="0.25">
      <c r="A6066" s="4" t="str">
        <f>HYPERLINK("http://www.autodoc.ru/Web/price/art/MDSPR06190?analog=on","MDSPR06190")</f>
        <v>MDSPR06190</v>
      </c>
      <c r="B6066" s="1" t="s">
        <v>9388</v>
      </c>
      <c r="C6066" s="1" t="s">
        <v>1995</v>
      </c>
      <c r="D6066" t="s">
        <v>9389</v>
      </c>
    </row>
    <row r="6067" spans="1:4" x14ac:dyDescent="0.25">
      <c r="A6067" s="4" t="str">
        <f>HYPERLINK("http://www.autodoc.ru/Web/price/art/MDSPR06240?analog=on","MDSPR06240")</f>
        <v>MDSPR06240</v>
      </c>
      <c r="B6067" s="1" t="s">
        <v>9390</v>
      </c>
      <c r="C6067" s="1" t="s">
        <v>1995</v>
      </c>
      <c r="D6067" t="s">
        <v>9391</v>
      </c>
    </row>
    <row r="6068" spans="1:4" x14ac:dyDescent="0.25">
      <c r="A6068" s="4" t="str">
        <f>HYPERLINK("http://www.autodoc.ru/Web/price/art/MDSPR06270L?analog=on","MDSPR06270L")</f>
        <v>MDSPR06270L</v>
      </c>
      <c r="B6068" s="1" t="s">
        <v>9392</v>
      </c>
      <c r="C6068" s="1" t="s">
        <v>1995</v>
      </c>
      <c r="D6068" t="s">
        <v>9393</v>
      </c>
    </row>
    <row r="6069" spans="1:4" x14ac:dyDescent="0.25">
      <c r="A6069" s="4" t="str">
        <f>HYPERLINK("http://www.autodoc.ru/Web/price/art/MDSPR06270R?analog=on","MDSPR06270R")</f>
        <v>MDSPR06270R</v>
      </c>
      <c r="B6069" s="1" t="s">
        <v>9394</v>
      </c>
      <c r="C6069" s="1" t="s">
        <v>1995</v>
      </c>
      <c r="D6069" t="s">
        <v>9395</v>
      </c>
    </row>
    <row r="6070" spans="1:4" x14ac:dyDescent="0.25">
      <c r="A6070" s="4" t="str">
        <f>HYPERLINK("http://www.autodoc.ru/Web/price/art/MDSPR06330?analog=on","MDSPR06330")</f>
        <v>MDSPR06330</v>
      </c>
      <c r="B6070" s="1" t="s">
        <v>9396</v>
      </c>
      <c r="C6070" s="1" t="s">
        <v>1995</v>
      </c>
      <c r="D6070" t="s">
        <v>9397</v>
      </c>
    </row>
    <row r="6071" spans="1:4" x14ac:dyDescent="0.25">
      <c r="A6071" s="4" t="str">
        <f>HYPERLINK("http://www.autodoc.ru/Web/price/art/MDSPR06380?analog=on","MDSPR06380")</f>
        <v>MDSPR06380</v>
      </c>
      <c r="B6071" s="1" t="s">
        <v>9398</v>
      </c>
      <c r="C6071" s="1" t="s">
        <v>1995</v>
      </c>
      <c r="D6071" t="s">
        <v>9399</v>
      </c>
    </row>
    <row r="6072" spans="1:4" x14ac:dyDescent="0.25">
      <c r="A6072" s="4" t="str">
        <f>HYPERLINK("http://www.autodoc.ru/Web/price/art/MDSPR06450L?analog=on","MDSPR06450L")</f>
        <v>MDSPR06450L</v>
      </c>
      <c r="B6072" s="1" t="s">
        <v>9400</v>
      </c>
      <c r="C6072" s="1" t="s">
        <v>1995</v>
      </c>
      <c r="D6072" t="s">
        <v>9401</v>
      </c>
    </row>
    <row r="6073" spans="1:4" x14ac:dyDescent="0.25">
      <c r="A6073" s="4" t="str">
        <f>HYPERLINK("http://www.autodoc.ru/Web/price/art/MDSPR06450R?analog=on","MDSPR06450R")</f>
        <v>MDSPR06450R</v>
      </c>
      <c r="B6073" s="1" t="s">
        <v>9402</v>
      </c>
      <c r="C6073" s="1" t="s">
        <v>1995</v>
      </c>
      <c r="D6073" t="s">
        <v>9403</v>
      </c>
    </row>
    <row r="6074" spans="1:4" x14ac:dyDescent="0.25">
      <c r="A6074" s="4" t="str">
        <f>HYPERLINK("http://www.autodoc.ru/Web/price/art/MDSPR06451L?analog=on","MDSPR06451L")</f>
        <v>MDSPR06451L</v>
      </c>
      <c r="B6074" s="1" t="s">
        <v>9404</v>
      </c>
      <c r="C6074" s="1" t="s">
        <v>1995</v>
      </c>
      <c r="D6074" t="s">
        <v>9405</v>
      </c>
    </row>
    <row r="6075" spans="1:4" x14ac:dyDescent="0.25">
      <c r="A6075" s="4" t="str">
        <f>HYPERLINK("http://www.autodoc.ru/Web/price/art/MDSPR06451R?analog=on","MDSPR06451R")</f>
        <v>MDSPR06451R</v>
      </c>
      <c r="B6075" s="1" t="s">
        <v>9406</v>
      </c>
      <c r="C6075" s="1" t="s">
        <v>1995</v>
      </c>
      <c r="D6075" t="s">
        <v>9407</v>
      </c>
    </row>
    <row r="6076" spans="1:4" x14ac:dyDescent="0.25">
      <c r="A6076" s="4" t="str">
        <f>HYPERLINK("http://www.autodoc.ru/Web/price/art/MDSPR06480L?analog=on","MDSPR06480L")</f>
        <v>MDSPR06480L</v>
      </c>
      <c r="B6076" s="1" t="s">
        <v>9408</v>
      </c>
      <c r="C6076" s="1" t="s">
        <v>1995</v>
      </c>
      <c r="D6076" t="s">
        <v>9409</v>
      </c>
    </row>
    <row r="6077" spans="1:4" x14ac:dyDescent="0.25">
      <c r="A6077" s="4" t="str">
        <f>HYPERLINK("http://www.autodoc.ru/Web/price/art/MDSPR06480R?analog=on","MDSPR06480R")</f>
        <v>MDSPR06480R</v>
      </c>
      <c r="B6077" s="1" t="s">
        <v>9410</v>
      </c>
      <c r="C6077" s="1" t="s">
        <v>1995</v>
      </c>
      <c r="D6077" t="s">
        <v>9411</v>
      </c>
    </row>
    <row r="6078" spans="1:4" x14ac:dyDescent="0.25">
      <c r="A6078" s="4" t="str">
        <f>HYPERLINK("http://www.autodoc.ru/Web/price/art/MDSPR06490L?analog=on","MDSPR06490L")</f>
        <v>MDSPR06490L</v>
      </c>
      <c r="C6078" s="1" t="s">
        <v>1995</v>
      </c>
      <c r="D6078" t="s">
        <v>9412</v>
      </c>
    </row>
    <row r="6079" spans="1:4" x14ac:dyDescent="0.25">
      <c r="A6079" s="4" t="str">
        <f>HYPERLINK("http://www.autodoc.ru/Web/price/art/MDSPR06490R?analog=on","MDSPR06490R")</f>
        <v>MDSPR06490R</v>
      </c>
      <c r="C6079" s="1" t="s">
        <v>1995</v>
      </c>
      <c r="D6079" t="s">
        <v>9413</v>
      </c>
    </row>
    <row r="6080" spans="1:4" x14ac:dyDescent="0.25">
      <c r="A6080" s="4" t="str">
        <f>HYPERLINK("http://www.autodoc.ru/Web/price/art/MDSPR06670L?analog=on","MDSPR06670L")</f>
        <v>MDSPR06670L</v>
      </c>
      <c r="B6080" s="1" t="s">
        <v>9414</v>
      </c>
      <c r="C6080" s="1" t="s">
        <v>1995</v>
      </c>
      <c r="D6080" t="s">
        <v>9415</v>
      </c>
    </row>
    <row r="6081" spans="1:4" x14ac:dyDescent="0.25">
      <c r="A6081" s="4" t="str">
        <f>HYPERLINK("http://www.autodoc.ru/Web/price/art/MDSPR06670R?analog=on","MDSPR06670R")</f>
        <v>MDSPR06670R</v>
      </c>
      <c r="B6081" s="1" t="s">
        <v>9416</v>
      </c>
      <c r="C6081" s="1" t="s">
        <v>1995</v>
      </c>
      <c r="D6081" t="s">
        <v>9417</v>
      </c>
    </row>
    <row r="6082" spans="1:4" x14ac:dyDescent="0.25">
      <c r="A6082" s="4" t="str">
        <f>HYPERLINK("http://www.autodoc.ru/Web/price/art/MDSPR06730L?analog=on","MDSPR06730L")</f>
        <v>MDSPR06730L</v>
      </c>
      <c r="B6082" s="1" t="s">
        <v>9418</v>
      </c>
      <c r="C6082" s="1" t="s">
        <v>1995</v>
      </c>
      <c r="D6082" t="s">
        <v>9419</v>
      </c>
    </row>
    <row r="6083" spans="1:4" x14ac:dyDescent="0.25">
      <c r="A6083" s="4" t="str">
        <f>HYPERLINK("http://www.autodoc.ru/Web/price/art/MDSPR06730R?analog=on","MDSPR06730R")</f>
        <v>MDSPR06730R</v>
      </c>
      <c r="B6083" s="1" t="s">
        <v>9420</v>
      </c>
      <c r="C6083" s="1" t="s">
        <v>1995</v>
      </c>
      <c r="D6083" t="s">
        <v>9421</v>
      </c>
    </row>
    <row r="6084" spans="1:4" x14ac:dyDescent="0.25">
      <c r="A6084" s="4" t="str">
        <f>HYPERLINK("http://www.autodoc.ru/Web/price/art/MDSPR06740L?analog=on","MDSPR06740L")</f>
        <v>MDSPR06740L</v>
      </c>
      <c r="B6084" s="1" t="s">
        <v>9422</v>
      </c>
      <c r="C6084" s="1" t="s">
        <v>1995</v>
      </c>
      <c r="D6084" t="s">
        <v>9423</v>
      </c>
    </row>
    <row r="6085" spans="1:4" x14ac:dyDescent="0.25">
      <c r="A6085" s="4" t="str">
        <f>HYPERLINK("http://www.autodoc.ru/Web/price/art/MDSPR06740R?analog=on","MDSPR06740R")</f>
        <v>MDSPR06740R</v>
      </c>
      <c r="B6085" s="1" t="s">
        <v>9424</v>
      </c>
      <c r="C6085" s="1" t="s">
        <v>1995</v>
      </c>
      <c r="D6085" t="s">
        <v>9425</v>
      </c>
    </row>
    <row r="6086" spans="1:4" x14ac:dyDescent="0.25">
      <c r="A6086" s="4" t="str">
        <f>HYPERLINK("http://www.autodoc.ru/Web/price/art/MDSPR06741R?analog=on","MDSPR06741R")</f>
        <v>MDSPR06741R</v>
      </c>
      <c r="B6086" s="1" t="s">
        <v>9424</v>
      </c>
      <c r="C6086" s="1" t="s">
        <v>1995</v>
      </c>
      <c r="D6086" t="s">
        <v>9426</v>
      </c>
    </row>
    <row r="6087" spans="1:4" x14ac:dyDescent="0.25">
      <c r="A6087" s="4" t="str">
        <f>HYPERLINK("http://www.autodoc.ru/Web/price/art/MDSPR06912?analog=on","MDSPR06912")</f>
        <v>MDSPR06912</v>
      </c>
      <c r="B6087" s="1" t="s">
        <v>9427</v>
      </c>
      <c r="C6087" s="1" t="s">
        <v>1995</v>
      </c>
      <c r="D6087" t="s">
        <v>9428</v>
      </c>
    </row>
    <row r="6088" spans="1:4" x14ac:dyDescent="0.25">
      <c r="A6088" s="4" t="str">
        <f>HYPERLINK("http://www.autodoc.ru/Web/price/art/MDSPR06913?analog=on","MDSPR06913")</f>
        <v>MDSPR06913</v>
      </c>
      <c r="B6088" s="1" t="s">
        <v>9429</v>
      </c>
      <c r="C6088" s="1" t="s">
        <v>1995</v>
      </c>
      <c r="D6088" t="s">
        <v>9430</v>
      </c>
    </row>
    <row r="6089" spans="1:4" x14ac:dyDescent="0.25">
      <c r="A6089" s="4" t="str">
        <f>HYPERLINK("http://www.autodoc.ru/Web/price/art/MDSPR06914?analog=on","MDSPR06914")</f>
        <v>MDSPR06914</v>
      </c>
      <c r="B6089" s="1" t="s">
        <v>9431</v>
      </c>
      <c r="C6089" s="1" t="s">
        <v>1995</v>
      </c>
      <c r="D6089" t="s">
        <v>9432</v>
      </c>
    </row>
    <row r="6090" spans="1:4" x14ac:dyDescent="0.25">
      <c r="A6090" s="4" t="str">
        <f>HYPERLINK("http://www.autodoc.ru/Web/price/art/MDSPR06915?analog=on","MDSPR06915")</f>
        <v>MDSPR06915</v>
      </c>
      <c r="B6090" s="1" t="s">
        <v>9433</v>
      </c>
      <c r="C6090" s="1" t="s">
        <v>1995</v>
      </c>
      <c r="D6090" t="s">
        <v>9434</v>
      </c>
    </row>
    <row r="6091" spans="1:4" x14ac:dyDescent="0.25">
      <c r="A6091" s="4" t="str">
        <f>HYPERLINK("http://www.autodoc.ru/Web/price/art/MDSPR06930?analog=on","MDSPR06930")</f>
        <v>MDSPR06930</v>
      </c>
      <c r="B6091" s="1" t="s">
        <v>9435</v>
      </c>
      <c r="C6091" s="1" t="s">
        <v>1995</v>
      </c>
      <c r="D6091" t="s">
        <v>9436</v>
      </c>
    </row>
    <row r="6092" spans="1:4" x14ac:dyDescent="0.25">
      <c r="A6092" s="4" t="str">
        <f>HYPERLINK("http://www.autodoc.ru/Web/price/art/MDSPR06932?analog=on","MDSPR06932")</f>
        <v>MDSPR06932</v>
      </c>
      <c r="B6092" s="1" t="s">
        <v>9435</v>
      </c>
      <c r="C6092" s="1" t="s">
        <v>1995</v>
      </c>
      <c r="D6092" t="s">
        <v>9437</v>
      </c>
    </row>
    <row r="6093" spans="1:4" x14ac:dyDescent="0.25">
      <c r="A6093" s="3" t="s">
        <v>9438</v>
      </c>
      <c r="B6093" s="3"/>
      <c r="C6093" s="3"/>
      <c r="D6093" s="3"/>
    </row>
    <row r="6094" spans="1:4" x14ac:dyDescent="0.25">
      <c r="A6094" s="4" t="str">
        <f>HYPERLINK("http://www.autodoc.ru/Web/price/art/MDSPR00000L?analog=on","MDSPR00000L")</f>
        <v>MDSPR00000L</v>
      </c>
      <c r="B6094" s="1" t="s">
        <v>9439</v>
      </c>
      <c r="C6094" s="1" t="s">
        <v>7981</v>
      </c>
      <c r="D6094" t="s">
        <v>9357</v>
      </c>
    </row>
    <row r="6095" spans="1:4" x14ac:dyDescent="0.25">
      <c r="A6095" s="4" t="str">
        <f>HYPERLINK("http://www.autodoc.ru/Web/price/art/MDSPR03000L?analog=on","MDSPR03000L")</f>
        <v>MDSPR03000L</v>
      </c>
      <c r="B6095" s="1" t="s">
        <v>9440</v>
      </c>
      <c r="C6095" s="1" t="s">
        <v>782</v>
      </c>
      <c r="D6095" t="s">
        <v>9441</v>
      </c>
    </row>
    <row r="6096" spans="1:4" x14ac:dyDescent="0.25">
      <c r="A6096" s="4" t="str">
        <f>HYPERLINK("http://www.autodoc.ru/Web/price/art/MDSPR00000R?analog=on","MDSPR00000R")</f>
        <v>MDSPR00000R</v>
      </c>
      <c r="B6096" s="1" t="s">
        <v>9442</v>
      </c>
      <c r="C6096" s="1" t="s">
        <v>7981</v>
      </c>
      <c r="D6096" t="s">
        <v>9363</v>
      </c>
    </row>
    <row r="6097" spans="1:4" x14ac:dyDescent="0.25">
      <c r="A6097" s="4" t="str">
        <f>HYPERLINK("http://www.autodoc.ru/Web/price/art/MDSPR03000R?analog=on","MDSPR03000R")</f>
        <v>MDSPR03000R</v>
      </c>
      <c r="B6097" s="1" t="s">
        <v>9443</v>
      </c>
      <c r="C6097" s="1" t="s">
        <v>782</v>
      </c>
      <c r="D6097" t="s">
        <v>9444</v>
      </c>
    </row>
    <row r="6098" spans="1:4" x14ac:dyDescent="0.25">
      <c r="A6098" s="4" t="str">
        <f>HYPERLINK("http://www.autodoc.ru/Web/price/art/MDSPR03001L?analog=on","MDSPR03001L")</f>
        <v>MDSPR03001L</v>
      </c>
      <c r="B6098" s="1" t="s">
        <v>9440</v>
      </c>
      <c r="C6098" s="1" t="s">
        <v>782</v>
      </c>
      <c r="D6098" t="s">
        <v>9445</v>
      </c>
    </row>
    <row r="6099" spans="1:4" x14ac:dyDescent="0.25">
      <c r="A6099" s="4" t="str">
        <f>HYPERLINK("http://www.autodoc.ru/Web/price/art/MDSPR03001R?analog=on","MDSPR03001R")</f>
        <v>MDSPR03001R</v>
      </c>
      <c r="B6099" s="1" t="s">
        <v>9443</v>
      </c>
      <c r="C6099" s="1" t="s">
        <v>782</v>
      </c>
      <c r="D6099" t="s">
        <v>9446</v>
      </c>
    </row>
    <row r="6100" spans="1:4" x14ac:dyDescent="0.25">
      <c r="A6100" s="4" t="str">
        <f>HYPERLINK("http://www.autodoc.ru/Web/price/art/MDSPR03002L?analog=on","MDSPR03002L")</f>
        <v>MDSPR03002L</v>
      </c>
      <c r="B6100" s="1" t="s">
        <v>9447</v>
      </c>
      <c r="C6100" s="1" t="s">
        <v>782</v>
      </c>
      <c r="D6100" t="s">
        <v>9448</v>
      </c>
    </row>
    <row r="6101" spans="1:4" x14ac:dyDescent="0.25">
      <c r="A6101" s="4" t="str">
        <f>HYPERLINK("http://www.autodoc.ru/Web/price/art/MDSPR03002R?analog=on","MDSPR03002R")</f>
        <v>MDSPR03002R</v>
      </c>
      <c r="B6101" s="1" t="s">
        <v>9449</v>
      </c>
      <c r="C6101" s="1" t="s">
        <v>782</v>
      </c>
      <c r="D6101" t="s">
        <v>9450</v>
      </c>
    </row>
    <row r="6102" spans="1:4" x14ac:dyDescent="0.25">
      <c r="A6102" s="4" t="str">
        <f>HYPERLINK("http://www.autodoc.ru/Web/price/art/MDSPR03100B?analog=on","MDSPR03100B")</f>
        <v>MDSPR03100B</v>
      </c>
      <c r="B6102" s="1" t="s">
        <v>9451</v>
      </c>
      <c r="C6102" s="1" t="s">
        <v>782</v>
      </c>
      <c r="D6102" t="s">
        <v>9452</v>
      </c>
    </row>
    <row r="6103" spans="1:4" x14ac:dyDescent="0.25">
      <c r="A6103" s="4" t="str">
        <f>HYPERLINK("http://www.autodoc.ru/Web/price/art/MDSPR03101?analog=on","MDSPR03101")</f>
        <v>MDSPR03101</v>
      </c>
      <c r="B6103" s="1" t="s">
        <v>9453</v>
      </c>
      <c r="C6103" s="1" t="s">
        <v>782</v>
      </c>
      <c r="D6103" t="s">
        <v>9454</v>
      </c>
    </row>
    <row r="6104" spans="1:4" x14ac:dyDescent="0.25">
      <c r="A6104" s="4" t="str">
        <f>HYPERLINK("http://www.autodoc.ru/Web/price/art/MDSPR03102B?analog=on","MDSPR03102B")</f>
        <v>MDSPR03102B</v>
      </c>
      <c r="B6104" s="1" t="s">
        <v>9451</v>
      </c>
      <c r="C6104" s="1" t="s">
        <v>782</v>
      </c>
      <c r="D6104" t="s">
        <v>9380</v>
      </c>
    </row>
    <row r="6105" spans="1:4" x14ac:dyDescent="0.25">
      <c r="A6105" s="4" t="str">
        <f>HYPERLINK("http://www.autodoc.ru/Web/price/art/MDSPR00130L?analog=on","MDSPR00130L")</f>
        <v>MDSPR00130L</v>
      </c>
      <c r="B6105" s="1" t="s">
        <v>9455</v>
      </c>
      <c r="C6105" s="1" t="s">
        <v>3014</v>
      </c>
      <c r="D6105" t="s">
        <v>9456</v>
      </c>
    </row>
    <row r="6106" spans="1:4" x14ac:dyDescent="0.25">
      <c r="A6106" s="4" t="str">
        <f>HYPERLINK("http://www.autodoc.ru/Web/price/art/MDSPR00130R?analog=on","MDSPR00130R")</f>
        <v>MDSPR00130R</v>
      </c>
      <c r="B6106" s="1" t="s">
        <v>9457</v>
      </c>
      <c r="C6106" s="1" t="s">
        <v>3014</v>
      </c>
      <c r="D6106" t="s">
        <v>9458</v>
      </c>
    </row>
    <row r="6107" spans="1:4" x14ac:dyDescent="0.25">
      <c r="A6107" s="4" t="str">
        <f>HYPERLINK("http://www.autodoc.ru/Web/price/art/MDSPR00160G?analog=on","MDSPR00160G")</f>
        <v>MDSPR00160G</v>
      </c>
      <c r="B6107" s="1" t="s">
        <v>9459</v>
      </c>
      <c r="C6107" s="1" t="s">
        <v>3014</v>
      </c>
      <c r="D6107" t="s">
        <v>9460</v>
      </c>
    </row>
    <row r="6108" spans="1:4" x14ac:dyDescent="0.25">
      <c r="A6108" s="4" t="str">
        <f>HYPERLINK("http://www.autodoc.ru/Web/price/art/MDSPR00161?analog=on","MDSPR00161")</f>
        <v>MDSPR00161</v>
      </c>
      <c r="B6108" s="1" t="s">
        <v>9459</v>
      </c>
      <c r="C6108" s="1" t="s">
        <v>3014</v>
      </c>
      <c r="D6108" t="s">
        <v>9385</v>
      </c>
    </row>
    <row r="6109" spans="1:4" x14ac:dyDescent="0.25">
      <c r="A6109" s="4" t="str">
        <f>HYPERLINK("http://www.autodoc.ru/Web/price/art/MDSPR00240?analog=on","MDSPR00240")</f>
        <v>MDSPR00240</v>
      </c>
      <c r="B6109" s="1" t="s">
        <v>9461</v>
      </c>
      <c r="C6109" s="1" t="s">
        <v>3014</v>
      </c>
      <c r="D6109" t="s">
        <v>9391</v>
      </c>
    </row>
    <row r="6110" spans="1:4" x14ac:dyDescent="0.25">
      <c r="A6110" s="4" t="str">
        <f>HYPERLINK("http://www.autodoc.ru/Web/price/art/MDSPR00270L?analog=on","MDSPR00270L")</f>
        <v>MDSPR00270L</v>
      </c>
      <c r="B6110" s="1" t="s">
        <v>9462</v>
      </c>
      <c r="C6110" s="1" t="s">
        <v>3014</v>
      </c>
      <c r="D6110" t="s">
        <v>9463</v>
      </c>
    </row>
    <row r="6111" spans="1:4" x14ac:dyDescent="0.25">
      <c r="A6111" s="4" t="str">
        <f>HYPERLINK("http://www.autodoc.ru/Web/price/art/MDSPR00270R?analog=on","MDSPR00270R")</f>
        <v>MDSPR00270R</v>
      </c>
      <c r="B6111" s="1" t="s">
        <v>9464</v>
      </c>
      <c r="C6111" s="1" t="s">
        <v>3014</v>
      </c>
      <c r="D6111" t="s">
        <v>9465</v>
      </c>
    </row>
    <row r="6112" spans="1:4" x14ac:dyDescent="0.25">
      <c r="A6112" s="4" t="str">
        <f>HYPERLINK("http://www.autodoc.ru/Web/price/art/MD20293282TTN?analog=on","MD20293282TTN")</f>
        <v>MD20293282TTN</v>
      </c>
      <c r="B6112" s="1" t="s">
        <v>9466</v>
      </c>
      <c r="C6112" s="1" t="s">
        <v>8345</v>
      </c>
      <c r="D6112" t="s">
        <v>9467</v>
      </c>
    </row>
    <row r="6113" spans="1:4" x14ac:dyDescent="0.25">
      <c r="A6113" s="4" t="str">
        <f>HYPERLINK("http://www.autodoc.ru/Web/price/art/MDSPR00330?analog=on","MDSPR00330")</f>
        <v>MDSPR00330</v>
      </c>
      <c r="B6113" s="1" t="s">
        <v>9468</v>
      </c>
      <c r="C6113" s="1" t="s">
        <v>3014</v>
      </c>
      <c r="D6113" t="s">
        <v>9397</v>
      </c>
    </row>
    <row r="6114" spans="1:4" x14ac:dyDescent="0.25">
      <c r="A6114" s="4" t="str">
        <f>HYPERLINK("http://www.autodoc.ru/Web/price/art/MDSPR95491Z?analog=on","MDSPR95491Z")</f>
        <v>MDSPR95491Z</v>
      </c>
      <c r="C6114" s="1" t="s">
        <v>1186</v>
      </c>
      <c r="D6114" t="s">
        <v>9469</v>
      </c>
    </row>
    <row r="6115" spans="1:4" x14ac:dyDescent="0.25">
      <c r="A6115" s="4" t="str">
        <f>HYPERLINK("http://www.autodoc.ru/Web/price/art/MDSPR00740L?analog=on","MDSPR00740L")</f>
        <v>MDSPR00740L</v>
      </c>
      <c r="B6115" s="1" t="s">
        <v>9470</v>
      </c>
      <c r="C6115" s="1" t="s">
        <v>3014</v>
      </c>
      <c r="D6115" t="s">
        <v>9471</v>
      </c>
    </row>
    <row r="6116" spans="1:4" x14ac:dyDescent="0.25">
      <c r="A6116" s="4" t="str">
        <f>HYPERLINK("http://www.autodoc.ru/Web/price/art/MDSPR00740R?analog=on","MDSPR00740R")</f>
        <v>MDSPR00740R</v>
      </c>
      <c r="B6116" s="1" t="s">
        <v>9472</v>
      </c>
      <c r="C6116" s="1" t="s">
        <v>3014</v>
      </c>
      <c r="D6116" t="s">
        <v>9473</v>
      </c>
    </row>
    <row r="6117" spans="1:4" x14ac:dyDescent="0.25">
      <c r="A6117" s="4" t="str">
        <f>HYPERLINK("http://www.autodoc.ru/Web/price/art/MDSPR95740L?analog=on","MDSPR95740L")</f>
        <v>MDSPR95740L</v>
      </c>
      <c r="B6117" s="1" t="s">
        <v>9474</v>
      </c>
      <c r="C6117" s="1" t="s">
        <v>3231</v>
      </c>
      <c r="D6117" t="s">
        <v>9423</v>
      </c>
    </row>
    <row r="6118" spans="1:4" x14ac:dyDescent="0.25">
      <c r="A6118" s="4" t="str">
        <f>HYPERLINK("http://www.autodoc.ru/Web/price/art/MDSPR03740RWL?analog=on","MDSPR03740RWL")</f>
        <v>MDSPR03740RWL</v>
      </c>
      <c r="B6118" s="1" t="s">
        <v>9475</v>
      </c>
      <c r="C6118" s="1" t="s">
        <v>782</v>
      </c>
      <c r="D6118" t="s">
        <v>9476</v>
      </c>
    </row>
    <row r="6119" spans="1:4" x14ac:dyDescent="0.25">
      <c r="A6119" s="4" t="str">
        <f>HYPERLINK("http://www.autodoc.ru/Web/price/art/MDSPR95740R?analog=on","MDSPR95740R")</f>
        <v>MDSPR95740R</v>
      </c>
      <c r="B6119" s="1" t="s">
        <v>9477</v>
      </c>
      <c r="C6119" s="1" t="s">
        <v>3231</v>
      </c>
      <c r="D6119" t="s">
        <v>9425</v>
      </c>
    </row>
    <row r="6120" spans="1:4" x14ac:dyDescent="0.25">
      <c r="A6120" s="4" t="str">
        <f>HYPERLINK("http://www.autodoc.ru/Web/price/art/MDSPR03740RWR?analog=on","MDSPR03740RWR")</f>
        <v>MDSPR03740RWR</v>
      </c>
      <c r="B6120" s="1" t="s">
        <v>9478</v>
      </c>
      <c r="C6120" s="1" t="s">
        <v>782</v>
      </c>
      <c r="D6120" t="s">
        <v>9479</v>
      </c>
    </row>
    <row r="6121" spans="1:4" x14ac:dyDescent="0.25">
      <c r="A6121" s="4" t="str">
        <f>HYPERLINK("http://www.autodoc.ru/Web/price/art/MDSPR03741RWL?analog=on","MDSPR03741RWL")</f>
        <v>MDSPR03741RWL</v>
      </c>
      <c r="B6121" s="1" t="s">
        <v>9480</v>
      </c>
      <c r="C6121" s="1" t="s">
        <v>782</v>
      </c>
      <c r="D6121" t="s">
        <v>9481</v>
      </c>
    </row>
    <row r="6122" spans="1:4" x14ac:dyDescent="0.25">
      <c r="A6122" s="4" t="str">
        <f>HYPERLINK("http://www.autodoc.ru/Web/price/art/MDSPR03741RWR?analog=on","MDSPR03741RWR")</f>
        <v>MDSPR03741RWR</v>
      </c>
      <c r="B6122" s="1" t="s">
        <v>9482</v>
      </c>
      <c r="C6122" s="1" t="s">
        <v>782</v>
      </c>
      <c r="D6122" t="s">
        <v>9483</v>
      </c>
    </row>
    <row r="6123" spans="1:4" x14ac:dyDescent="0.25">
      <c r="A6123" s="3" t="s">
        <v>9484</v>
      </c>
      <c r="B6123" s="3"/>
      <c r="C6123" s="3"/>
      <c r="D6123" s="3"/>
    </row>
    <row r="6124" spans="1:4" x14ac:dyDescent="0.25">
      <c r="A6124" s="4" t="str">
        <f>HYPERLINK("http://www.autodoc.ru/Web/price/art/MDSPR95000L?analog=on","MDSPR95000L")</f>
        <v>MDSPR95000L</v>
      </c>
      <c r="B6124" s="1" t="s">
        <v>9485</v>
      </c>
      <c r="C6124" s="1" t="s">
        <v>7741</v>
      </c>
      <c r="D6124" t="s">
        <v>9486</v>
      </c>
    </row>
    <row r="6125" spans="1:4" x14ac:dyDescent="0.25">
      <c r="A6125" s="4" t="str">
        <f>HYPERLINK("http://www.autodoc.ru/Web/price/art/MDSPR95000R?analog=on","MDSPR95000R")</f>
        <v>MDSPR95000R</v>
      </c>
      <c r="B6125" s="1" t="s">
        <v>9487</v>
      </c>
      <c r="C6125" s="1" t="s">
        <v>7741</v>
      </c>
      <c r="D6125" t="s">
        <v>9488</v>
      </c>
    </row>
    <row r="6126" spans="1:4" x14ac:dyDescent="0.25">
      <c r="A6126" s="4" t="str">
        <f>HYPERLINK("http://www.autodoc.ru/Web/price/art/MDSPR95001L?analog=on","MDSPR95001L")</f>
        <v>MDSPR95001L</v>
      </c>
      <c r="B6126" s="1" t="s">
        <v>9489</v>
      </c>
      <c r="C6126" s="1" t="s">
        <v>7741</v>
      </c>
      <c r="D6126" t="s">
        <v>9490</v>
      </c>
    </row>
    <row r="6127" spans="1:4" x14ac:dyDescent="0.25">
      <c r="A6127" s="4" t="str">
        <f>HYPERLINK("http://www.autodoc.ru/Web/price/art/MDSPR95001R?analog=on","MDSPR95001R")</f>
        <v>MDSPR95001R</v>
      </c>
      <c r="B6127" s="1" t="s">
        <v>9491</v>
      </c>
      <c r="C6127" s="1" t="s">
        <v>7741</v>
      </c>
      <c r="D6127" t="s">
        <v>9492</v>
      </c>
    </row>
    <row r="6128" spans="1:4" x14ac:dyDescent="0.25">
      <c r="A6128" s="4" t="str">
        <f>HYPERLINK("http://www.autodoc.ru/Web/price/art/MDSPR95020L?analog=on","MDSPR95020L")</f>
        <v>MDSPR95020L</v>
      </c>
      <c r="B6128" s="1" t="s">
        <v>9493</v>
      </c>
      <c r="C6128" s="1" t="s">
        <v>7741</v>
      </c>
      <c r="D6128" t="s">
        <v>9494</v>
      </c>
    </row>
    <row r="6129" spans="1:4" x14ac:dyDescent="0.25">
      <c r="A6129" s="4" t="str">
        <f>HYPERLINK("http://www.autodoc.ru/Web/price/art/MDSPR95020R?analog=on","MDSPR95020R")</f>
        <v>MDSPR95020R</v>
      </c>
      <c r="B6129" s="1" t="s">
        <v>9495</v>
      </c>
      <c r="C6129" s="1" t="s">
        <v>7741</v>
      </c>
      <c r="D6129" t="s">
        <v>9496</v>
      </c>
    </row>
    <row r="6130" spans="1:4" x14ac:dyDescent="0.25">
      <c r="A6130" s="4" t="str">
        <f>HYPERLINK("http://www.autodoc.ru/Web/price/art/MDSPR95030WL?analog=on","MDSPR95030WL")</f>
        <v>MDSPR95030WL</v>
      </c>
      <c r="B6130" s="1" t="s">
        <v>9497</v>
      </c>
      <c r="C6130" s="1" t="s">
        <v>7741</v>
      </c>
      <c r="D6130" t="s">
        <v>9498</v>
      </c>
    </row>
    <row r="6131" spans="1:4" x14ac:dyDescent="0.25">
      <c r="A6131" s="4" t="str">
        <f>HYPERLINK("http://www.autodoc.ru/Web/price/art/MDSPR95030WR?analog=on","MDSPR95030WR")</f>
        <v>MDSPR95030WR</v>
      </c>
      <c r="B6131" s="1" t="s">
        <v>9499</v>
      </c>
      <c r="C6131" s="1" t="s">
        <v>7741</v>
      </c>
      <c r="D6131" t="s">
        <v>9500</v>
      </c>
    </row>
    <row r="6132" spans="1:4" x14ac:dyDescent="0.25">
      <c r="A6132" s="4" t="str">
        <f>HYPERLINK("http://www.autodoc.ru/Web/price/art/MDSPR95100B?analog=on","MDSPR95100B")</f>
        <v>MDSPR95100B</v>
      </c>
      <c r="B6132" s="1" t="s">
        <v>9501</v>
      </c>
      <c r="C6132" s="1" t="s">
        <v>7741</v>
      </c>
      <c r="D6132" t="s">
        <v>9452</v>
      </c>
    </row>
    <row r="6133" spans="1:4" x14ac:dyDescent="0.25">
      <c r="A6133" s="4" t="str">
        <f>HYPERLINK("http://www.autodoc.ru/Web/price/art/MDSPR95101B?analog=on","MDSPR95101B")</f>
        <v>MDSPR95101B</v>
      </c>
      <c r="B6133" s="1" t="s">
        <v>9501</v>
      </c>
      <c r="C6133" s="1" t="s">
        <v>7741</v>
      </c>
      <c r="D6133" t="s">
        <v>9380</v>
      </c>
    </row>
    <row r="6134" spans="1:4" x14ac:dyDescent="0.25">
      <c r="A6134" s="4" t="str">
        <f>HYPERLINK("http://www.autodoc.ru/Web/price/art/MDSPR95160?analog=on","MDSPR95160")</f>
        <v>MDSPR95160</v>
      </c>
      <c r="B6134" s="1" t="s">
        <v>9502</v>
      </c>
      <c r="C6134" s="1" t="s">
        <v>7741</v>
      </c>
      <c r="D6134" t="s">
        <v>9382</v>
      </c>
    </row>
    <row r="6135" spans="1:4" x14ac:dyDescent="0.25">
      <c r="A6135" s="4" t="str">
        <f>HYPERLINK("http://www.autodoc.ru/Web/price/art/MDSPR95161?analog=on","MDSPR95161")</f>
        <v>MDSPR95161</v>
      </c>
      <c r="B6135" s="1" t="s">
        <v>9502</v>
      </c>
      <c r="C6135" s="1" t="s">
        <v>7741</v>
      </c>
      <c r="D6135" t="s">
        <v>9385</v>
      </c>
    </row>
    <row r="6136" spans="1:4" x14ac:dyDescent="0.25">
      <c r="A6136" s="4" t="str">
        <f>HYPERLINK("http://www.autodoc.ru/Web/price/art/MDSPR95240?analog=on","MDSPR95240")</f>
        <v>MDSPR95240</v>
      </c>
      <c r="B6136" s="1" t="s">
        <v>9503</v>
      </c>
      <c r="C6136" s="1" t="s">
        <v>7741</v>
      </c>
      <c r="D6136" t="s">
        <v>9391</v>
      </c>
    </row>
    <row r="6137" spans="1:4" x14ac:dyDescent="0.25">
      <c r="A6137" s="4" t="str">
        <f>HYPERLINK("http://www.autodoc.ru/Web/price/art/MDSPR97270L?analog=on","MDSPR97270L")</f>
        <v>MDSPR97270L</v>
      </c>
      <c r="B6137" s="1" t="s">
        <v>9504</v>
      </c>
      <c r="C6137" s="1" t="s">
        <v>1725</v>
      </c>
      <c r="D6137" t="s">
        <v>9505</v>
      </c>
    </row>
    <row r="6138" spans="1:4" x14ac:dyDescent="0.25">
      <c r="A6138" s="4" t="str">
        <f>HYPERLINK("http://www.autodoc.ru/Web/price/art/MDSPR95270L?analog=on","MDSPR95270L")</f>
        <v>MDSPR95270L</v>
      </c>
      <c r="B6138" s="1" t="s">
        <v>9506</v>
      </c>
      <c r="C6138" s="1" t="s">
        <v>9507</v>
      </c>
      <c r="D6138" t="s">
        <v>9508</v>
      </c>
    </row>
    <row r="6139" spans="1:4" x14ac:dyDescent="0.25">
      <c r="A6139" s="4" t="str">
        <f>HYPERLINK("http://www.autodoc.ru/Web/price/art/MDSPR97270R?analog=on","MDSPR97270R")</f>
        <v>MDSPR97270R</v>
      </c>
      <c r="B6139" s="1" t="s">
        <v>9509</v>
      </c>
      <c r="C6139" s="1" t="s">
        <v>1725</v>
      </c>
      <c r="D6139" t="s">
        <v>9510</v>
      </c>
    </row>
    <row r="6140" spans="1:4" x14ac:dyDescent="0.25">
      <c r="A6140" s="4" t="str">
        <f>HYPERLINK("http://www.autodoc.ru/Web/price/art/MDSPR95270R?analog=on","MDSPR95270R")</f>
        <v>MDSPR95270R</v>
      </c>
      <c r="B6140" s="1" t="s">
        <v>9511</v>
      </c>
      <c r="C6140" s="1" t="s">
        <v>9507</v>
      </c>
      <c r="D6140" t="s">
        <v>9512</v>
      </c>
    </row>
    <row r="6141" spans="1:4" x14ac:dyDescent="0.25">
      <c r="A6141" s="4" t="str">
        <f>HYPERLINK("http://www.autodoc.ru/Web/price/art/MDSPR95280WZ?analog=on","MDSPR95280WZ")</f>
        <v>MDSPR95280WZ</v>
      </c>
      <c r="B6141" s="1" t="s">
        <v>9513</v>
      </c>
      <c r="C6141" s="1" t="s">
        <v>7741</v>
      </c>
      <c r="D6141" t="s">
        <v>9514</v>
      </c>
    </row>
    <row r="6142" spans="1:4" x14ac:dyDescent="0.25">
      <c r="A6142" s="4" t="str">
        <f>HYPERLINK("http://www.autodoc.ru/Web/price/art/MD20293280WZ?analog=on","MD20293280WZ")</f>
        <v>MD20293280WZ</v>
      </c>
      <c r="B6142" s="1" t="s">
        <v>9466</v>
      </c>
      <c r="C6142" s="1" t="s">
        <v>8345</v>
      </c>
      <c r="D6142" t="s">
        <v>9515</v>
      </c>
    </row>
    <row r="6143" spans="1:4" x14ac:dyDescent="0.25">
      <c r="A6143" s="4" t="str">
        <f>HYPERLINK("http://www.autodoc.ru/Web/price/art/MD20293281CCN?analog=on","MD20293281CCN")</f>
        <v>MD20293281CCN</v>
      </c>
      <c r="B6143" s="1" t="s">
        <v>9466</v>
      </c>
      <c r="C6143" s="1" t="s">
        <v>8345</v>
      </c>
      <c r="D6143" t="s">
        <v>9516</v>
      </c>
    </row>
    <row r="6144" spans="1:4" x14ac:dyDescent="0.25">
      <c r="A6144" s="4" t="str">
        <f>HYPERLINK("http://www.autodoc.ru/Web/price/art/MD20293282TTN?analog=on","MD20293282TTN")</f>
        <v>MD20293282TTN</v>
      </c>
      <c r="B6144" s="1" t="s">
        <v>9466</v>
      </c>
      <c r="C6144" s="1" t="s">
        <v>8345</v>
      </c>
      <c r="D6144" t="s">
        <v>9467</v>
      </c>
    </row>
    <row r="6145" spans="1:4" x14ac:dyDescent="0.25">
      <c r="A6145" s="4" t="str">
        <f>HYPERLINK("http://www.autodoc.ru/Web/price/art/MDSPR95330?analog=on","MDSPR95330")</f>
        <v>MDSPR95330</v>
      </c>
      <c r="B6145" s="1" t="s">
        <v>9517</v>
      </c>
      <c r="C6145" s="1" t="s">
        <v>7741</v>
      </c>
      <c r="D6145" t="s">
        <v>9397</v>
      </c>
    </row>
    <row r="6146" spans="1:4" x14ac:dyDescent="0.25">
      <c r="A6146" s="4" t="str">
        <f>HYPERLINK("http://www.autodoc.ru/Web/price/art/MDSPR95380?analog=on","MDSPR95380")</f>
        <v>MDSPR95380</v>
      </c>
      <c r="B6146" s="1" t="s">
        <v>9518</v>
      </c>
      <c r="C6146" s="1" t="s">
        <v>7741</v>
      </c>
      <c r="D6146" t="s">
        <v>9399</v>
      </c>
    </row>
    <row r="6147" spans="1:4" x14ac:dyDescent="0.25">
      <c r="A6147" s="4" t="str">
        <f>HYPERLINK("http://www.autodoc.ru/Web/price/art/MDSPR95450L?analog=on","MDSPR95450L")</f>
        <v>MDSPR95450L</v>
      </c>
      <c r="B6147" s="1" t="s">
        <v>9519</v>
      </c>
      <c r="C6147" s="1" t="s">
        <v>1186</v>
      </c>
      <c r="D6147" t="s">
        <v>9520</v>
      </c>
    </row>
    <row r="6148" spans="1:4" x14ac:dyDescent="0.25">
      <c r="A6148" s="4" t="str">
        <f>HYPERLINK("http://www.autodoc.ru/Web/price/art/MDSPR95450R?analog=on","MDSPR95450R")</f>
        <v>MDSPR95450R</v>
      </c>
      <c r="B6148" s="1" t="s">
        <v>9521</v>
      </c>
      <c r="C6148" s="1" t="s">
        <v>1186</v>
      </c>
      <c r="D6148" t="s">
        <v>9522</v>
      </c>
    </row>
    <row r="6149" spans="1:4" x14ac:dyDescent="0.25">
      <c r="A6149" s="4" t="str">
        <f>HYPERLINK("http://www.autodoc.ru/Web/price/art/MDSPR95451L?analog=on","MDSPR95451L")</f>
        <v>MDSPR95451L</v>
      </c>
      <c r="B6149" s="1" t="s">
        <v>9523</v>
      </c>
      <c r="C6149" s="1" t="s">
        <v>1186</v>
      </c>
      <c r="D6149" t="s">
        <v>9524</v>
      </c>
    </row>
    <row r="6150" spans="1:4" x14ac:dyDescent="0.25">
      <c r="A6150" s="4" t="str">
        <f>HYPERLINK("http://www.autodoc.ru/Web/price/art/MDSPR95451R?analog=on","MDSPR95451R")</f>
        <v>MDSPR95451R</v>
      </c>
      <c r="B6150" s="1" t="s">
        <v>9525</v>
      </c>
      <c r="C6150" s="1" t="s">
        <v>1186</v>
      </c>
      <c r="D6150" t="s">
        <v>9526</v>
      </c>
    </row>
    <row r="6151" spans="1:4" x14ac:dyDescent="0.25">
      <c r="A6151" s="4" t="str">
        <f>HYPERLINK("http://www.autodoc.ru/Web/price/art/MDSPR95452L?analog=on","MDSPR95452L")</f>
        <v>MDSPR95452L</v>
      </c>
      <c r="B6151" s="1" t="s">
        <v>9519</v>
      </c>
      <c r="C6151" s="1" t="s">
        <v>1186</v>
      </c>
      <c r="D6151" t="s">
        <v>9527</v>
      </c>
    </row>
    <row r="6152" spans="1:4" x14ac:dyDescent="0.25">
      <c r="A6152" s="4" t="str">
        <f>HYPERLINK("http://www.autodoc.ru/Web/price/art/MDSPR95452R?analog=on","MDSPR95452R")</f>
        <v>MDSPR95452R</v>
      </c>
      <c r="B6152" s="1" t="s">
        <v>9521</v>
      </c>
      <c r="C6152" s="1" t="s">
        <v>1186</v>
      </c>
      <c r="D6152" t="s">
        <v>9528</v>
      </c>
    </row>
    <row r="6153" spans="1:4" x14ac:dyDescent="0.25">
      <c r="A6153" s="4" t="str">
        <f>HYPERLINK("http://www.autodoc.ru/Web/price/art/MDSPR95453L?analog=on","MDSPR95453L")</f>
        <v>MDSPR95453L</v>
      </c>
      <c r="B6153" s="1" t="s">
        <v>9529</v>
      </c>
      <c r="C6153" s="1" t="s">
        <v>1186</v>
      </c>
      <c r="D6153" t="s">
        <v>9530</v>
      </c>
    </row>
    <row r="6154" spans="1:4" x14ac:dyDescent="0.25">
      <c r="A6154" s="4" t="str">
        <f>HYPERLINK("http://www.autodoc.ru/Web/price/art/MDSPR95453R?analog=on","MDSPR95453R")</f>
        <v>MDSPR95453R</v>
      </c>
      <c r="B6154" s="1" t="s">
        <v>9531</v>
      </c>
      <c r="C6154" s="1" t="s">
        <v>1186</v>
      </c>
      <c r="D6154" t="s">
        <v>9532</v>
      </c>
    </row>
    <row r="6155" spans="1:4" x14ac:dyDescent="0.25">
      <c r="A6155" s="4" t="str">
        <f>HYPERLINK("http://www.autodoc.ru/Web/price/art/MDSPR95460L?analog=on","MDSPR95460L")</f>
        <v>MDSPR95460L</v>
      </c>
      <c r="B6155" s="1" t="s">
        <v>9533</v>
      </c>
      <c r="C6155" s="1" t="s">
        <v>7741</v>
      </c>
      <c r="D6155" t="s">
        <v>9534</v>
      </c>
    </row>
    <row r="6156" spans="1:4" x14ac:dyDescent="0.25">
      <c r="A6156" s="4" t="str">
        <f>HYPERLINK("http://www.autodoc.ru/Web/price/art/MDSPR95460R?analog=on","MDSPR95460R")</f>
        <v>MDSPR95460R</v>
      </c>
      <c r="B6156" s="1" t="s">
        <v>9535</v>
      </c>
      <c r="C6156" s="1" t="s">
        <v>7741</v>
      </c>
      <c r="D6156" t="s">
        <v>9536</v>
      </c>
    </row>
    <row r="6157" spans="1:4" x14ac:dyDescent="0.25">
      <c r="A6157" s="4" t="str">
        <f>HYPERLINK("http://www.autodoc.ru/Web/price/art/MDSPR95490Z?analog=on","MDSPR95490Z")</f>
        <v>MDSPR95490Z</v>
      </c>
      <c r="C6157" s="1" t="s">
        <v>7741</v>
      </c>
      <c r="D6157" t="s">
        <v>9537</v>
      </c>
    </row>
    <row r="6158" spans="1:4" x14ac:dyDescent="0.25">
      <c r="A6158" s="4" t="str">
        <f>HYPERLINK("http://www.autodoc.ru/Web/price/art/MDSPR95491Z?analog=on","MDSPR95491Z")</f>
        <v>MDSPR95491Z</v>
      </c>
      <c r="C6158" s="1" t="s">
        <v>1186</v>
      </c>
      <c r="D6158" t="s">
        <v>9469</v>
      </c>
    </row>
    <row r="6159" spans="1:4" x14ac:dyDescent="0.25">
      <c r="A6159" s="4" t="str">
        <f>HYPERLINK("http://www.autodoc.ru/Web/price/art/MDSPR95640?analog=on","MDSPR95640")</f>
        <v>MDSPR95640</v>
      </c>
      <c r="B6159" s="1" t="s">
        <v>9538</v>
      </c>
      <c r="C6159" s="1" t="s">
        <v>7741</v>
      </c>
      <c r="D6159" t="s">
        <v>9539</v>
      </c>
    </row>
    <row r="6160" spans="1:4" x14ac:dyDescent="0.25">
      <c r="A6160" s="4" t="str">
        <f>HYPERLINK("http://www.autodoc.ru/Web/price/art/MDSPR95670L?analog=on","MDSPR95670L")</f>
        <v>MDSPR95670L</v>
      </c>
      <c r="B6160" s="1" t="s">
        <v>9540</v>
      </c>
      <c r="C6160" s="1" t="s">
        <v>7741</v>
      </c>
      <c r="D6160" t="s">
        <v>9415</v>
      </c>
    </row>
    <row r="6161" spans="1:4" x14ac:dyDescent="0.25">
      <c r="A6161" s="4" t="str">
        <f>HYPERLINK("http://www.autodoc.ru/Web/price/art/MDSPR95670R?analog=on","MDSPR95670R")</f>
        <v>MDSPR95670R</v>
      </c>
      <c r="B6161" s="1" t="s">
        <v>9541</v>
      </c>
      <c r="C6161" s="1" t="s">
        <v>7741</v>
      </c>
      <c r="D6161" t="s">
        <v>9417</v>
      </c>
    </row>
    <row r="6162" spans="1:4" x14ac:dyDescent="0.25">
      <c r="A6162" s="4" t="str">
        <f>HYPERLINK("http://www.autodoc.ru/Web/price/art/MDSPR95671L?analog=on","MDSPR95671L")</f>
        <v>MDSPR95671L</v>
      </c>
      <c r="B6162" s="1" t="s">
        <v>9540</v>
      </c>
      <c r="C6162" s="1" t="s">
        <v>7741</v>
      </c>
      <c r="D6162" t="s">
        <v>9542</v>
      </c>
    </row>
    <row r="6163" spans="1:4" x14ac:dyDescent="0.25">
      <c r="A6163" s="4" t="str">
        <f>HYPERLINK("http://www.autodoc.ru/Web/price/art/MDSPR95671R?analog=on","MDSPR95671R")</f>
        <v>MDSPR95671R</v>
      </c>
      <c r="B6163" s="1" t="s">
        <v>9541</v>
      </c>
      <c r="C6163" s="1" t="s">
        <v>7741</v>
      </c>
      <c r="D6163" t="s">
        <v>9543</v>
      </c>
    </row>
    <row r="6164" spans="1:4" x14ac:dyDescent="0.25">
      <c r="A6164" s="4" t="str">
        <f>HYPERLINK("http://www.autodoc.ru/Web/price/art/MDSPR95740L?analog=on","MDSPR95740L")</f>
        <v>MDSPR95740L</v>
      </c>
      <c r="B6164" s="1" t="s">
        <v>9474</v>
      </c>
      <c r="C6164" s="1" t="s">
        <v>3231</v>
      </c>
      <c r="D6164" t="s">
        <v>9423</v>
      </c>
    </row>
    <row r="6165" spans="1:4" x14ac:dyDescent="0.25">
      <c r="A6165" s="4" t="str">
        <f>HYPERLINK("http://www.autodoc.ru/Web/price/art/MDSPR95740R?analog=on","MDSPR95740R")</f>
        <v>MDSPR95740R</v>
      </c>
      <c r="B6165" s="1" t="s">
        <v>9477</v>
      </c>
      <c r="C6165" s="1" t="s">
        <v>3231</v>
      </c>
      <c r="D6165" t="s">
        <v>9425</v>
      </c>
    </row>
    <row r="6166" spans="1:4" x14ac:dyDescent="0.25">
      <c r="A6166" s="4" t="str">
        <f>HYPERLINK("http://www.autodoc.ru/Web/price/art/MD16398970?analog=on","MD16398970")</f>
        <v>MD16398970</v>
      </c>
      <c r="B6166" s="1" t="s">
        <v>9544</v>
      </c>
      <c r="C6166" s="1" t="s">
        <v>699</v>
      </c>
      <c r="D6166" t="s">
        <v>9545</v>
      </c>
    </row>
    <row r="6167" spans="1:4" x14ac:dyDescent="0.25">
      <c r="A6167" s="4" t="str">
        <f>HYPERLINK("http://www.autodoc.ru/Web/price/art/MD20293970?analog=on","MD20293970")</f>
        <v>MD20293970</v>
      </c>
      <c r="B6167" s="1" t="s">
        <v>9546</v>
      </c>
      <c r="C6167" s="1" t="s">
        <v>8360</v>
      </c>
      <c r="D6167" t="s">
        <v>9547</v>
      </c>
    </row>
    <row r="6168" spans="1:4" x14ac:dyDescent="0.25">
      <c r="A6168" s="4" t="str">
        <f>HYPERLINK("http://www.autodoc.ru/Web/price/art/MDSPR95990?analog=on","MDSPR95990")</f>
        <v>MDSPR95990</v>
      </c>
      <c r="B6168" s="1" t="s">
        <v>9548</v>
      </c>
      <c r="C6168" s="1" t="s">
        <v>9549</v>
      </c>
      <c r="D6168" t="s">
        <v>9550</v>
      </c>
    </row>
    <row r="6169" spans="1:4" x14ac:dyDescent="0.25">
      <c r="A6169" s="3" t="s">
        <v>9551</v>
      </c>
      <c r="B6169" s="3"/>
      <c r="C6169" s="3"/>
      <c r="D6169" s="3"/>
    </row>
    <row r="6170" spans="1:4" x14ac:dyDescent="0.25">
      <c r="A6170" s="4" t="str">
        <f>HYPERLINK("http://www.autodoc.ru/Web/price/art/MDVIT14000L?analog=on","MDVIT14000L")</f>
        <v>MDVIT14000L</v>
      </c>
      <c r="B6170" s="1" t="s">
        <v>9552</v>
      </c>
      <c r="C6170" s="1" t="s">
        <v>1467</v>
      </c>
      <c r="D6170" t="s">
        <v>9553</v>
      </c>
    </row>
    <row r="6171" spans="1:4" x14ac:dyDescent="0.25">
      <c r="A6171" s="4" t="str">
        <f>HYPERLINK("http://www.autodoc.ru/Web/price/art/MDVIT14000R?analog=on","MDVIT14000R")</f>
        <v>MDVIT14000R</v>
      </c>
      <c r="B6171" s="1" t="s">
        <v>9554</v>
      </c>
      <c r="C6171" s="1" t="s">
        <v>1467</v>
      </c>
      <c r="D6171" t="s">
        <v>9555</v>
      </c>
    </row>
    <row r="6172" spans="1:4" x14ac:dyDescent="0.25">
      <c r="A6172" s="4" t="str">
        <f>HYPERLINK("http://www.autodoc.ru/Web/price/art/MDVIT03000L?analog=on","MDVIT03000L")</f>
        <v>MDVIT03000L</v>
      </c>
      <c r="B6172" s="1" t="s">
        <v>9556</v>
      </c>
      <c r="C6172" s="1" t="s">
        <v>782</v>
      </c>
      <c r="D6172" t="s">
        <v>9557</v>
      </c>
    </row>
    <row r="6173" spans="1:4" x14ac:dyDescent="0.25">
      <c r="A6173" s="4" t="str">
        <f>HYPERLINK("http://www.autodoc.ru/Web/price/art/MDVIT10000L?analog=on","MDVIT10000L")</f>
        <v>MDVIT10000L</v>
      </c>
      <c r="B6173" s="1" t="s">
        <v>9558</v>
      </c>
      <c r="C6173" s="1" t="s">
        <v>437</v>
      </c>
      <c r="D6173" t="s">
        <v>9559</v>
      </c>
    </row>
    <row r="6174" spans="1:4" x14ac:dyDescent="0.25">
      <c r="A6174" s="4" t="str">
        <f>HYPERLINK("http://www.autodoc.ru/Web/price/art/MDVIT03000R?analog=on","MDVIT03000R")</f>
        <v>MDVIT03000R</v>
      </c>
      <c r="B6174" s="1" t="s">
        <v>9560</v>
      </c>
      <c r="C6174" s="1" t="s">
        <v>782</v>
      </c>
      <c r="D6174" t="s">
        <v>9561</v>
      </c>
    </row>
    <row r="6175" spans="1:4" x14ac:dyDescent="0.25">
      <c r="A6175" s="4" t="str">
        <f>HYPERLINK("http://www.autodoc.ru/Web/price/art/MDVIT10000R?analog=on","MDVIT10000R")</f>
        <v>MDVIT10000R</v>
      </c>
      <c r="B6175" s="1" t="s">
        <v>9562</v>
      </c>
      <c r="C6175" s="1" t="s">
        <v>437</v>
      </c>
      <c r="D6175" t="s">
        <v>9563</v>
      </c>
    </row>
    <row r="6176" spans="1:4" x14ac:dyDescent="0.25">
      <c r="A6176" s="4" t="str">
        <f>HYPERLINK("http://www.autodoc.ru/Web/price/art/MDVIT10001L?analog=on","MDVIT10001L")</f>
        <v>MDVIT10001L</v>
      </c>
      <c r="B6176" s="1" t="s">
        <v>9564</v>
      </c>
      <c r="C6176" s="1" t="s">
        <v>437</v>
      </c>
      <c r="D6176" t="s">
        <v>9565</v>
      </c>
    </row>
    <row r="6177" spans="1:4" x14ac:dyDescent="0.25">
      <c r="A6177" s="4" t="str">
        <f>HYPERLINK("http://www.autodoc.ru/Web/price/art/MDVIT10001R?analog=on","MDVIT10001R")</f>
        <v>MDVIT10001R</v>
      </c>
      <c r="B6177" s="1" t="s">
        <v>9566</v>
      </c>
      <c r="C6177" s="1" t="s">
        <v>437</v>
      </c>
      <c r="D6177" t="s">
        <v>9567</v>
      </c>
    </row>
    <row r="6178" spans="1:4" x14ac:dyDescent="0.25">
      <c r="A6178" s="4" t="str">
        <f>HYPERLINK("http://www.autodoc.ru/Web/price/art/MDVIT03100?analog=on","MDVIT03100")</f>
        <v>MDVIT03100</v>
      </c>
      <c r="B6178" s="1" t="s">
        <v>9568</v>
      </c>
      <c r="C6178" s="1" t="s">
        <v>782</v>
      </c>
      <c r="D6178" t="s">
        <v>9569</v>
      </c>
    </row>
    <row r="6179" spans="1:4" x14ac:dyDescent="0.25">
      <c r="A6179" s="4" t="str">
        <f>HYPERLINK("http://www.autodoc.ru/Web/price/art/MDVIT03160?analog=on","MDVIT03160")</f>
        <v>MDVIT03160</v>
      </c>
      <c r="B6179" s="1" t="s">
        <v>9570</v>
      </c>
      <c r="C6179" s="1" t="s">
        <v>782</v>
      </c>
      <c r="D6179" t="s">
        <v>9571</v>
      </c>
    </row>
    <row r="6180" spans="1:4" x14ac:dyDescent="0.25">
      <c r="A6180" s="4" t="str">
        <f>HYPERLINK("http://www.autodoc.ru/Web/price/art/MDVIT03270PL?analog=on","MDVIT03270PL")</f>
        <v>MDVIT03270PL</v>
      </c>
      <c r="B6180" s="1" t="s">
        <v>9572</v>
      </c>
      <c r="C6180" s="1" t="s">
        <v>782</v>
      </c>
      <c r="D6180" t="s">
        <v>9573</v>
      </c>
    </row>
    <row r="6181" spans="1:4" x14ac:dyDescent="0.25">
      <c r="A6181" s="4" t="str">
        <f>HYPERLINK("http://www.autodoc.ru/Web/price/art/MDVIT03270PR?analog=on","MDVIT03270PR")</f>
        <v>MDVIT03270PR</v>
      </c>
      <c r="B6181" s="1" t="s">
        <v>9574</v>
      </c>
      <c r="C6181" s="1" t="s">
        <v>782</v>
      </c>
      <c r="D6181" t="s">
        <v>9575</v>
      </c>
    </row>
    <row r="6182" spans="1:4" x14ac:dyDescent="0.25">
      <c r="A6182" s="4" t="str">
        <f>HYPERLINK("http://www.autodoc.ru/Web/price/art/MDVIT03300L?analog=on","MDVIT03300L")</f>
        <v>MDVIT03300L</v>
      </c>
      <c r="B6182" s="1" t="s">
        <v>9576</v>
      </c>
      <c r="C6182" s="1" t="s">
        <v>782</v>
      </c>
      <c r="D6182" t="s">
        <v>9577</v>
      </c>
    </row>
    <row r="6183" spans="1:4" x14ac:dyDescent="0.25">
      <c r="A6183" s="4" t="str">
        <f>HYPERLINK("http://www.autodoc.ru/Web/price/art/MDVIT03300R?analog=on","MDVIT03300R")</f>
        <v>MDVIT03300R</v>
      </c>
      <c r="B6183" s="1" t="s">
        <v>9578</v>
      </c>
      <c r="C6183" s="1" t="s">
        <v>782</v>
      </c>
      <c r="D6183" t="s">
        <v>9579</v>
      </c>
    </row>
    <row r="6184" spans="1:4" x14ac:dyDescent="0.25">
      <c r="A6184" s="4" t="str">
        <f>HYPERLINK("http://www.autodoc.ru/Web/price/art/MDVIT10450L?analog=on","MDVIT10450L")</f>
        <v>MDVIT10450L</v>
      </c>
      <c r="B6184" s="1" t="s">
        <v>9580</v>
      </c>
      <c r="C6184" s="1" t="s">
        <v>437</v>
      </c>
      <c r="D6184" t="s">
        <v>9581</v>
      </c>
    </row>
    <row r="6185" spans="1:4" x14ac:dyDescent="0.25">
      <c r="A6185" s="4" t="str">
        <f>HYPERLINK("http://www.autodoc.ru/Web/price/art/MDVIT03450L?analog=on","MDVIT03450L")</f>
        <v>MDVIT03450L</v>
      </c>
      <c r="B6185" s="1" t="s">
        <v>9582</v>
      </c>
      <c r="C6185" s="1" t="s">
        <v>782</v>
      </c>
      <c r="D6185" t="s">
        <v>9581</v>
      </c>
    </row>
    <row r="6186" spans="1:4" x14ac:dyDescent="0.25">
      <c r="A6186" s="4" t="str">
        <f>HYPERLINK("http://www.autodoc.ru/Web/price/art/MDVIT14450L?analog=on","MDVIT14450L")</f>
        <v>MDVIT14450L</v>
      </c>
      <c r="B6186" s="1" t="s">
        <v>9583</v>
      </c>
      <c r="C6186" s="1" t="s">
        <v>1467</v>
      </c>
      <c r="D6186" t="s">
        <v>9584</v>
      </c>
    </row>
    <row r="6187" spans="1:4" x14ac:dyDescent="0.25">
      <c r="A6187" s="4" t="str">
        <f>HYPERLINK("http://www.autodoc.ru/Web/price/art/MDVIT10450R?analog=on","MDVIT10450R")</f>
        <v>MDVIT10450R</v>
      </c>
      <c r="B6187" s="1" t="s">
        <v>9585</v>
      </c>
      <c r="C6187" s="1" t="s">
        <v>437</v>
      </c>
      <c r="D6187" t="s">
        <v>9586</v>
      </c>
    </row>
    <row r="6188" spans="1:4" x14ac:dyDescent="0.25">
      <c r="A6188" s="4" t="str">
        <f>HYPERLINK("http://www.autodoc.ru/Web/price/art/MDVIT03450R?analog=on","MDVIT03450R")</f>
        <v>MDVIT03450R</v>
      </c>
      <c r="B6188" s="1" t="s">
        <v>9587</v>
      </c>
      <c r="C6188" s="1" t="s">
        <v>782</v>
      </c>
      <c r="D6188" t="s">
        <v>9586</v>
      </c>
    </row>
    <row r="6189" spans="1:4" x14ac:dyDescent="0.25">
      <c r="A6189" s="4" t="str">
        <f>HYPERLINK("http://www.autodoc.ru/Web/price/art/MDVIT14450R?analog=on","MDVIT14450R")</f>
        <v>MDVIT14450R</v>
      </c>
      <c r="B6189" s="1" t="s">
        <v>9588</v>
      </c>
      <c r="C6189" s="1" t="s">
        <v>1467</v>
      </c>
      <c r="D6189" t="s">
        <v>9589</v>
      </c>
    </row>
    <row r="6190" spans="1:4" x14ac:dyDescent="0.25">
      <c r="A6190" s="4" t="str">
        <f>HYPERLINK("http://www.autodoc.ru/Web/price/art/MDVIT03480L?analog=on","MDVIT03480L")</f>
        <v>MDVIT03480L</v>
      </c>
      <c r="C6190" s="1" t="s">
        <v>782</v>
      </c>
      <c r="D6190" t="s">
        <v>9590</v>
      </c>
    </row>
    <row r="6191" spans="1:4" x14ac:dyDescent="0.25">
      <c r="A6191" s="4" t="str">
        <f>HYPERLINK("http://www.autodoc.ru/Web/price/art/MDVIT03480R?analog=on","MDVIT03480R")</f>
        <v>MDVIT03480R</v>
      </c>
      <c r="C6191" s="1" t="s">
        <v>782</v>
      </c>
      <c r="D6191" t="s">
        <v>9591</v>
      </c>
    </row>
    <row r="6192" spans="1:4" x14ac:dyDescent="0.25">
      <c r="A6192" s="4" t="str">
        <f>HYPERLINK("http://www.autodoc.ru/Web/price/art/MDVIT14740L?analog=on","MDVIT14740L")</f>
        <v>MDVIT14740L</v>
      </c>
      <c r="B6192" s="1" t="s">
        <v>9592</v>
      </c>
      <c r="C6192" s="1" t="s">
        <v>1467</v>
      </c>
      <c r="D6192" t="s">
        <v>9593</v>
      </c>
    </row>
    <row r="6193" spans="1:4" x14ac:dyDescent="0.25">
      <c r="A6193" s="4" t="str">
        <f>HYPERLINK("http://www.autodoc.ru/Web/price/art/MDVIT03740L?analog=on","MDVIT03740L")</f>
        <v>MDVIT03740L</v>
      </c>
      <c r="B6193" s="1" t="s">
        <v>9594</v>
      </c>
      <c r="C6193" s="1" t="s">
        <v>782</v>
      </c>
      <c r="D6193" t="s">
        <v>9593</v>
      </c>
    </row>
    <row r="6194" spans="1:4" x14ac:dyDescent="0.25">
      <c r="A6194" s="4" t="str">
        <f>HYPERLINK("http://www.autodoc.ru/Web/price/art/MDVIT14740R?analog=on","MDVIT14740R")</f>
        <v>MDVIT14740R</v>
      </c>
      <c r="B6194" s="1" t="s">
        <v>9595</v>
      </c>
      <c r="C6194" s="1" t="s">
        <v>1467</v>
      </c>
      <c r="D6194" t="s">
        <v>9596</v>
      </c>
    </row>
    <row r="6195" spans="1:4" x14ac:dyDescent="0.25">
      <c r="A6195" s="4" t="str">
        <f>HYPERLINK("http://www.autodoc.ru/Web/price/art/MDVIT03740R?analog=on","MDVIT03740R")</f>
        <v>MDVIT03740R</v>
      </c>
      <c r="B6195" s="1" t="s">
        <v>9597</v>
      </c>
      <c r="C6195" s="1" t="s">
        <v>782</v>
      </c>
      <c r="D6195" t="s">
        <v>9596</v>
      </c>
    </row>
    <row r="6196" spans="1:4" x14ac:dyDescent="0.25">
      <c r="A6196" s="4" t="str">
        <f>HYPERLINK("http://www.autodoc.ru/Web/price/art/MDVIT03931?analog=on","MDVIT03931")</f>
        <v>MDVIT03931</v>
      </c>
      <c r="B6196" s="1" t="s">
        <v>9598</v>
      </c>
      <c r="C6196" s="1" t="s">
        <v>782</v>
      </c>
      <c r="D6196" t="s">
        <v>9599</v>
      </c>
    </row>
    <row r="6197" spans="1:4" x14ac:dyDescent="0.25">
      <c r="A6197" s="4" t="str">
        <f>HYPERLINK("http://www.autodoc.ru/Web/price/art/MD20300970?analog=on","MD20300970")</f>
        <v>MD20300970</v>
      </c>
      <c r="B6197" s="1" t="s">
        <v>9600</v>
      </c>
      <c r="C6197" s="1" t="s">
        <v>3014</v>
      </c>
      <c r="D6197" t="s">
        <v>9601</v>
      </c>
    </row>
    <row r="6198" spans="1:4" x14ac:dyDescent="0.25">
      <c r="A6198" s="3" t="s">
        <v>9602</v>
      </c>
      <c r="B6198" s="3"/>
      <c r="C6198" s="3"/>
      <c r="D6198" s="3"/>
    </row>
    <row r="6199" spans="1:4" x14ac:dyDescent="0.25">
      <c r="A6199" s="4" t="str">
        <f>HYPERLINK("http://www.autodoc.ru/Web/price/art/MDVIT96000L?analog=on","MDVIT96000L")</f>
        <v>MDVIT96000L</v>
      </c>
      <c r="B6199" s="1" t="s">
        <v>9603</v>
      </c>
      <c r="C6199" s="1" t="s">
        <v>5127</v>
      </c>
      <c r="D6199" t="s">
        <v>9604</v>
      </c>
    </row>
    <row r="6200" spans="1:4" x14ac:dyDescent="0.25">
      <c r="A6200" s="4" t="str">
        <f>HYPERLINK("http://www.autodoc.ru/Web/price/art/MDVIT96000R?analog=on","MDVIT96000R")</f>
        <v>MDVIT96000R</v>
      </c>
      <c r="B6200" s="1" t="s">
        <v>9605</v>
      </c>
      <c r="C6200" s="1" t="s">
        <v>5127</v>
      </c>
      <c r="D6200" t="s">
        <v>9606</v>
      </c>
    </row>
    <row r="6201" spans="1:4" x14ac:dyDescent="0.25">
      <c r="A6201" s="4" t="str">
        <f>HYPERLINK("http://www.autodoc.ru/Web/price/art/MDVIA98001L?analog=on","MDVIA98001L")</f>
        <v>MDVIA98001L</v>
      </c>
      <c r="B6201" s="1" t="s">
        <v>9607</v>
      </c>
      <c r="C6201" s="1" t="s">
        <v>3250</v>
      </c>
      <c r="D6201" t="s">
        <v>9608</v>
      </c>
    </row>
    <row r="6202" spans="1:4" x14ac:dyDescent="0.25">
      <c r="A6202" s="4" t="str">
        <f>HYPERLINK("http://www.autodoc.ru/Web/price/art/MDVIA98001R?analog=on","MDVIA98001R")</f>
        <v>MDVIA98001R</v>
      </c>
      <c r="B6202" s="1" t="s">
        <v>9609</v>
      </c>
      <c r="C6202" s="1" t="s">
        <v>3250</v>
      </c>
      <c r="D6202" t="s">
        <v>9610</v>
      </c>
    </row>
    <row r="6203" spans="1:4" x14ac:dyDescent="0.25">
      <c r="A6203" s="4" t="str">
        <f>HYPERLINK("http://www.autodoc.ru/Web/price/art/MDVIT96001L?analog=on","MDVIT96001L")</f>
        <v>MDVIT96001L</v>
      </c>
      <c r="B6203" s="1" t="s">
        <v>9611</v>
      </c>
      <c r="C6203" s="1" t="s">
        <v>5127</v>
      </c>
      <c r="D6203" t="s">
        <v>9612</v>
      </c>
    </row>
    <row r="6204" spans="1:4" x14ac:dyDescent="0.25">
      <c r="A6204" s="4" t="str">
        <f>HYPERLINK("http://www.autodoc.ru/Web/price/art/MDVIT96001R?analog=on","MDVIT96001R")</f>
        <v>MDVIT96001R</v>
      </c>
      <c r="B6204" s="1" t="s">
        <v>9613</v>
      </c>
      <c r="C6204" s="1" t="s">
        <v>5127</v>
      </c>
      <c r="D6204" t="s">
        <v>9614</v>
      </c>
    </row>
    <row r="6205" spans="1:4" x14ac:dyDescent="0.25">
      <c r="A6205" s="4" t="str">
        <f>HYPERLINK("http://www.autodoc.ru/Web/price/art/MDVIA98020L?analog=on","MDVIA98020L")</f>
        <v>MDVIA98020L</v>
      </c>
      <c r="B6205" s="1" t="s">
        <v>9615</v>
      </c>
      <c r="C6205" s="1" t="s">
        <v>699</v>
      </c>
      <c r="D6205" t="s">
        <v>9616</v>
      </c>
    </row>
    <row r="6206" spans="1:4" x14ac:dyDescent="0.25">
      <c r="A6206" s="4" t="str">
        <f>HYPERLINK("http://www.autodoc.ru/Web/price/art/MDVIA98020R?analog=on","MDVIA98020R")</f>
        <v>MDVIA98020R</v>
      </c>
      <c r="B6206" s="1" t="s">
        <v>9617</v>
      </c>
      <c r="C6206" s="1" t="s">
        <v>699</v>
      </c>
      <c r="D6206" t="s">
        <v>9618</v>
      </c>
    </row>
    <row r="6207" spans="1:4" x14ac:dyDescent="0.25">
      <c r="A6207" s="4" t="str">
        <f>HYPERLINK("http://www.autodoc.ru/Web/price/art/MDVIT96020L?analog=on","MDVIT96020L")</f>
        <v>MDVIT96020L</v>
      </c>
      <c r="B6207" s="1" t="s">
        <v>9619</v>
      </c>
      <c r="C6207" s="1" t="s">
        <v>5127</v>
      </c>
      <c r="D6207" t="s">
        <v>9620</v>
      </c>
    </row>
    <row r="6208" spans="1:4" x14ac:dyDescent="0.25">
      <c r="A6208" s="4" t="str">
        <f>HYPERLINK("http://www.autodoc.ru/Web/price/art/MDVIT96020R?analog=on","MDVIT96020R")</f>
        <v>MDVIT96020R</v>
      </c>
      <c r="B6208" s="1" t="s">
        <v>9621</v>
      </c>
      <c r="C6208" s="1" t="s">
        <v>5127</v>
      </c>
      <c r="D6208" t="s">
        <v>9622</v>
      </c>
    </row>
    <row r="6209" spans="1:4" x14ac:dyDescent="0.25">
      <c r="A6209" s="4" t="str">
        <f>HYPERLINK("http://www.autodoc.ru/Web/price/art/MDVIT96030WL?analog=on","MDVIT96030WL")</f>
        <v>MDVIT96030WL</v>
      </c>
      <c r="B6209" s="1" t="s">
        <v>9623</v>
      </c>
      <c r="C6209" s="1" t="s">
        <v>5127</v>
      </c>
      <c r="D6209" t="s">
        <v>9624</v>
      </c>
    </row>
    <row r="6210" spans="1:4" x14ac:dyDescent="0.25">
      <c r="A6210" s="4" t="str">
        <f>HYPERLINK("http://www.autodoc.ru/Web/price/art/MDVIT96030WR?analog=on","MDVIT96030WR")</f>
        <v>MDVIT96030WR</v>
      </c>
      <c r="B6210" s="1" t="s">
        <v>9625</v>
      </c>
      <c r="C6210" s="1" t="s">
        <v>5127</v>
      </c>
      <c r="D6210" t="s">
        <v>9626</v>
      </c>
    </row>
    <row r="6211" spans="1:4" x14ac:dyDescent="0.25">
      <c r="A6211" s="4" t="str">
        <f>HYPERLINK("http://www.autodoc.ru/Web/price/art/MDVIT96100?analog=on","MDVIT96100")</f>
        <v>MDVIT96100</v>
      </c>
      <c r="B6211" s="1" t="s">
        <v>9627</v>
      </c>
      <c r="C6211" s="1" t="s">
        <v>639</v>
      </c>
      <c r="D6211" t="s">
        <v>9628</v>
      </c>
    </row>
    <row r="6212" spans="1:4" x14ac:dyDescent="0.25">
      <c r="A6212" s="4" t="str">
        <f>HYPERLINK("http://www.autodoc.ru/Web/price/art/MDVIT96101?analog=on","MDVIT96101")</f>
        <v>MDVIT96101</v>
      </c>
      <c r="B6212" s="1" t="s">
        <v>9629</v>
      </c>
      <c r="C6212" s="1" t="s">
        <v>639</v>
      </c>
      <c r="D6212" t="s">
        <v>9628</v>
      </c>
    </row>
    <row r="6213" spans="1:4" x14ac:dyDescent="0.25">
      <c r="A6213" s="4" t="str">
        <f>HYPERLINK("http://www.autodoc.ru/Web/price/art/MDVIT96140?analog=on","MDVIT96140")</f>
        <v>MDVIT96140</v>
      </c>
      <c r="B6213" s="1" t="s">
        <v>9630</v>
      </c>
      <c r="C6213" s="1" t="s">
        <v>639</v>
      </c>
      <c r="D6213" t="s">
        <v>9631</v>
      </c>
    </row>
    <row r="6214" spans="1:4" x14ac:dyDescent="0.25">
      <c r="A6214" s="4" t="str">
        <f>HYPERLINK("http://www.autodoc.ru/Web/price/art/MDVIT96160X?analog=on","MDVIT96160X")</f>
        <v>MDVIT96160X</v>
      </c>
      <c r="B6214" s="1" t="s">
        <v>9632</v>
      </c>
      <c r="C6214" s="1" t="s">
        <v>639</v>
      </c>
      <c r="D6214" t="s">
        <v>9633</v>
      </c>
    </row>
    <row r="6215" spans="1:4" x14ac:dyDescent="0.25">
      <c r="A6215" s="4" t="str">
        <f>HYPERLINK("http://www.autodoc.ru/Web/price/art/MDVIT96160B?analog=on","MDVIT96160B")</f>
        <v>MDVIT96160B</v>
      </c>
      <c r="B6215" s="1" t="s">
        <v>9634</v>
      </c>
      <c r="C6215" s="1" t="s">
        <v>639</v>
      </c>
      <c r="D6215" t="s">
        <v>9635</v>
      </c>
    </row>
    <row r="6216" spans="1:4" x14ac:dyDescent="0.25">
      <c r="A6216" s="4" t="str">
        <f>HYPERLINK("http://www.autodoc.ru/Web/price/art/MDVIT96161X?analog=on","MDVIT96161X")</f>
        <v>MDVIT96161X</v>
      </c>
      <c r="B6216" s="1" t="s">
        <v>9632</v>
      </c>
      <c r="C6216" s="1" t="s">
        <v>639</v>
      </c>
      <c r="D6216" t="s">
        <v>9636</v>
      </c>
    </row>
    <row r="6217" spans="1:4" x14ac:dyDescent="0.25">
      <c r="A6217" s="4" t="str">
        <f>HYPERLINK("http://www.autodoc.ru/Web/price/art/MDVIT96240?analog=on","MDVIT96240")</f>
        <v>MDVIT96240</v>
      </c>
      <c r="B6217" s="1" t="s">
        <v>9637</v>
      </c>
      <c r="C6217" s="1" t="s">
        <v>639</v>
      </c>
      <c r="D6217" t="s">
        <v>9638</v>
      </c>
    </row>
    <row r="6218" spans="1:4" x14ac:dyDescent="0.25">
      <c r="A6218" s="4" t="str">
        <f>HYPERLINK("http://www.autodoc.ru/Web/price/art/MDVIT96270L?analog=on","MDVIT96270L")</f>
        <v>MDVIT96270L</v>
      </c>
      <c r="B6218" s="1" t="s">
        <v>9639</v>
      </c>
      <c r="C6218" s="1" t="s">
        <v>639</v>
      </c>
      <c r="D6218" t="s">
        <v>9640</v>
      </c>
    </row>
    <row r="6219" spans="1:4" x14ac:dyDescent="0.25">
      <c r="A6219" s="4" t="str">
        <f>HYPERLINK("http://www.autodoc.ru/Web/price/art/MDVIT96270R?analog=on","MDVIT96270R")</f>
        <v>MDVIT96270R</v>
      </c>
      <c r="B6219" s="1" t="s">
        <v>9641</v>
      </c>
      <c r="C6219" s="1" t="s">
        <v>639</v>
      </c>
      <c r="D6219" t="s">
        <v>9642</v>
      </c>
    </row>
    <row r="6220" spans="1:4" x14ac:dyDescent="0.25">
      <c r="A6220" s="4" t="str">
        <f>HYPERLINK("http://www.autodoc.ru/Web/price/art/MDVIT96300L?analog=on","MDVIT96300L")</f>
        <v>MDVIT96300L</v>
      </c>
      <c r="C6220" s="1" t="s">
        <v>639</v>
      </c>
      <c r="D6220" t="s">
        <v>9643</v>
      </c>
    </row>
    <row r="6221" spans="1:4" x14ac:dyDescent="0.25">
      <c r="A6221" s="4" t="str">
        <f>HYPERLINK("http://www.autodoc.ru/Web/price/art/MDVIT96300R?analog=on","MDVIT96300R")</f>
        <v>MDVIT96300R</v>
      </c>
      <c r="C6221" s="1" t="s">
        <v>639</v>
      </c>
      <c r="D6221" t="s">
        <v>9644</v>
      </c>
    </row>
    <row r="6222" spans="1:4" x14ac:dyDescent="0.25">
      <c r="A6222" s="4" t="str">
        <f>HYPERLINK("http://www.autodoc.ru/Web/price/art/MDVIT96330?analog=on","MDVIT96330")</f>
        <v>MDVIT96330</v>
      </c>
      <c r="B6222" s="1" t="s">
        <v>9645</v>
      </c>
      <c r="C6222" s="1" t="s">
        <v>639</v>
      </c>
      <c r="D6222" t="s">
        <v>9646</v>
      </c>
    </row>
    <row r="6223" spans="1:4" x14ac:dyDescent="0.25">
      <c r="A6223" s="4" t="str">
        <f>HYPERLINK("http://www.autodoc.ru/Web/price/art/MDVIT96390?analog=on","MDVIT96390")</f>
        <v>MDVIT96390</v>
      </c>
      <c r="B6223" s="1" t="s">
        <v>9647</v>
      </c>
      <c r="C6223" s="1" t="s">
        <v>639</v>
      </c>
      <c r="D6223" t="s">
        <v>9648</v>
      </c>
    </row>
    <row r="6224" spans="1:4" x14ac:dyDescent="0.25">
      <c r="A6224" s="4" t="str">
        <f>HYPERLINK("http://www.autodoc.ru/Web/price/art/MDVIT96400L?analog=on","MDVIT96400L")</f>
        <v>MDVIT96400L</v>
      </c>
      <c r="B6224" s="1" t="s">
        <v>9649</v>
      </c>
      <c r="C6224" s="1" t="s">
        <v>639</v>
      </c>
      <c r="D6224" t="s">
        <v>9650</v>
      </c>
    </row>
    <row r="6225" spans="1:4" x14ac:dyDescent="0.25">
      <c r="A6225" s="4" t="str">
        <f>HYPERLINK("http://www.autodoc.ru/Web/price/art/MDVIT96400R?analog=on","MDVIT96400R")</f>
        <v>MDVIT96400R</v>
      </c>
      <c r="B6225" s="1" t="s">
        <v>9651</v>
      </c>
      <c r="C6225" s="1" t="s">
        <v>639</v>
      </c>
      <c r="D6225" t="s">
        <v>9652</v>
      </c>
    </row>
    <row r="6226" spans="1:4" x14ac:dyDescent="0.25">
      <c r="A6226" s="4" t="str">
        <f>HYPERLINK("http://www.autodoc.ru/Web/price/art/MDVIT96450L?analog=on","MDVIT96450L")</f>
        <v>MDVIT96450L</v>
      </c>
      <c r="B6226" s="1" t="s">
        <v>9653</v>
      </c>
      <c r="C6226" s="1" t="s">
        <v>639</v>
      </c>
      <c r="D6226" t="s">
        <v>9654</v>
      </c>
    </row>
    <row r="6227" spans="1:4" x14ac:dyDescent="0.25">
      <c r="A6227" s="4" t="str">
        <f>HYPERLINK("http://www.autodoc.ru/Web/price/art/MDVIT96450R?analog=on","MDVIT96450R")</f>
        <v>MDVIT96450R</v>
      </c>
      <c r="B6227" s="1" t="s">
        <v>9655</v>
      </c>
      <c r="C6227" s="1" t="s">
        <v>639</v>
      </c>
      <c r="D6227" t="s">
        <v>9656</v>
      </c>
    </row>
    <row r="6228" spans="1:4" x14ac:dyDescent="0.25">
      <c r="A6228" s="4" t="str">
        <f>HYPERLINK("http://www.autodoc.ru/Web/price/art/MDVIT96451L?analog=on","MDVIT96451L")</f>
        <v>MDVIT96451L</v>
      </c>
      <c r="B6228" s="1" t="s">
        <v>9657</v>
      </c>
      <c r="C6228" s="1" t="s">
        <v>639</v>
      </c>
      <c r="D6228" t="s">
        <v>9658</v>
      </c>
    </row>
    <row r="6229" spans="1:4" x14ac:dyDescent="0.25">
      <c r="A6229" s="4" t="str">
        <f>HYPERLINK("http://www.autodoc.ru/Web/price/art/MDVIT96451R?analog=on","MDVIT96451R")</f>
        <v>MDVIT96451R</v>
      </c>
      <c r="B6229" s="1" t="s">
        <v>9659</v>
      </c>
      <c r="C6229" s="1" t="s">
        <v>639</v>
      </c>
      <c r="D6229" t="s">
        <v>9660</v>
      </c>
    </row>
    <row r="6230" spans="1:4" x14ac:dyDescent="0.25">
      <c r="A6230" s="4" t="str">
        <f>HYPERLINK("http://www.autodoc.ru/Web/price/art/MDVIT96490L?analog=on","MDVIT96490L")</f>
        <v>MDVIT96490L</v>
      </c>
      <c r="C6230" s="1" t="s">
        <v>639</v>
      </c>
      <c r="D6230" t="s">
        <v>9661</v>
      </c>
    </row>
    <row r="6231" spans="1:4" x14ac:dyDescent="0.25">
      <c r="A6231" s="4" t="str">
        <f>HYPERLINK("http://www.autodoc.ru/Web/price/art/MDVIT96490R?analog=on","MDVIT96490R")</f>
        <v>MDVIT96490R</v>
      </c>
      <c r="C6231" s="1" t="s">
        <v>639</v>
      </c>
      <c r="D6231" t="s">
        <v>9662</v>
      </c>
    </row>
    <row r="6232" spans="1:4" x14ac:dyDescent="0.25">
      <c r="A6232" s="4" t="str">
        <f>HYPERLINK("http://www.autodoc.ru/Web/price/art/MDVIA98741L?analog=on","MDVIA98741L")</f>
        <v>MDVIA98741L</v>
      </c>
      <c r="B6232" s="1" t="s">
        <v>9663</v>
      </c>
      <c r="C6232" s="1" t="s">
        <v>3250</v>
      </c>
      <c r="D6232" t="s">
        <v>9664</v>
      </c>
    </row>
    <row r="6233" spans="1:4" x14ac:dyDescent="0.25">
      <c r="A6233" s="4" t="str">
        <f>HYPERLINK("http://www.autodoc.ru/Web/price/art/MDVIA98741R?analog=on","MDVIA98741R")</f>
        <v>MDVIA98741R</v>
      </c>
      <c r="B6233" s="1" t="s">
        <v>9665</v>
      </c>
      <c r="C6233" s="1" t="s">
        <v>3250</v>
      </c>
      <c r="D6233" t="s">
        <v>9666</v>
      </c>
    </row>
    <row r="6234" spans="1:4" x14ac:dyDescent="0.25">
      <c r="A6234" s="4" t="str">
        <f>HYPERLINK("http://www.autodoc.ru/Web/price/art/MDVIT96741L?analog=on","MDVIT96741L")</f>
        <v>MDVIT96741L</v>
      </c>
      <c r="B6234" s="1" t="s">
        <v>9667</v>
      </c>
      <c r="C6234" s="1" t="s">
        <v>5127</v>
      </c>
      <c r="D6234" t="s">
        <v>9593</v>
      </c>
    </row>
    <row r="6235" spans="1:4" x14ac:dyDescent="0.25">
      <c r="A6235" s="4" t="str">
        <f>HYPERLINK("http://www.autodoc.ru/Web/price/art/MDVIT96741R?analog=on","MDVIT96741R")</f>
        <v>MDVIT96741R</v>
      </c>
      <c r="B6235" s="1" t="s">
        <v>9668</v>
      </c>
      <c r="C6235" s="1" t="s">
        <v>5127</v>
      </c>
      <c r="D6235" t="s">
        <v>9596</v>
      </c>
    </row>
    <row r="6236" spans="1:4" x14ac:dyDescent="0.25">
      <c r="A6236" s="4" t="str">
        <f>HYPERLINK("http://www.autodoc.ru/Web/price/art/MDVIT96742HN?analog=on","MDVIT96742HN")</f>
        <v>MDVIT96742HN</v>
      </c>
      <c r="B6236" s="1" t="s">
        <v>9669</v>
      </c>
      <c r="C6236" s="1" t="s">
        <v>5127</v>
      </c>
      <c r="D6236" t="s">
        <v>9670</v>
      </c>
    </row>
    <row r="6237" spans="1:4" x14ac:dyDescent="0.25">
      <c r="A6237" s="4" t="str">
        <f>HYPERLINK("http://www.autodoc.ru/Web/price/art/MDVIT96931?analog=on","MDVIT96931")</f>
        <v>MDVIT96931</v>
      </c>
      <c r="B6237" s="1" t="s">
        <v>9671</v>
      </c>
      <c r="C6237" s="1" t="s">
        <v>639</v>
      </c>
      <c r="D6237" t="s">
        <v>9672</v>
      </c>
    </row>
    <row r="6238" spans="1:4" x14ac:dyDescent="0.25">
      <c r="A6238" s="4" t="str">
        <f>HYPERLINK("http://www.autodoc.ru/Web/price/art/MD16398970?analog=on","MD16398970")</f>
        <v>MD16398970</v>
      </c>
      <c r="B6238" s="1" t="s">
        <v>9544</v>
      </c>
      <c r="C6238" s="1" t="s">
        <v>699</v>
      </c>
      <c r="D6238" t="s">
        <v>9545</v>
      </c>
    </row>
    <row r="6239" spans="1:4" x14ac:dyDescent="0.25">
      <c r="A6239" s="4" t="str">
        <f>HYPERLINK("http://www.autodoc.ru/Web/price/art/MD20293970?analog=on","MD20293970")</f>
        <v>MD20293970</v>
      </c>
      <c r="B6239" s="1" t="s">
        <v>9546</v>
      </c>
      <c r="C6239" s="1" t="s">
        <v>8360</v>
      </c>
      <c r="D6239" t="s">
        <v>9547</v>
      </c>
    </row>
    <row r="6240" spans="1:4" x14ac:dyDescent="0.25">
      <c r="A6240" s="3" t="s">
        <v>9673</v>
      </c>
      <c r="B6240" s="3"/>
      <c r="C6240" s="3"/>
      <c r="D6240" s="3"/>
    </row>
    <row r="6241" spans="1:4" x14ac:dyDescent="0.25">
      <c r="A6241" s="4" t="str">
        <f>HYPERLINK("http://www.autodoc.ru/Web/price/art/MD12376000L?analog=on","MD12376000L")</f>
        <v>MD12376000L</v>
      </c>
      <c r="B6241" s="1" t="s">
        <v>9674</v>
      </c>
      <c r="C6241" s="1" t="s">
        <v>9675</v>
      </c>
      <c r="D6241" t="s">
        <v>9676</v>
      </c>
    </row>
    <row r="6242" spans="1:4" x14ac:dyDescent="0.25">
      <c r="A6242" s="4" t="str">
        <f>HYPERLINK("http://www.autodoc.ru/Web/price/art/MD12376000R?analog=on","MD12376000R")</f>
        <v>MD12376000R</v>
      </c>
      <c r="B6242" s="1" t="s">
        <v>9677</v>
      </c>
      <c r="C6242" s="1" t="s">
        <v>9675</v>
      </c>
      <c r="D6242" t="s">
        <v>9678</v>
      </c>
    </row>
    <row r="6243" spans="1:4" x14ac:dyDescent="0.25">
      <c r="A6243" s="4" t="str">
        <f>HYPERLINK("http://www.autodoc.ru/Web/price/art/MD12376030WL?analog=on","MD12376030WL")</f>
        <v>MD12376030WL</v>
      </c>
      <c r="B6243" s="1" t="s">
        <v>9679</v>
      </c>
      <c r="C6243" s="1" t="s">
        <v>9675</v>
      </c>
      <c r="D6243" t="s">
        <v>9680</v>
      </c>
    </row>
    <row r="6244" spans="1:4" x14ac:dyDescent="0.25">
      <c r="A6244" s="4" t="str">
        <f>HYPERLINK("http://www.autodoc.ru/Web/price/art/MD12376030YL?analog=on","MD12376030YL")</f>
        <v>MD12376030YL</v>
      </c>
      <c r="B6244" s="1" t="s">
        <v>9681</v>
      </c>
      <c r="C6244" s="1" t="s">
        <v>9675</v>
      </c>
      <c r="D6244" t="s">
        <v>9682</v>
      </c>
    </row>
    <row r="6245" spans="1:4" x14ac:dyDescent="0.25">
      <c r="A6245" s="4" t="str">
        <f>HYPERLINK("http://www.autodoc.ru/Web/price/art/MD12376030WR?analog=on","MD12376030WR")</f>
        <v>MD12376030WR</v>
      </c>
      <c r="B6245" s="1" t="s">
        <v>9683</v>
      </c>
      <c r="C6245" s="1" t="s">
        <v>9675</v>
      </c>
      <c r="D6245" t="s">
        <v>9684</v>
      </c>
    </row>
    <row r="6246" spans="1:4" x14ac:dyDescent="0.25">
      <c r="A6246" s="4" t="str">
        <f>HYPERLINK("http://www.autodoc.ru/Web/price/art/MD12376030YR?analog=on","MD12376030YR")</f>
        <v>MD12376030YR</v>
      </c>
      <c r="B6246" s="1" t="s">
        <v>9685</v>
      </c>
      <c r="C6246" s="1" t="s">
        <v>9675</v>
      </c>
      <c r="D6246" t="s">
        <v>9686</v>
      </c>
    </row>
    <row r="6247" spans="1:4" x14ac:dyDescent="0.25">
      <c r="A6247" s="4" t="str">
        <f>HYPERLINK("http://www.autodoc.ru/Web/price/art/MD12376100HB?analog=on","MD12376100HB")</f>
        <v>MD12376100HB</v>
      </c>
      <c r="B6247" s="1" t="s">
        <v>9687</v>
      </c>
      <c r="C6247" s="1" t="s">
        <v>9675</v>
      </c>
      <c r="D6247" t="s">
        <v>9688</v>
      </c>
    </row>
    <row r="6248" spans="1:4" x14ac:dyDescent="0.25">
      <c r="A6248" s="4" t="str">
        <f>HYPERLINK("http://www.autodoc.ru/Web/price/art/MD12376270L?analog=on","MD12376270L")</f>
        <v>MD12376270L</v>
      </c>
      <c r="B6248" s="1" t="s">
        <v>9689</v>
      </c>
      <c r="C6248" s="1" t="s">
        <v>9675</v>
      </c>
      <c r="D6248" t="s">
        <v>9690</v>
      </c>
    </row>
    <row r="6249" spans="1:4" x14ac:dyDescent="0.25">
      <c r="A6249" s="4" t="str">
        <f>HYPERLINK("http://www.autodoc.ru/Web/price/art/MD12376270R?analog=on","MD12376270R")</f>
        <v>MD12376270R</v>
      </c>
      <c r="B6249" s="1" t="s">
        <v>9691</v>
      </c>
      <c r="C6249" s="1" t="s">
        <v>9675</v>
      </c>
      <c r="D6249" t="s">
        <v>9692</v>
      </c>
    </row>
    <row r="6250" spans="1:4" x14ac:dyDescent="0.25">
      <c r="A6250" s="4" t="str">
        <f>HYPERLINK("http://www.autodoc.ru/Web/price/art/MD12376330?analog=on","MD12376330")</f>
        <v>MD12376330</v>
      </c>
      <c r="B6250" s="1" t="s">
        <v>9693</v>
      </c>
      <c r="C6250" s="1" t="s">
        <v>9675</v>
      </c>
      <c r="D6250" t="s">
        <v>9694</v>
      </c>
    </row>
    <row r="6251" spans="1:4" x14ac:dyDescent="0.25">
      <c r="A6251" s="4" t="str">
        <f>HYPERLINK("http://www.autodoc.ru/Web/price/art/MD12376840Z?analog=on","MD12376840Z")</f>
        <v>MD12376840Z</v>
      </c>
      <c r="B6251" s="1" t="s">
        <v>9695</v>
      </c>
      <c r="C6251" s="1" t="s">
        <v>9675</v>
      </c>
      <c r="D6251" t="s">
        <v>9696</v>
      </c>
    </row>
    <row r="6252" spans="1:4" x14ac:dyDescent="0.25">
      <c r="A6252" s="3" t="s">
        <v>9697</v>
      </c>
      <c r="B6252" s="3"/>
      <c r="C6252" s="3"/>
      <c r="D6252" s="3"/>
    </row>
    <row r="6253" spans="1:4" x14ac:dyDescent="0.25">
      <c r="A6253" s="4" t="str">
        <f>HYPERLINK("http://www.autodoc.ru/Web/price/art/MD12483000L?analog=on","MD12483000L")</f>
        <v>MD12483000L</v>
      </c>
      <c r="B6253" s="1" t="s">
        <v>9698</v>
      </c>
      <c r="C6253" s="1" t="s">
        <v>9699</v>
      </c>
      <c r="D6253" t="s">
        <v>9700</v>
      </c>
    </row>
    <row r="6254" spans="1:4" x14ac:dyDescent="0.25">
      <c r="A6254" s="4" t="str">
        <f>HYPERLINK("http://www.autodoc.ru/Web/price/art/MD12493000L?analog=on","MD12493000L")</f>
        <v>MD12493000L</v>
      </c>
      <c r="B6254" s="1" t="s">
        <v>9701</v>
      </c>
      <c r="C6254" s="1" t="s">
        <v>5873</v>
      </c>
      <c r="D6254" t="s">
        <v>9700</v>
      </c>
    </row>
    <row r="6255" spans="1:4" x14ac:dyDescent="0.25">
      <c r="A6255" s="4" t="str">
        <f>HYPERLINK("http://www.autodoc.ru/Web/price/art/MD12483000R?analog=on","MD12483000R")</f>
        <v>MD12483000R</v>
      </c>
      <c r="B6255" s="1" t="s">
        <v>9702</v>
      </c>
      <c r="C6255" s="1" t="s">
        <v>9699</v>
      </c>
      <c r="D6255" t="s">
        <v>9703</v>
      </c>
    </row>
    <row r="6256" spans="1:4" x14ac:dyDescent="0.25">
      <c r="A6256" s="4" t="str">
        <f>HYPERLINK("http://www.autodoc.ru/Web/price/art/MD12493000R?analog=on","MD12493000R")</f>
        <v>MD12493000R</v>
      </c>
      <c r="B6256" s="1" t="s">
        <v>9704</v>
      </c>
      <c r="C6256" s="1" t="s">
        <v>5873</v>
      </c>
      <c r="D6256" t="s">
        <v>9703</v>
      </c>
    </row>
    <row r="6257" spans="1:4" x14ac:dyDescent="0.25">
      <c r="A6257" s="4" t="str">
        <f>HYPERLINK("http://www.autodoc.ru/Web/price/art/MD12493003HN?analog=on","MD12493003HN")</f>
        <v>MD12493003HN</v>
      </c>
      <c r="B6257" s="1" t="s">
        <v>9705</v>
      </c>
      <c r="C6257" s="1" t="s">
        <v>6326</v>
      </c>
      <c r="D6257" t="s">
        <v>9706</v>
      </c>
    </row>
    <row r="6258" spans="1:4" x14ac:dyDescent="0.25">
      <c r="A6258" s="4" t="str">
        <f>HYPERLINK("http://www.autodoc.ru/Web/price/art/MD12483004L?analog=on","MD12483004L")</f>
        <v>MD12483004L</v>
      </c>
      <c r="B6258" s="1" t="s">
        <v>9698</v>
      </c>
      <c r="C6258" s="1" t="s">
        <v>9699</v>
      </c>
      <c r="D6258" t="s">
        <v>9707</v>
      </c>
    </row>
    <row r="6259" spans="1:4" x14ac:dyDescent="0.25">
      <c r="A6259" s="4" t="str">
        <f>HYPERLINK("http://www.autodoc.ru/Web/price/art/MD12493004HL?analog=on","MD12493004HL")</f>
        <v>MD12493004HL</v>
      </c>
      <c r="B6259" s="1" t="s">
        <v>9701</v>
      </c>
      <c r="C6259" s="1" t="s">
        <v>5873</v>
      </c>
      <c r="D6259" t="s">
        <v>9708</v>
      </c>
    </row>
    <row r="6260" spans="1:4" x14ac:dyDescent="0.25">
      <c r="A6260" s="4" t="str">
        <f>HYPERLINK("http://www.autodoc.ru/Web/price/art/MD12483004BL?analog=on","MD12483004BL")</f>
        <v>MD12483004BL</v>
      </c>
      <c r="B6260" s="1" t="s">
        <v>9698</v>
      </c>
      <c r="C6260" s="1" t="s">
        <v>9699</v>
      </c>
      <c r="D6260" t="s">
        <v>9709</v>
      </c>
    </row>
    <row r="6261" spans="1:4" x14ac:dyDescent="0.25">
      <c r="A6261" s="4" t="str">
        <f>HYPERLINK("http://www.autodoc.ru/Web/price/art/MD12483004R?analog=on","MD12483004R")</f>
        <v>MD12483004R</v>
      </c>
      <c r="B6261" s="1" t="s">
        <v>9702</v>
      </c>
      <c r="C6261" s="1" t="s">
        <v>9699</v>
      </c>
      <c r="D6261" t="s">
        <v>9710</v>
      </c>
    </row>
    <row r="6262" spans="1:4" x14ac:dyDescent="0.25">
      <c r="A6262" s="4" t="str">
        <f>HYPERLINK("http://www.autodoc.ru/Web/price/art/MD12493004HR?analog=on","MD12493004HR")</f>
        <v>MD12493004HR</v>
      </c>
      <c r="B6262" s="1" t="s">
        <v>9704</v>
      </c>
      <c r="C6262" s="1" t="s">
        <v>5873</v>
      </c>
      <c r="D6262" t="s">
        <v>9711</v>
      </c>
    </row>
    <row r="6263" spans="1:4" x14ac:dyDescent="0.25">
      <c r="A6263" s="4" t="str">
        <f>HYPERLINK("http://www.autodoc.ru/Web/price/art/MD12483004BR?analog=on","MD12483004BR")</f>
        <v>MD12483004BR</v>
      </c>
      <c r="B6263" s="1" t="s">
        <v>9702</v>
      </c>
      <c r="C6263" s="1" t="s">
        <v>9699</v>
      </c>
      <c r="D6263" t="s">
        <v>9712</v>
      </c>
    </row>
    <row r="6264" spans="1:4" x14ac:dyDescent="0.25">
      <c r="A6264" s="4" t="str">
        <f>HYPERLINK("http://www.autodoc.ru/Web/price/art/MD12483005BN?analog=on","MD12483005BN")</f>
        <v>MD12483005BN</v>
      </c>
      <c r="B6264" s="1" t="s">
        <v>9713</v>
      </c>
      <c r="C6264" s="1" t="s">
        <v>9699</v>
      </c>
      <c r="D6264" t="s">
        <v>9714</v>
      </c>
    </row>
    <row r="6265" spans="1:4" x14ac:dyDescent="0.25">
      <c r="A6265" s="4" t="str">
        <f>HYPERLINK("http://www.autodoc.ru/Web/price/art/MD12493005L?analog=on","MD12493005L")</f>
        <v>MD12493005L</v>
      </c>
      <c r="B6265" s="1" t="s">
        <v>9701</v>
      </c>
      <c r="C6265" s="1" t="s">
        <v>5873</v>
      </c>
      <c r="D6265" t="s">
        <v>9707</v>
      </c>
    </row>
    <row r="6266" spans="1:4" x14ac:dyDescent="0.25">
      <c r="A6266" s="4" t="str">
        <f>HYPERLINK("http://www.autodoc.ru/Web/price/art/MD12493005R?analog=on","MD12493005R")</f>
        <v>MD12493005R</v>
      </c>
      <c r="B6266" s="1" t="s">
        <v>9704</v>
      </c>
      <c r="C6266" s="1" t="s">
        <v>5873</v>
      </c>
      <c r="D6266" t="s">
        <v>9710</v>
      </c>
    </row>
    <row r="6267" spans="1:4" x14ac:dyDescent="0.25">
      <c r="A6267" s="4" t="str">
        <f>HYPERLINK("http://www.autodoc.ru/Web/price/art/MD12483006HN?analog=on","MD12483006HN")</f>
        <v>MD12483006HN</v>
      </c>
      <c r="B6267" s="1" t="s">
        <v>9715</v>
      </c>
      <c r="C6267" s="1" t="s">
        <v>8636</v>
      </c>
      <c r="D6267" t="s">
        <v>9716</v>
      </c>
    </row>
    <row r="6268" spans="1:4" x14ac:dyDescent="0.25">
      <c r="A6268" s="4" t="str">
        <f>HYPERLINK("http://www.autodoc.ru/Web/price/art/MD12493006HL?analog=on","MD12493006HL")</f>
        <v>MD12493006HL</v>
      </c>
      <c r="B6268" s="1" t="s">
        <v>9701</v>
      </c>
      <c r="C6268" s="1" t="s">
        <v>5873</v>
      </c>
      <c r="D6268" t="s">
        <v>9717</v>
      </c>
    </row>
    <row r="6269" spans="1:4" x14ac:dyDescent="0.25">
      <c r="A6269" s="4" t="str">
        <f>HYPERLINK("http://www.autodoc.ru/Web/price/art/MD12493006HR?analog=on","MD12493006HR")</f>
        <v>MD12493006HR</v>
      </c>
      <c r="B6269" s="1" t="s">
        <v>9704</v>
      </c>
      <c r="C6269" s="1" t="s">
        <v>5873</v>
      </c>
      <c r="D6269" t="s">
        <v>9718</v>
      </c>
    </row>
    <row r="6270" spans="1:4" x14ac:dyDescent="0.25">
      <c r="A6270" s="4" t="str">
        <f>HYPERLINK("http://www.autodoc.ru/Web/price/art/MD12493007HN?analog=on","MD12493007HN")</f>
        <v>MD12493007HN</v>
      </c>
      <c r="B6270" s="1" t="s">
        <v>9719</v>
      </c>
      <c r="C6270" s="1" t="s">
        <v>5873</v>
      </c>
      <c r="D6270" t="s">
        <v>9720</v>
      </c>
    </row>
    <row r="6271" spans="1:4" x14ac:dyDescent="0.25">
      <c r="A6271" s="4" t="str">
        <f>HYPERLINK("http://www.autodoc.ru/Web/price/art/MD12493008HN?analog=on","MD12493008HN")</f>
        <v>MD12493008HN</v>
      </c>
      <c r="B6271" s="1" t="s">
        <v>9705</v>
      </c>
      <c r="C6271" s="1" t="s">
        <v>5873</v>
      </c>
      <c r="D6271" t="s">
        <v>9721</v>
      </c>
    </row>
    <row r="6272" spans="1:4" x14ac:dyDescent="0.25">
      <c r="A6272" s="4" t="str">
        <f>HYPERLINK("http://www.autodoc.ru/Web/price/art/MD12493009BN?analog=on","MD12493009BN")</f>
        <v>MD12493009BN</v>
      </c>
      <c r="B6272" s="1" t="s">
        <v>9705</v>
      </c>
      <c r="C6272" s="1" t="s">
        <v>5873</v>
      </c>
      <c r="D6272" t="s">
        <v>9722</v>
      </c>
    </row>
    <row r="6273" spans="1:4" x14ac:dyDescent="0.25">
      <c r="A6273" s="4" t="str">
        <f>HYPERLINK("http://www.autodoc.ru/Web/price/art/MD12483020L?analog=on","MD12483020L")</f>
        <v>MD12483020L</v>
      </c>
      <c r="B6273" s="1" t="s">
        <v>9723</v>
      </c>
      <c r="C6273" s="1" t="s">
        <v>9699</v>
      </c>
      <c r="D6273" t="s">
        <v>9724</v>
      </c>
    </row>
    <row r="6274" spans="1:4" x14ac:dyDescent="0.25">
      <c r="A6274" s="4" t="str">
        <f>HYPERLINK("http://www.autodoc.ru/Web/price/art/MD12493020L?analog=on","MD12493020L")</f>
        <v>MD12493020L</v>
      </c>
      <c r="B6274" s="1" t="s">
        <v>9725</v>
      </c>
      <c r="C6274" s="1" t="s">
        <v>5873</v>
      </c>
      <c r="D6274" t="s">
        <v>9724</v>
      </c>
    </row>
    <row r="6275" spans="1:4" x14ac:dyDescent="0.25">
      <c r="A6275" s="4" t="str">
        <f>HYPERLINK("http://www.autodoc.ru/Web/price/art/MD12483020R?analog=on","MD12483020R")</f>
        <v>MD12483020R</v>
      </c>
      <c r="B6275" s="1" t="s">
        <v>9726</v>
      </c>
      <c r="C6275" s="1" t="s">
        <v>9699</v>
      </c>
      <c r="D6275" t="s">
        <v>9727</v>
      </c>
    </row>
    <row r="6276" spans="1:4" x14ac:dyDescent="0.25">
      <c r="A6276" s="4" t="str">
        <f>HYPERLINK("http://www.autodoc.ru/Web/price/art/MD12493020R?analog=on","MD12493020R")</f>
        <v>MD12493020R</v>
      </c>
      <c r="B6276" s="1" t="s">
        <v>9728</v>
      </c>
      <c r="C6276" s="1" t="s">
        <v>5873</v>
      </c>
      <c r="D6276" t="s">
        <v>9727</v>
      </c>
    </row>
    <row r="6277" spans="1:4" x14ac:dyDescent="0.25">
      <c r="A6277" s="4" t="str">
        <f>HYPERLINK("http://www.autodoc.ru/Web/price/art/MD12493021L?analog=on","MD12493021L")</f>
        <v>MD12493021L</v>
      </c>
      <c r="C6277" s="1" t="s">
        <v>5873</v>
      </c>
      <c r="D6277" t="s">
        <v>9729</v>
      </c>
    </row>
    <row r="6278" spans="1:4" x14ac:dyDescent="0.25">
      <c r="A6278" s="4" t="str">
        <f>HYPERLINK("http://www.autodoc.ru/Web/price/art/MD12483021L?analog=on","MD12483021L")</f>
        <v>MD12483021L</v>
      </c>
      <c r="B6278" s="1" t="s">
        <v>9723</v>
      </c>
      <c r="C6278" s="1" t="s">
        <v>9699</v>
      </c>
      <c r="D6278" t="s">
        <v>9729</v>
      </c>
    </row>
    <row r="6279" spans="1:4" x14ac:dyDescent="0.25">
      <c r="A6279" s="4" t="str">
        <f>HYPERLINK("http://www.autodoc.ru/Web/price/art/MD12493021R?analog=on","MD12493021R")</f>
        <v>MD12493021R</v>
      </c>
      <c r="C6279" s="1" t="s">
        <v>5873</v>
      </c>
      <c r="D6279" t="s">
        <v>9730</v>
      </c>
    </row>
    <row r="6280" spans="1:4" x14ac:dyDescent="0.25">
      <c r="A6280" s="4" t="str">
        <f>HYPERLINK("http://www.autodoc.ru/Web/price/art/MD12483021R?analog=on","MD12483021R")</f>
        <v>MD12483021R</v>
      </c>
      <c r="B6280" s="1" t="s">
        <v>9726</v>
      </c>
      <c r="C6280" s="1" t="s">
        <v>9699</v>
      </c>
      <c r="D6280" t="s">
        <v>9730</v>
      </c>
    </row>
    <row r="6281" spans="1:4" x14ac:dyDescent="0.25">
      <c r="A6281" s="4" t="str">
        <f>HYPERLINK("http://www.autodoc.ru/Web/price/art/MD12483030WL?analog=on","MD12483030WL")</f>
        <v>MD12483030WL</v>
      </c>
      <c r="B6281" s="1" t="s">
        <v>9731</v>
      </c>
      <c r="C6281" s="1" t="s">
        <v>9732</v>
      </c>
      <c r="D6281" t="s">
        <v>9733</v>
      </c>
    </row>
    <row r="6282" spans="1:4" x14ac:dyDescent="0.25">
      <c r="A6282" s="4" t="str">
        <f>HYPERLINK("http://www.autodoc.ru/Web/price/art/MD12483030YL?analog=on","MD12483030YL")</f>
        <v>MD12483030YL</v>
      </c>
      <c r="B6282" s="1" t="s">
        <v>9734</v>
      </c>
      <c r="C6282" s="1" t="s">
        <v>9699</v>
      </c>
      <c r="D6282" t="s">
        <v>9735</v>
      </c>
    </row>
    <row r="6283" spans="1:4" x14ac:dyDescent="0.25">
      <c r="A6283" s="4" t="str">
        <f>HYPERLINK("http://www.autodoc.ru/Web/price/art/MD12483030WR?analog=on","MD12483030WR")</f>
        <v>MD12483030WR</v>
      </c>
      <c r="B6283" s="1" t="s">
        <v>9736</v>
      </c>
      <c r="C6283" s="1" t="s">
        <v>9732</v>
      </c>
      <c r="D6283" t="s">
        <v>9737</v>
      </c>
    </row>
    <row r="6284" spans="1:4" x14ac:dyDescent="0.25">
      <c r="A6284" s="4" t="str">
        <f>HYPERLINK("http://www.autodoc.ru/Web/price/art/MD12483030YR?analog=on","MD12483030YR")</f>
        <v>MD12483030YR</v>
      </c>
      <c r="B6284" s="1" t="s">
        <v>9738</v>
      </c>
      <c r="C6284" s="1" t="s">
        <v>9699</v>
      </c>
      <c r="D6284" t="s">
        <v>9739</v>
      </c>
    </row>
    <row r="6285" spans="1:4" x14ac:dyDescent="0.25">
      <c r="A6285" s="4" t="str">
        <f>HYPERLINK("http://www.autodoc.ru/Web/price/art/MD12483031CCN?analog=on","MD12483031CCN")</f>
        <v>MD12483031CCN</v>
      </c>
      <c r="B6285" s="1" t="s">
        <v>9740</v>
      </c>
      <c r="C6285" s="1" t="s">
        <v>9732</v>
      </c>
      <c r="D6285" t="s">
        <v>9741</v>
      </c>
    </row>
    <row r="6286" spans="1:4" x14ac:dyDescent="0.25">
      <c r="A6286" s="4" t="str">
        <f>HYPERLINK("http://www.autodoc.ru/Web/price/art/MD12483100HB?analog=on","MD12483100HB")</f>
        <v>MD12483100HB</v>
      </c>
      <c r="B6286" s="1" t="s">
        <v>9742</v>
      </c>
      <c r="C6286" s="1" t="s">
        <v>9699</v>
      </c>
      <c r="D6286" t="s">
        <v>9743</v>
      </c>
    </row>
    <row r="6287" spans="1:4" x14ac:dyDescent="0.25">
      <c r="A6287" s="4" t="str">
        <f>HYPERLINK("http://www.autodoc.ru/Web/price/art/MD12493100HB?analog=on","MD12493100HB")</f>
        <v>MD12493100HB</v>
      </c>
      <c r="B6287" s="1" t="s">
        <v>9744</v>
      </c>
      <c r="C6287" s="1" t="s">
        <v>5873</v>
      </c>
      <c r="D6287" t="s">
        <v>9745</v>
      </c>
    </row>
    <row r="6288" spans="1:4" x14ac:dyDescent="0.25">
      <c r="A6288" s="4" t="str">
        <f>HYPERLINK("http://www.autodoc.ru/Web/price/art/MD12493101HB?analog=on","MD12493101HB")</f>
        <v>MD12493101HB</v>
      </c>
      <c r="B6288" s="1" t="s">
        <v>9746</v>
      </c>
      <c r="C6288" s="1" t="s">
        <v>5873</v>
      </c>
      <c r="D6288" t="s">
        <v>9747</v>
      </c>
    </row>
    <row r="6289" spans="1:4" x14ac:dyDescent="0.25">
      <c r="A6289" s="4" t="str">
        <f>HYPERLINK("http://www.autodoc.ru/Web/price/art/MD12483101G?analog=on","MD12483101G")</f>
        <v>MD12483101G</v>
      </c>
      <c r="B6289" s="1" t="s">
        <v>9746</v>
      </c>
      <c r="C6289" s="1" t="s">
        <v>9699</v>
      </c>
      <c r="D6289" t="s">
        <v>9748</v>
      </c>
    </row>
    <row r="6290" spans="1:4" x14ac:dyDescent="0.25">
      <c r="A6290" s="4" t="str">
        <f>HYPERLINK("http://www.autodoc.ru/Web/price/art/MD12493102G?analog=on","MD12493102G")</f>
        <v>MD12493102G</v>
      </c>
      <c r="B6290" s="1" t="s">
        <v>9749</v>
      </c>
      <c r="C6290" s="1" t="s">
        <v>5873</v>
      </c>
      <c r="D6290" t="s">
        <v>9748</v>
      </c>
    </row>
    <row r="6291" spans="1:4" x14ac:dyDescent="0.25">
      <c r="A6291" s="4" t="str">
        <f>HYPERLINK("http://www.autodoc.ru/Web/price/art/MD12483130L?analog=on","MD12483130L")</f>
        <v>MD12483130L</v>
      </c>
      <c r="B6291" s="1" t="s">
        <v>9750</v>
      </c>
      <c r="C6291" s="1" t="s">
        <v>9699</v>
      </c>
      <c r="D6291" t="s">
        <v>9751</v>
      </c>
    </row>
    <row r="6292" spans="1:4" x14ac:dyDescent="0.25">
      <c r="A6292" s="4" t="str">
        <f>HYPERLINK("http://www.autodoc.ru/Web/price/art/MD12493130L?analog=on","MD12493130L")</f>
        <v>MD12493130L</v>
      </c>
      <c r="B6292" s="1" t="s">
        <v>9752</v>
      </c>
      <c r="C6292" s="1" t="s">
        <v>5873</v>
      </c>
      <c r="D6292" t="s">
        <v>9751</v>
      </c>
    </row>
    <row r="6293" spans="1:4" x14ac:dyDescent="0.25">
      <c r="A6293" s="4" t="str">
        <f>HYPERLINK("http://www.autodoc.ru/Web/price/art/MD12483130R?analog=on","MD12483130R")</f>
        <v>MD12483130R</v>
      </c>
      <c r="B6293" s="1" t="s">
        <v>9753</v>
      </c>
      <c r="C6293" s="1" t="s">
        <v>9699</v>
      </c>
      <c r="D6293" t="s">
        <v>9754</v>
      </c>
    </row>
    <row r="6294" spans="1:4" x14ac:dyDescent="0.25">
      <c r="A6294" s="4" t="str">
        <f>HYPERLINK("http://www.autodoc.ru/Web/price/art/MD12493130R?analog=on","MD12493130R")</f>
        <v>MD12493130R</v>
      </c>
      <c r="B6294" s="1" t="s">
        <v>9755</v>
      </c>
      <c r="C6294" s="1" t="s">
        <v>5873</v>
      </c>
      <c r="D6294" t="s">
        <v>9754</v>
      </c>
    </row>
    <row r="6295" spans="1:4" x14ac:dyDescent="0.25">
      <c r="A6295" s="4" t="str">
        <f>HYPERLINK("http://www.autodoc.ru/Web/price/art/MD12483131L?analog=on","MD12483131L")</f>
        <v>MD12483131L</v>
      </c>
      <c r="B6295" s="1" t="s">
        <v>9756</v>
      </c>
      <c r="C6295" s="1" t="s">
        <v>9699</v>
      </c>
      <c r="D6295" t="s">
        <v>9757</v>
      </c>
    </row>
    <row r="6296" spans="1:4" x14ac:dyDescent="0.25">
      <c r="A6296" s="4" t="str">
        <f>HYPERLINK("http://www.autodoc.ru/Web/price/art/MD12493131L?analog=on","MD12493131L")</f>
        <v>MD12493131L</v>
      </c>
      <c r="B6296" s="1" t="s">
        <v>9758</v>
      </c>
      <c r="C6296" s="1" t="s">
        <v>5873</v>
      </c>
      <c r="D6296" t="s">
        <v>9757</v>
      </c>
    </row>
    <row r="6297" spans="1:4" x14ac:dyDescent="0.25">
      <c r="A6297" s="4" t="str">
        <f>HYPERLINK("http://www.autodoc.ru/Web/price/art/MD12483131R?analog=on","MD12483131R")</f>
        <v>MD12483131R</v>
      </c>
      <c r="B6297" s="1" t="s">
        <v>9759</v>
      </c>
      <c r="C6297" s="1" t="s">
        <v>9699</v>
      </c>
      <c r="D6297" t="s">
        <v>9760</v>
      </c>
    </row>
    <row r="6298" spans="1:4" x14ac:dyDescent="0.25">
      <c r="A6298" s="4" t="str">
        <f>HYPERLINK("http://www.autodoc.ru/Web/price/art/MD12493131R?analog=on","MD12493131R")</f>
        <v>MD12493131R</v>
      </c>
      <c r="B6298" s="1" t="s">
        <v>9761</v>
      </c>
      <c r="C6298" s="1" t="s">
        <v>5873</v>
      </c>
      <c r="D6298" t="s">
        <v>9760</v>
      </c>
    </row>
    <row r="6299" spans="1:4" x14ac:dyDescent="0.25">
      <c r="A6299" s="4" t="str">
        <f>HYPERLINK("http://www.autodoc.ru/Web/price/art/MD12483160X?analog=on","MD12483160X")</f>
        <v>MD12483160X</v>
      </c>
      <c r="B6299" s="1" t="s">
        <v>9762</v>
      </c>
      <c r="C6299" s="1" t="s">
        <v>9763</v>
      </c>
      <c r="D6299" t="s">
        <v>9764</v>
      </c>
    </row>
    <row r="6300" spans="1:4" x14ac:dyDescent="0.25">
      <c r="A6300" s="4" t="str">
        <f>HYPERLINK("http://www.autodoc.ru/Web/price/art/MD12490160X?analog=on","MD12490160X")</f>
        <v>MD12490160X</v>
      </c>
      <c r="B6300" s="1" t="s">
        <v>9765</v>
      </c>
      <c r="C6300" s="1" t="s">
        <v>344</v>
      </c>
      <c r="D6300" t="s">
        <v>9766</v>
      </c>
    </row>
    <row r="6301" spans="1:4" x14ac:dyDescent="0.25">
      <c r="A6301" s="4" t="str">
        <f>HYPERLINK("http://www.autodoc.ru/Web/price/art/MD12490160G?analog=on","MD12490160G")</f>
        <v>MD12490160G</v>
      </c>
      <c r="B6301" s="1" t="s">
        <v>9765</v>
      </c>
      <c r="C6301" s="1" t="s">
        <v>9129</v>
      </c>
      <c r="D6301" t="s">
        <v>9767</v>
      </c>
    </row>
    <row r="6302" spans="1:4" x14ac:dyDescent="0.25">
      <c r="A6302" s="4" t="str">
        <f>HYPERLINK("http://www.autodoc.ru/Web/price/art/MD12490161X?analog=on","MD12490161X")</f>
        <v>MD12490161X</v>
      </c>
      <c r="B6302" s="1" t="s">
        <v>9765</v>
      </c>
      <c r="C6302" s="1" t="s">
        <v>344</v>
      </c>
      <c r="D6302" t="s">
        <v>9768</v>
      </c>
    </row>
    <row r="6303" spans="1:4" x14ac:dyDescent="0.25">
      <c r="A6303" s="4" t="str">
        <f>HYPERLINK("http://www.autodoc.ru/Web/price/art/MD12483161X?analog=on","MD12483161X")</f>
        <v>MD12483161X</v>
      </c>
      <c r="B6303" s="1" t="s">
        <v>9769</v>
      </c>
      <c r="C6303" s="1" t="s">
        <v>9763</v>
      </c>
      <c r="D6303" t="s">
        <v>9770</v>
      </c>
    </row>
    <row r="6304" spans="1:4" x14ac:dyDescent="0.25">
      <c r="A6304" s="4" t="str">
        <f>HYPERLINK("http://www.autodoc.ru/Web/price/art/MD12483162G?analog=on","MD12483162G")</f>
        <v>MD12483162G</v>
      </c>
      <c r="B6304" s="1" t="s">
        <v>9771</v>
      </c>
      <c r="C6304" s="1" t="s">
        <v>9763</v>
      </c>
      <c r="D6304" t="s">
        <v>9772</v>
      </c>
    </row>
    <row r="6305" spans="1:4" x14ac:dyDescent="0.25">
      <c r="A6305" s="4" t="str">
        <f>HYPERLINK("http://www.autodoc.ru/Web/price/art/MD12490162X?analog=on","MD12490162X")</f>
        <v>MD12490162X</v>
      </c>
      <c r="B6305" s="1" t="s">
        <v>9773</v>
      </c>
      <c r="C6305" s="1" t="s">
        <v>344</v>
      </c>
      <c r="D6305" t="s">
        <v>9774</v>
      </c>
    </row>
    <row r="6306" spans="1:4" x14ac:dyDescent="0.25">
      <c r="A6306" s="4" t="str">
        <f>HYPERLINK("http://www.autodoc.ru/Web/price/art/MD12490163X?analog=on","MD12490163X")</f>
        <v>MD12490163X</v>
      </c>
      <c r="B6306" s="1" t="s">
        <v>9773</v>
      </c>
      <c r="C6306" s="1" t="s">
        <v>6314</v>
      </c>
      <c r="D6306" t="s">
        <v>9775</v>
      </c>
    </row>
    <row r="6307" spans="1:4" x14ac:dyDescent="0.25">
      <c r="A6307" s="4" t="str">
        <f>HYPERLINK("http://www.autodoc.ru/Web/price/art/MD12483163G?analog=on","MD12483163G")</f>
        <v>MD12483163G</v>
      </c>
      <c r="B6307" s="1" t="s">
        <v>9769</v>
      </c>
      <c r="C6307" s="1" t="s">
        <v>9763</v>
      </c>
      <c r="D6307" t="s">
        <v>9776</v>
      </c>
    </row>
    <row r="6308" spans="1:4" x14ac:dyDescent="0.25">
      <c r="A6308" s="4" t="str">
        <f>HYPERLINK("http://www.autodoc.ru/Web/price/art/MD12483164X?analog=on","MD12483164X")</f>
        <v>MD12483164X</v>
      </c>
      <c r="B6308" s="1" t="s">
        <v>9769</v>
      </c>
      <c r="C6308" s="1" t="s">
        <v>9763</v>
      </c>
      <c r="D6308" t="s">
        <v>9777</v>
      </c>
    </row>
    <row r="6309" spans="1:4" x14ac:dyDescent="0.25">
      <c r="A6309" s="4" t="str">
        <f>HYPERLINK("http://www.autodoc.ru/Web/price/art/MD12483165X?analog=on","MD12483165X")</f>
        <v>MD12483165X</v>
      </c>
      <c r="B6309" s="1" t="s">
        <v>9771</v>
      </c>
      <c r="C6309" s="1" t="s">
        <v>9763</v>
      </c>
      <c r="D6309" t="s">
        <v>9778</v>
      </c>
    </row>
    <row r="6310" spans="1:4" x14ac:dyDescent="0.25">
      <c r="A6310" s="4" t="str">
        <f>HYPERLINK("http://www.autodoc.ru/Web/price/art/MD12493170X?analog=on","MD12493170X")</f>
        <v>MD12493170X</v>
      </c>
      <c r="B6310" s="1" t="s">
        <v>9779</v>
      </c>
      <c r="C6310" s="1" t="s">
        <v>5873</v>
      </c>
      <c r="D6310" t="s">
        <v>9780</v>
      </c>
    </row>
    <row r="6311" spans="1:4" x14ac:dyDescent="0.25">
      <c r="A6311" s="4" t="str">
        <f>HYPERLINK("http://www.autodoc.ru/Web/price/art/MD12483170B?analog=on","MD12483170B")</f>
        <v>MD12483170B</v>
      </c>
      <c r="B6311" s="1" t="s">
        <v>9781</v>
      </c>
      <c r="C6311" s="1" t="s">
        <v>9699</v>
      </c>
      <c r="D6311" t="s">
        <v>9782</v>
      </c>
    </row>
    <row r="6312" spans="1:4" x14ac:dyDescent="0.25">
      <c r="A6312" s="4" t="str">
        <f>HYPERLINK("http://www.autodoc.ru/Web/price/art/MD12489170HL?analog=on","MD12489170HL")</f>
        <v>MD12489170HL</v>
      </c>
      <c r="B6312" s="1" t="s">
        <v>9783</v>
      </c>
      <c r="C6312" s="1" t="s">
        <v>9784</v>
      </c>
      <c r="D6312" t="s">
        <v>9785</v>
      </c>
    </row>
    <row r="6313" spans="1:4" x14ac:dyDescent="0.25">
      <c r="A6313" s="4" t="str">
        <f>HYPERLINK("http://www.autodoc.ru/Web/price/art/MD12489170HR?analog=on","MD12489170HR")</f>
        <v>MD12489170HR</v>
      </c>
      <c r="B6313" s="1" t="s">
        <v>9786</v>
      </c>
      <c r="C6313" s="1" t="s">
        <v>9784</v>
      </c>
      <c r="D6313" t="s">
        <v>9787</v>
      </c>
    </row>
    <row r="6314" spans="1:4" x14ac:dyDescent="0.25">
      <c r="A6314" s="4" t="str">
        <f>HYPERLINK("http://www.autodoc.ru/Web/price/art/MD12483190?analog=on","MD12483190")</f>
        <v>MD12483190</v>
      </c>
      <c r="B6314" s="1" t="s">
        <v>9788</v>
      </c>
      <c r="C6314" s="1" t="s">
        <v>9763</v>
      </c>
      <c r="D6314" t="s">
        <v>9789</v>
      </c>
    </row>
    <row r="6315" spans="1:4" x14ac:dyDescent="0.25">
      <c r="A6315" s="4" t="str">
        <f>HYPERLINK("http://www.autodoc.ru/Web/price/art/MD12490190?analog=on","MD12490190")</f>
        <v>MD12490190</v>
      </c>
      <c r="B6315" s="1" t="s">
        <v>9790</v>
      </c>
      <c r="C6315" s="1" t="s">
        <v>344</v>
      </c>
      <c r="D6315" t="s">
        <v>9791</v>
      </c>
    </row>
    <row r="6316" spans="1:4" x14ac:dyDescent="0.25">
      <c r="A6316" s="4" t="str">
        <f>HYPERLINK("http://www.autodoc.ru/Web/price/art/MD12486270L?analog=on","MD12486270L")</f>
        <v>MD12486270L</v>
      </c>
      <c r="B6316" s="1" t="s">
        <v>9792</v>
      </c>
      <c r="C6316" s="1" t="s">
        <v>9793</v>
      </c>
      <c r="D6316" t="s">
        <v>9794</v>
      </c>
    </row>
    <row r="6317" spans="1:4" x14ac:dyDescent="0.25">
      <c r="A6317" s="4" t="str">
        <f>HYPERLINK("http://www.autodoc.ru/Web/price/art/MD12486270R?analog=on","MD12486270R")</f>
        <v>MD12486270R</v>
      </c>
      <c r="B6317" s="1" t="s">
        <v>9795</v>
      </c>
      <c r="C6317" s="1" t="s">
        <v>9793</v>
      </c>
      <c r="D6317" t="s">
        <v>9796</v>
      </c>
    </row>
    <row r="6318" spans="1:4" x14ac:dyDescent="0.25">
      <c r="A6318" s="4" t="str">
        <f>HYPERLINK("http://www.autodoc.ru/Web/price/art/MD12486271L?analog=on","MD12486271L")</f>
        <v>MD12486271L</v>
      </c>
      <c r="B6318" s="1" t="s">
        <v>9797</v>
      </c>
      <c r="C6318" s="1" t="s">
        <v>9793</v>
      </c>
      <c r="D6318" t="s">
        <v>9798</v>
      </c>
    </row>
    <row r="6319" spans="1:4" x14ac:dyDescent="0.25">
      <c r="A6319" s="4" t="str">
        <f>HYPERLINK("http://www.autodoc.ru/Web/price/art/MD12486271R?analog=on","MD12486271R")</f>
        <v>MD12486271R</v>
      </c>
      <c r="B6319" s="1" t="s">
        <v>9799</v>
      </c>
      <c r="C6319" s="1" t="s">
        <v>9793</v>
      </c>
      <c r="D6319" t="s">
        <v>9800</v>
      </c>
    </row>
    <row r="6320" spans="1:4" x14ac:dyDescent="0.25">
      <c r="A6320" s="4" t="str">
        <f>HYPERLINK("http://www.autodoc.ru/Web/price/art/MD12486272R?analog=on","MD12486272R")</f>
        <v>MD12486272R</v>
      </c>
      <c r="B6320" s="1" t="s">
        <v>9801</v>
      </c>
      <c r="C6320" s="1" t="s">
        <v>9793</v>
      </c>
      <c r="D6320" t="s">
        <v>9802</v>
      </c>
    </row>
    <row r="6321" spans="1:4" x14ac:dyDescent="0.25">
      <c r="A6321" s="4" t="str">
        <f>HYPERLINK("http://www.autodoc.ru/Web/price/art/MD12483280WZ?analog=on","MD12483280WZ")</f>
        <v>MD12483280WZ</v>
      </c>
      <c r="B6321" s="1" t="s">
        <v>9803</v>
      </c>
      <c r="C6321" s="1" t="s">
        <v>9732</v>
      </c>
      <c r="D6321" t="s">
        <v>9804</v>
      </c>
    </row>
    <row r="6322" spans="1:4" x14ac:dyDescent="0.25">
      <c r="A6322" s="4" t="str">
        <f>HYPERLINK("http://www.autodoc.ru/Web/price/art/MD12483281LZ?analog=on","MD12483281LZ")</f>
        <v>MD12483281LZ</v>
      </c>
      <c r="B6322" s="1" t="s">
        <v>9805</v>
      </c>
      <c r="C6322" s="1" t="s">
        <v>9732</v>
      </c>
      <c r="D6322" t="s">
        <v>9806</v>
      </c>
    </row>
    <row r="6323" spans="1:4" x14ac:dyDescent="0.25">
      <c r="A6323" s="4" t="str">
        <f>HYPERLINK("http://www.autodoc.ru/Web/price/art/MD12483300L?analog=on","MD12483300L")</f>
        <v>MD12483300L</v>
      </c>
      <c r="B6323" s="1" t="s">
        <v>9807</v>
      </c>
      <c r="C6323" s="1" t="s">
        <v>9732</v>
      </c>
      <c r="D6323" t="s">
        <v>9808</v>
      </c>
    </row>
    <row r="6324" spans="1:4" x14ac:dyDescent="0.25">
      <c r="A6324" s="4" t="str">
        <f>HYPERLINK("http://www.autodoc.ru/Web/price/art/MD12483300R?analog=on","MD12483300R")</f>
        <v>MD12483300R</v>
      </c>
      <c r="B6324" s="1" t="s">
        <v>9809</v>
      </c>
      <c r="C6324" s="1" t="s">
        <v>9732</v>
      </c>
      <c r="D6324" t="s">
        <v>9810</v>
      </c>
    </row>
    <row r="6325" spans="1:4" x14ac:dyDescent="0.25">
      <c r="A6325" s="4" t="str">
        <f>HYPERLINK("http://www.autodoc.ru/Web/price/art/MD12483330?analog=on","MD12483330")</f>
        <v>MD12483330</v>
      </c>
      <c r="B6325" s="1" t="s">
        <v>9811</v>
      </c>
      <c r="C6325" s="1" t="s">
        <v>9699</v>
      </c>
      <c r="D6325" t="s">
        <v>9812</v>
      </c>
    </row>
    <row r="6326" spans="1:4" x14ac:dyDescent="0.25">
      <c r="A6326" s="4" t="str">
        <f>HYPERLINK("http://www.autodoc.ru/Web/price/art/MD12493330?analog=on","MD12493330")</f>
        <v>MD12493330</v>
      </c>
      <c r="B6326" s="1" t="s">
        <v>9813</v>
      </c>
      <c r="C6326" s="1" t="s">
        <v>5873</v>
      </c>
      <c r="D6326" t="s">
        <v>9812</v>
      </c>
    </row>
    <row r="6327" spans="1:4" x14ac:dyDescent="0.25">
      <c r="A6327" s="4" t="str">
        <f>HYPERLINK("http://www.autodoc.ru/Web/price/art/MD12483390?analog=on","MD12483390")</f>
        <v>MD12483390</v>
      </c>
      <c r="B6327" s="1" t="s">
        <v>9814</v>
      </c>
      <c r="C6327" s="1" t="s">
        <v>9732</v>
      </c>
      <c r="D6327" t="s">
        <v>9815</v>
      </c>
    </row>
    <row r="6328" spans="1:4" x14ac:dyDescent="0.25">
      <c r="A6328" s="4" t="str">
        <f>HYPERLINK("http://www.autodoc.ru/Web/price/art/MD12483400L?analog=on","MD12483400L")</f>
        <v>MD12483400L</v>
      </c>
      <c r="B6328" s="1" t="s">
        <v>9816</v>
      </c>
      <c r="C6328" s="1" t="s">
        <v>9732</v>
      </c>
      <c r="D6328" t="s">
        <v>9817</v>
      </c>
    </row>
    <row r="6329" spans="1:4" x14ac:dyDescent="0.25">
      <c r="A6329" s="4" t="str">
        <f>HYPERLINK("http://www.autodoc.ru/Web/price/art/MD12483400R?analog=on","MD12483400R")</f>
        <v>MD12483400R</v>
      </c>
      <c r="B6329" s="1" t="s">
        <v>9818</v>
      </c>
      <c r="C6329" s="1" t="s">
        <v>9732</v>
      </c>
      <c r="D6329" t="s">
        <v>9819</v>
      </c>
    </row>
    <row r="6330" spans="1:4" x14ac:dyDescent="0.25">
      <c r="A6330" s="4" t="str">
        <f>HYPERLINK("http://www.autodoc.ru/Web/price/art/MD12483410?analog=on","MD12483410")</f>
        <v>MD12483410</v>
      </c>
      <c r="B6330" s="1" t="s">
        <v>9820</v>
      </c>
      <c r="C6330" s="1" t="s">
        <v>9732</v>
      </c>
      <c r="D6330" t="s">
        <v>9821</v>
      </c>
    </row>
    <row r="6331" spans="1:4" x14ac:dyDescent="0.25">
      <c r="A6331" s="4" t="str">
        <f>HYPERLINK("http://www.autodoc.ru/Web/price/art/MD12489450L?analog=on","MD12489450L")</f>
        <v>MD12489450L</v>
      </c>
      <c r="B6331" s="1" t="s">
        <v>9822</v>
      </c>
      <c r="C6331" s="1" t="s">
        <v>9823</v>
      </c>
      <c r="D6331" t="s">
        <v>9824</v>
      </c>
    </row>
    <row r="6332" spans="1:4" x14ac:dyDescent="0.25">
      <c r="A6332" s="4" t="str">
        <f>HYPERLINK("http://www.autodoc.ru/Web/price/art/MD12489450R?analog=on","MD12489450R")</f>
        <v>MD12489450R</v>
      </c>
      <c r="B6332" s="1" t="s">
        <v>9825</v>
      </c>
      <c r="C6332" s="1" t="s">
        <v>6754</v>
      </c>
      <c r="D6332" t="s">
        <v>9826</v>
      </c>
    </row>
    <row r="6333" spans="1:4" x14ac:dyDescent="0.25">
      <c r="A6333" s="4" t="str">
        <f>HYPERLINK("http://www.autodoc.ru/Web/price/art/MD12489451R?analog=on","MD12489451R")</f>
        <v>MD12489451R</v>
      </c>
      <c r="B6333" s="1" t="s">
        <v>9827</v>
      </c>
      <c r="C6333" s="1" t="s">
        <v>6754</v>
      </c>
      <c r="D6333" t="s">
        <v>9828</v>
      </c>
    </row>
    <row r="6334" spans="1:4" x14ac:dyDescent="0.25">
      <c r="A6334" s="4" t="str">
        <f>HYPERLINK("http://www.autodoc.ru/Web/price/art/MD12489452R?analog=on","MD12489452R")</f>
        <v>MD12489452R</v>
      </c>
      <c r="B6334" s="1" t="s">
        <v>9829</v>
      </c>
      <c r="C6334" s="1" t="s">
        <v>6754</v>
      </c>
      <c r="D6334" t="s">
        <v>9830</v>
      </c>
    </row>
    <row r="6335" spans="1:4" x14ac:dyDescent="0.25">
      <c r="A6335" s="4" t="str">
        <f>HYPERLINK("http://www.autodoc.ru/Web/price/art/MD12489453L?analog=on","MD12489453L")</f>
        <v>MD12489453L</v>
      </c>
      <c r="B6335" s="1" t="s">
        <v>9831</v>
      </c>
      <c r="C6335" s="1" t="s">
        <v>6754</v>
      </c>
      <c r="D6335" t="s">
        <v>9832</v>
      </c>
    </row>
    <row r="6336" spans="1:4" x14ac:dyDescent="0.25">
      <c r="A6336" s="4" t="str">
        <f>HYPERLINK("http://www.autodoc.ru/Web/price/art/MD12489454L?analog=on","MD12489454L")</f>
        <v>MD12489454L</v>
      </c>
      <c r="B6336" s="1" t="s">
        <v>9833</v>
      </c>
      <c r="C6336" s="1" t="s">
        <v>6754</v>
      </c>
      <c r="D6336" t="s">
        <v>9834</v>
      </c>
    </row>
    <row r="6337" spans="1:4" x14ac:dyDescent="0.25">
      <c r="A6337" s="4" t="str">
        <f>HYPERLINK("http://www.autodoc.ru/Web/price/art/MD12489460L?analog=on","MD12489460L")</f>
        <v>MD12489460L</v>
      </c>
      <c r="B6337" s="1" t="s">
        <v>9835</v>
      </c>
      <c r="C6337" s="1" t="s">
        <v>9784</v>
      </c>
      <c r="D6337" t="s">
        <v>9836</v>
      </c>
    </row>
    <row r="6338" spans="1:4" x14ac:dyDescent="0.25">
      <c r="A6338" s="4" t="str">
        <f>HYPERLINK("http://www.autodoc.ru/Web/price/art/MD12489460R?analog=on","MD12489460R")</f>
        <v>MD12489460R</v>
      </c>
      <c r="B6338" s="1" t="s">
        <v>9837</v>
      </c>
      <c r="C6338" s="1" t="s">
        <v>9784</v>
      </c>
      <c r="D6338" t="s">
        <v>9838</v>
      </c>
    </row>
    <row r="6339" spans="1:4" x14ac:dyDescent="0.25">
      <c r="A6339" s="4" t="str">
        <f>HYPERLINK("http://www.autodoc.ru/Web/price/art/MD12489461L?analog=on","MD12489461L")</f>
        <v>MD12489461L</v>
      </c>
      <c r="B6339" s="1" t="s">
        <v>9839</v>
      </c>
      <c r="C6339" s="1" t="s">
        <v>9784</v>
      </c>
      <c r="D6339" t="s">
        <v>9840</v>
      </c>
    </row>
    <row r="6340" spans="1:4" x14ac:dyDescent="0.25">
      <c r="A6340" s="4" t="str">
        <f>HYPERLINK("http://www.autodoc.ru/Web/price/art/MD12489461R?analog=on","MD12489461R")</f>
        <v>MD12489461R</v>
      </c>
      <c r="B6340" s="1" t="s">
        <v>9841</v>
      </c>
      <c r="C6340" s="1" t="s">
        <v>9784</v>
      </c>
      <c r="D6340" t="s">
        <v>9842</v>
      </c>
    </row>
    <row r="6341" spans="1:4" x14ac:dyDescent="0.25">
      <c r="A6341" s="4" t="str">
        <f>HYPERLINK("http://www.autodoc.ru/Web/price/art/MD12483480L?analog=on","MD12483480L")</f>
        <v>MD12483480L</v>
      </c>
      <c r="B6341" s="1" t="s">
        <v>9843</v>
      </c>
      <c r="C6341" s="1" t="s">
        <v>9732</v>
      </c>
      <c r="D6341" t="s">
        <v>9844</v>
      </c>
    </row>
    <row r="6342" spans="1:4" x14ac:dyDescent="0.25">
      <c r="A6342" s="4" t="str">
        <f>HYPERLINK("http://www.autodoc.ru/Web/price/art/MD12483480R?analog=on","MD12483480R")</f>
        <v>MD12483480R</v>
      </c>
      <c r="B6342" s="1" t="s">
        <v>9845</v>
      </c>
      <c r="C6342" s="1" t="s">
        <v>9732</v>
      </c>
      <c r="D6342" t="s">
        <v>9846</v>
      </c>
    </row>
    <row r="6343" spans="1:4" x14ac:dyDescent="0.25">
      <c r="A6343" s="4" t="str">
        <f>HYPERLINK("http://www.autodoc.ru/Web/price/art/MD12483490L?analog=on","MD12483490L")</f>
        <v>MD12483490L</v>
      </c>
      <c r="C6343" s="1" t="s">
        <v>9732</v>
      </c>
      <c r="D6343" t="s">
        <v>9847</v>
      </c>
    </row>
    <row r="6344" spans="1:4" x14ac:dyDescent="0.25">
      <c r="A6344" s="4" t="str">
        <f>HYPERLINK("http://www.autodoc.ru/Web/price/art/MD12483490R?analog=on","MD12483490R")</f>
        <v>MD12483490R</v>
      </c>
      <c r="C6344" s="1" t="s">
        <v>9732</v>
      </c>
      <c r="D6344" t="s">
        <v>9848</v>
      </c>
    </row>
    <row r="6345" spans="1:4" x14ac:dyDescent="0.25">
      <c r="A6345" s="4" t="str">
        <f>HYPERLINK("http://www.autodoc.ru/Web/price/art/MD12490540XL?analog=on","MD12490540XL")</f>
        <v>MD12490540XL</v>
      </c>
      <c r="B6345" s="1" t="s">
        <v>9849</v>
      </c>
      <c r="C6345" s="1" t="s">
        <v>344</v>
      </c>
      <c r="D6345" t="s">
        <v>9850</v>
      </c>
    </row>
    <row r="6346" spans="1:4" x14ac:dyDescent="0.25">
      <c r="A6346" s="4" t="str">
        <f>HYPERLINK("http://www.autodoc.ru/Web/price/art/MD12490540XR?analog=on","MD12490540XR")</f>
        <v>MD12490540XR</v>
      </c>
      <c r="B6346" s="1" t="s">
        <v>9851</v>
      </c>
      <c r="C6346" s="1" t="s">
        <v>344</v>
      </c>
      <c r="D6346" t="s">
        <v>9852</v>
      </c>
    </row>
    <row r="6347" spans="1:4" x14ac:dyDescent="0.25">
      <c r="A6347" s="4" t="str">
        <f>HYPERLINK("http://www.autodoc.ru/Web/price/art/MD12490541XL?analog=on","MD12490541XL")</f>
        <v>MD12490541XL</v>
      </c>
      <c r="B6347" s="1" t="s">
        <v>9853</v>
      </c>
      <c r="C6347" s="1" t="s">
        <v>344</v>
      </c>
      <c r="D6347" t="s">
        <v>9854</v>
      </c>
    </row>
    <row r="6348" spans="1:4" x14ac:dyDescent="0.25">
      <c r="A6348" s="4" t="str">
        <f>HYPERLINK("http://www.autodoc.ru/Web/price/art/MD12490541XR?analog=on","MD12490541XR")</f>
        <v>MD12490541XR</v>
      </c>
      <c r="B6348" s="1" t="s">
        <v>9855</v>
      </c>
      <c r="C6348" s="1" t="s">
        <v>344</v>
      </c>
      <c r="D6348" t="s">
        <v>9856</v>
      </c>
    </row>
    <row r="6349" spans="1:4" x14ac:dyDescent="0.25">
      <c r="A6349" s="4" t="str">
        <f>HYPERLINK("http://www.autodoc.ru/Web/price/art/MD12490543XL?analog=on","MD12490543XL")</f>
        <v>MD12490543XL</v>
      </c>
      <c r="B6349" s="1" t="s">
        <v>9857</v>
      </c>
      <c r="C6349" s="1" t="s">
        <v>344</v>
      </c>
      <c r="D6349" t="s">
        <v>9858</v>
      </c>
    </row>
    <row r="6350" spans="1:4" x14ac:dyDescent="0.25">
      <c r="A6350" s="4" t="str">
        <f>HYPERLINK("http://www.autodoc.ru/Web/price/art/MD12490543XR?analog=on","MD12490543XR")</f>
        <v>MD12490543XR</v>
      </c>
      <c r="B6350" s="1" t="s">
        <v>9859</v>
      </c>
      <c r="C6350" s="1" t="s">
        <v>344</v>
      </c>
      <c r="D6350" t="s">
        <v>9860</v>
      </c>
    </row>
    <row r="6351" spans="1:4" x14ac:dyDescent="0.25">
      <c r="A6351" s="4" t="str">
        <f>HYPERLINK("http://www.autodoc.ru/Web/price/art/MD12490544XL?analog=on","MD12490544XL")</f>
        <v>MD12490544XL</v>
      </c>
      <c r="B6351" s="1" t="s">
        <v>9861</v>
      </c>
      <c r="C6351" s="1" t="s">
        <v>344</v>
      </c>
      <c r="D6351" t="s">
        <v>9862</v>
      </c>
    </row>
    <row r="6352" spans="1:4" x14ac:dyDescent="0.25">
      <c r="A6352" s="4" t="str">
        <f>HYPERLINK("http://www.autodoc.ru/Web/price/art/MD12490544XR?analog=on","MD12490544XR")</f>
        <v>MD12490544XR</v>
      </c>
      <c r="B6352" s="1" t="s">
        <v>9863</v>
      </c>
      <c r="C6352" s="1" t="s">
        <v>344</v>
      </c>
      <c r="D6352" t="s">
        <v>9864</v>
      </c>
    </row>
    <row r="6353" spans="1:4" x14ac:dyDescent="0.25">
      <c r="A6353" s="4" t="str">
        <f>HYPERLINK("http://www.autodoc.ru/Web/price/art/MD12490545N?analog=on","MD12490545N")</f>
        <v>MD12490545N</v>
      </c>
      <c r="C6353" s="1" t="s">
        <v>344</v>
      </c>
      <c r="D6353" t="s">
        <v>9865</v>
      </c>
    </row>
    <row r="6354" spans="1:4" x14ac:dyDescent="0.25">
      <c r="A6354" s="4" t="str">
        <f>HYPERLINK("http://www.autodoc.ru/Web/price/art/MD12486580N?analog=on","MD12486580N")</f>
        <v>MD12486580N</v>
      </c>
      <c r="C6354" s="1" t="s">
        <v>9866</v>
      </c>
      <c r="D6354" t="s">
        <v>9867</v>
      </c>
    </row>
    <row r="6355" spans="1:4" x14ac:dyDescent="0.25">
      <c r="A6355" s="4" t="str">
        <f>HYPERLINK("http://www.autodoc.ru/Web/price/art/MD12493640X?analog=on","MD12493640X")</f>
        <v>MD12493640X</v>
      </c>
      <c r="B6355" s="1" t="s">
        <v>9868</v>
      </c>
      <c r="C6355" s="1" t="s">
        <v>5873</v>
      </c>
      <c r="D6355" t="s">
        <v>9869</v>
      </c>
    </row>
    <row r="6356" spans="1:4" x14ac:dyDescent="0.25">
      <c r="A6356" s="4" t="str">
        <f>HYPERLINK("http://www.autodoc.ru/Web/price/art/MD12490640X?analog=on","MD12490640X")</f>
        <v>MD12490640X</v>
      </c>
      <c r="B6356" s="1" t="s">
        <v>9870</v>
      </c>
      <c r="C6356" s="1" t="s">
        <v>2254</v>
      </c>
      <c r="D6356" t="s">
        <v>9871</v>
      </c>
    </row>
    <row r="6357" spans="1:4" x14ac:dyDescent="0.25">
      <c r="A6357" s="4" t="str">
        <f>HYPERLINK("http://www.autodoc.ru/Web/price/art/MD12483640B?analog=on","MD12483640B")</f>
        <v>MD12483640B</v>
      </c>
      <c r="B6357" s="1" t="s">
        <v>9872</v>
      </c>
      <c r="C6357" s="1" t="s">
        <v>9763</v>
      </c>
      <c r="D6357" t="s">
        <v>9873</v>
      </c>
    </row>
    <row r="6358" spans="1:4" x14ac:dyDescent="0.25">
      <c r="A6358" s="4" t="str">
        <f>HYPERLINK("http://www.autodoc.ru/Web/price/art/MD12483641X?analog=on","MD12483641X")</f>
        <v>MD12483641X</v>
      </c>
      <c r="B6358" s="1" t="s">
        <v>9874</v>
      </c>
      <c r="C6358" s="1" t="s">
        <v>9763</v>
      </c>
      <c r="D6358" t="s">
        <v>9871</v>
      </c>
    </row>
    <row r="6359" spans="1:4" x14ac:dyDescent="0.25">
      <c r="A6359" s="4" t="str">
        <f>HYPERLINK("http://www.autodoc.ru/Web/price/art/MD12493660X?analog=on","MD12493660X")</f>
        <v>MD12493660X</v>
      </c>
      <c r="B6359" s="1" t="s">
        <v>9875</v>
      </c>
      <c r="C6359" s="1" t="s">
        <v>5873</v>
      </c>
      <c r="D6359" t="s">
        <v>9876</v>
      </c>
    </row>
    <row r="6360" spans="1:4" x14ac:dyDescent="0.25">
      <c r="A6360" s="4" t="str">
        <f>HYPERLINK("http://www.autodoc.ru/Web/price/art/MD12483660BC?analog=on","MD12483660BC")</f>
        <v>MD12483660BC</v>
      </c>
      <c r="B6360" s="1" t="s">
        <v>9877</v>
      </c>
      <c r="C6360" s="1" t="s">
        <v>9699</v>
      </c>
      <c r="D6360" t="s">
        <v>9878</v>
      </c>
    </row>
    <row r="6361" spans="1:4" x14ac:dyDescent="0.25">
      <c r="A6361" s="4" t="str">
        <f>HYPERLINK("http://www.autodoc.ru/Web/price/art/MD12483740YL?analog=on","MD12483740YL")</f>
        <v>MD12483740YL</v>
      </c>
      <c r="B6361" s="1" t="s">
        <v>9879</v>
      </c>
      <c r="C6361" s="1" t="s">
        <v>9699</v>
      </c>
      <c r="D6361" t="s">
        <v>9880</v>
      </c>
    </row>
    <row r="6362" spans="1:4" x14ac:dyDescent="0.25">
      <c r="A6362" s="4" t="str">
        <f>HYPERLINK("http://www.autodoc.ru/Web/price/art/MD12493740TRL?analog=on","MD12493740TRL")</f>
        <v>MD12493740TRL</v>
      </c>
      <c r="B6362" s="1" t="s">
        <v>9881</v>
      </c>
      <c r="C6362" s="1" t="s">
        <v>6326</v>
      </c>
      <c r="D6362" t="s">
        <v>9882</v>
      </c>
    </row>
    <row r="6363" spans="1:4" x14ac:dyDescent="0.25">
      <c r="A6363" s="4" t="str">
        <f>HYPERLINK("http://www.autodoc.ru/Web/price/art/MD12483740YR?analog=on","MD12483740YR")</f>
        <v>MD12483740YR</v>
      </c>
      <c r="B6363" s="1" t="s">
        <v>9883</v>
      </c>
      <c r="C6363" s="1" t="s">
        <v>9699</v>
      </c>
      <c r="D6363" t="s">
        <v>9884</v>
      </c>
    </row>
    <row r="6364" spans="1:4" x14ac:dyDescent="0.25">
      <c r="A6364" s="4" t="str">
        <f>HYPERLINK("http://www.autodoc.ru/Web/price/art/MD12493740TRR?analog=on","MD12493740TRR")</f>
        <v>MD12493740TRR</v>
      </c>
      <c r="B6364" s="1" t="s">
        <v>9885</v>
      </c>
      <c r="C6364" s="1" t="s">
        <v>6326</v>
      </c>
      <c r="D6364" t="s">
        <v>9886</v>
      </c>
    </row>
    <row r="6365" spans="1:4" x14ac:dyDescent="0.25">
      <c r="A6365" s="4" t="str">
        <f>HYPERLINK("http://www.autodoc.ru/Web/price/art/MD12483741TRN?analog=on","MD12483741TRN")</f>
        <v>MD12483741TRN</v>
      </c>
      <c r="B6365" s="1" t="s">
        <v>9887</v>
      </c>
      <c r="C6365" s="1" t="s">
        <v>9732</v>
      </c>
      <c r="D6365" t="s">
        <v>9888</v>
      </c>
    </row>
    <row r="6366" spans="1:4" x14ac:dyDescent="0.25">
      <c r="A6366" s="4" t="str">
        <f>HYPERLINK("http://www.autodoc.ru/Web/price/art/MD12483742RWL?analog=on","MD12483742RWL")</f>
        <v>MD12483742RWL</v>
      </c>
      <c r="B6366" s="1" t="s">
        <v>9879</v>
      </c>
      <c r="C6366" s="1" t="s">
        <v>9732</v>
      </c>
      <c r="D6366" t="s">
        <v>9889</v>
      </c>
    </row>
    <row r="6367" spans="1:4" x14ac:dyDescent="0.25">
      <c r="A6367" s="4" t="str">
        <f>HYPERLINK("http://www.autodoc.ru/Web/price/art/MD12483742RWR?analog=on","MD12483742RWR")</f>
        <v>MD12483742RWR</v>
      </c>
      <c r="B6367" s="1" t="s">
        <v>9883</v>
      </c>
      <c r="C6367" s="1" t="s">
        <v>9732</v>
      </c>
      <c r="D6367" t="s">
        <v>9890</v>
      </c>
    </row>
    <row r="6368" spans="1:4" x14ac:dyDescent="0.25">
      <c r="A6368" s="4" t="str">
        <f>HYPERLINK("http://www.autodoc.ru/Web/price/art/MD12483744RTL?analog=on","MD12483744RTL")</f>
        <v>MD12483744RTL</v>
      </c>
      <c r="B6368" s="1" t="s">
        <v>9879</v>
      </c>
      <c r="C6368" s="1" t="s">
        <v>9732</v>
      </c>
      <c r="D6368" t="s">
        <v>9891</v>
      </c>
    </row>
    <row r="6369" spans="1:4" x14ac:dyDescent="0.25">
      <c r="A6369" s="4" t="str">
        <f>HYPERLINK("http://www.autodoc.ru/Web/price/art/MD12483744RTR?analog=on","MD12483744RTR")</f>
        <v>MD12483744RTR</v>
      </c>
      <c r="B6369" s="1" t="s">
        <v>9883</v>
      </c>
      <c r="C6369" s="1" t="s">
        <v>9732</v>
      </c>
      <c r="D6369" t="s">
        <v>9892</v>
      </c>
    </row>
    <row r="6370" spans="1:4" x14ac:dyDescent="0.25">
      <c r="A6370" s="4" t="str">
        <f>HYPERLINK("http://www.autodoc.ru/Web/price/art/MD12493770TRL?analog=on","MD12493770TRL")</f>
        <v>MD12493770TRL</v>
      </c>
      <c r="B6370" s="1" t="s">
        <v>9881</v>
      </c>
      <c r="C6370" s="1" t="s">
        <v>6326</v>
      </c>
      <c r="D6370" t="s">
        <v>9893</v>
      </c>
    </row>
    <row r="6371" spans="1:4" x14ac:dyDescent="0.25">
      <c r="A6371" s="4" t="str">
        <f>HYPERLINK("http://www.autodoc.ru/Web/price/art/MD12493770TRR?analog=on","MD12493770TRR")</f>
        <v>MD12493770TRR</v>
      </c>
      <c r="B6371" s="1" t="s">
        <v>9881</v>
      </c>
      <c r="C6371" s="1" t="s">
        <v>6326</v>
      </c>
      <c r="D6371" t="s">
        <v>9894</v>
      </c>
    </row>
    <row r="6372" spans="1:4" x14ac:dyDescent="0.25">
      <c r="A6372" s="4" t="str">
        <f>HYPERLINK("http://www.autodoc.ru/Web/price/art/MD12486780HC?analog=on","MD12486780HC")</f>
        <v>MD12486780HC</v>
      </c>
      <c r="C6372" s="1" t="s">
        <v>9793</v>
      </c>
      <c r="D6372" t="s">
        <v>9895</v>
      </c>
    </row>
    <row r="6373" spans="1:4" x14ac:dyDescent="0.25">
      <c r="A6373" s="4" t="str">
        <f>HYPERLINK("http://www.autodoc.ru/Web/price/art/MD12483810L?analog=on","MD12483810L")</f>
        <v>MD12483810L</v>
      </c>
      <c r="B6373" s="1" t="s">
        <v>9896</v>
      </c>
      <c r="C6373" s="1" t="s">
        <v>9732</v>
      </c>
      <c r="D6373" t="s">
        <v>9897</v>
      </c>
    </row>
    <row r="6374" spans="1:4" x14ac:dyDescent="0.25">
      <c r="A6374" s="4" t="str">
        <f>HYPERLINK("http://www.autodoc.ru/Web/price/art/MD12483810R?analog=on","MD12483810R")</f>
        <v>MD12483810R</v>
      </c>
      <c r="B6374" s="1" t="s">
        <v>9898</v>
      </c>
      <c r="C6374" s="1" t="s">
        <v>9732</v>
      </c>
      <c r="D6374" t="s">
        <v>9899</v>
      </c>
    </row>
    <row r="6375" spans="1:4" x14ac:dyDescent="0.25">
      <c r="A6375" s="4" t="str">
        <f>HYPERLINK("http://www.autodoc.ru/Web/price/art/MD12483890P?analog=on","MD12483890P")</f>
        <v>MD12483890P</v>
      </c>
      <c r="C6375" s="1" t="s">
        <v>9732</v>
      </c>
      <c r="D6375" t="s">
        <v>9900</v>
      </c>
    </row>
    <row r="6376" spans="1:4" x14ac:dyDescent="0.25">
      <c r="A6376" s="4" t="str">
        <f>HYPERLINK("http://www.autodoc.ru/Web/price/art/MD12485910?analog=on","MD12485910")</f>
        <v>MD12485910</v>
      </c>
      <c r="B6376" s="1" t="s">
        <v>9901</v>
      </c>
      <c r="C6376" s="1" t="s">
        <v>9902</v>
      </c>
      <c r="D6376" t="s">
        <v>9903</v>
      </c>
    </row>
    <row r="6377" spans="1:4" x14ac:dyDescent="0.25">
      <c r="A6377" s="4" t="str">
        <f>HYPERLINK("http://www.autodoc.ru/Web/price/art/MD12485911?analog=on","MD12485911")</f>
        <v>MD12485911</v>
      </c>
      <c r="B6377" s="1" t="s">
        <v>9904</v>
      </c>
      <c r="C6377" s="1" t="s">
        <v>9902</v>
      </c>
      <c r="D6377" t="s">
        <v>9903</v>
      </c>
    </row>
    <row r="6378" spans="1:4" x14ac:dyDescent="0.25">
      <c r="A6378" s="4" t="str">
        <f>HYPERLINK("http://www.autodoc.ru/Web/price/art/MD12485912?analog=on","MD12485912")</f>
        <v>MD12485912</v>
      </c>
      <c r="B6378" s="1" t="s">
        <v>9905</v>
      </c>
      <c r="C6378" s="1" t="s">
        <v>9906</v>
      </c>
      <c r="D6378" t="s">
        <v>9903</v>
      </c>
    </row>
    <row r="6379" spans="1:4" x14ac:dyDescent="0.25">
      <c r="A6379" s="4" t="str">
        <f>HYPERLINK("http://www.autodoc.ru/Web/price/art/MD12485914?analog=on","MD12485914")</f>
        <v>MD12485914</v>
      </c>
      <c r="B6379" s="1" t="s">
        <v>9907</v>
      </c>
      <c r="C6379" s="1" t="s">
        <v>9906</v>
      </c>
      <c r="D6379" t="s">
        <v>9908</v>
      </c>
    </row>
    <row r="6380" spans="1:4" x14ac:dyDescent="0.25">
      <c r="A6380" s="4" t="str">
        <f>HYPERLINK("http://www.autodoc.ru/Web/price/art/MD12484915?analog=on","MD12484915")</f>
        <v>MD12484915</v>
      </c>
      <c r="B6380" s="1" t="s">
        <v>9909</v>
      </c>
      <c r="C6380" s="1" t="s">
        <v>9910</v>
      </c>
      <c r="D6380" t="s">
        <v>9903</v>
      </c>
    </row>
    <row r="6381" spans="1:4" x14ac:dyDescent="0.25">
      <c r="A6381" s="4" t="str">
        <f>HYPERLINK("http://www.autodoc.ru/Web/price/art/MD12490920?analog=on","MD12490920")</f>
        <v>MD12490920</v>
      </c>
      <c r="B6381" s="1" t="s">
        <v>9911</v>
      </c>
      <c r="C6381" s="1" t="s">
        <v>344</v>
      </c>
      <c r="D6381" t="s">
        <v>9912</v>
      </c>
    </row>
    <row r="6382" spans="1:4" x14ac:dyDescent="0.25">
      <c r="A6382" s="4" t="str">
        <f>HYPERLINK("http://www.autodoc.ru/Web/price/art/MD22098970?analog=on","MD22098970")</f>
        <v>MD22098970</v>
      </c>
      <c r="B6382" s="1" t="s">
        <v>9913</v>
      </c>
      <c r="C6382" s="1" t="s">
        <v>5185</v>
      </c>
      <c r="D6382" t="s">
        <v>9914</v>
      </c>
    </row>
    <row r="6383" spans="1:4" x14ac:dyDescent="0.25">
      <c r="A6383" s="3" t="s">
        <v>9915</v>
      </c>
      <c r="B6383" s="3"/>
      <c r="C6383" s="3"/>
      <c r="D6383" s="3"/>
    </row>
    <row r="6384" spans="1:4" x14ac:dyDescent="0.25">
      <c r="A6384" s="4" t="str">
        <f>HYPERLINK("http://www.autodoc.ru/Web/price/art/MD12680000L?analog=on","MD12680000L")</f>
        <v>MD12680000L</v>
      </c>
      <c r="B6384" s="1" t="s">
        <v>9916</v>
      </c>
      <c r="C6384" s="1" t="s">
        <v>9917</v>
      </c>
      <c r="D6384" t="s">
        <v>9918</v>
      </c>
    </row>
    <row r="6385" spans="1:4" x14ac:dyDescent="0.25">
      <c r="A6385" s="4" t="str">
        <f>HYPERLINK("http://www.autodoc.ru/Web/price/art/MD12680000R?analog=on","MD12680000R")</f>
        <v>MD12680000R</v>
      </c>
      <c r="B6385" s="1" t="s">
        <v>9919</v>
      </c>
      <c r="C6385" s="1" t="s">
        <v>9917</v>
      </c>
      <c r="D6385" t="s">
        <v>9920</v>
      </c>
    </row>
    <row r="6386" spans="1:4" x14ac:dyDescent="0.25">
      <c r="A6386" s="4" t="str">
        <f>HYPERLINK("http://www.autodoc.ru/Web/price/art/MD12680030WL?analog=on","MD12680030WL")</f>
        <v>MD12680030WL</v>
      </c>
      <c r="B6386" s="1" t="s">
        <v>9921</v>
      </c>
      <c r="C6386" s="1" t="s">
        <v>9917</v>
      </c>
      <c r="D6386" t="s">
        <v>9922</v>
      </c>
    </row>
    <row r="6387" spans="1:4" x14ac:dyDescent="0.25">
      <c r="A6387" s="4" t="str">
        <f>HYPERLINK("http://www.autodoc.ru/Web/price/art/MD12680030WR?analog=on","MD12680030WR")</f>
        <v>MD12680030WR</v>
      </c>
      <c r="B6387" s="1" t="s">
        <v>9923</v>
      </c>
      <c r="C6387" s="1" t="s">
        <v>9917</v>
      </c>
      <c r="D6387" t="s">
        <v>9924</v>
      </c>
    </row>
    <row r="6388" spans="1:4" x14ac:dyDescent="0.25">
      <c r="A6388" s="4" t="str">
        <f>HYPERLINK("http://www.autodoc.ru/Web/price/art/MD12680101BH?analog=on","MD12680101BH")</f>
        <v>MD12680101BH</v>
      </c>
      <c r="B6388" s="1" t="s">
        <v>9925</v>
      </c>
      <c r="C6388" s="1" t="s">
        <v>9917</v>
      </c>
      <c r="D6388" t="s">
        <v>9926</v>
      </c>
    </row>
    <row r="6389" spans="1:4" x14ac:dyDescent="0.25">
      <c r="A6389" s="4" t="str">
        <f>HYPERLINK("http://www.autodoc.ru/Web/price/art/MD12680130L?analog=on","MD12680130L")</f>
        <v>MD12680130L</v>
      </c>
      <c r="B6389" s="1" t="s">
        <v>9752</v>
      </c>
      <c r="C6389" s="1" t="s">
        <v>9917</v>
      </c>
      <c r="D6389" t="s">
        <v>9927</v>
      </c>
    </row>
    <row r="6390" spans="1:4" x14ac:dyDescent="0.25">
      <c r="A6390" s="4" t="str">
        <f>HYPERLINK("http://www.autodoc.ru/Web/price/art/MD12680130R?analog=on","MD12680130R")</f>
        <v>MD12680130R</v>
      </c>
      <c r="B6390" s="1" t="s">
        <v>9928</v>
      </c>
      <c r="C6390" s="1" t="s">
        <v>9917</v>
      </c>
      <c r="D6390" t="s">
        <v>9929</v>
      </c>
    </row>
    <row r="6391" spans="1:4" x14ac:dyDescent="0.25">
      <c r="A6391" s="4" t="str">
        <f>HYPERLINK("http://www.autodoc.ru/Web/price/art/MD12680270L?analog=on","MD12680270L")</f>
        <v>MD12680270L</v>
      </c>
      <c r="B6391" s="1" t="s">
        <v>9930</v>
      </c>
      <c r="C6391" s="1" t="s">
        <v>9917</v>
      </c>
      <c r="D6391" t="s">
        <v>9931</v>
      </c>
    </row>
    <row r="6392" spans="1:4" x14ac:dyDescent="0.25">
      <c r="A6392" s="4" t="str">
        <f>HYPERLINK("http://www.autodoc.ru/Web/price/art/MD12680270R?analog=on","MD12680270R")</f>
        <v>MD12680270R</v>
      </c>
      <c r="B6392" s="1" t="s">
        <v>9932</v>
      </c>
      <c r="C6392" s="1" t="s">
        <v>9917</v>
      </c>
      <c r="D6392" t="s">
        <v>9933</v>
      </c>
    </row>
    <row r="6393" spans="1:4" x14ac:dyDescent="0.25">
      <c r="A6393" s="4" t="str">
        <f>HYPERLINK("http://www.autodoc.ru/Web/price/art/MD12680330?analog=on","MD12680330")</f>
        <v>MD12680330</v>
      </c>
      <c r="B6393" s="1" t="s">
        <v>9934</v>
      </c>
      <c r="C6393" s="1" t="s">
        <v>9917</v>
      </c>
      <c r="D6393" t="s">
        <v>9935</v>
      </c>
    </row>
    <row r="6394" spans="1:4" x14ac:dyDescent="0.25">
      <c r="A6394" s="4" t="str">
        <f>HYPERLINK("http://www.autodoc.ru/Web/price/art/MD12680740L?analog=on","MD12680740L")</f>
        <v>MD12680740L</v>
      </c>
      <c r="B6394" s="1" t="s">
        <v>9936</v>
      </c>
      <c r="C6394" s="1" t="s">
        <v>9917</v>
      </c>
      <c r="D6394" t="s">
        <v>9937</v>
      </c>
    </row>
    <row r="6395" spans="1:4" x14ac:dyDescent="0.25">
      <c r="A6395" s="4" t="str">
        <f>HYPERLINK("http://www.autodoc.ru/Web/price/art/MD12680740R?analog=on","MD12680740R")</f>
        <v>MD12680740R</v>
      </c>
      <c r="B6395" s="1" t="s">
        <v>9938</v>
      </c>
      <c r="C6395" s="1" t="s">
        <v>9917</v>
      </c>
      <c r="D6395" t="s">
        <v>9939</v>
      </c>
    </row>
    <row r="6396" spans="1:4" x14ac:dyDescent="0.25">
      <c r="A6396" s="4" t="str">
        <f>HYPERLINK("http://www.autodoc.ru/Web/price/art/MD12680810L?analog=on","MD12680810L")</f>
        <v>MD12680810L</v>
      </c>
      <c r="B6396" s="1" t="s">
        <v>9940</v>
      </c>
      <c r="C6396" s="1" t="s">
        <v>9917</v>
      </c>
      <c r="D6396" t="s">
        <v>9941</v>
      </c>
    </row>
    <row r="6397" spans="1:4" x14ac:dyDescent="0.25">
      <c r="A6397" s="4" t="str">
        <f>HYPERLINK("http://www.autodoc.ru/Web/price/art/MD12680810R?analog=on","MD12680810R")</f>
        <v>MD12680810R</v>
      </c>
      <c r="B6397" s="1" t="s">
        <v>9942</v>
      </c>
      <c r="C6397" s="1" t="s">
        <v>9917</v>
      </c>
      <c r="D6397" t="s">
        <v>9943</v>
      </c>
    </row>
    <row r="6398" spans="1:4" x14ac:dyDescent="0.25">
      <c r="A6398" s="4" t="str">
        <f>HYPERLINK("http://www.autodoc.ru/Web/price/art/MD12376840Z?analog=on","MD12376840Z")</f>
        <v>MD12376840Z</v>
      </c>
      <c r="B6398" s="1" t="s">
        <v>9695</v>
      </c>
      <c r="C6398" s="1" t="s">
        <v>9675</v>
      </c>
      <c r="D6398" t="s">
        <v>9696</v>
      </c>
    </row>
    <row r="6399" spans="1:4" x14ac:dyDescent="0.25">
      <c r="A6399" s="3" t="s">
        <v>9944</v>
      </c>
      <c r="B6399" s="3"/>
      <c r="C6399" s="3"/>
      <c r="D6399" s="3"/>
    </row>
    <row r="6400" spans="1:4" x14ac:dyDescent="0.25">
      <c r="A6400" s="4" t="str">
        <f>HYPERLINK("http://www.autodoc.ru/Web/price/art/MD14095000L?analog=on","MD14095000L")</f>
        <v>MD14095000L</v>
      </c>
      <c r="B6400" s="1" t="s">
        <v>9945</v>
      </c>
      <c r="C6400" s="1" t="s">
        <v>2838</v>
      </c>
      <c r="D6400" t="s">
        <v>9946</v>
      </c>
    </row>
    <row r="6401" spans="1:4" x14ac:dyDescent="0.25">
      <c r="A6401" s="4" t="str">
        <f>HYPERLINK("http://www.autodoc.ru/Web/price/art/MD14092000L?analog=on","MD14092000L")</f>
        <v>MD14092000L</v>
      </c>
      <c r="B6401" s="1" t="s">
        <v>9947</v>
      </c>
      <c r="C6401" s="1" t="s">
        <v>239</v>
      </c>
      <c r="D6401" t="s">
        <v>9948</v>
      </c>
    </row>
    <row r="6402" spans="1:4" x14ac:dyDescent="0.25">
      <c r="A6402" s="4" t="str">
        <f>HYPERLINK("http://www.autodoc.ru/Web/price/art/MD14095000R?analog=on","MD14095000R")</f>
        <v>MD14095000R</v>
      </c>
      <c r="B6402" s="1" t="s">
        <v>9949</v>
      </c>
      <c r="C6402" s="1" t="s">
        <v>2838</v>
      </c>
      <c r="D6402" t="s">
        <v>9950</v>
      </c>
    </row>
    <row r="6403" spans="1:4" x14ac:dyDescent="0.25">
      <c r="A6403" s="4" t="str">
        <f>HYPERLINK("http://www.autodoc.ru/Web/price/art/MD14092000R?analog=on","MD14092000R")</f>
        <v>MD14092000R</v>
      </c>
      <c r="B6403" s="1" t="s">
        <v>9951</v>
      </c>
      <c r="C6403" s="1" t="s">
        <v>239</v>
      </c>
      <c r="D6403" t="s">
        <v>9952</v>
      </c>
    </row>
    <row r="6404" spans="1:4" x14ac:dyDescent="0.25">
      <c r="A6404" s="4" t="str">
        <f>HYPERLINK("http://www.autodoc.ru/Web/price/art/MD14092001HN?analog=on","MD14092001HN")</f>
        <v>MD14092001HN</v>
      </c>
      <c r="B6404" s="1" t="s">
        <v>9953</v>
      </c>
      <c r="C6404" s="1" t="s">
        <v>9954</v>
      </c>
      <c r="D6404" t="s">
        <v>9955</v>
      </c>
    </row>
    <row r="6405" spans="1:4" x14ac:dyDescent="0.25">
      <c r="A6405" s="4" t="str">
        <f>HYPERLINK("http://www.autodoc.ru/Web/price/art/MD14095001HL?analog=on","MD14095001HL")</f>
        <v>MD14095001HL</v>
      </c>
      <c r="B6405" s="1" t="s">
        <v>9945</v>
      </c>
      <c r="C6405" s="1" t="s">
        <v>2838</v>
      </c>
      <c r="D6405" t="s">
        <v>9956</v>
      </c>
    </row>
    <row r="6406" spans="1:4" x14ac:dyDescent="0.25">
      <c r="A6406" s="4" t="str">
        <f>HYPERLINK("http://www.autodoc.ru/Web/price/art/MD14095001HR?analog=on","MD14095001HR")</f>
        <v>MD14095001HR</v>
      </c>
      <c r="B6406" s="1" t="s">
        <v>9949</v>
      </c>
      <c r="C6406" s="1" t="s">
        <v>2838</v>
      </c>
      <c r="D6406" t="s">
        <v>9957</v>
      </c>
    </row>
    <row r="6407" spans="1:4" x14ac:dyDescent="0.25">
      <c r="A6407" s="4" t="str">
        <f>HYPERLINK("http://www.autodoc.ru/Web/price/art/MD14095002HL?analog=on","MD14095002HL")</f>
        <v>MD14095002HL</v>
      </c>
      <c r="B6407" s="1" t="s">
        <v>9945</v>
      </c>
      <c r="C6407" s="1" t="s">
        <v>2838</v>
      </c>
      <c r="D6407" t="s">
        <v>9958</v>
      </c>
    </row>
    <row r="6408" spans="1:4" x14ac:dyDescent="0.25">
      <c r="A6408" s="4" t="str">
        <f>HYPERLINK("http://www.autodoc.ru/Web/price/art/MD14095002HR?analog=on","MD14095002HR")</f>
        <v>MD14095002HR</v>
      </c>
      <c r="B6408" s="1" t="s">
        <v>9949</v>
      </c>
      <c r="C6408" s="1" t="s">
        <v>2838</v>
      </c>
      <c r="D6408" t="s">
        <v>9959</v>
      </c>
    </row>
    <row r="6409" spans="1:4" x14ac:dyDescent="0.25">
      <c r="A6409" s="4" t="str">
        <f>HYPERLINK("http://www.autodoc.ru/Web/price/art/MD14095030WL?analog=on","MD14095030WL")</f>
        <v>MD14095030WL</v>
      </c>
      <c r="B6409" s="1" t="s">
        <v>9960</v>
      </c>
      <c r="C6409" s="1" t="s">
        <v>2838</v>
      </c>
      <c r="D6409" t="s">
        <v>9961</v>
      </c>
    </row>
    <row r="6410" spans="1:4" x14ac:dyDescent="0.25">
      <c r="A6410" s="4" t="str">
        <f>HYPERLINK("http://www.autodoc.ru/Web/price/art/MD14092030WL?analog=on","MD14092030WL")</f>
        <v>MD14092030WL</v>
      </c>
      <c r="B6410" s="1" t="s">
        <v>9962</v>
      </c>
      <c r="C6410" s="1" t="s">
        <v>239</v>
      </c>
      <c r="D6410" t="s">
        <v>9961</v>
      </c>
    </row>
    <row r="6411" spans="1:4" x14ac:dyDescent="0.25">
      <c r="A6411" s="4" t="str">
        <f>HYPERLINK("http://www.autodoc.ru/Web/price/art/MD14095030WR?analog=on","MD14095030WR")</f>
        <v>MD14095030WR</v>
      </c>
      <c r="B6411" s="1" t="s">
        <v>9963</v>
      </c>
      <c r="C6411" s="1" t="s">
        <v>2838</v>
      </c>
      <c r="D6411" t="s">
        <v>9964</v>
      </c>
    </row>
    <row r="6412" spans="1:4" x14ac:dyDescent="0.25">
      <c r="A6412" s="4" t="str">
        <f>HYPERLINK("http://www.autodoc.ru/Web/price/art/MD14092030WR?analog=on","MD14092030WR")</f>
        <v>MD14092030WR</v>
      </c>
      <c r="B6412" s="1" t="s">
        <v>9965</v>
      </c>
      <c r="C6412" s="1" t="s">
        <v>239</v>
      </c>
      <c r="D6412" t="s">
        <v>9964</v>
      </c>
    </row>
    <row r="6413" spans="1:4" x14ac:dyDescent="0.25">
      <c r="A6413" s="4" t="str">
        <f>HYPERLINK("http://www.autodoc.ru/Web/price/art/MD14095031CCN?analog=on","MD14095031CCN")</f>
        <v>MD14095031CCN</v>
      </c>
      <c r="B6413" s="1" t="s">
        <v>9966</v>
      </c>
      <c r="C6413" s="1" t="s">
        <v>2838</v>
      </c>
      <c r="D6413" t="s">
        <v>9967</v>
      </c>
    </row>
    <row r="6414" spans="1:4" x14ac:dyDescent="0.25">
      <c r="A6414" s="4" t="str">
        <f>HYPERLINK("http://www.autodoc.ru/Web/price/art/MD14092031L?analog=on","MD14092031L")</f>
        <v>MD14092031L</v>
      </c>
      <c r="B6414" s="1" t="s">
        <v>9962</v>
      </c>
      <c r="C6414" s="1" t="s">
        <v>239</v>
      </c>
      <c r="D6414" t="s">
        <v>9968</v>
      </c>
    </row>
    <row r="6415" spans="1:4" x14ac:dyDescent="0.25">
      <c r="A6415" s="4" t="str">
        <f>HYPERLINK("http://www.autodoc.ru/Web/price/art/MD14092031R?analog=on","MD14092031R")</f>
        <v>MD14092031R</v>
      </c>
      <c r="B6415" s="1" t="s">
        <v>9965</v>
      </c>
      <c r="C6415" s="1" t="s">
        <v>239</v>
      </c>
      <c r="D6415" t="s">
        <v>9969</v>
      </c>
    </row>
    <row r="6416" spans="1:4" x14ac:dyDescent="0.25">
      <c r="A6416" s="4" t="str">
        <f>HYPERLINK("http://www.autodoc.ru/Web/price/art/MD14095032CCN?analog=on","MD14095032CCN")</f>
        <v>MD14095032CCN</v>
      </c>
      <c r="B6416" s="1" t="s">
        <v>9966</v>
      </c>
      <c r="C6416" s="1" t="s">
        <v>2838</v>
      </c>
      <c r="D6416" t="s">
        <v>9970</v>
      </c>
    </row>
    <row r="6417" spans="1:4" x14ac:dyDescent="0.25">
      <c r="A6417" s="4" t="str">
        <f>HYPERLINK("http://www.autodoc.ru/Web/price/art/MD14095100HB?analog=on","MD14095100HB")</f>
        <v>MD14095100HB</v>
      </c>
      <c r="B6417" s="1" t="s">
        <v>9971</v>
      </c>
      <c r="C6417" s="1" t="s">
        <v>2838</v>
      </c>
      <c r="D6417" t="s">
        <v>9972</v>
      </c>
    </row>
    <row r="6418" spans="1:4" x14ac:dyDescent="0.25">
      <c r="A6418" s="4" t="str">
        <f>HYPERLINK("http://www.autodoc.ru/Web/price/art/MD14092100B?analog=on","MD14092100B")</f>
        <v>MD14092100B</v>
      </c>
      <c r="B6418" s="1" t="s">
        <v>9973</v>
      </c>
      <c r="C6418" s="1" t="s">
        <v>9954</v>
      </c>
      <c r="D6418" t="s">
        <v>9974</v>
      </c>
    </row>
    <row r="6419" spans="1:4" x14ac:dyDescent="0.25">
      <c r="A6419" s="4" t="str">
        <f>HYPERLINK("http://www.autodoc.ru/Web/price/art/MD14092100HB?analog=on","MD14092100HB")</f>
        <v>MD14092100HB</v>
      </c>
      <c r="B6419" s="1" t="s">
        <v>9975</v>
      </c>
      <c r="C6419" s="1" t="s">
        <v>9954</v>
      </c>
      <c r="D6419" t="s">
        <v>9976</v>
      </c>
    </row>
    <row r="6420" spans="1:4" x14ac:dyDescent="0.25">
      <c r="A6420" s="4" t="str">
        <f>HYPERLINK("http://www.autodoc.ru/Web/price/art/MD14092101HB?analog=on","MD14092101HB")</f>
        <v>MD14092101HB</v>
      </c>
      <c r="B6420" s="1" t="s">
        <v>9977</v>
      </c>
      <c r="C6420" s="1" t="s">
        <v>239</v>
      </c>
      <c r="D6420" t="s">
        <v>9972</v>
      </c>
    </row>
    <row r="6421" spans="1:4" x14ac:dyDescent="0.25">
      <c r="A6421" s="4" t="str">
        <f>HYPERLINK("http://www.autodoc.ru/Web/price/art/MD14092130L?analog=on","MD14092130L")</f>
        <v>MD14092130L</v>
      </c>
      <c r="B6421" s="1" t="s">
        <v>9978</v>
      </c>
      <c r="C6421" s="1" t="s">
        <v>9954</v>
      </c>
      <c r="D6421" t="s">
        <v>9979</v>
      </c>
    </row>
    <row r="6422" spans="1:4" x14ac:dyDescent="0.25">
      <c r="A6422" s="4" t="str">
        <f>HYPERLINK("http://www.autodoc.ru/Web/price/art/MD14092130R?analog=on","MD14092130R")</f>
        <v>MD14092130R</v>
      </c>
      <c r="B6422" s="1" t="s">
        <v>9980</v>
      </c>
      <c r="C6422" s="1" t="s">
        <v>9954</v>
      </c>
      <c r="D6422" t="s">
        <v>9981</v>
      </c>
    </row>
    <row r="6423" spans="1:4" x14ac:dyDescent="0.25">
      <c r="A6423" s="4" t="str">
        <f>HYPERLINK("http://www.autodoc.ru/Web/price/art/MD14092160X?analog=on","MD14092160X")</f>
        <v>MD14092160X</v>
      </c>
      <c r="B6423" s="1" t="s">
        <v>9982</v>
      </c>
      <c r="C6423" s="1" t="s">
        <v>239</v>
      </c>
      <c r="D6423" t="s">
        <v>9983</v>
      </c>
    </row>
    <row r="6424" spans="1:4" x14ac:dyDescent="0.25">
      <c r="A6424" s="4" t="str">
        <f>HYPERLINK("http://www.autodoc.ru/Web/price/art/MD14095161X?analog=on","MD14095161X")</f>
        <v>MD14095161X</v>
      </c>
      <c r="B6424" s="1" t="s">
        <v>9984</v>
      </c>
      <c r="C6424" s="1" t="s">
        <v>2838</v>
      </c>
      <c r="D6424" t="s">
        <v>9985</v>
      </c>
    </row>
    <row r="6425" spans="1:4" x14ac:dyDescent="0.25">
      <c r="A6425" s="4" t="str">
        <f>HYPERLINK("http://www.autodoc.ru/Web/price/art/MD14095162X?analog=on","MD14095162X")</f>
        <v>MD14095162X</v>
      </c>
      <c r="B6425" s="1" t="s">
        <v>9986</v>
      </c>
      <c r="C6425" s="1" t="s">
        <v>2838</v>
      </c>
      <c r="D6425" t="s">
        <v>9983</v>
      </c>
    </row>
    <row r="6426" spans="1:4" x14ac:dyDescent="0.25">
      <c r="A6426" s="4" t="str">
        <f>HYPERLINK("http://www.autodoc.ru/Web/price/art/MD14095170HL?analog=on","MD14095170HL")</f>
        <v>MD14095170HL</v>
      </c>
      <c r="B6426" s="1" t="s">
        <v>9987</v>
      </c>
      <c r="C6426" s="1" t="s">
        <v>2838</v>
      </c>
      <c r="D6426" t="s">
        <v>9988</v>
      </c>
    </row>
    <row r="6427" spans="1:4" x14ac:dyDescent="0.25">
      <c r="A6427" s="4" t="str">
        <f>HYPERLINK("http://www.autodoc.ru/Web/price/art/MD14092170HL?analog=on","MD14092170HL")</f>
        <v>MD14092170HL</v>
      </c>
      <c r="B6427" s="1" t="s">
        <v>9989</v>
      </c>
      <c r="C6427" s="1" t="s">
        <v>239</v>
      </c>
      <c r="D6427" t="s">
        <v>9988</v>
      </c>
    </row>
    <row r="6428" spans="1:4" x14ac:dyDescent="0.25">
      <c r="A6428" s="4" t="str">
        <f>HYPERLINK("http://www.autodoc.ru/Web/price/art/MD14095170HR?analog=on","MD14095170HR")</f>
        <v>MD14095170HR</v>
      </c>
      <c r="B6428" s="1" t="s">
        <v>9990</v>
      </c>
      <c r="C6428" s="1" t="s">
        <v>2838</v>
      </c>
      <c r="D6428" t="s">
        <v>9991</v>
      </c>
    </row>
    <row r="6429" spans="1:4" x14ac:dyDescent="0.25">
      <c r="A6429" s="4" t="str">
        <f>HYPERLINK("http://www.autodoc.ru/Web/price/art/MD14092170HR?analog=on","MD14092170HR")</f>
        <v>MD14092170HR</v>
      </c>
      <c r="B6429" s="1" t="s">
        <v>9992</v>
      </c>
      <c r="C6429" s="1" t="s">
        <v>239</v>
      </c>
      <c r="D6429" t="s">
        <v>9991</v>
      </c>
    </row>
    <row r="6430" spans="1:4" x14ac:dyDescent="0.25">
      <c r="A6430" s="4" t="str">
        <f>HYPERLINK("http://www.autodoc.ru/Web/price/art/MD14095180?analog=on","MD14095180")</f>
        <v>MD14095180</v>
      </c>
      <c r="B6430" s="1" t="s">
        <v>9993</v>
      </c>
      <c r="C6430" s="1" t="s">
        <v>2838</v>
      </c>
      <c r="D6430" t="s">
        <v>9994</v>
      </c>
    </row>
    <row r="6431" spans="1:4" x14ac:dyDescent="0.25">
      <c r="A6431" s="4" t="str">
        <f>HYPERLINK("http://www.autodoc.ru/Web/price/art/MD14092190L?analog=on","MD14092190L")</f>
        <v>MD14092190L</v>
      </c>
      <c r="B6431" s="1" t="s">
        <v>9995</v>
      </c>
      <c r="C6431" s="1" t="s">
        <v>239</v>
      </c>
      <c r="D6431" t="s">
        <v>9996</v>
      </c>
    </row>
    <row r="6432" spans="1:4" x14ac:dyDescent="0.25">
      <c r="A6432" s="4" t="str">
        <f>HYPERLINK("http://www.autodoc.ru/Web/price/art/MD14095190L?analog=on","MD14095190L")</f>
        <v>MD14095190L</v>
      </c>
      <c r="B6432" s="1" t="s">
        <v>9997</v>
      </c>
      <c r="C6432" s="1" t="s">
        <v>2838</v>
      </c>
      <c r="D6432" t="s">
        <v>9996</v>
      </c>
    </row>
    <row r="6433" spans="1:4" x14ac:dyDescent="0.25">
      <c r="A6433" s="4" t="str">
        <f>HYPERLINK("http://www.autodoc.ru/Web/price/art/MD14092190R?analog=on","MD14092190R")</f>
        <v>MD14092190R</v>
      </c>
      <c r="B6433" s="1" t="s">
        <v>9998</v>
      </c>
      <c r="C6433" s="1" t="s">
        <v>239</v>
      </c>
      <c r="D6433" t="s">
        <v>9999</v>
      </c>
    </row>
    <row r="6434" spans="1:4" x14ac:dyDescent="0.25">
      <c r="A6434" s="4" t="str">
        <f>HYPERLINK("http://www.autodoc.ru/Web/price/art/MD14095190R?analog=on","MD14095190R")</f>
        <v>MD14095190R</v>
      </c>
      <c r="B6434" s="1" t="s">
        <v>10000</v>
      </c>
      <c r="C6434" s="1" t="s">
        <v>2838</v>
      </c>
      <c r="D6434" t="s">
        <v>9999</v>
      </c>
    </row>
    <row r="6435" spans="1:4" x14ac:dyDescent="0.25">
      <c r="A6435" s="4" t="str">
        <f>HYPERLINK("http://www.autodoc.ru/Web/price/art/MD14092270L?analog=on","MD14092270L")</f>
        <v>MD14092270L</v>
      </c>
      <c r="B6435" s="1" t="s">
        <v>10001</v>
      </c>
      <c r="C6435" s="1" t="s">
        <v>9954</v>
      </c>
      <c r="D6435" t="s">
        <v>10002</v>
      </c>
    </row>
    <row r="6436" spans="1:4" x14ac:dyDescent="0.25">
      <c r="A6436" s="4" t="str">
        <f>HYPERLINK("http://www.autodoc.ru/Web/price/art/MD14092270R?analog=on","MD14092270R")</f>
        <v>MD14092270R</v>
      </c>
      <c r="B6436" s="1" t="s">
        <v>10003</v>
      </c>
      <c r="C6436" s="1" t="s">
        <v>9954</v>
      </c>
      <c r="D6436" t="s">
        <v>10004</v>
      </c>
    </row>
    <row r="6437" spans="1:4" x14ac:dyDescent="0.25">
      <c r="A6437" s="4" t="str">
        <f>HYPERLINK("http://www.autodoc.ru/Web/price/art/MD14092271L?analog=on","MD14092271L")</f>
        <v>MD14092271L</v>
      </c>
      <c r="B6437" s="1" t="s">
        <v>10005</v>
      </c>
      <c r="C6437" s="1" t="s">
        <v>9954</v>
      </c>
      <c r="D6437" t="s">
        <v>10006</v>
      </c>
    </row>
    <row r="6438" spans="1:4" x14ac:dyDescent="0.25">
      <c r="A6438" s="4" t="str">
        <f>HYPERLINK("http://www.autodoc.ru/Web/price/art/MD14092271R?analog=on","MD14092271R")</f>
        <v>MD14092271R</v>
      </c>
      <c r="B6438" s="1" t="s">
        <v>10007</v>
      </c>
      <c r="C6438" s="1" t="s">
        <v>9954</v>
      </c>
      <c r="D6438" t="s">
        <v>10008</v>
      </c>
    </row>
    <row r="6439" spans="1:4" x14ac:dyDescent="0.25">
      <c r="A6439" s="4" t="str">
        <f>HYPERLINK("http://www.autodoc.ru/Web/price/art/MD14095280HN?analog=on","MD14095280HN")</f>
        <v>MD14095280HN</v>
      </c>
      <c r="B6439" s="1" t="s">
        <v>10009</v>
      </c>
      <c r="C6439" s="1" t="s">
        <v>2838</v>
      </c>
      <c r="D6439" t="s">
        <v>10010</v>
      </c>
    </row>
    <row r="6440" spans="1:4" x14ac:dyDescent="0.25">
      <c r="A6440" s="4" t="str">
        <f>HYPERLINK("http://www.autodoc.ru/Web/price/art/MD14092300L?analog=on","MD14092300L")</f>
        <v>MD14092300L</v>
      </c>
      <c r="B6440" s="1" t="s">
        <v>10011</v>
      </c>
      <c r="C6440" s="1" t="s">
        <v>9954</v>
      </c>
      <c r="D6440" t="s">
        <v>10012</v>
      </c>
    </row>
    <row r="6441" spans="1:4" x14ac:dyDescent="0.25">
      <c r="A6441" s="4" t="str">
        <f>HYPERLINK("http://www.autodoc.ru/Web/price/art/MD14092300R?analog=on","MD14092300R")</f>
        <v>MD14092300R</v>
      </c>
      <c r="B6441" s="1" t="s">
        <v>10013</v>
      </c>
      <c r="C6441" s="1" t="s">
        <v>9954</v>
      </c>
      <c r="D6441" t="s">
        <v>10014</v>
      </c>
    </row>
    <row r="6442" spans="1:4" x14ac:dyDescent="0.25">
      <c r="A6442" s="4" t="str">
        <f>HYPERLINK("http://www.autodoc.ru/Web/price/art/MD14092330?analog=on","MD14092330")</f>
        <v>MD14092330</v>
      </c>
      <c r="B6442" s="1" t="s">
        <v>10015</v>
      </c>
      <c r="C6442" s="1" t="s">
        <v>9954</v>
      </c>
      <c r="D6442" t="s">
        <v>10016</v>
      </c>
    </row>
    <row r="6443" spans="1:4" x14ac:dyDescent="0.25">
      <c r="A6443" s="4" t="str">
        <f>HYPERLINK("http://www.autodoc.ru/Web/price/art/MD14092331?analog=on","MD14092331")</f>
        <v>MD14092331</v>
      </c>
      <c r="B6443" s="1" t="s">
        <v>10017</v>
      </c>
      <c r="C6443" s="1" t="s">
        <v>9954</v>
      </c>
      <c r="D6443" t="s">
        <v>10018</v>
      </c>
    </row>
    <row r="6444" spans="1:4" x14ac:dyDescent="0.25">
      <c r="A6444" s="4" t="str">
        <f>HYPERLINK("http://www.autodoc.ru/Web/price/art/MD14092390?analog=on","MD14092390")</f>
        <v>MD14092390</v>
      </c>
      <c r="B6444" s="1" t="s">
        <v>10019</v>
      </c>
      <c r="C6444" s="1" t="s">
        <v>9954</v>
      </c>
      <c r="D6444" t="s">
        <v>10020</v>
      </c>
    </row>
    <row r="6445" spans="1:4" x14ac:dyDescent="0.25">
      <c r="A6445" s="4" t="str">
        <f>HYPERLINK("http://www.autodoc.ru/Web/price/art/MD20294450L?analog=on","MD20294450L")</f>
        <v>MD20294450L</v>
      </c>
      <c r="B6445" s="1" t="s">
        <v>10021</v>
      </c>
      <c r="C6445" s="1" t="s">
        <v>1071</v>
      </c>
      <c r="D6445" t="s">
        <v>10022</v>
      </c>
    </row>
    <row r="6446" spans="1:4" x14ac:dyDescent="0.25">
      <c r="A6446" s="4" t="str">
        <f>HYPERLINK("http://www.autodoc.ru/Web/price/art/MD20294450R?analog=on","MD20294450R")</f>
        <v>MD20294450R</v>
      </c>
      <c r="B6446" s="1" t="s">
        <v>10023</v>
      </c>
      <c r="C6446" s="1" t="s">
        <v>1071</v>
      </c>
      <c r="D6446" t="s">
        <v>10024</v>
      </c>
    </row>
    <row r="6447" spans="1:4" x14ac:dyDescent="0.25">
      <c r="A6447" s="4" t="str">
        <f>HYPERLINK("http://www.autodoc.ru/Web/price/art/MD20294451L?analog=on","MD20294451L")</f>
        <v>MD20294451L</v>
      </c>
      <c r="B6447" s="1" t="s">
        <v>10025</v>
      </c>
      <c r="C6447" s="1" t="s">
        <v>1071</v>
      </c>
      <c r="D6447" t="s">
        <v>10026</v>
      </c>
    </row>
    <row r="6448" spans="1:4" x14ac:dyDescent="0.25">
      <c r="A6448" s="4" t="str">
        <f>HYPERLINK("http://www.autodoc.ru/Web/price/art/MD20294451R?analog=on","MD20294451R")</f>
        <v>MD20294451R</v>
      </c>
      <c r="B6448" s="1" t="s">
        <v>10027</v>
      </c>
      <c r="C6448" s="1" t="s">
        <v>1071</v>
      </c>
      <c r="D6448" t="s">
        <v>10028</v>
      </c>
    </row>
    <row r="6449" spans="1:4" x14ac:dyDescent="0.25">
      <c r="A6449" s="4" t="str">
        <f>HYPERLINK("http://www.autodoc.ru/Web/price/art/MD20295452L?analog=on","MD20295452L")</f>
        <v>MD20295452L</v>
      </c>
      <c r="B6449" s="1" t="s">
        <v>10029</v>
      </c>
      <c r="C6449" s="1" t="s">
        <v>1186</v>
      </c>
      <c r="D6449" t="s">
        <v>10030</v>
      </c>
    </row>
    <row r="6450" spans="1:4" x14ac:dyDescent="0.25">
      <c r="A6450" s="4" t="str">
        <f>HYPERLINK("http://www.autodoc.ru/Web/price/art/MD20295452R?analog=on","MD20295452R")</f>
        <v>MD20295452R</v>
      </c>
      <c r="B6450" s="1" t="s">
        <v>10031</v>
      </c>
      <c r="C6450" s="1" t="s">
        <v>1186</v>
      </c>
      <c r="D6450" t="s">
        <v>10032</v>
      </c>
    </row>
    <row r="6451" spans="1:4" x14ac:dyDescent="0.25">
      <c r="A6451" s="4" t="str">
        <f>HYPERLINK("http://www.autodoc.ru/Web/price/art/MD20293460L?analog=on","MD20293460L")</f>
        <v>MD20293460L</v>
      </c>
      <c r="B6451" s="1" t="s">
        <v>10033</v>
      </c>
      <c r="C6451" s="1" t="s">
        <v>8360</v>
      </c>
      <c r="D6451" t="s">
        <v>10034</v>
      </c>
    </row>
    <row r="6452" spans="1:4" x14ac:dyDescent="0.25">
      <c r="A6452" s="4" t="str">
        <f>HYPERLINK("http://www.autodoc.ru/Web/price/art/MD20293460R?analog=on","MD20293460R")</f>
        <v>MD20293460R</v>
      </c>
      <c r="B6452" s="1" t="s">
        <v>10035</v>
      </c>
      <c r="C6452" s="1" t="s">
        <v>8360</v>
      </c>
      <c r="D6452" t="s">
        <v>10036</v>
      </c>
    </row>
    <row r="6453" spans="1:4" x14ac:dyDescent="0.25">
      <c r="A6453" s="4" t="str">
        <f>HYPERLINK("http://www.autodoc.ru/Web/price/art/MD20293470XL?analog=on","MD20293470XL")</f>
        <v>MD20293470XL</v>
      </c>
      <c r="B6453" s="1" t="s">
        <v>10037</v>
      </c>
      <c r="C6453" s="1" t="s">
        <v>8345</v>
      </c>
      <c r="D6453" t="s">
        <v>10038</v>
      </c>
    </row>
    <row r="6454" spans="1:4" x14ac:dyDescent="0.25">
      <c r="A6454" s="4" t="str">
        <f>HYPERLINK("http://www.autodoc.ru/Web/price/art/MD20293470XR?analog=on","MD20293470XR")</f>
        <v>MD20293470XR</v>
      </c>
      <c r="B6454" s="1" t="s">
        <v>10039</v>
      </c>
      <c r="C6454" s="1" t="s">
        <v>8345</v>
      </c>
      <c r="D6454" t="s">
        <v>10040</v>
      </c>
    </row>
    <row r="6455" spans="1:4" x14ac:dyDescent="0.25">
      <c r="A6455" s="4" t="str">
        <f>HYPERLINK("http://www.autodoc.ru/Web/price/art/MD14095540XL?analog=on","MD14095540XL")</f>
        <v>MD14095540XL</v>
      </c>
      <c r="B6455" s="1" t="s">
        <v>10011</v>
      </c>
      <c r="C6455" s="1" t="s">
        <v>2838</v>
      </c>
      <c r="D6455" t="s">
        <v>10041</v>
      </c>
    </row>
    <row r="6456" spans="1:4" x14ac:dyDescent="0.25">
      <c r="A6456" s="4" t="str">
        <f>HYPERLINK("http://www.autodoc.ru/Web/price/art/MD14095540XR?analog=on","MD14095540XR")</f>
        <v>MD14095540XR</v>
      </c>
      <c r="B6456" s="1" t="s">
        <v>10013</v>
      </c>
      <c r="C6456" s="1" t="s">
        <v>2838</v>
      </c>
      <c r="D6456" t="s">
        <v>10042</v>
      </c>
    </row>
    <row r="6457" spans="1:4" x14ac:dyDescent="0.25">
      <c r="A6457" s="4" t="str">
        <f>HYPERLINK("http://www.autodoc.ru/Web/price/art/MD14092541XL?analog=on","MD14092541XL")</f>
        <v>MD14092541XL</v>
      </c>
      <c r="B6457" s="1" t="s">
        <v>10043</v>
      </c>
      <c r="C6457" s="1" t="s">
        <v>239</v>
      </c>
      <c r="D6457" t="s">
        <v>10044</v>
      </c>
    </row>
    <row r="6458" spans="1:4" x14ac:dyDescent="0.25">
      <c r="A6458" s="4" t="str">
        <f>HYPERLINK("http://www.autodoc.ru/Web/price/art/MD14092541XR?analog=on","MD14092541XR")</f>
        <v>MD14092541XR</v>
      </c>
      <c r="B6458" s="1" t="s">
        <v>10045</v>
      </c>
      <c r="C6458" s="1" t="s">
        <v>239</v>
      </c>
      <c r="D6458" t="s">
        <v>10046</v>
      </c>
    </row>
    <row r="6459" spans="1:4" x14ac:dyDescent="0.25">
      <c r="A6459" s="4" t="str">
        <f>HYPERLINK("http://www.autodoc.ru/Web/price/art/MD14092542XL?analog=on","MD14092542XL")</f>
        <v>MD14092542XL</v>
      </c>
      <c r="B6459" s="1" t="s">
        <v>10047</v>
      </c>
      <c r="C6459" s="1" t="s">
        <v>239</v>
      </c>
      <c r="D6459" t="s">
        <v>10048</v>
      </c>
    </row>
    <row r="6460" spans="1:4" x14ac:dyDescent="0.25">
      <c r="A6460" s="4" t="str">
        <f>HYPERLINK("http://www.autodoc.ru/Web/price/art/MD14092542XR?analog=on","MD14092542XR")</f>
        <v>MD14092542XR</v>
      </c>
      <c r="B6460" s="1" t="s">
        <v>10049</v>
      </c>
      <c r="C6460" s="1" t="s">
        <v>239</v>
      </c>
      <c r="D6460" t="s">
        <v>10050</v>
      </c>
    </row>
    <row r="6461" spans="1:4" x14ac:dyDescent="0.25">
      <c r="A6461" s="4" t="str">
        <f>HYPERLINK("http://www.autodoc.ru/Web/price/art/MD14092543XL?analog=on","MD14092543XL")</f>
        <v>MD14092543XL</v>
      </c>
      <c r="B6461" s="1" t="s">
        <v>10051</v>
      </c>
      <c r="C6461" s="1" t="s">
        <v>239</v>
      </c>
      <c r="D6461" t="s">
        <v>10052</v>
      </c>
    </row>
    <row r="6462" spans="1:4" x14ac:dyDescent="0.25">
      <c r="A6462" s="4" t="str">
        <f>HYPERLINK("http://www.autodoc.ru/Web/price/art/MD14092543XR?analog=on","MD14092543XR")</f>
        <v>MD14092543XR</v>
      </c>
      <c r="B6462" s="1" t="s">
        <v>10053</v>
      </c>
      <c r="C6462" s="1" t="s">
        <v>239</v>
      </c>
      <c r="D6462" t="s">
        <v>10054</v>
      </c>
    </row>
    <row r="6463" spans="1:4" x14ac:dyDescent="0.25">
      <c r="A6463" s="4" t="str">
        <f>HYPERLINK("http://www.autodoc.ru/Web/price/art/MD14096740WRL?analog=on","MD14096740WRL")</f>
        <v>MD14096740WRL</v>
      </c>
      <c r="B6463" s="1" t="s">
        <v>10055</v>
      </c>
      <c r="C6463" s="1" t="s">
        <v>10056</v>
      </c>
      <c r="D6463" t="s">
        <v>10057</v>
      </c>
    </row>
    <row r="6464" spans="1:4" x14ac:dyDescent="0.25">
      <c r="A6464" s="4" t="str">
        <f>HYPERLINK("http://www.autodoc.ru/Web/price/art/MD14096740WRR?analog=on","MD14096740WRR")</f>
        <v>MD14096740WRR</v>
      </c>
      <c r="B6464" s="1" t="s">
        <v>10058</v>
      </c>
      <c r="C6464" s="1" t="s">
        <v>10056</v>
      </c>
      <c r="D6464" t="s">
        <v>10059</v>
      </c>
    </row>
    <row r="6465" spans="1:4" x14ac:dyDescent="0.25">
      <c r="A6465" s="4" t="str">
        <f>HYPERLINK("http://www.autodoc.ru/Web/price/art/MD14096743WRN?analog=on","MD14096743WRN")</f>
        <v>MD14096743WRN</v>
      </c>
      <c r="B6465" s="1" t="s">
        <v>10060</v>
      </c>
      <c r="C6465" s="1" t="s">
        <v>10056</v>
      </c>
      <c r="D6465" t="s">
        <v>10061</v>
      </c>
    </row>
    <row r="6466" spans="1:4" x14ac:dyDescent="0.25">
      <c r="A6466" s="4" t="str">
        <f>HYPERLINK("http://www.autodoc.ru/Web/price/art/MD14095744RTN?analog=on","MD14095744RTN")</f>
        <v>MD14095744RTN</v>
      </c>
      <c r="B6466" s="1" t="s">
        <v>10060</v>
      </c>
      <c r="C6466" s="1" t="s">
        <v>2838</v>
      </c>
      <c r="D6466" t="s">
        <v>10062</v>
      </c>
    </row>
    <row r="6467" spans="1:4" x14ac:dyDescent="0.25">
      <c r="A6467" s="4" t="str">
        <f>HYPERLINK("http://www.autodoc.ru/Web/price/art/MD14095745RTN?analog=on","MD14095745RTN")</f>
        <v>MD14095745RTN</v>
      </c>
      <c r="B6467" s="1" t="s">
        <v>10060</v>
      </c>
      <c r="C6467" s="1" t="s">
        <v>2838</v>
      </c>
      <c r="D6467" t="s">
        <v>10063</v>
      </c>
    </row>
    <row r="6468" spans="1:4" x14ac:dyDescent="0.25">
      <c r="A6468" s="4" t="str">
        <f>HYPERLINK("http://www.autodoc.ru/Web/price/art/MD14094750WC?analog=on","MD14094750WC")</f>
        <v>MD14094750WC</v>
      </c>
      <c r="B6468" s="1" t="s">
        <v>10064</v>
      </c>
      <c r="C6468" s="1" t="s">
        <v>1143</v>
      </c>
      <c r="D6468" t="s">
        <v>10065</v>
      </c>
    </row>
    <row r="6469" spans="1:4" x14ac:dyDescent="0.25">
      <c r="A6469" s="4" t="str">
        <f>HYPERLINK("http://www.autodoc.ru/Web/price/art/MD14092810L?analog=on","MD14092810L")</f>
        <v>MD14092810L</v>
      </c>
      <c r="B6469" s="1" t="s">
        <v>10066</v>
      </c>
      <c r="C6469" s="1" t="s">
        <v>9954</v>
      </c>
      <c r="D6469" t="s">
        <v>10067</v>
      </c>
    </row>
    <row r="6470" spans="1:4" x14ac:dyDescent="0.25">
      <c r="A6470" s="4" t="str">
        <f>HYPERLINK("http://www.autodoc.ru/Web/price/art/MD14092810R?analog=on","MD14092810R")</f>
        <v>MD14092810R</v>
      </c>
      <c r="B6470" s="1" t="s">
        <v>10068</v>
      </c>
      <c r="C6470" s="1" t="s">
        <v>9954</v>
      </c>
      <c r="D6470" t="s">
        <v>10069</v>
      </c>
    </row>
    <row r="6471" spans="1:4" x14ac:dyDescent="0.25">
      <c r="A6471" s="4" t="str">
        <f>HYPERLINK("http://www.autodoc.ru/Web/price/art/MD14092820Z?analog=on","MD14092820Z")</f>
        <v>MD14092820Z</v>
      </c>
      <c r="B6471" s="1" t="s">
        <v>10070</v>
      </c>
      <c r="C6471" s="1" t="s">
        <v>9954</v>
      </c>
      <c r="D6471" t="s">
        <v>10071</v>
      </c>
    </row>
    <row r="6472" spans="1:4" x14ac:dyDescent="0.25">
      <c r="A6472" s="4" t="str">
        <f>HYPERLINK("http://www.autodoc.ru/Web/price/art/MD14092911?analog=on","MD14092911")</f>
        <v>MD14092911</v>
      </c>
      <c r="B6472" s="1" t="s">
        <v>10072</v>
      </c>
      <c r="C6472" s="1" t="s">
        <v>10073</v>
      </c>
      <c r="D6472" t="s">
        <v>10074</v>
      </c>
    </row>
    <row r="6473" spans="1:4" x14ac:dyDescent="0.25">
      <c r="A6473" s="4" t="str">
        <f>HYPERLINK("http://www.autodoc.ru/Web/price/art/MD14090911?analog=on","MD14090911")</f>
        <v>MD14090911</v>
      </c>
      <c r="B6473" s="1" t="s">
        <v>10075</v>
      </c>
      <c r="C6473" s="1" t="s">
        <v>9010</v>
      </c>
      <c r="D6473" t="s">
        <v>10074</v>
      </c>
    </row>
    <row r="6474" spans="1:4" x14ac:dyDescent="0.25">
      <c r="A6474" s="4" t="str">
        <f>HYPERLINK("http://www.autodoc.ru/Web/price/art/MD14091911?analog=on","MD14091911")</f>
        <v>MD14091911</v>
      </c>
      <c r="B6474" s="1" t="s">
        <v>10076</v>
      </c>
      <c r="C6474" s="1" t="s">
        <v>6386</v>
      </c>
      <c r="D6474" t="s">
        <v>10074</v>
      </c>
    </row>
    <row r="6475" spans="1:4" x14ac:dyDescent="0.25">
      <c r="A6475" s="4" t="str">
        <f>HYPERLINK("http://www.autodoc.ru/Web/price/art/MD14092940?analog=on","MD14092940")</f>
        <v>MD14092940</v>
      </c>
      <c r="B6475" s="1" t="s">
        <v>10077</v>
      </c>
      <c r="C6475" s="1" t="s">
        <v>9954</v>
      </c>
      <c r="D6475" t="s">
        <v>10078</v>
      </c>
    </row>
    <row r="6476" spans="1:4" x14ac:dyDescent="0.25">
      <c r="A6476" s="4" t="str">
        <f>HYPERLINK("http://www.autodoc.ru/Web/price/art/MD20293970?analog=on","MD20293970")</f>
        <v>MD20293970</v>
      </c>
      <c r="B6476" s="1" t="s">
        <v>9546</v>
      </c>
      <c r="C6476" s="1" t="s">
        <v>8360</v>
      </c>
      <c r="D6476" t="s">
        <v>9547</v>
      </c>
    </row>
    <row r="6477" spans="1:4" x14ac:dyDescent="0.25">
      <c r="A6477" s="4" t="str">
        <f>HYPERLINK("http://www.autodoc.ru/Web/price/art/MD14092991P?analog=on","MD14092991P")</f>
        <v>MD14092991P</v>
      </c>
      <c r="B6477" s="1" t="s">
        <v>10079</v>
      </c>
      <c r="C6477" s="1" t="s">
        <v>9954</v>
      </c>
      <c r="D6477" t="s">
        <v>10080</v>
      </c>
    </row>
    <row r="6478" spans="1:4" x14ac:dyDescent="0.25">
      <c r="A6478" s="3" t="s">
        <v>10081</v>
      </c>
      <c r="B6478" s="3"/>
      <c r="C6478" s="3"/>
      <c r="D6478" s="3"/>
    </row>
    <row r="6479" spans="1:4" x14ac:dyDescent="0.25">
      <c r="A6479" s="4" t="str">
        <f>HYPERLINK("http://www.autodoc.ru/Web/price/art/MD16398000HN?analog=on","MD16398000HN")</f>
        <v>MD16398000HN</v>
      </c>
      <c r="B6479" s="1" t="s">
        <v>10082</v>
      </c>
      <c r="C6479" s="1" t="s">
        <v>3432</v>
      </c>
      <c r="D6479" t="s">
        <v>10083</v>
      </c>
    </row>
    <row r="6480" spans="1:4" x14ac:dyDescent="0.25">
      <c r="A6480" s="4" t="str">
        <f>HYPERLINK("http://www.autodoc.ru/Web/price/art/MD16302000L?analog=on","MD16302000L")</f>
        <v>MD16302000L</v>
      </c>
      <c r="B6480" s="1" t="s">
        <v>10084</v>
      </c>
      <c r="C6480" s="1" t="s">
        <v>1734</v>
      </c>
      <c r="D6480" t="s">
        <v>10085</v>
      </c>
    </row>
    <row r="6481" spans="1:4" x14ac:dyDescent="0.25">
      <c r="A6481" s="4" t="str">
        <f>HYPERLINK("http://www.autodoc.ru/Web/price/art/MD16302000R?analog=on","MD16302000R")</f>
        <v>MD16302000R</v>
      </c>
      <c r="B6481" s="1" t="s">
        <v>10086</v>
      </c>
      <c r="C6481" s="1" t="s">
        <v>1734</v>
      </c>
      <c r="D6481" t="s">
        <v>10087</v>
      </c>
    </row>
    <row r="6482" spans="1:4" x14ac:dyDescent="0.25">
      <c r="A6482" s="4" t="str">
        <f>HYPERLINK("http://www.autodoc.ru/Web/price/art/MD16300001L?analog=on","MD16300001L")</f>
        <v>MD16300001L</v>
      </c>
      <c r="B6482" s="1" t="s">
        <v>10088</v>
      </c>
      <c r="C6482" s="1" t="s">
        <v>3014</v>
      </c>
      <c r="D6482" t="s">
        <v>10089</v>
      </c>
    </row>
    <row r="6483" spans="1:4" x14ac:dyDescent="0.25">
      <c r="A6483" s="4" t="str">
        <f>HYPERLINK("http://www.autodoc.ru/Web/price/art/MD16398001L?analog=on","MD16398001L")</f>
        <v>MD16398001L</v>
      </c>
      <c r="B6483" s="1" t="s">
        <v>10090</v>
      </c>
      <c r="C6483" s="1" t="s">
        <v>3313</v>
      </c>
      <c r="D6483" t="s">
        <v>10091</v>
      </c>
    </row>
    <row r="6484" spans="1:4" x14ac:dyDescent="0.25">
      <c r="A6484" s="4" t="str">
        <f>HYPERLINK("http://www.autodoc.ru/Web/price/art/MD16300001R?analog=on","MD16300001R")</f>
        <v>MD16300001R</v>
      </c>
      <c r="B6484" s="1" t="s">
        <v>10092</v>
      </c>
      <c r="C6484" s="1" t="s">
        <v>3014</v>
      </c>
      <c r="D6484" t="s">
        <v>10093</v>
      </c>
    </row>
    <row r="6485" spans="1:4" x14ac:dyDescent="0.25">
      <c r="A6485" s="4" t="str">
        <f>HYPERLINK("http://www.autodoc.ru/Web/price/art/MD16398001R?analog=on","MD16398001R")</f>
        <v>MD16398001R</v>
      </c>
      <c r="B6485" s="1" t="s">
        <v>10094</v>
      </c>
      <c r="C6485" s="1" t="s">
        <v>3313</v>
      </c>
      <c r="D6485" t="s">
        <v>10095</v>
      </c>
    </row>
    <row r="6486" spans="1:4" x14ac:dyDescent="0.25">
      <c r="A6486" s="4" t="str">
        <f>HYPERLINK("http://www.autodoc.ru/Web/price/art/MD16398002BN?analog=on","MD16398002BN")</f>
        <v>MD16398002BN</v>
      </c>
      <c r="B6486" s="1" t="s">
        <v>10082</v>
      </c>
      <c r="C6486" s="1" t="s">
        <v>3313</v>
      </c>
      <c r="D6486" t="s">
        <v>10096</v>
      </c>
    </row>
    <row r="6487" spans="1:4" x14ac:dyDescent="0.25">
      <c r="A6487" s="4" t="str">
        <f>HYPERLINK("http://www.autodoc.ru/Web/price/art/MD16302070L?analog=on","MD16302070L")</f>
        <v>MD16302070L</v>
      </c>
      <c r="B6487" s="1" t="s">
        <v>10097</v>
      </c>
      <c r="C6487" s="1" t="s">
        <v>1734</v>
      </c>
      <c r="D6487" t="s">
        <v>10098</v>
      </c>
    </row>
    <row r="6488" spans="1:4" x14ac:dyDescent="0.25">
      <c r="A6488" s="4" t="str">
        <f>HYPERLINK("http://www.autodoc.ru/Web/price/art/MD16302070R?analog=on","MD16302070R")</f>
        <v>MD16302070R</v>
      </c>
      <c r="B6488" s="1" t="s">
        <v>10099</v>
      </c>
      <c r="C6488" s="1" t="s">
        <v>1734</v>
      </c>
      <c r="D6488" t="s">
        <v>10100</v>
      </c>
    </row>
    <row r="6489" spans="1:4" x14ac:dyDescent="0.25">
      <c r="A6489" s="4" t="str">
        <f>HYPERLINK("http://www.autodoc.ru/Web/price/art/MD16398072Z?analog=on","MD16398072Z")</f>
        <v>MD16398072Z</v>
      </c>
      <c r="B6489" s="1" t="s">
        <v>10101</v>
      </c>
      <c r="C6489" s="1" t="s">
        <v>699</v>
      </c>
      <c r="D6489" t="s">
        <v>10102</v>
      </c>
    </row>
    <row r="6490" spans="1:4" x14ac:dyDescent="0.25">
      <c r="A6490" s="4" t="str">
        <f>HYPERLINK("http://www.autodoc.ru/Web/price/art/MD16398100HB?analog=on","MD16398100HB")</f>
        <v>MD16398100HB</v>
      </c>
      <c r="B6490" s="1" t="s">
        <v>10103</v>
      </c>
      <c r="C6490" s="1" t="s">
        <v>699</v>
      </c>
      <c r="D6490" t="s">
        <v>10104</v>
      </c>
    </row>
    <row r="6491" spans="1:4" x14ac:dyDescent="0.25">
      <c r="A6491" s="4" t="str">
        <f>HYPERLINK("http://www.autodoc.ru/Web/price/art/MD16398100B?analog=on","MD16398100B")</f>
        <v>MD16398100B</v>
      </c>
      <c r="B6491" s="1" t="s">
        <v>10105</v>
      </c>
      <c r="C6491" s="1" t="s">
        <v>699</v>
      </c>
      <c r="D6491" t="s">
        <v>10106</v>
      </c>
    </row>
    <row r="6492" spans="1:4" x14ac:dyDescent="0.25">
      <c r="A6492" s="4" t="str">
        <f>HYPERLINK("http://www.autodoc.ru/Web/price/art/MD16398101HB?analog=on","MD16398101HB")</f>
        <v>MD16398101HB</v>
      </c>
      <c r="B6492" s="1" t="s">
        <v>10103</v>
      </c>
      <c r="C6492" s="1" t="s">
        <v>699</v>
      </c>
      <c r="D6492" t="s">
        <v>10107</v>
      </c>
    </row>
    <row r="6493" spans="1:4" x14ac:dyDescent="0.25">
      <c r="A6493" s="4" t="str">
        <f>HYPERLINK("http://www.autodoc.ru/Web/price/art/MD16398102HG?analog=on","MD16398102HG")</f>
        <v>MD16398102HG</v>
      </c>
      <c r="B6493" s="1" t="s">
        <v>10103</v>
      </c>
      <c r="C6493" s="1" t="s">
        <v>699</v>
      </c>
      <c r="D6493" t="s">
        <v>10108</v>
      </c>
    </row>
    <row r="6494" spans="1:4" x14ac:dyDescent="0.25">
      <c r="A6494" s="4" t="str">
        <f>HYPERLINK("http://www.autodoc.ru/Web/price/art/MD16398120H?analog=on","MD16398120H")</f>
        <v>MD16398120H</v>
      </c>
      <c r="C6494" s="1" t="s">
        <v>699</v>
      </c>
      <c r="D6494" t="s">
        <v>10109</v>
      </c>
    </row>
    <row r="6495" spans="1:4" x14ac:dyDescent="0.25">
      <c r="A6495" s="4" t="str">
        <f>HYPERLINK("http://www.autodoc.ru/Web/price/art/MD16302160?analog=on","MD16302160")</f>
        <v>MD16302160</v>
      </c>
      <c r="B6495" s="1" t="s">
        <v>10110</v>
      </c>
      <c r="C6495" s="1" t="s">
        <v>1730</v>
      </c>
      <c r="D6495" t="s">
        <v>10111</v>
      </c>
    </row>
    <row r="6496" spans="1:4" x14ac:dyDescent="0.25">
      <c r="A6496" s="4" t="str">
        <f>HYPERLINK("http://www.autodoc.ru/Web/price/art/MD16398160?analog=on","MD16398160")</f>
        <v>MD16398160</v>
      </c>
      <c r="B6496" s="1" t="s">
        <v>10112</v>
      </c>
      <c r="C6496" s="1" t="s">
        <v>10113</v>
      </c>
      <c r="D6496" t="s">
        <v>10114</v>
      </c>
    </row>
    <row r="6497" spans="1:4" x14ac:dyDescent="0.25">
      <c r="A6497" s="4" t="str">
        <f>HYPERLINK("http://www.autodoc.ru/Web/price/art/MD16300160?analog=on","MD16300160")</f>
        <v>MD16300160</v>
      </c>
      <c r="B6497" s="1" t="s">
        <v>10110</v>
      </c>
      <c r="C6497" s="1" t="s">
        <v>3014</v>
      </c>
      <c r="D6497" t="s">
        <v>10115</v>
      </c>
    </row>
    <row r="6498" spans="1:4" x14ac:dyDescent="0.25">
      <c r="A6498" s="4" t="str">
        <f>HYPERLINK("http://www.autodoc.ru/Web/price/art/MD16398160X?analog=on","MD16398160X")</f>
        <v>MD16398160X</v>
      </c>
      <c r="B6498" s="1" t="s">
        <v>10116</v>
      </c>
      <c r="C6498" s="1" t="s">
        <v>10113</v>
      </c>
      <c r="D6498" t="s">
        <v>10117</v>
      </c>
    </row>
    <row r="6499" spans="1:4" x14ac:dyDescent="0.25">
      <c r="A6499" s="4" t="str">
        <f>HYPERLINK("http://www.autodoc.ru/Web/price/art/MD16398161?analog=on","MD16398161")</f>
        <v>MD16398161</v>
      </c>
      <c r="B6499" s="1" t="s">
        <v>10118</v>
      </c>
      <c r="C6499" s="1" t="s">
        <v>10113</v>
      </c>
      <c r="D6499" t="s">
        <v>10119</v>
      </c>
    </row>
    <row r="6500" spans="1:4" x14ac:dyDescent="0.25">
      <c r="A6500" s="4" t="str">
        <f>HYPERLINK("http://www.autodoc.ru/Web/price/art/MD16398270L?analog=on","MD16398270L")</f>
        <v>MD16398270L</v>
      </c>
      <c r="B6500" s="1" t="s">
        <v>10120</v>
      </c>
      <c r="C6500" s="1" t="s">
        <v>10113</v>
      </c>
      <c r="D6500" t="s">
        <v>10121</v>
      </c>
    </row>
    <row r="6501" spans="1:4" x14ac:dyDescent="0.25">
      <c r="A6501" s="4" t="str">
        <f>HYPERLINK("http://www.autodoc.ru/Web/price/art/MD16300270L?analog=on","MD16300270L")</f>
        <v>MD16300270L</v>
      </c>
      <c r="B6501" s="1" t="s">
        <v>10122</v>
      </c>
      <c r="C6501" s="1" t="s">
        <v>3014</v>
      </c>
      <c r="D6501" t="s">
        <v>10121</v>
      </c>
    </row>
    <row r="6502" spans="1:4" x14ac:dyDescent="0.25">
      <c r="A6502" s="4" t="str">
        <f>HYPERLINK("http://www.autodoc.ru/Web/price/art/MD16398270R?analog=on","MD16398270R")</f>
        <v>MD16398270R</v>
      </c>
      <c r="B6502" s="1" t="s">
        <v>10123</v>
      </c>
      <c r="C6502" s="1" t="s">
        <v>10113</v>
      </c>
      <c r="D6502" t="s">
        <v>10124</v>
      </c>
    </row>
    <row r="6503" spans="1:4" x14ac:dyDescent="0.25">
      <c r="A6503" s="4" t="str">
        <f>HYPERLINK("http://www.autodoc.ru/Web/price/art/MD16300270R?analog=on","MD16300270R")</f>
        <v>MD16300270R</v>
      </c>
      <c r="B6503" s="1" t="s">
        <v>10125</v>
      </c>
      <c r="C6503" s="1" t="s">
        <v>3014</v>
      </c>
      <c r="D6503" t="s">
        <v>10124</v>
      </c>
    </row>
    <row r="6504" spans="1:4" x14ac:dyDescent="0.25">
      <c r="A6504" s="4" t="str">
        <f>HYPERLINK("http://www.autodoc.ru/Web/price/art/MD16300271L?analog=on","MD16300271L")</f>
        <v>MD16300271L</v>
      </c>
      <c r="B6504" s="1" t="s">
        <v>10122</v>
      </c>
      <c r="C6504" s="1" t="s">
        <v>3014</v>
      </c>
      <c r="D6504" t="s">
        <v>10126</v>
      </c>
    </row>
    <row r="6505" spans="1:4" x14ac:dyDescent="0.25">
      <c r="A6505" s="4" t="str">
        <f>HYPERLINK("http://www.autodoc.ru/Web/price/art/MD16300271R?analog=on","MD16300271R")</f>
        <v>MD16300271R</v>
      </c>
      <c r="B6505" s="1" t="s">
        <v>10125</v>
      </c>
      <c r="C6505" s="1" t="s">
        <v>3014</v>
      </c>
      <c r="D6505" t="s">
        <v>10127</v>
      </c>
    </row>
    <row r="6506" spans="1:4" x14ac:dyDescent="0.25">
      <c r="A6506" s="4" t="str">
        <f>HYPERLINK("http://www.autodoc.ru/Web/price/art/MD16398300L?analog=on","MD16398300L")</f>
        <v>MD16398300L</v>
      </c>
      <c r="B6506" s="1" t="s">
        <v>10128</v>
      </c>
      <c r="C6506" s="1" t="s">
        <v>699</v>
      </c>
      <c r="D6506" t="s">
        <v>10129</v>
      </c>
    </row>
    <row r="6507" spans="1:4" x14ac:dyDescent="0.25">
      <c r="A6507" s="4" t="str">
        <f>HYPERLINK("http://www.autodoc.ru/Web/price/art/MD16398300R?analog=on","MD16398300R")</f>
        <v>MD16398300R</v>
      </c>
      <c r="B6507" s="1" t="s">
        <v>10130</v>
      </c>
      <c r="C6507" s="1" t="s">
        <v>699</v>
      </c>
      <c r="D6507" t="s">
        <v>10131</v>
      </c>
    </row>
    <row r="6508" spans="1:4" x14ac:dyDescent="0.25">
      <c r="A6508" s="4" t="str">
        <f>HYPERLINK("http://www.autodoc.ru/Web/price/art/MD16398330?analog=on","MD16398330")</f>
        <v>MD16398330</v>
      </c>
      <c r="B6508" s="1" t="s">
        <v>10132</v>
      </c>
      <c r="C6508" s="1" t="s">
        <v>699</v>
      </c>
      <c r="D6508" t="s">
        <v>10133</v>
      </c>
    </row>
    <row r="6509" spans="1:4" x14ac:dyDescent="0.25">
      <c r="A6509" s="4" t="str">
        <f>HYPERLINK("http://www.autodoc.ru/Web/price/art/MD16398331?analog=on","MD16398331")</f>
        <v>MD16398331</v>
      </c>
      <c r="B6509" s="1" t="s">
        <v>10132</v>
      </c>
      <c r="C6509" s="1" t="s">
        <v>699</v>
      </c>
      <c r="D6509" t="s">
        <v>10134</v>
      </c>
    </row>
    <row r="6510" spans="1:4" x14ac:dyDescent="0.25">
      <c r="A6510" s="4" t="str">
        <f>HYPERLINK("http://www.autodoc.ru/Web/price/art/MD16302450L?analog=on","MD16302450L")</f>
        <v>MD16302450L</v>
      </c>
      <c r="B6510" s="1" t="s">
        <v>10135</v>
      </c>
      <c r="C6510" s="1" t="s">
        <v>1734</v>
      </c>
      <c r="D6510" t="s">
        <v>10136</v>
      </c>
    </row>
    <row r="6511" spans="1:4" x14ac:dyDescent="0.25">
      <c r="A6511" s="4" t="str">
        <f>HYPERLINK("http://www.autodoc.ru/Web/price/art/MD16302450R?analog=on","MD16302450R")</f>
        <v>MD16302450R</v>
      </c>
      <c r="B6511" s="1" t="s">
        <v>10137</v>
      </c>
      <c r="C6511" s="1" t="s">
        <v>1734</v>
      </c>
      <c r="D6511" t="s">
        <v>10138</v>
      </c>
    </row>
    <row r="6512" spans="1:4" x14ac:dyDescent="0.25">
      <c r="A6512" s="4" t="str">
        <f>HYPERLINK("http://www.autodoc.ru/Web/price/art/MD16302460L?analog=on","MD16302460L")</f>
        <v>MD16302460L</v>
      </c>
      <c r="B6512" s="1" t="s">
        <v>10139</v>
      </c>
      <c r="C6512" s="1" t="s">
        <v>1734</v>
      </c>
      <c r="D6512" t="s">
        <v>10140</v>
      </c>
    </row>
    <row r="6513" spans="1:4" x14ac:dyDescent="0.25">
      <c r="A6513" s="4" t="str">
        <f>HYPERLINK("http://www.autodoc.ru/Web/price/art/MD16398460L?analog=on","MD16398460L")</f>
        <v>MD16398460L</v>
      </c>
      <c r="B6513" s="1" t="s">
        <v>10141</v>
      </c>
      <c r="C6513" s="1" t="s">
        <v>3313</v>
      </c>
      <c r="D6513" t="s">
        <v>10140</v>
      </c>
    </row>
    <row r="6514" spans="1:4" x14ac:dyDescent="0.25">
      <c r="A6514" s="4" t="str">
        <f>HYPERLINK("http://www.autodoc.ru/Web/price/art/MD16398460R?analog=on","MD16398460R")</f>
        <v>MD16398460R</v>
      </c>
      <c r="B6514" s="1" t="s">
        <v>10142</v>
      </c>
      <c r="C6514" s="1" t="s">
        <v>3313</v>
      </c>
      <c r="D6514" t="s">
        <v>10143</v>
      </c>
    </row>
    <row r="6515" spans="1:4" x14ac:dyDescent="0.25">
      <c r="A6515" s="4" t="str">
        <f>HYPERLINK("http://www.autodoc.ru/Web/price/art/MD16302460R?analog=on","MD16302460R")</f>
        <v>MD16302460R</v>
      </c>
      <c r="B6515" s="1" t="s">
        <v>10144</v>
      </c>
      <c r="C6515" s="1" t="s">
        <v>1734</v>
      </c>
      <c r="D6515" t="s">
        <v>10143</v>
      </c>
    </row>
    <row r="6516" spans="1:4" x14ac:dyDescent="0.25">
      <c r="A6516" s="4" t="str">
        <f>HYPERLINK("http://www.autodoc.ru/Web/price/art/MD16302470XL?analog=on","MD16302470XL")</f>
        <v>MD16302470XL</v>
      </c>
      <c r="B6516" s="1" t="s">
        <v>10145</v>
      </c>
      <c r="C6516" s="1" t="s">
        <v>1734</v>
      </c>
      <c r="D6516" t="s">
        <v>10146</v>
      </c>
    </row>
    <row r="6517" spans="1:4" x14ac:dyDescent="0.25">
      <c r="A6517" s="4" t="str">
        <f>HYPERLINK("http://www.autodoc.ru/Web/price/art/MD16302470XR?analog=on","MD16302470XR")</f>
        <v>MD16302470XR</v>
      </c>
      <c r="B6517" s="1" t="s">
        <v>10147</v>
      </c>
      <c r="C6517" s="1" t="s">
        <v>1734</v>
      </c>
      <c r="D6517" t="s">
        <v>10148</v>
      </c>
    </row>
    <row r="6518" spans="1:4" x14ac:dyDescent="0.25">
      <c r="A6518" s="4" t="str">
        <f>HYPERLINK("http://www.autodoc.ru/Web/price/art/MD16398640?analog=on","MD16398640")</f>
        <v>MD16398640</v>
      </c>
      <c r="B6518" s="1" t="s">
        <v>10149</v>
      </c>
      <c r="C6518" s="1" t="s">
        <v>699</v>
      </c>
      <c r="D6518" t="s">
        <v>10150</v>
      </c>
    </row>
    <row r="6519" spans="1:4" x14ac:dyDescent="0.25">
      <c r="A6519" s="4" t="str">
        <f>HYPERLINK("http://www.autodoc.ru/Web/price/art/MD16398641?analog=on","MD16398641")</f>
        <v>MD16398641</v>
      </c>
      <c r="B6519" s="1" t="s">
        <v>10151</v>
      </c>
      <c r="C6519" s="1" t="s">
        <v>699</v>
      </c>
      <c r="D6519" t="s">
        <v>10152</v>
      </c>
    </row>
    <row r="6520" spans="1:4" x14ac:dyDescent="0.25">
      <c r="A6520" s="4" t="str">
        <f>HYPERLINK("http://www.autodoc.ru/Web/price/art/MD16398740N?analog=on","MD16398740N")</f>
        <v>MD16398740N</v>
      </c>
      <c r="B6520" s="1" t="s">
        <v>10153</v>
      </c>
      <c r="C6520" s="1" t="s">
        <v>3432</v>
      </c>
      <c r="D6520" t="s">
        <v>10154</v>
      </c>
    </row>
    <row r="6521" spans="1:4" x14ac:dyDescent="0.25">
      <c r="A6521" s="4" t="str">
        <f>HYPERLINK("http://www.autodoc.ru/Web/price/art/MD16302740L?analog=on","MD16302740L")</f>
        <v>MD16302740L</v>
      </c>
      <c r="B6521" s="1" t="s">
        <v>10155</v>
      </c>
      <c r="C6521" s="1" t="s">
        <v>1734</v>
      </c>
      <c r="D6521" t="s">
        <v>10156</v>
      </c>
    </row>
    <row r="6522" spans="1:4" x14ac:dyDescent="0.25">
      <c r="A6522" s="4" t="str">
        <f>HYPERLINK("http://www.autodoc.ru/Web/price/art/MD16302740R?analog=on","MD16302740R")</f>
        <v>MD16302740R</v>
      </c>
      <c r="B6522" s="1" t="s">
        <v>10157</v>
      </c>
      <c r="C6522" s="1" t="s">
        <v>1734</v>
      </c>
      <c r="D6522" t="s">
        <v>10158</v>
      </c>
    </row>
    <row r="6523" spans="1:4" x14ac:dyDescent="0.25">
      <c r="A6523" s="4" t="str">
        <f>HYPERLINK("http://www.autodoc.ru/Web/price/art/MD16398741HN?analog=on","MD16398741HN")</f>
        <v>MD16398741HN</v>
      </c>
      <c r="B6523" s="1" t="s">
        <v>10153</v>
      </c>
      <c r="C6523" s="1" t="s">
        <v>3432</v>
      </c>
      <c r="D6523" t="s">
        <v>10159</v>
      </c>
    </row>
    <row r="6524" spans="1:4" x14ac:dyDescent="0.25">
      <c r="A6524" s="4" t="str">
        <f>HYPERLINK("http://www.autodoc.ru/Web/price/art/MD16398742RTN?analog=on","MD16398742RTN")</f>
        <v>MD16398742RTN</v>
      </c>
      <c r="B6524" s="1" t="s">
        <v>10153</v>
      </c>
      <c r="C6524" s="1" t="s">
        <v>3432</v>
      </c>
      <c r="D6524" t="s">
        <v>10160</v>
      </c>
    </row>
    <row r="6525" spans="1:4" x14ac:dyDescent="0.25">
      <c r="A6525" s="4" t="str">
        <f>HYPERLINK("http://www.autodoc.ru/Web/price/art/MD16398810L?analog=on","MD16398810L")</f>
        <v>MD16398810L</v>
      </c>
      <c r="B6525" s="1" t="s">
        <v>10161</v>
      </c>
      <c r="C6525" s="1" t="s">
        <v>699</v>
      </c>
      <c r="D6525" t="s">
        <v>10162</v>
      </c>
    </row>
    <row r="6526" spans="1:4" x14ac:dyDescent="0.25">
      <c r="A6526" s="4" t="str">
        <f>HYPERLINK("http://www.autodoc.ru/Web/price/art/MD16398810R?analog=on","MD16398810R")</f>
        <v>MD16398810R</v>
      </c>
      <c r="B6526" s="1" t="s">
        <v>10163</v>
      </c>
      <c r="C6526" s="1" t="s">
        <v>699</v>
      </c>
      <c r="D6526" t="s">
        <v>10164</v>
      </c>
    </row>
    <row r="6527" spans="1:4" x14ac:dyDescent="0.25">
      <c r="A6527" s="4" t="str">
        <f>HYPERLINK("http://www.autodoc.ru/Web/price/art/MD16397910?analog=on","MD16397910")</f>
        <v>MD16397910</v>
      </c>
      <c r="B6527" s="1" t="s">
        <v>10165</v>
      </c>
      <c r="C6527" s="1" t="s">
        <v>19</v>
      </c>
      <c r="D6527" t="s">
        <v>10166</v>
      </c>
    </row>
    <row r="6528" spans="1:4" x14ac:dyDescent="0.25">
      <c r="A6528" s="4" t="str">
        <f>HYPERLINK("http://www.autodoc.ru/Web/price/art/MD16398920?analog=on","MD16398920")</f>
        <v>MD16398920</v>
      </c>
      <c r="B6528" s="1" t="s">
        <v>10167</v>
      </c>
      <c r="C6528" s="1" t="s">
        <v>699</v>
      </c>
      <c r="D6528" t="s">
        <v>10168</v>
      </c>
    </row>
    <row r="6529" spans="1:4" x14ac:dyDescent="0.25">
      <c r="A6529" s="4" t="str">
        <f>HYPERLINK("http://www.autodoc.ru/Web/price/art/MD16398930?analog=on","MD16398930")</f>
        <v>MD16398930</v>
      </c>
      <c r="B6529" s="1" t="s">
        <v>10169</v>
      </c>
      <c r="C6529" s="1" t="s">
        <v>3432</v>
      </c>
      <c r="D6529" t="s">
        <v>10170</v>
      </c>
    </row>
    <row r="6530" spans="1:4" x14ac:dyDescent="0.25">
      <c r="A6530" s="4" t="str">
        <f>HYPERLINK("http://www.autodoc.ru/Web/price/art/MD16397930?analog=on","MD16397930")</f>
        <v>MD16397930</v>
      </c>
      <c r="B6530" s="1" t="s">
        <v>10169</v>
      </c>
      <c r="C6530" s="1" t="s">
        <v>19</v>
      </c>
      <c r="D6530" t="s">
        <v>10171</v>
      </c>
    </row>
    <row r="6531" spans="1:4" x14ac:dyDescent="0.25">
      <c r="A6531" s="4" t="str">
        <f>HYPERLINK("http://www.autodoc.ru/Web/price/art/MD163989C0L?analog=on","MD163989C0L")</f>
        <v>MD163989C0L</v>
      </c>
      <c r="B6531" s="1" t="s">
        <v>10172</v>
      </c>
      <c r="C6531" s="1" t="s">
        <v>699</v>
      </c>
      <c r="D6531" t="s">
        <v>10173</v>
      </c>
    </row>
    <row r="6532" spans="1:4" x14ac:dyDescent="0.25">
      <c r="A6532" s="4" t="str">
        <f>HYPERLINK("http://www.autodoc.ru/Web/price/art/MD163989C0R?analog=on","MD163989C0R")</f>
        <v>MD163989C0R</v>
      </c>
      <c r="B6532" s="1" t="s">
        <v>10174</v>
      </c>
      <c r="C6532" s="1" t="s">
        <v>699</v>
      </c>
      <c r="D6532" t="s">
        <v>10175</v>
      </c>
    </row>
    <row r="6533" spans="1:4" x14ac:dyDescent="0.25">
      <c r="A6533" s="4" t="str">
        <f>HYPERLINK("http://www.autodoc.ru/Web/price/art/MD16398960L?analog=on","MD16398960L")</f>
        <v>MD16398960L</v>
      </c>
      <c r="B6533" s="1" t="s">
        <v>10176</v>
      </c>
      <c r="C6533" s="1" t="s">
        <v>699</v>
      </c>
      <c r="D6533" t="s">
        <v>10177</v>
      </c>
    </row>
    <row r="6534" spans="1:4" x14ac:dyDescent="0.25">
      <c r="A6534" s="4" t="str">
        <f>HYPERLINK("http://www.autodoc.ru/Web/price/art/MD16398960R?analog=on","MD16398960R")</f>
        <v>MD16398960R</v>
      </c>
      <c r="B6534" s="1" t="s">
        <v>10178</v>
      </c>
      <c r="C6534" s="1" t="s">
        <v>699</v>
      </c>
      <c r="D6534" t="s">
        <v>10179</v>
      </c>
    </row>
    <row r="6535" spans="1:4" x14ac:dyDescent="0.25">
      <c r="A6535" s="4" t="str">
        <f>HYPERLINK("http://www.autodoc.ru/Web/price/art/MD16398970?analog=on","MD16398970")</f>
        <v>MD16398970</v>
      </c>
      <c r="B6535" s="1" t="s">
        <v>9544</v>
      </c>
      <c r="C6535" s="1" t="s">
        <v>699</v>
      </c>
      <c r="D6535" t="s">
        <v>9545</v>
      </c>
    </row>
    <row r="6536" spans="1:4" x14ac:dyDescent="0.25">
      <c r="A6536" s="4" t="str">
        <f>HYPERLINK("http://www.autodoc.ru/Web/price/art/MD20293970?analog=on","MD20293970")</f>
        <v>MD20293970</v>
      </c>
      <c r="B6536" s="1" t="s">
        <v>9546</v>
      </c>
      <c r="C6536" s="1" t="s">
        <v>8360</v>
      </c>
      <c r="D6536" t="s">
        <v>9547</v>
      </c>
    </row>
    <row r="6537" spans="1:4" x14ac:dyDescent="0.25">
      <c r="A6537" s="4" t="str">
        <f>HYPERLINK("http://www.autodoc.ru/Web/price/art/MD16302990L?analog=on","MD16302990L")</f>
        <v>MD16302990L</v>
      </c>
      <c r="C6537" s="1" t="s">
        <v>1734</v>
      </c>
      <c r="D6537" t="s">
        <v>10180</v>
      </c>
    </row>
    <row r="6538" spans="1:4" x14ac:dyDescent="0.25">
      <c r="A6538" s="4" t="str">
        <f>HYPERLINK("http://www.autodoc.ru/Web/price/art/MD16302990R?analog=on","MD16302990R")</f>
        <v>MD16302990R</v>
      </c>
      <c r="C6538" s="1" t="s">
        <v>1734</v>
      </c>
      <c r="D6538" t="s">
        <v>10181</v>
      </c>
    </row>
    <row r="6539" spans="1:4" x14ac:dyDescent="0.25">
      <c r="A6539" s="3" t="s">
        <v>10182</v>
      </c>
      <c r="B6539" s="3"/>
      <c r="C6539" s="3"/>
      <c r="D6539" s="3"/>
    </row>
    <row r="6540" spans="1:4" x14ac:dyDescent="0.25">
      <c r="A6540" s="4" t="str">
        <f>HYPERLINK("http://www.autodoc.ru/Web/price/art/MD16408000L?analog=on","MD16408000L")</f>
        <v>MD16408000L</v>
      </c>
      <c r="B6540" s="1" t="s">
        <v>10183</v>
      </c>
      <c r="C6540" s="1" t="s">
        <v>1401</v>
      </c>
      <c r="D6540" t="s">
        <v>10184</v>
      </c>
    </row>
    <row r="6541" spans="1:4" x14ac:dyDescent="0.25">
      <c r="A6541" s="4" t="str">
        <f>HYPERLINK("http://www.autodoc.ru/Web/price/art/MD16408000R?analog=on","MD16408000R")</f>
        <v>MD16408000R</v>
      </c>
      <c r="B6541" s="1" t="s">
        <v>10185</v>
      </c>
      <c r="C6541" s="1" t="s">
        <v>1401</v>
      </c>
      <c r="D6541" t="s">
        <v>10186</v>
      </c>
    </row>
    <row r="6542" spans="1:4" x14ac:dyDescent="0.25">
      <c r="A6542" s="4" t="str">
        <f>HYPERLINK("http://www.autodoc.ru/Web/price/art/MD16408001HN?analog=on","MD16408001HN")</f>
        <v>MD16408001HN</v>
      </c>
      <c r="B6542" s="1" t="s">
        <v>10187</v>
      </c>
      <c r="C6542" s="1" t="s">
        <v>483</v>
      </c>
      <c r="D6542" t="s">
        <v>10188</v>
      </c>
    </row>
    <row r="6543" spans="1:4" x14ac:dyDescent="0.25">
      <c r="A6543" s="4" t="str">
        <f>HYPERLINK("http://www.autodoc.ru/Web/price/art/MD16405001L?analog=on","MD16405001L")</f>
        <v>MD16405001L</v>
      </c>
      <c r="B6543" s="1" t="s">
        <v>10189</v>
      </c>
      <c r="C6543" s="1" t="s">
        <v>725</v>
      </c>
      <c r="D6543" t="s">
        <v>10190</v>
      </c>
    </row>
    <row r="6544" spans="1:4" x14ac:dyDescent="0.25">
      <c r="A6544" s="4" t="str">
        <f>HYPERLINK("http://www.autodoc.ru/Web/price/art/MD16405001R?analog=on","MD16405001R")</f>
        <v>MD16405001R</v>
      </c>
      <c r="B6544" s="1" t="s">
        <v>10191</v>
      </c>
      <c r="C6544" s="1" t="s">
        <v>725</v>
      </c>
      <c r="D6544" t="s">
        <v>10192</v>
      </c>
    </row>
    <row r="6545" spans="1:4" x14ac:dyDescent="0.25">
      <c r="A6545" s="4" t="str">
        <f>HYPERLINK("http://www.autodoc.ru/Web/price/art/MD16408002L?analog=on","MD16408002L")</f>
        <v>MD16408002L</v>
      </c>
      <c r="B6545" s="1" t="s">
        <v>10193</v>
      </c>
      <c r="C6545" s="1" t="s">
        <v>1401</v>
      </c>
      <c r="D6545" t="s">
        <v>10194</v>
      </c>
    </row>
    <row r="6546" spans="1:4" x14ac:dyDescent="0.25">
      <c r="A6546" s="4" t="str">
        <f>HYPERLINK("http://www.autodoc.ru/Web/price/art/MD16405002L?analog=on","MD16405002L")</f>
        <v>MD16405002L</v>
      </c>
      <c r="B6546" s="1" t="s">
        <v>10195</v>
      </c>
      <c r="C6546" s="1" t="s">
        <v>831</v>
      </c>
      <c r="D6546" t="s">
        <v>10184</v>
      </c>
    </row>
    <row r="6547" spans="1:4" x14ac:dyDescent="0.25">
      <c r="A6547" s="4" t="str">
        <f>HYPERLINK("http://www.autodoc.ru/Web/price/art/MD16408002R?analog=on","MD16408002R")</f>
        <v>MD16408002R</v>
      </c>
      <c r="B6547" s="1" t="s">
        <v>10196</v>
      </c>
      <c r="C6547" s="1" t="s">
        <v>1401</v>
      </c>
      <c r="D6547" t="s">
        <v>10197</v>
      </c>
    </row>
    <row r="6548" spans="1:4" x14ac:dyDescent="0.25">
      <c r="A6548" s="4" t="str">
        <f>HYPERLINK("http://www.autodoc.ru/Web/price/art/MD16405002R?analog=on","MD16405002R")</f>
        <v>MD16405002R</v>
      </c>
      <c r="B6548" s="1" t="s">
        <v>10198</v>
      </c>
      <c r="C6548" s="1" t="s">
        <v>831</v>
      </c>
      <c r="D6548" t="s">
        <v>10186</v>
      </c>
    </row>
    <row r="6549" spans="1:4" x14ac:dyDescent="0.25">
      <c r="A6549" s="4" t="str">
        <f>HYPERLINK("http://www.autodoc.ru/Web/price/art/MD16405003BN?analog=on","MD16405003BN")</f>
        <v>MD16405003BN</v>
      </c>
      <c r="B6549" s="1" t="s">
        <v>10199</v>
      </c>
      <c r="C6549" s="1" t="s">
        <v>831</v>
      </c>
      <c r="D6549" t="s">
        <v>10200</v>
      </c>
    </row>
    <row r="6550" spans="1:4" x14ac:dyDescent="0.25">
      <c r="A6550" s="4" t="str">
        <f>HYPERLINK("http://www.autodoc.ru/Web/price/art/MD16612050L?analog=on","MD16612050L")</f>
        <v>MD16612050L</v>
      </c>
      <c r="B6550" s="1" t="s">
        <v>10201</v>
      </c>
      <c r="C6550" s="1" t="s">
        <v>546</v>
      </c>
      <c r="D6550" t="s">
        <v>10202</v>
      </c>
    </row>
    <row r="6551" spans="1:4" x14ac:dyDescent="0.25">
      <c r="A6551" s="4" t="str">
        <f>HYPERLINK("http://www.autodoc.ru/Web/price/art/MD16612050R?analog=on","MD16612050R")</f>
        <v>MD16612050R</v>
      </c>
      <c r="B6551" s="1" t="s">
        <v>10203</v>
      </c>
      <c r="C6551" s="1" t="s">
        <v>546</v>
      </c>
      <c r="D6551" t="s">
        <v>10204</v>
      </c>
    </row>
    <row r="6552" spans="1:4" x14ac:dyDescent="0.25">
      <c r="A6552" s="4" t="str">
        <f>HYPERLINK("http://www.autodoc.ru/Web/price/art/MD16405070L?analog=on","MD16405070L")</f>
        <v>MD16405070L</v>
      </c>
      <c r="B6552" s="1" t="s">
        <v>10205</v>
      </c>
      <c r="C6552" s="1" t="s">
        <v>725</v>
      </c>
      <c r="D6552" t="s">
        <v>10206</v>
      </c>
    </row>
    <row r="6553" spans="1:4" x14ac:dyDescent="0.25">
      <c r="A6553" s="4" t="str">
        <f>HYPERLINK("http://www.autodoc.ru/Web/price/art/MD16405070R?analog=on","MD16405070R")</f>
        <v>MD16405070R</v>
      </c>
      <c r="B6553" s="1" t="s">
        <v>10207</v>
      </c>
      <c r="C6553" s="1" t="s">
        <v>725</v>
      </c>
      <c r="D6553" t="s">
        <v>10208</v>
      </c>
    </row>
    <row r="6554" spans="1:4" x14ac:dyDescent="0.25">
      <c r="A6554" s="4" t="str">
        <f>HYPERLINK("http://www.autodoc.ru/Web/price/art/MD16405071L?analog=on","MD16405071L")</f>
        <v>MD16405071L</v>
      </c>
      <c r="B6554" s="1" t="s">
        <v>10209</v>
      </c>
      <c r="C6554" s="1" t="s">
        <v>725</v>
      </c>
      <c r="D6554" t="s">
        <v>10210</v>
      </c>
    </row>
    <row r="6555" spans="1:4" x14ac:dyDescent="0.25">
      <c r="A6555" s="4" t="str">
        <f>HYPERLINK("http://www.autodoc.ru/Web/price/art/MD16405071R?analog=on","MD16405071R")</f>
        <v>MD16405071R</v>
      </c>
      <c r="B6555" s="1" t="s">
        <v>10211</v>
      </c>
      <c r="C6555" s="1" t="s">
        <v>725</v>
      </c>
      <c r="D6555" t="s">
        <v>10212</v>
      </c>
    </row>
    <row r="6556" spans="1:4" x14ac:dyDescent="0.25">
      <c r="A6556" s="4" t="str">
        <f>HYPERLINK("http://www.autodoc.ru/Web/price/art/MD16405072L?analog=on","MD16405072L")</f>
        <v>MD16405072L</v>
      </c>
      <c r="B6556" s="1" t="s">
        <v>10209</v>
      </c>
      <c r="C6556" s="1" t="s">
        <v>725</v>
      </c>
      <c r="D6556" t="s">
        <v>10213</v>
      </c>
    </row>
    <row r="6557" spans="1:4" x14ac:dyDescent="0.25">
      <c r="A6557" s="4" t="str">
        <f>HYPERLINK("http://www.autodoc.ru/Web/price/art/MD16405072R?analog=on","MD16405072R")</f>
        <v>MD16405072R</v>
      </c>
      <c r="B6557" s="1" t="s">
        <v>10211</v>
      </c>
      <c r="C6557" s="1" t="s">
        <v>725</v>
      </c>
      <c r="D6557" t="s">
        <v>10214</v>
      </c>
    </row>
    <row r="6558" spans="1:4" x14ac:dyDescent="0.25">
      <c r="A6558" s="4" t="str">
        <f>HYPERLINK("http://www.autodoc.ru/Web/price/art/MD16405073L?analog=on","MD16405073L")</f>
        <v>MD16405073L</v>
      </c>
      <c r="B6558" s="1" t="s">
        <v>10205</v>
      </c>
      <c r="C6558" s="1" t="s">
        <v>725</v>
      </c>
      <c r="D6558" t="s">
        <v>10215</v>
      </c>
    </row>
    <row r="6559" spans="1:4" x14ac:dyDescent="0.25">
      <c r="A6559" s="4" t="str">
        <f>HYPERLINK("http://www.autodoc.ru/Web/price/art/MD16405073R?analog=on","MD16405073R")</f>
        <v>MD16405073R</v>
      </c>
      <c r="B6559" s="1" t="s">
        <v>10207</v>
      </c>
      <c r="C6559" s="1" t="s">
        <v>725</v>
      </c>
      <c r="D6559" t="s">
        <v>10216</v>
      </c>
    </row>
    <row r="6560" spans="1:4" x14ac:dyDescent="0.25">
      <c r="A6560" s="4" t="str">
        <f>HYPERLINK("http://www.autodoc.ru/Web/price/art/MD16405074L?analog=on","MD16405074L")</f>
        <v>MD16405074L</v>
      </c>
      <c r="B6560" s="1" t="s">
        <v>10217</v>
      </c>
      <c r="C6560" s="1" t="s">
        <v>725</v>
      </c>
      <c r="D6560" t="s">
        <v>10218</v>
      </c>
    </row>
    <row r="6561" spans="1:4" x14ac:dyDescent="0.25">
      <c r="A6561" s="4" t="str">
        <f>HYPERLINK("http://www.autodoc.ru/Web/price/art/MD16405074R?analog=on","MD16405074R")</f>
        <v>MD16405074R</v>
      </c>
      <c r="B6561" s="1" t="s">
        <v>10219</v>
      </c>
      <c r="C6561" s="1" t="s">
        <v>725</v>
      </c>
      <c r="D6561" t="s">
        <v>10220</v>
      </c>
    </row>
    <row r="6562" spans="1:4" x14ac:dyDescent="0.25">
      <c r="A6562" s="4" t="str">
        <f>HYPERLINK("http://www.autodoc.ru/Web/price/art/MD16405076L?analog=on","MD16405076L")</f>
        <v>MD16405076L</v>
      </c>
      <c r="B6562" s="1" t="s">
        <v>10205</v>
      </c>
      <c r="C6562" s="1" t="s">
        <v>725</v>
      </c>
      <c r="D6562" t="s">
        <v>10221</v>
      </c>
    </row>
    <row r="6563" spans="1:4" x14ac:dyDescent="0.25">
      <c r="A6563" s="4" t="str">
        <f>HYPERLINK("http://www.autodoc.ru/Web/price/art/MD16405076R?analog=on","MD16405076R")</f>
        <v>MD16405076R</v>
      </c>
      <c r="B6563" s="1" t="s">
        <v>10207</v>
      </c>
      <c r="C6563" s="1" t="s">
        <v>725</v>
      </c>
      <c r="D6563" t="s">
        <v>10222</v>
      </c>
    </row>
    <row r="6564" spans="1:4" x14ac:dyDescent="0.25">
      <c r="A6564" s="4" t="str">
        <f>HYPERLINK("http://www.autodoc.ru/Web/price/art/MD16405080L?analog=on","MD16405080L")</f>
        <v>MD16405080L</v>
      </c>
      <c r="C6564" s="1" t="s">
        <v>725</v>
      </c>
      <c r="D6564" t="s">
        <v>10223</v>
      </c>
    </row>
    <row r="6565" spans="1:4" x14ac:dyDescent="0.25">
      <c r="A6565" s="4" t="str">
        <f>HYPERLINK("http://www.autodoc.ru/Web/price/art/MD16405080R?analog=on","MD16405080R")</f>
        <v>MD16405080R</v>
      </c>
      <c r="C6565" s="1" t="s">
        <v>725</v>
      </c>
      <c r="D6565" t="s">
        <v>10224</v>
      </c>
    </row>
    <row r="6566" spans="1:4" x14ac:dyDescent="0.25">
      <c r="A6566" s="4" t="str">
        <f>HYPERLINK("http://www.autodoc.ru/Web/price/art/MD16405101L?analog=on","MD16405101L")</f>
        <v>MD16405101L</v>
      </c>
      <c r="B6566" s="1" t="s">
        <v>10225</v>
      </c>
      <c r="C6566" s="1" t="s">
        <v>725</v>
      </c>
      <c r="D6566" t="s">
        <v>10226</v>
      </c>
    </row>
    <row r="6567" spans="1:4" x14ac:dyDescent="0.25">
      <c r="A6567" s="4" t="str">
        <f>HYPERLINK("http://www.autodoc.ru/Web/price/art/MD16405101R?analog=on","MD16405101R")</f>
        <v>MD16405101R</v>
      </c>
      <c r="B6567" s="1" t="s">
        <v>10227</v>
      </c>
      <c r="C6567" s="1" t="s">
        <v>725</v>
      </c>
      <c r="D6567" t="s">
        <v>10228</v>
      </c>
    </row>
    <row r="6568" spans="1:4" x14ac:dyDescent="0.25">
      <c r="A6568" s="4" t="str">
        <f>HYPERLINK("http://www.autodoc.ru/Web/price/art/MD16405161?analog=on","MD16405161")</f>
        <v>MD16405161</v>
      </c>
      <c r="B6568" s="1" t="s">
        <v>10229</v>
      </c>
      <c r="C6568" s="1" t="s">
        <v>725</v>
      </c>
      <c r="D6568" t="s">
        <v>10230</v>
      </c>
    </row>
    <row r="6569" spans="1:4" x14ac:dyDescent="0.25">
      <c r="A6569" s="4" t="str">
        <f>HYPERLINK("http://www.autodoc.ru/Web/price/art/MD16405162?analog=on","MD16405162")</f>
        <v>MD16405162</v>
      </c>
      <c r="B6569" s="1" t="s">
        <v>10231</v>
      </c>
      <c r="C6569" s="1" t="s">
        <v>725</v>
      </c>
      <c r="D6569" t="s">
        <v>10232</v>
      </c>
    </row>
    <row r="6570" spans="1:4" x14ac:dyDescent="0.25">
      <c r="A6570" s="4" t="str">
        <f>HYPERLINK("http://www.autodoc.ru/Web/price/art/MD16405163?analog=on","MD16405163")</f>
        <v>MD16405163</v>
      </c>
      <c r="B6570" s="1" t="s">
        <v>10233</v>
      </c>
      <c r="C6570" s="1" t="s">
        <v>862</v>
      </c>
      <c r="D6570" t="s">
        <v>10234</v>
      </c>
    </row>
    <row r="6571" spans="1:4" x14ac:dyDescent="0.25">
      <c r="A6571" s="4" t="str">
        <f>HYPERLINK("http://www.autodoc.ru/Web/price/art/MD16405164?analog=on","MD16405164")</f>
        <v>MD16405164</v>
      </c>
      <c r="B6571" s="1" t="s">
        <v>10229</v>
      </c>
      <c r="C6571" s="1" t="s">
        <v>862</v>
      </c>
      <c r="D6571" t="s">
        <v>10235</v>
      </c>
    </row>
    <row r="6572" spans="1:4" x14ac:dyDescent="0.25">
      <c r="A6572" s="4" t="str">
        <f>HYPERLINK("http://www.autodoc.ru/Web/price/art/MD16405165?analog=on","MD16405165")</f>
        <v>MD16405165</v>
      </c>
      <c r="B6572" s="1" t="s">
        <v>10236</v>
      </c>
      <c r="C6572" s="1" t="s">
        <v>862</v>
      </c>
      <c r="D6572" t="s">
        <v>10237</v>
      </c>
    </row>
    <row r="6573" spans="1:4" x14ac:dyDescent="0.25">
      <c r="A6573" s="4" t="str">
        <f>HYPERLINK("http://www.autodoc.ru/Web/price/art/MD16405240?analog=on","MD16405240")</f>
        <v>MD16405240</v>
      </c>
      <c r="B6573" s="1" t="s">
        <v>10238</v>
      </c>
      <c r="C6573" s="1" t="s">
        <v>725</v>
      </c>
      <c r="D6573" t="s">
        <v>10239</v>
      </c>
    </row>
    <row r="6574" spans="1:4" x14ac:dyDescent="0.25">
      <c r="A6574" s="4" t="str">
        <f>HYPERLINK("http://www.autodoc.ru/Web/price/art/MD16405270R?analog=on","MD16405270R")</f>
        <v>MD16405270R</v>
      </c>
      <c r="B6574" s="1" t="s">
        <v>10240</v>
      </c>
      <c r="C6574" s="1" t="s">
        <v>725</v>
      </c>
      <c r="D6574" t="s">
        <v>10241</v>
      </c>
    </row>
    <row r="6575" spans="1:4" x14ac:dyDescent="0.25">
      <c r="A6575" s="4" t="str">
        <f>HYPERLINK("http://www.autodoc.ru/Web/price/art/MD16405271L?analog=on","MD16405271L")</f>
        <v>MD16405271L</v>
      </c>
      <c r="B6575" s="1" t="s">
        <v>10242</v>
      </c>
      <c r="C6575" s="1" t="s">
        <v>725</v>
      </c>
      <c r="D6575" t="s">
        <v>10243</v>
      </c>
    </row>
    <row r="6576" spans="1:4" x14ac:dyDescent="0.25">
      <c r="A6576" s="4" t="str">
        <f>HYPERLINK("http://www.autodoc.ru/Web/price/art/MD16405271R?analog=on","MD16405271R")</f>
        <v>MD16405271R</v>
      </c>
      <c r="B6576" s="1" t="s">
        <v>10240</v>
      </c>
      <c r="C6576" s="1" t="s">
        <v>725</v>
      </c>
      <c r="D6576" t="s">
        <v>10244</v>
      </c>
    </row>
    <row r="6577" spans="1:4" x14ac:dyDescent="0.25">
      <c r="A6577" s="4" t="str">
        <f>HYPERLINK("http://www.autodoc.ru/Web/price/art/MD16612271L?analog=on","MD16612271L")</f>
        <v>MD16612271L</v>
      </c>
      <c r="B6577" s="1" t="s">
        <v>10245</v>
      </c>
      <c r="C6577" s="1" t="s">
        <v>546</v>
      </c>
      <c r="D6577" t="s">
        <v>10246</v>
      </c>
    </row>
    <row r="6578" spans="1:4" x14ac:dyDescent="0.25">
      <c r="A6578" s="4" t="str">
        <f>HYPERLINK("http://www.autodoc.ru/Web/price/art/MD16612271R?analog=on","MD16612271R")</f>
        <v>MD16612271R</v>
      </c>
      <c r="B6578" s="1" t="s">
        <v>10247</v>
      </c>
      <c r="C6578" s="1" t="s">
        <v>546</v>
      </c>
      <c r="D6578" t="s">
        <v>10248</v>
      </c>
    </row>
    <row r="6579" spans="1:4" x14ac:dyDescent="0.25">
      <c r="A6579" s="4" t="str">
        <f>HYPERLINK("http://www.autodoc.ru/Web/price/art/MD16405272L?analog=on","MD16405272L")</f>
        <v>MD16405272L</v>
      </c>
      <c r="B6579" s="1" t="s">
        <v>10242</v>
      </c>
      <c r="C6579" s="1" t="s">
        <v>725</v>
      </c>
      <c r="D6579" t="s">
        <v>10249</v>
      </c>
    </row>
    <row r="6580" spans="1:4" x14ac:dyDescent="0.25">
      <c r="A6580" s="4" t="str">
        <f>HYPERLINK("http://www.autodoc.ru/Web/price/art/MD16405272R?analog=on","MD16405272R")</f>
        <v>MD16405272R</v>
      </c>
      <c r="B6580" s="1" t="s">
        <v>10240</v>
      </c>
      <c r="C6580" s="1" t="s">
        <v>725</v>
      </c>
      <c r="D6580" t="s">
        <v>10250</v>
      </c>
    </row>
    <row r="6581" spans="1:4" x14ac:dyDescent="0.25">
      <c r="A6581" s="4" t="str">
        <f>HYPERLINK("http://www.autodoc.ru/Web/price/art/MD16405300L?analog=on","MD16405300L")</f>
        <v>MD16405300L</v>
      </c>
      <c r="B6581" s="1" t="s">
        <v>10251</v>
      </c>
      <c r="C6581" s="1" t="s">
        <v>725</v>
      </c>
      <c r="D6581" t="s">
        <v>10252</v>
      </c>
    </row>
    <row r="6582" spans="1:4" x14ac:dyDescent="0.25">
      <c r="A6582" s="4" t="str">
        <f>HYPERLINK("http://www.autodoc.ru/Web/price/art/MD16405300R?analog=on","MD16405300R")</f>
        <v>MD16405300R</v>
      </c>
      <c r="B6582" s="1" t="s">
        <v>10253</v>
      </c>
      <c r="C6582" s="1" t="s">
        <v>725</v>
      </c>
      <c r="D6582" t="s">
        <v>10254</v>
      </c>
    </row>
    <row r="6583" spans="1:4" x14ac:dyDescent="0.25">
      <c r="A6583" s="4" t="str">
        <f>HYPERLINK("http://www.autodoc.ru/Web/price/art/MD16405301L?analog=on","MD16405301L")</f>
        <v>MD16405301L</v>
      </c>
      <c r="B6583" s="1" t="s">
        <v>10255</v>
      </c>
      <c r="C6583" s="1" t="s">
        <v>725</v>
      </c>
      <c r="D6583" t="s">
        <v>10256</v>
      </c>
    </row>
    <row r="6584" spans="1:4" x14ac:dyDescent="0.25">
      <c r="A6584" s="4" t="str">
        <f>HYPERLINK("http://www.autodoc.ru/Web/price/art/MD16405301R?analog=on","MD16405301R")</f>
        <v>MD16405301R</v>
      </c>
      <c r="B6584" s="1" t="s">
        <v>10257</v>
      </c>
      <c r="C6584" s="1" t="s">
        <v>725</v>
      </c>
      <c r="D6584" t="s">
        <v>10258</v>
      </c>
    </row>
    <row r="6585" spans="1:4" x14ac:dyDescent="0.25">
      <c r="A6585" s="4" t="str">
        <f>HYPERLINK("http://www.autodoc.ru/Web/price/art/MD16405330?analog=on","MD16405330")</f>
        <v>MD16405330</v>
      </c>
      <c r="B6585" s="1" t="s">
        <v>10259</v>
      </c>
      <c r="C6585" s="1" t="s">
        <v>725</v>
      </c>
      <c r="D6585" t="s">
        <v>10260</v>
      </c>
    </row>
    <row r="6586" spans="1:4" x14ac:dyDescent="0.25">
      <c r="A6586" s="4" t="str">
        <f>HYPERLINK("http://www.autodoc.ru/Web/price/art/MD16405331?analog=on","MD16405331")</f>
        <v>MD16405331</v>
      </c>
      <c r="B6586" s="1" t="s">
        <v>10259</v>
      </c>
      <c r="C6586" s="1" t="s">
        <v>725</v>
      </c>
      <c r="D6586" t="s">
        <v>10261</v>
      </c>
    </row>
    <row r="6587" spans="1:4" x14ac:dyDescent="0.25">
      <c r="A6587" s="4" t="str">
        <f>HYPERLINK("http://www.autodoc.ru/Web/price/art/MD16405391?analog=on","MD16405391")</f>
        <v>MD16405391</v>
      </c>
      <c r="B6587" s="1" t="s">
        <v>10262</v>
      </c>
      <c r="C6587" s="1" t="s">
        <v>725</v>
      </c>
      <c r="D6587" t="s">
        <v>10263</v>
      </c>
    </row>
    <row r="6588" spans="1:4" x14ac:dyDescent="0.25">
      <c r="A6588" s="4" t="str">
        <f>HYPERLINK("http://www.autodoc.ru/Web/price/art/MD164074A0AN?analog=on","MD164074A0AN")</f>
        <v>MD164074A0AN</v>
      </c>
      <c r="C6588" s="1" t="s">
        <v>764</v>
      </c>
      <c r="D6588" t="s">
        <v>10264</v>
      </c>
    </row>
    <row r="6589" spans="1:4" x14ac:dyDescent="0.25">
      <c r="A6589" s="4" t="str">
        <f>HYPERLINK("http://www.autodoc.ru/Web/price/art/MD164054D0L?analog=on","MD164054D0L")</f>
        <v>MD164054D0L</v>
      </c>
      <c r="B6589" s="1" t="s">
        <v>10265</v>
      </c>
      <c r="C6589" s="1" t="s">
        <v>725</v>
      </c>
      <c r="D6589" t="s">
        <v>10266</v>
      </c>
    </row>
    <row r="6590" spans="1:4" x14ac:dyDescent="0.25">
      <c r="A6590" s="4" t="str">
        <f>HYPERLINK("http://www.autodoc.ru/Web/price/art/MD164054D0R?analog=on","MD164054D0R")</f>
        <v>MD164054D0R</v>
      </c>
      <c r="B6590" s="1" t="s">
        <v>10267</v>
      </c>
      <c r="C6590" s="1" t="s">
        <v>725</v>
      </c>
      <c r="D6590" t="s">
        <v>10268</v>
      </c>
    </row>
    <row r="6591" spans="1:4" x14ac:dyDescent="0.25">
      <c r="A6591" s="4" t="str">
        <f>HYPERLINK("http://www.autodoc.ru/Web/price/art/MD16405450L?analog=on","MD16405450L")</f>
        <v>MD16405450L</v>
      </c>
      <c r="B6591" s="1" t="s">
        <v>10269</v>
      </c>
      <c r="C6591" s="1" t="s">
        <v>725</v>
      </c>
      <c r="D6591" t="s">
        <v>10270</v>
      </c>
    </row>
    <row r="6592" spans="1:4" x14ac:dyDescent="0.25">
      <c r="A6592" s="4" t="str">
        <f>HYPERLINK("http://www.autodoc.ru/Web/price/art/MD16405450R?analog=on","MD16405450R")</f>
        <v>MD16405450R</v>
      </c>
      <c r="B6592" s="1" t="s">
        <v>10271</v>
      </c>
      <c r="C6592" s="1" t="s">
        <v>725</v>
      </c>
      <c r="D6592" t="s">
        <v>10272</v>
      </c>
    </row>
    <row r="6593" spans="1:4" x14ac:dyDescent="0.25">
      <c r="A6593" s="4" t="str">
        <f>HYPERLINK("http://www.autodoc.ru/Web/price/art/MD16407460L?analog=on","MD16407460L")</f>
        <v>MD16407460L</v>
      </c>
      <c r="B6593" s="1" t="s">
        <v>10273</v>
      </c>
      <c r="C6593" s="1" t="s">
        <v>3771</v>
      </c>
      <c r="D6593" t="s">
        <v>10274</v>
      </c>
    </row>
    <row r="6594" spans="1:4" x14ac:dyDescent="0.25">
      <c r="A6594" s="4" t="str">
        <f>HYPERLINK("http://www.autodoc.ru/Web/price/art/MD16407460R?analog=on","MD16407460R")</f>
        <v>MD16407460R</v>
      </c>
      <c r="B6594" s="1" t="s">
        <v>10275</v>
      </c>
      <c r="C6594" s="1" t="s">
        <v>3771</v>
      </c>
      <c r="D6594" t="s">
        <v>10276</v>
      </c>
    </row>
    <row r="6595" spans="1:4" x14ac:dyDescent="0.25">
      <c r="A6595" s="4" t="str">
        <f>HYPERLINK("http://www.autodoc.ru/Web/price/art/MD16405742L?analog=on","MD16405742L")</f>
        <v>MD16405742L</v>
      </c>
      <c r="B6595" s="1" t="s">
        <v>10277</v>
      </c>
      <c r="C6595" s="1" t="s">
        <v>725</v>
      </c>
      <c r="D6595" t="s">
        <v>10278</v>
      </c>
    </row>
    <row r="6596" spans="1:4" x14ac:dyDescent="0.25">
      <c r="A6596" s="4" t="str">
        <f>HYPERLINK("http://www.autodoc.ru/Web/price/art/MD16405742R?analog=on","MD16405742R")</f>
        <v>MD16405742R</v>
      </c>
      <c r="B6596" s="1" t="s">
        <v>10279</v>
      </c>
      <c r="C6596" s="1" t="s">
        <v>725</v>
      </c>
      <c r="D6596" t="s">
        <v>10280</v>
      </c>
    </row>
    <row r="6597" spans="1:4" x14ac:dyDescent="0.25">
      <c r="A6597" s="4" t="str">
        <f>HYPERLINK("http://www.autodoc.ru/Web/price/art/MD16405743TTN?analog=on","MD16405743TTN")</f>
        <v>MD16405743TTN</v>
      </c>
      <c r="B6597" s="1" t="s">
        <v>10281</v>
      </c>
      <c r="C6597" s="1" t="s">
        <v>725</v>
      </c>
      <c r="D6597" t="s">
        <v>10282</v>
      </c>
    </row>
    <row r="6598" spans="1:4" x14ac:dyDescent="0.25">
      <c r="A6598" s="4" t="str">
        <f>HYPERLINK("http://www.autodoc.ru/Web/price/art/MD16405810L?analog=on","MD16405810L")</f>
        <v>MD16405810L</v>
      </c>
      <c r="B6598" s="1" t="s">
        <v>10283</v>
      </c>
      <c r="C6598" s="1" t="s">
        <v>725</v>
      </c>
      <c r="D6598" t="s">
        <v>10284</v>
      </c>
    </row>
    <row r="6599" spans="1:4" x14ac:dyDescent="0.25">
      <c r="A6599" s="4" t="str">
        <f>HYPERLINK("http://www.autodoc.ru/Web/price/art/MD16405810R?analog=on","MD16405810R")</f>
        <v>MD16405810R</v>
      </c>
      <c r="B6599" s="1" t="s">
        <v>10285</v>
      </c>
      <c r="C6599" s="1" t="s">
        <v>725</v>
      </c>
      <c r="D6599" t="s">
        <v>10286</v>
      </c>
    </row>
    <row r="6600" spans="1:4" x14ac:dyDescent="0.25">
      <c r="A6600" s="4" t="str">
        <f>HYPERLINK("http://www.autodoc.ru/Web/price/art/MD16405930?analog=on","MD16405930")</f>
        <v>MD16405930</v>
      </c>
      <c r="B6600" s="1" t="s">
        <v>10287</v>
      </c>
      <c r="C6600" s="1" t="s">
        <v>725</v>
      </c>
      <c r="D6600" t="s">
        <v>10288</v>
      </c>
    </row>
    <row r="6601" spans="1:4" x14ac:dyDescent="0.25">
      <c r="A6601" s="4" t="str">
        <f>HYPERLINK("http://www.autodoc.ru/Web/price/art/MD164059C0L?analog=on","MD164059C0L")</f>
        <v>MD164059C0L</v>
      </c>
      <c r="B6601" s="1" t="s">
        <v>10289</v>
      </c>
      <c r="C6601" s="1" t="s">
        <v>725</v>
      </c>
      <c r="D6601" t="s">
        <v>10290</v>
      </c>
    </row>
    <row r="6602" spans="1:4" x14ac:dyDescent="0.25">
      <c r="A6602" s="4" t="str">
        <f>HYPERLINK("http://www.autodoc.ru/Web/price/art/MD164059C0R?analog=on","MD164059C0R")</f>
        <v>MD164059C0R</v>
      </c>
      <c r="B6602" s="1" t="s">
        <v>10291</v>
      </c>
      <c r="C6602" s="1" t="s">
        <v>725</v>
      </c>
      <c r="D6602" t="s">
        <v>10292</v>
      </c>
    </row>
    <row r="6603" spans="1:4" x14ac:dyDescent="0.25">
      <c r="A6603" s="4" t="str">
        <f>HYPERLINK("http://www.autodoc.ru/Web/price/art/MD16405970?analog=on","MD16405970")</f>
        <v>MD16405970</v>
      </c>
      <c r="B6603" s="1" t="s">
        <v>10293</v>
      </c>
      <c r="C6603" s="1" t="s">
        <v>725</v>
      </c>
      <c r="D6603" t="s">
        <v>10294</v>
      </c>
    </row>
    <row r="6604" spans="1:4" x14ac:dyDescent="0.25">
      <c r="A6604" s="3" t="s">
        <v>10295</v>
      </c>
      <c r="B6604" s="3"/>
      <c r="C6604" s="3"/>
      <c r="D6604" s="3"/>
    </row>
    <row r="6605" spans="1:4" x14ac:dyDescent="0.25">
      <c r="A6605" s="4" t="str">
        <f>HYPERLINK("http://www.autodoc.ru/Web/price/art/MD16612000L?analog=on","MD16612000L")</f>
        <v>MD16612000L</v>
      </c>
      <c r="B6605" s="1" t="s">
        <v>10296</v>
      </c>
      <c r="C6605" s="1" t="s">
        <v>546</v>
      </c>
      <c r="D6605" t="s">
        <v>10297</v>
      </c>
    </row>
    <row r="6606" spans="1:4" x14ac:dyDescent="0.25">
      <c r="A6606" s="4" t="str">
        <f>HYPERLINK("http://www.autodoc.ru/Web/price/art/MD16612000R?analog=on","MD16612000R")</f>
        <v>MD16612000R</v>
      </c>
      <c r="B6606" s="1" t="s">
        <v>10298</v>
      </c>
      <c r="C6606" s="1" t="s">
        <v>546</v>
      </c>
      <c r="D6606" t="s">
        <v>10299</v>
      </c>
    </row>
    <row r="6607" spans="1:4" x14ac:dyDescent="0.25">
      <c r="A6607" s="4" t="str">
        <f>HYPERLINK("http://www.autodoc.ru/Web/price/art/MD16612020L?analog=on","MD16612020L")</f>
        <v>MD16612020L</v>
      </c>
      <c r="C6607" s="1" t="s">
        <v>546</v>
      </c>
      <c r="D6607" t="s">
        <v>10300</v>
      </c>
    </row>
    <row r="6608" spans="1:4" x14ac:dyDescent="0.25">
      <c r="A6608" s="4" t="str">
        <f>HYPERLINK("http://www.autodoc.ru/Web/price/art/MD16612020R?analog=on","MD16612020R")</f>
        <v>MD16612020R</v>
      </c>
      <c r="C6608" s="1" t="s">
        <v>546</v>
      </c>
      <c r="D6608" t="s">
        <v>10301</v>
      </c>
    </row>
    <row r="6609" spans="1:4" x14ac:dyDescent="0.25">
      <c r="A6609" s="4" t="str">
        <f>HYPERLINK("http://www.autodoc.ru/Web/price/art/MD16612050L?analog=on","MD16612050L")</f>
        <v>MD16612050L</v>
      </c>
      <c r="B6609" s="1" t="s">
        <v>10201</v>
      </c>
      <c r="C6609" s="1" t="s">
        <v>546</v>
      </c>
      <c r="D6609" t="s">
        <v>10202</v>
      </c>
    </row>
    <row r="6610" spans="1:4" x14ac:dyDescent="0.25">
      <c r="A6610" s="4" t="str">
        <f>HYPERLINK("http://www.autodoc.ru/Web/price/art/MD16612050R?analog=on","MD16612050R")</f>
        <v>MD16612050R</v>
      </c>
      <c r="B6610" s="1" t="s">
        <v>10203</v>
      </c>
      <c r="C6610" s="1" t="s">
        <v>546</v>
      </c>
      <c r="D6610" t="s">
        <v>10204</v>
      </c>
    </row>
    <row r="6611" spans="1:4" x14ac:dyDescent="0.25">
      <c r="A6611" s="4" t="str">
        <f>HYPERLINK("http://www.autodoc.ru/Web/price/art/MD16615050L?analog=on","MD16615050L")</f>
        <v>MD16615050L</v>
      </c>
      <c r="B6611" s="1" t="s">
        <v>10302</v>
      </c>
      <c r="C6611" s="1" t="s">
        <v>1256</v>
      </c>
      <c r="D6611" t="s">
        <v>10303</v>
      </c>
    </row>
    <row r="6612" spans="1:4" x14ac:dyDescent="0.25">
      <c r="A6612" s="4" t="str">
        <f>HYPERLINK("http://www.autodoc.ru/Web/price/art/MD16615050R?analog=on","MD16615050R")</f>
        <v>MD16615050R</v>
      </c>
      <c r="B6612" s="1" t="s">
        <v>10304</v>
      </c>
      <c r="C6612" s="1" t="s">
        <v>1256</v>
      </c>
      <c r="D6612" t="s">
        <v>10305</v>
      </c>
    </row>
    <row r="6613" spans="1:4" x14ac:dyDescent="0.25">
      <c r="A6613" s="4" t="str">
        <f>HYPERLINK("http://www.autodoc.ru/Web/price/art/MD16612100?analog=on","MD16612100")</f>
        <v>MD16612100</v>
      </c>
      <c r="B6613" s="1" t="s">
        <v>10306</v>
      </c>
      <c r="C6613" s="1" t="s">
        <v>546</v>
      </c>
      <c r="D6613" t="s">
        <v>10307</v>
      </c>
    </row>
    <row r="6614" spans="1:4" x14ac:dyDescent="0.25">
      <c r="A6614" s="4" t="str">
        <f>HYPERLINK("http://www.autodoc.ru/Web/price/art/MD16615160?analog=on","MD16615160")</f>
        <v>MD16615160</v>
      </c>
      <c r="B6614" s="1" t="s">
        <v>10308</v>
      </c>
      <c r="C6614" s="1" t="s">
        <v>1256</v>
      </c>
      <c r="D6614" t="s">
        <v>10309</v>
      </c>
    </row>
    <row r="6615" spans="1:4" x14ac:dyDescent="0.25">
      <c r="A6615" s="4" t="str">
        <f>HYPERLINK("http://www.autodoc.ru/Web/price/art/MD16612160?analog=on","MD16612160")</f>
        <v>MD16612160</v>
      </c>
      <c r="B6615" s="1" t="s">
        <v>10310</v>
      </c>
      <c r="C6615" s="1" t="s">
        <v>546</v>
      </c>
      <c r="D6615" t="s">
        <v>10311</v>
      </c>
    </row>
    <row r="6616" spans="1:4" x14ac:dyDescent="0.25">
      <c r="A6616" s="4" t="str">
        <f>HYPERLINK("http://www.autodoc.ru/Web/price/art/MD16612220?analog=on","MD16612220")</f>
        <v>MD16612220</v>
      </c>
      <c r="B6616" s="1" t="s">
        <v>10312</v>
      </c>
      <c r="C6616" s="1" t="s">
        <v>546</v>
      </c>
      <c r="D6616" t="s">
        <v>10313</v>
      </c>
    </row>
    <row r="6617" spans="1:4" x14ac:dyDescent="0.25">
      <c r="A6617" s="4" t="str">
        <f>HYPERLINK("http://www.autodoc.ru/Web/price/art/MD16615270L?analog=on","MD16615270L")</f>
        <v>MD16615270L</v>
      </c>
      <c r="B6617" s="1" t="s">
        <v>10314</v>
      </c>
      <c r="C6617" s="1" t="s">
        <v>1256</v>
      </c>
      <c r="D6617" t="s">
        <v>10315</v>
      </c>
    </row>
    <row r="6618" spans="1:4" x14ac:dyDescent="0.25">
      <c r="A6618" s="4" t="str">
        <f>HYPERLINK("http://www.autodoc.ru/Web/price/art/MD16615270R?analog=on","MD16615270R")</f>
        <v>MD16615270R</v>
      </c>
      <c r="B6618" s="1" t="s">
        <v>10316</v>
      </c>
      <c r="C6618" s="1" t="s">
        <v>1256</v>
      </c>
      <c r="D6618" t="s">
        <v>10317</v>
      </c>
    </row>
    <row r="6619" spans="1:4" x14ac:dyDescent="0.25">
      <c r="A6619" s="4" t="str">
        <f>HYPERLINK("http://www.autodoc.ru/Web/price/art/MD16612270AL?analog=on","MD16612270AL")</f>
        <v>MD16612270AL</v>
      </c>
      <c r="B6619" s="1" t="s">
        <v>10245</v>
      </c>
      <c r="C6619" s="1" t="s">
        <v>546</v>
      </c>
      <c r="D6619" t="s">
        <v>10318</v>
      </c>
    </row>
    <row r="6620" spans="1:4" x14ac:dyDescent="0.25">
      <c r="A6620" s="4" t="str">
        <f>HYPERLINK("http://www.autodoc.ru/Web/price/art/MD16612270AR?analog=on","MD16612270AR")</f>
        <v>MD16612270AR</v>
      </c>
      <c r="B6620" s="1" t="s">
        <v>10247</v>
      </c>
      <c r="C6620" s="1" t="s">
        <v>546</v>
      </c>
      <c r="D6620" t="s">
        <v>10319</v>
      </c>
    </row>
    <row r="6621" spans="1:4" x14ac:dyDescent="0.25">
      <c r="A6621" s="4" t="str">
        <f>HYPERLINK("http://www.autodoc.ru/Web/price/art/MDGL112270L?analog=on","MDGL112270L")</f>
        <v>MDGL112270L</v>
      </c>
      <c r="B6621" s="1" t="s">
        <v>10320</v>
      </c>
      <c r="C6621" s="1" t="s">
        <v>546</v>
      </c>
      <c r="D6621" t="s">
        <v>10321</v>
      </c>
    </row>
    <row r="6622" spans="1:4" x14ac:dyDescent="0.25">
      <c r="A6622" s="4" t="str">
        <f>HYPERLINK("http://www.autodoc.ru/Web/price/art/MDGL112270R?analog=on","MDGL112270R")</f>
        <v>MDGL112270R</v>
      </c>
      <c r="B6622" s="1" t="s">
        <v>10322</v>
      </c>
      <c r="C6622" s="1" t="s">
        <v>546</v>
      </c>
      <c r="D6622" t="s">
        <v>10323</v>
      </c>
    </row>
    <row r="6623" spans="1:4" x14ac:dyDescent="0.25">
      <c r="A6623" s="4" t="str">
        <f>HYPERLINK("http://www.autodoc.ru/Web/price/art/MD16615330?analog=on","MD16615330")</f>
        <v>MD16615330</v>
      </c>
      <c r="B6623" s="1" t="s">
        <v>10324</v>
      </c>
      <c r="C6623" s="1" t="s">
        <v>1256</v>
      </c>
      <c r="D6623" t="s">
        <v>10325</v>
      </c>
    </row>
    <row r="6624" spans="1:4" x14ac:dyDescent="0.25">
      <c r="A6624" s="4" t="str">
        <f>HYPERLINK("http://www.autodoc.ru/Web/price/art/MD16615380?analog=on","MD16615380")</f>
        <v>MD16615380</v>
      </c>
      <c r="B6624" s="1" t="s">
        <v>10326</v>
      </c>
      <c r="C6624" s="1" t="s">
        <v>1256</v>
      </c>
      <c r="D6624" t="s">
        <v>10327</v>
      </c>
    </row>
    <row r="6625" spans="1:4" x14ac:dyDescent="0.25">
      <c r="A6625" s="4" t="str">
        <f>HYPERLINK("http://www.autodoc.ru/Web/price/art/MD166124A0N?analog=on","MD166124A0N")</f>
        <v>MD166124A0N</v>
      </c>
      <c r="C6625" s="1" t="s">
        <v>546</v>
      </c>
      <c r="D6625" t="s">
        <v>10328</v>
      </c>
    </row>
    <row r="6626" spans="1:4" x14ac:dyDescent="0.25">
      <c r="A6626" s="4" t="str">
        <f>HYPERLINK("http://www.autodoc.ru/Web/price/art/MD16612450L?analog=on","MD16612450L")</f>
        <v>MD16612450L</v>
      </c>
      <c r="B6626" s="1" t="s">
        <v>10329</v>
      </c>
      <c r="C6626" s="1" t="s">
        <v>546</v>
      </c>
      <c r="D6626" t="s">
        <v>10330</v>
      </c>
    </row>
    <row r="6627" spans="1:4" x14ac:dyDescent="0.25">
      <c r="A6627" s="4" t="str">
        <f>HYPERLINK("http://www.autodoc.ru/Web/price/art/MD16612450R?analog=on","MD16612450R")</f>
        <v>MD16612450R</v>
      </c>
      <c r="B6627" s="1" t="s">
        <v>10331</v>
      </c>
      <c r="C6627" s="1" t="s">
        <v>546</v>
      </c>
      <c r="D6627" t="s">
        <v>10332</v>
      </c>
    </row>
    <row r="6628" spans="1:4" x14ac:dyDescent="0.25">
      <c r="A6628" s="4" t="str">
        <f>HYPERLINK("http://www.autodoc.ru/Web/price/art/MD16612460L?analog=on","MD16612460L")</f>
        <v>MD16612460L</v>
      </c>
      <c r="B6628" s="1" t="s">
        <v>10333</v>
      </c>
      <c r="C6628" s="1" t="s">
        <v>546</v>
      </c>
      <c r="D6628" t="s">
        <v>10334</v>
      </c>
    </row>
    <row r="6629" spans="1:4" x14ac:dyDescent="0.25">
      <c r="A6629" s="4" t="str">
        <f>HYPERLINK("http://www.autodoc.ru/Web/price/art/MD16612460R?analog=on","MD16612460R")</f>
        <v>MD16612460R</v>
      </c>
      <c r="B6629" s="1" t="s">
        <v>10335</v>
      </c>
      <c r="C6629" s="1" t="s">
        <v>546</v>
      </c>
      <c r="D6629" t="s">
        <v>10336</v>
      </c>
    </row>
    <row r="6630" spans="1:4" x14ac:dyDescent="0.25">
      <c r="A6630" s="4" t="str">
        <f>HYPERLINK("http://www.autodoc.ru/Web/price/art/MD16612461L?analog=on","MD16612461L")</f>
        <v>MD16612461L</v>
      </c>
      <c r="B6630" s="1" t="s">
        <v>10337</v>
      </c>
      <c r="C6630" s="1" t="s">
        <v>546</v>
      </c>
      <c r="D6630" t="s">
        <v>10338</v>
      </c>
    </row>
    <row r="6631" spans="1:4" x14ac:dyDescent="0.25">
      <c r="A6631" s="4" t="str">
        <f>HYPERLINK("http://www.autodoc.ru/Web/price/art/MD16612461R?analog=on","MD16612461R")</f>
        <v>MD16612461R</v>
      </c>
      <c r="B6631" s="1" t="s">
        <v>10339</v>
      </c>
      <c r="C6631" s="1" t="s">
        <v>546</v>
      </c>
      <c r="D6631" t="s">
        <v>10340</v>
      </c>
    </row>
    <row r="6632" spans="1:4" x14ac:dyDescent="0.25">
      <c r="A6632" s="4" t="str">
        <f>HYPERLINK("http://www.autodoc.ru/Web/price/art/MD166124H0?analog=on","MD166124H0")</f>
        <v>MD166124H0</v>
      </c>
      <c r="B6632" s="1" t="s">
        <v>10341</v>
      </c>
      <c r="C6632" s="1" t="s">
        <v>546</v>
      </c>
      <c r="D6632" t="s">
        <v>10342</v>
      </c>
    </row>
    <row r="6633" spans="1:4" x14ac:dyDescent="0.25">
      <c r="A6633" s="4" t="str">
        <f>HYPERLINK("http://www.autodoc.ru/Web/price/art/MD16612640?analog=on","MD16612640")</f>
        <v>MD16612640</v>
      </c>
      <c r="B6633" s="1" t="s">
        <v>10343</v>
      </c>
      <c r="C6633" s="1" t="s">
        <v>546</v>
      </c>
      <c r="D6633" t="s">
        <v>10344</v>
      </c>
    </row>
    <row r="6634" spans="1:4" x14ac:dyDescent="0.25">
      <c r="A6634" s="4" t="str">
        <f>HYPERLINK("http://www.autodoc.ru/Web/price/art/MD16615680?analog=on","MD16615680")</f>
        <v>MD16615680</v>
      </c>
      <c r="B6634" s="1" t="s">
        <v>10345</v>
      </c>
      <c r="C6634" s="1" t="s">
        <v>1256</v>
      </c>
      <c r="D6634" t="s">
        <v>10346</v>
      </c>
    </row>
    <row r="6635" spans="1:4" x14ac:dyDescent="0.25">
      <c r="A6635" s="4" t="str">
        <f>HYPERLINK("http://www.autodoc.ru/Web/price/art/MD16612680?analog=on","MD16612680")</f>
        <v>MD16612680</v>
      </c>
      <c r="B6635" s="1" t="s">
        <v>10347</v>
      </c>
      <c r="C6635" s="1" t="s">
        <v>546</v>
      </c>
      <c r="D6635" t="s">
        <v>10348</v>
      </c>
    </row>
    <row r="6636" spans="1:4" x14ac:dyDescent="0.25">
      <c r="A6636" s="4" t="str">
        <f>HYPERLINK("http://www.autodoc.ru/Web/price/art/MD16615740L?analog=on","MD16615740L")</f>
        <v>MD16615740L</v>
      </c>
      <c r="B6636" s="1" t="s">
        <v>10349</v>
      </c>
      <c r="C6636" s="1" t="s">
        <v>1256</v>
      </c>
      <c r="D6636" t="s">
        <v>10350</v>
      </c>
    </row>
    <row r="6637" spans="1:4" x14ac:dyDescent="0.25">
      <c r="A6637" s="4" t="str">
        <f>HYPERLINK("http://www.autodoc.ru/Web/price/art/MD16615740R?analog=on","MD16615740R")</f>
        <v>MD16615740R</v>
      </c>
      <c r="B6637" s="1" t="s">
        <v>10351</v>
      </c>
      <c r="C6637" s="1" t="s">
        <v>1256</v>
      </c>
      <c r="D6637" t="s">
        <v>10352</v>
      </c>
    </row>
    <row r="6638" spans="1:4" x14ac:dyDescent="0.25">
      <c r="A6638" s="4" t="str">
        <f>HYPERLINK("http://www.autodoc.ru/Web/price/art/MD16612740L?analog=on","MD16612740L")</f>
        <v>MD16612740L</v>
      </c>
      <c r="B6638" s="1" t="s">
        <v>10353</v>
      </c>
      <c r="C6638" s="1" t="s">
        <v>546</v>
      </c>
      <c r="D6638" t="s">
        <v>10354</v>
      </c>
    </row>
    <row r="6639" spans="1:4" x14ac:dyDescent="0.25">
      <c r="A6639" s="4" t="str">
        <f>HYPERLINK("http://www.autodoc.ru/Web/price/art/MD16612740R?analog=on","MD16612740R")</f>
        <v>MD16612740R</v>
      </c>
      <c r="B6639" s="1" t="s">
        <v>10355</v>
      </c>
      <c r="C6639" s="1" t="s">
        <v>546</v>
      </c>
      <c r="D6639" t="s">
        <v>10356</v>
      </c>
    </row>
    <row r="6640" spans="1:4" x14ac:dyDescent="0.25">
      <c r="A6640" s="4" t="str">
        <f>HYPERLINK("http://www.autodoc.ru/Web/price/art/MD16615750L?analog=on","MD16615750L")</f>
        <v>MD16615750L</v>
      </c>
      <c r="B6640" s="1" t="s">
        <v>10357</v>
      </c>
      <c r="C6640" s="1" t="s">
        <v>1256</v>
      </c>
      <c r="D6640" t="s">
        <v>10358</v>
      </c>
    </row>
    <row r="6641" spans="1:4" x14ac:dyDescent="0.25">
      <c r="A6641" s="4" t="str">
        <f>HYPERLINK("http://www.autodoc.ru/Web/price/art/MD16615750R?analog=on","MD16615750R")</f>
        <v>MD16615750R</v>
      </c>
      <c r="B6641" s="1" t="s">
        <v>10359</v>
      </c>
      <c r="C6641" s="1" t="s">
        <v>1256</v>
      </c>
      <c r="D6641" t="s">
        <v>10360</v>
      </c>
    </row>
    <row r="6642" spans="1:4" x14ac:dyDescent="0.25">
      <c r="A6642" s="4" t="str">
        <f>HYPERLINK("http://www.autodoc.ru/Web/price/art/MD166129C0L?analog=on","MD166129C0L")</f>
        <v>MD166129C0L</v>
      </c>
      <c r="B6642" s="1" t="s">
        <v>10361</v>
      </c>
      <c r="C6642" s="1" t="s">
        <v>546</v>
      </c>
      <c r="D6642" t="s">
        <v>10362</v>
      </c>
    </row>
    <row r="6643" spans="1:4" x14ac:dyDescent="0.25">
      <c r="A6643" s="4" t="str">
        <f>HYPERLINK("http://www.autodoc.ru/Web/price/art/MD166129C0R?analog=on","MD166129C0R")</f>
        <v>MD166129C0R</v>
      </c>
      <c r="B6643" s="1" t="s">
        <v>10363</v>
      </c>
      <c r="C6643" s="1" t="s">
        <v>546</v>
      </c>
      <c r="D6643" t="s">
        <v>10364</v>
      </c>
    </row>
    <row r="6644" spans="1:4" x14ac:dyDescent="0.25">
      <c r="A6644" s="3" t="s">
        <v>10365</v>
      </c>
      <c r="B6644" s="3"/>
      <c r="C6644" s="3"/>
      <c r="D6644" s="3"/>
    </row>
    <row r="6645" spans="1:4" x14ac:dyDescent="0.25">
      <c r="A6645" s="4" t="str">
        <f>HYPERLINK("http://www.autodoc.ru/Web/price/art/MD16802000L?analog=on","MD16802000L")</f>
        <v>MD16802000L</v>
      </c>
      <c r="B6645" s="1" t="s">
        <v>10366</v>
      </c>
      <c r="C6645" s="1" t="s">
        <v>10367</v>
      </c>
      <c r="D6645" t="s">
        <v>10368</v>
      </c>
    </row>
    <row r="6646" spans="1:4" x14ac:dyDescent="0.25">
      <c r="A6646" s="4" t="str">
        <f>HYPERLINK("http://www.autodoc.ru/Web/price/art/MD16898000L?analog=on","MD16898000L")</f>
        <v>MD16898000L</v>
      </c>
      <c r="B6646" s="1" t="s">
        <v>10369</v>
      </c>
      <c r="C6646" s="1" t="s">
        <v>3313</v>
      </c>
      <c r="D6646" t="s">
        <v>10368</v>
      </c>
    </row>
    <row r="6647" spans="1:4" x14ac:dyDescent="0.25">
      <c r="A6647" s="4" t="str">
        <f>HYPERLINK("http://www.autodoc.ru/Web/price/art/MD16898000R?analog=on","MD16898000R")</f>
        <v>MD16898000R</v>
      </c>
      <c r="B6647" s="1" t="s">
        <v>10370</v>
      </c>
      <c r="C6647" s="1" t="s">
        <v>3313</v>
      </c>
      <c r="D6647" t="s">
        <v>10371</v>
      </c>
    </row>
    <row r="6648" spans="1:4" x14ac:dyDescent="0.25">
      <c r="A6648" s="4" t="str">
        <f>HYPERLINK("http://www.autodoc.ru/Web/price/art/MD16802000R?analog=on","MD16802000R")</f>
        <v>MD16802000R</v>
      </c>
      <c r="B6648" s="1" t="s">
        <v>10372</v>
      </c>
      <c r="C6648" s="1" t="s">
        <v>10367</v>
      </c>
      <c r="D6648" t="s">
        <v>10371</v>
      </c>
    </row>
    <row r="6649" spans="1:4" x14ac:dyDescent="0.25">
      <c r="A6649" s="4" t="str">
        <f>HYPERLINK("http://www.autodoc.ru/Web/price/art/MD16898100B?analog=on","MD16898100B")</f>
        <v>MD16898100B</v>
      </c>
      <c r="B6649" s="1" t="s">
        <v>10373</v>
      </c>
      <c r="C6649" s="1" t="s">
        <v>699</v>
      </c>
      <c r="D6649" t="s">
        <v>10374</v>
      </c>
    </row>
    <row r="6650" spans="1:4" x14ac:dyDescent="0.25">
      <c r="A6650" s="4" t="str">
        <f>HYPERLINK("http://www.autodoc.ru/Web/price/art/MD16898120H?analog=on","MD16898120H")</f>
        <v>MD16898120H</v>
      </c>
      <c r="B6650" s="1" t="s">
        <v>10375</v>
      </c>
      <c r="C6650" s="1" t="s">
        <v>699</v>
      </c>
      <c r="D6650" t="s">
        <v>10376</v>
      </c>
    </row>
    <row r="6651" spans="1:4" x14ac:dyDescent="0.25">
      <c r="A6651" s="4" t="str">
        <f>HYPERLINK("http://www.autodoc.ru/Web/price/art/MD16898121H?analog=on","MD16898121H")</f>
        <v>MD16898121H</v>
      </c>
      <c r="B6651" s="1" t="s">
        <v>10377</v>
      </c>
      <c r="C6651" s="1" t="s">
        <v>699</v>
      </c>
      <c r="D6651" t="s">
        <v>10378</v>
      </c>
    </row>
    <row r="6652" spans="1:4" x14ac:dyDescent="0.25">
      <c r="A6652" s="4" t="str">
        <f>HYPERLINK("http://www.autodoc.ru/Web/price/art/MD16898160X?analog=on","MD16898160X")</f>
        <v>MD16898160X</v>
      </c>
      <c r="B6652" s="1" t="s">
        <v>10379</v>
      </c>
      <c r="C6652" s="1" t="s">
        <v>699</v>
      </c>
      <c r="D6652" t="s">
        <v>10380</v>
      </c>
    </row>
    <row r="6653" spans="1:4" x14ac:dyDescent="0.25">
      <c r="A6653" s="4" t="str">
        <f>HYPERLINK("http://www.autodoc.ru/Web/price/art/MD16898270PL?analog=on","MD16898270PL")</f>
        <v>MD16898270PL</v>
      </c>
      <c r="B6653" s="1" t="s">
        <v>10381</v>
      </c>
      <c r="C6653" s="1" t="s">
        <v>699</v>
      </c>
      <c r="D6653" t="s">
        <v>10382</v>
      </c>
    </row>
    <row r="6654" spans="1:4" x14ac:dyDescent="0.25">
      <c r="A6654" s="4" t="str">
        <f>HYPERLINK("http://www.autodoc.ru/Web/price/art/MD16898270PR?analog=on","MD16898270PR")</f>
        <v>MD16898270PR</v>
      </c>
      <c r="B6654" s="1" t="s">
        <v>10383</v>
      </c>
      <c r="C6654" s="1" t="s">
        <v>699</v>
      </c>
      <c r="D6654" t="s">
        <v>10384</v>
      </c>
    </row>
    <row r="6655" spans="1:4" x14ac:dyDescent="0.25">
      <c r="A6655" s="4" t="str">
        <f>HYPERLINK("http://www.autodoc.ru/Web/price/art/MD16898330?analog=on","MD16898330")</f>
        <v>MD16898330</v>
      </c>
      <c r="B6655" s="1" t="s">
        <v>10385</v>
      </c>
      <c r="C6655" s="1" t="s">
        <v>699</v>
      </c>
      <c r="D6655" t="s">
        <v>10386</v>
      </c>
    </row>
    <row r="6656" spans="1:4" x14ac:dyDescent="0.25">
      <c r="A6656" s="4" t="str">
        <f>HYPERLINK("http://www.autodoc.ru/Web/price/art/MD16898460L?analog=on","MD16898460L")</f>
        <v>MD16898460L</v>
      </c>
      <c r="B6656" s="1" t="s">
        <v>10387</v>
      </c>
      <c r="C6656" s="1" t="s">
        <v>699</v>
      </c>
      <c r="D6656" t="s">
        <v>10388</v>
      </c>
    </row>
    <row r="6657" spans="1:4" x14ac:dyDescent="0.25">
      <c r="A6657" s="4" t="str">
        <f>HYPERLINK("http://www.autodoc.ru/Web/price/art/MD16898460R?analog=on","MD16898460R")</f>
        <v>MD16898460R</v>
      </c>
      <c r="B6657" s="1" t="s">
        <v>10389</v>
      </c>
      <c r="C6657" s="1" t="s">
        <v>699</v>
      </c>
      <c r="D6657" t="s">
        <v>10390</v>
      </c>
    </row>
    <row r="6658" spans="1:4" x14ac:dyDescent="0.25">
      <c r="A6658" s="4" t="str">
        <f>HYPERLINK("http://www.autodoc.ru/Web/price/art/MD16802740RHL?analog=on","MD16802740RHL")</f>
        <v>MD16802740RHL</v>
      </c>
      <c r="B6658" s="1" t="s">
        <v>10391</v>
      </c>
      <c r="C6658" s="1" t="s">
        <v>10367</v>
      </c>
      <c r="D6658" t="s">
        <v>10392</v>
      </c>
    </row>
    <row r="6659" spans="1:4" x14ac:dyDescent="0.25">
      <c r="A6659" s="4" t="str">
        <f>HYPERLINK("http://www.autodoc.ru/Web/price/art/MD16898740RHL?analog=on","MD16898740RHL")</f>
        <v>MD16898740RHL</v>
      </c>
      <c r="B6659" s="1" t="s">
        <v>10393</v>
      </c>
      <c r="C6659" s="1" t="s">
        <v>3313</v>
      </c>
      <c r="D6659" t="s">
        <v>10394</v>
      </c>
    </row>
    <row r="6660" spans="1:4" x14ac:dyDescent="0.25">
      <c r="A6660" s="4" t="str">
        <f>HYPERLINK("http://www.autodoc.ru/Web/price/art/MD16802740RHR?analog=on","MD16802740RHR")</f>
        <v>MD16802740RHR</v>
      </c>
      <c r="B6660" s="1" t="s">
        <v>10395</v>
      </c>
      <c r="C6660" s="1" t="s">
        <v>10367</v>
      </c>
      <c r="D6660" t="s">
        <v>10396</v>
      </c>
    </row>
    <row r="6661" spans="1:4" x14ac:dyDescent="0.25">
      <c r="A6661" s="4" t="str">
        <f>HYPERLINK("http://www.autodoc.ru/Web/price/art/MD16898740RHR?analog=on","MD16898740RHR")</f>
        <v>MD16898740RHR</v>
      </c>
      <c r="B6661" s="1" t="s">
        <v>10397</v>
      </c>
      <c r="C6661" s="1" t="s">
        <v>3313</v>
      </c>
      <c r="D6661" t="s">
        <v>10398</v>
      </c>
    </row>
    <row r="6662" spans="1:4" x14ac:dyDescent="0.25">
      <c r="A6662" s="4" t="str">
        <f>HYPERLINK("http://www.autodoc.ru/Web/price/art/MD16802741RHL?analog=on","MD16802741RHL")</f>
        <v>MD16802741RHL</v>
      </c>
      <c r="B6662" s="1" t="s">
        <v>10399</v>
      </c>
      <c r="C6662" s="1" t="s">
        <v>10367</v>
      </c>
      <c r="D6662" t="s">
        <v>10394</v>
      </c>
    </row>
    <row r="6663" spans="1:4" x14ac:dyDescent="0.25">
      <c r="A6663" s="4" t="str">
        <f>HYPERLINK("http://www.autodoc.ru/Web/price/art/MD16802741RHR?analog=on","MD16802741RHR")</f>
        <v>MD16802741RHR</v>
      </c>
      <c r="B6663" s="1" t="s">
        <v>10400</v>
      </c>
      <c r="C6663" s="1" t="s">
        <v>10367</v>
      </c>
      <c r="D6663" t="s">
        <v>10398</v>
      </c>
    </row>
    <row r="6664" spans="1:4" x14ac:dyDescent="0.25">
      <c r="A6664" s="4" t="str">
        <f>HYPERLINK("http://www.autodoc.ru/Web/price/art/MD16898910?analog=on","MD16898910")</f>
        <v>MD16898910</v>
      </c>
      <c r="B6664" s="1" t="s">
        <v>10401</v>
      </c>
      <c r="C6664" s="1" t="s">
        <v>699</v>
      </c>
      <c r="D6664" t="s">
        <v>10402</v>
      </c>
    </row>
    <row r="6665" spans="1:4" x14ac:dyDescent="0.25">
      <c r="A6665" s="4" t="str">
        <f>HYPERLINK("http://www.autodoc.ru/Web/price/art/MD16898930?analog=on","MD16898930")</f>
        <v>MD16898930</v>
      </c>
      <c r="B6665" s="1" t="s">
        <v>10403</v>
      </c>
      <c r="C6665" s="1" t="s">
        <v>699</v>
      </c>
      <c r="D6665" t="s">
        <v>10404</v>
      </c>
    </row>
    <row r="6666" spans="1:4" x14ac:dyDescent="0.25">
      <c r="A6666" s="3" t="s">
        <v>10405</v>
      </c>
      <c r="B6666" s="3"/>
      <c r="C6666" s="3"/>
      <c r="D6666" s="3"/>
    </row>
    <row r="6667" spans="1:4" x14ac:dyDescent="0.25">
      <c r="A6667" s="4" t="str">
        <f>HYPERLINK("http://www.autodoc.ru/Web/price/art/MD16904000L?analog=on","MD16904000L")</f>
        <v>MD16904000L</v>
      </c>
      <c r="B6667" s="1" t="s">
        <v>10366</v>
      </c>
      <c r="C6667" s="1" t="s">
        <v>746</v>
      </c>
      <c r="D6667" t="s">
        <v>10406</v>
      </c>
    </row>
    <row r="6668" spans="1:4" x14ac:dyDescent="0.25">
      <c r="A6668" s="4" t="str">
        <f>HYPERLINK("http://www.autodoc.ru/Web/price/art/MD16904000R?analog=on","MD16904000R")</f>
        <v>MD16904000R</v>
      </c>
      <c r="B6668" s="1" t="s">
        <v>10407</v>
      </c>
      <c r="C6668" s="1" t="s">
        <v>746</v>
      </c>
      <c r="D6668" t="s">
        <v>10408</v>
      </c>
    </row>
    <row r="6669" spans="1:4" x14ac:dyDescent="0.25">
      <c r="A6669" s="4" t="str">
        <f>HYPERLINK("http://www.autodoc.ru/Web/price/art/MD16904001L?analog=on","MD16904001L")</f>
        <v>MD16904001L</v>
      </c>
      <c r="B6669" s="1" t="s">
        <v>10409</v>
      </c>
      <c r="C6669" s="1" t="s">
        <v>746</v>
      </c>
      <c r="D6669" t="s">
        <v>10410</v>
      </c>
    </row>
    <row r="6670" spans="1:4" x14ac:dyDescent="0.25">
      <c r="A6670" s="4" t="str">
        <f>HYPERLINK("http://www.autodoc.ru/Web/price/art/MD16904001R?analog=on","MD16904001R")</f>
        <v>MD16904001R</v>
      </c>
      <c r="B6670" s="1" t="s">
        <v>10411</v>
      </c>
      <c r="C6670" s="1" t="s">
        <v>746</v>
      </c>
      <c r="D6670" t="s">
        <v>10412</v>
      </c>
    </row>
    <row r="6671" spans="1:4" x14ac:dyDescent="0.25">
      <c r="A6671" s="4" t="str">
        <f>HYPERLINK("http://www.autodoc.ru/Web/price/art/MD16904330?analog=on","MD16904330")</f>
        <v>MD16904330</v>
      </c>
      <c r="B6671" s="1" t="s">
        <v>10413</v>
      </c>
      <c r="C6671" s="1" t="s">
        <v>746</v>
      </c>
      <c r="D6671" t="s">
        <v>10414</v>
      </c>
    </row>
    <row r="6672" spans="1:4" x14ac:dyDescent="0.25">
      <c r="A6672" s="3" t="s">
        <v>10415</v>
      </c>
      <c r="B6672" s="3"/>
      <c r="C6672" s="3"/>
      <c r="D6672" s="3"/>
    </row>
    <row r="6673" spans="1:4" x14ac:dyDescent="0.25">
      <c r="A6673" s="4" t="str">
        <f>HYPERLINK("http://www.autodoc.ru/Web/price/art/MD17096010L?analog=on","MD17096010L")</f>
        <v>MD17096010L</v>
      </c>
      <c r="B6673" s="1" t="s">
        <v>10416</v>
      </c>
      <c r="C6673" s="1" t="s">
        <v>639</v>
      </c>
      <c r="D6673" t="s">
        <v>10417</v>
      </c>
    </row>
    <row r="6674" spans="1:4" x14ac:dyDescent="0.25">
      <c r="A6674" s="4" t="str">
        <f>HYPERLINK("http://www.autodoc.ru/Web/price/art/MD17096010R?analog=on","MD17096010R")</f>
        <v>MD17096010R</v>
      </c>
      <c r="B6674" s="1" t="s">
        <v>10418</v>
      </c>
      <c r="C6674" s="1" t="s">
        <v>639</v>
      </c>
      <c r="D6674" t="s">
        <v>10419</v>
      </c>
    </row>
    <row r="6675" spans="1:4" x14ac:dyDescent="0.25">
      <c r="A6675" s="4" t="str">
        <f>HYPERLINK("http://www.autodoc.ru/Web/price/art/MD17096011HN?analog=on","MD17096011HN")</f>
        <v>MD17096011HN</v>
      </c>
      <c r="B6675" s="1" t="s">
        <v>10420</v>
      </c>
      <c r="C6675" s="1" t="s">
        <v>639</v>
      </c>
      <c r="D6675" t="s">
        <v>10421</v>
      </c>
    </row>
    <row r="6676" spans="1:4" x14ac:dyDescent="0.25">
      <c r="A6676" s="4" t="str">
        <f>HYPERLINK("http://www.autodoc.ru/Web/price/art/MD20300080L?analog=on","MD20300080L")</f>
        <v>MD20300080L</v>
      </c>
      <c r="C6676" s="1" t="s">
        <v>7981</v>
      </c>
      <c r="D6676" t="s">
        <v>10422</v>
      </c>
    </row>
    <row r="6677" spans="1:4" x14ac:dyDescent="0.25">
      <c r="A6677" s="4" t="str">
        <f>HYPERLINK("http://www.autodoc.ru/Web/price/art/MD20300080R?analog=on","MD20300080R")</f>
        <v>MD20300080R</v>
      </c>
      <c r="C6677" s="1" t="s">
        <v>7981</v>
      </c>
      <c r="D6677" t="s">
        <v>10423</v>
      </c>
    </row>
    <row r="6678" spans="1:4" x14ac:dyDescent="0.25">
      <c r="A6678" s="4" t="str">
        <f>HYPERLINK("http://www.autodoc.ru/Web/price/art/MD20293970?analog=on","MD20293970")</f>
        <v>MD20293970</v>
      </c>
      <c r="B6678" s="1" t="s">
        <v>9546</v>
      </c>
      <c r="C6678" s="1" t="s">
        <v>8360</v>
      </c>
      <c r="D6678" t="s">
        <v>9547</v>
      </c>
    </row>
    <row r="6679" spans="1:4" x14ac:dyDescent="0.25">
      <c r="A6679" s="3" t="s">
        <v>10424</v>
      </c>
      <c r="B6679" s="3"/>
      <c r="C6679" s="3"/>
      <c r="D6679" s="3"/>
    </row>
    <row r="6680" spans="1:4" x14ac:dyDescent="0.25">
      <c r="A6680" s="4" t="str">
        <f>HYPERLINK("http://www.autodoc.ru/Web/price/art/MD17612100?analog=on","MD17612100")</f>
        <v>MD17612100</v>
      </c>
      <c r="B6680" s="1" t="s">
        <v>10425</v>
      </c>
      <c r="C6680" s="1" t="s">
        <v>546</v>
      </c>
      <c r="D6680" t="s">
        <v>10426</v>
      </c>
    </row>
    <row r="6681" spans="1:4" x14ac:dyDescent="0.25">
      <c r="A6681" s="4" t="str">
        <f>HYPERLINK("http://www.autodoc.ru/Web/price/art/MD17612160?analog=on","MD17612160")</f>
        <v>MD17612160</v>
      </c>
      <c r="B6681" s="1" t="s">
        <v>10427</v>
      </c>
      <c r="C6681" s="1" t="s">
        <v>546</v>
      </c>
      <c r="D6681" t="s">
        <v>10428</v>
      </c>
    </row>
    <row r="6682" spans="1:4" x14ac:dyDescent="0.25">
      <c r="A6682" s="4" t="str">
        <f>HYPERLINK("http://www.autodoc.ru/Web/price/art/MD17612190?analog=on","MD17612190")</f>
        <v>MD17612190</v>
      </c>
      <c r="B6682" s="1" t="s">
        <v>10429</v>
      </c>
      <c r="C6682" s="1" t="s">
        <v>546</v>
      </c>
      <c r="D6682" t="s">
        <v>10430</v>
      </c>
    </row>
    <row r="6683" spans="1:4" x14ac:dyDescent="0.25">
      <c r="A6683" s="4" t="str">
        <f>HYPERLINK("http://www.autodoc.ru/Web/price/art/MD17612270L?analog=on","MD17612270L")</f>
        <v>MD17612270L</v>
      </c>
      <c r="B6683" s="1" t="s">
        <v>10431</v>
      </c>
      <c r="C6683" s="1" t="s">
        <v>546</v>
      </c>
      <c r="D6683" t="s">
        <v>10432</v>
      </c>
    </row>
    <row r="6684" spans="1:4" x14ac:dyDescent="0.25">
      <c r="A6684" s="4" t="str">
        <f>HYPERLINK("http://www.autodoc.ru/Web/price/art/MD17612270R?analog=on","MD17612270R")</f>
        <v>MD17612270R</v>
      </c>
      <c r="B6684" s="1" t="s">
        <v>10433</v>
      </c>
      <c r="C6684" s="1" t="s">
        <v>546</v>
      </c>
      <c r="D6684" t="s">
        <v>10434</v>
      </c>
    </row>
    <row r="6685" spans="1:4" x14ac:dyDescent="0.25">
      <c r="A6685" s="4" t="str">
        <f>HYPERLINK("http://www.autodoc.ru/Web/price/art/MD17612330?analog=on","MD17612330")</f>
        <v>MD17612330</v>
      </c>
      <c r="B6685" s="1" t="s">
        <v>10435</v>
      </c>
      <c r="C6685" s="1" t="s">
        <v>546</v>
      </c>
      <c r="D6685" t="s">
        <v>10436</v>
      </c>
    </row>
    <row r="6686" spans="1:4" x14ac:dyDescent="0.25">
      <c r="A6686" s="4" t="str">
        <f>HYPERLINK("http://www.autodoc.ru/Web/price/art/MD17612740L?analog=on","MD17612740L")</f>
        <v>MD17612740L</v>
      </c>
      <c r="B6686" s="1" t="s">
        <v>10437</v>
      </c>
      <c r="C6686" s="1" t="s">
        <v>546</v>
      </c>
      <c r="D6686" t="s">
        <v>10438</v>
      </c>
    </row>
    <row r="6687" spans="1:4" x14ac:dyDescent="0.25">
      <c r="A6687" s="4" t="str">
        <f>HYPERLINK("http://www.autodoc.ru/Web/price/art/MD17612740R?analog=on","MD17612740R")</f>
        <v>MD17612740R</v>
      </c>
      <c r="B6687" s="1" t="s">
        <v>10439</v>
      </c>
      <c r="C6687" s="1" t="s">
        <v>546</v>
      </c>
      <c r="D6687" t="s">
        <v>10440</v>
      </c>
    </row>
    <row r="6688" spans="1:4" x14ac:dyDescent="0.25">
      <c r="A6688" s="3" t="s">
        <v>10441</v>
      </c>
      <c r="B6688" s="3"/>
      <c r="C6688" s="3"/>
      <c r="D6688" s="3"/>
    </row>
    <row r="6689" spans="1:4" x14ac:dyDescent="0.25">
      <c r="A6689" s="4" t="str">
        <f>HYPERLINK("http://www.autodoc.ru/Web/price/art/MD20182000L?analog=on","MD20182000L")</f>
        <v>MD20182000L</v>
      </c>
      <c r="B6689" s="1" t="s">
        <v>10442</v>
      </c>
      <c r="C6689" s="1" t="s">
        <v>10443</v>
      </c>
      <c r="D6689" t="s">
        <v>10444</v>
      </c>
    </row>
    <row r="6690" spans="1:4" x14ac:dyDescent="0.25">
      <c r="A6690" s="4" t="str">
        <f>HYPERLINK("http://www.autodoc.ru/Web/price/art/MD20182000R?analog=on","MD20182000R")</f>
        <v>MD20182000R</v>
      </c>
      <c r="B6690" s="1" t="s">
        <v>10445</v>
      </c>
      <c r="C6690" s="1" t="s">
        <v>10443</v>
      </c>
      <c r="D6690" t="s">
        <v>10446</v>
      </c>
    </row>
    <row r="6691" spans="1:4" x14ac:dyDescent="0.25">
      <c r="A6691" s="4" t="str">
        <f>HYPERLINK("http://www.autodoc.ru/Web/price/art/MD20182002L?analog=on","MD20182002L")</f>
        <v>MD20182002L</v>
      </c>
      <c r="B6691" s="1" t="s">
        <v>10447</v>
      </c>
      <c r="C6691" s="1" t="s">
        <v>10443</v>
      </c>
      <c r="D6691" t="s">
        <v>10448</v>
      </c>
    </row>
    <row r="6692" spans="1:4" x14ac:dyDescent="0.25">
      <c r="A6692" s="4" t="str">
        <f>HYPERLINK("http://www.autodoc.ru/Web/price/art/MD20182002R?analog=on","MD20182002R")</f>
        <v>MD20182002R</v>
      </c>
      <c r="B6692" s="1" t="s">
        <v>10449</v>
      </c>
      <c r="C6692" s="1" t="s">
        <v>10443</v>
      </c>
      <c r="D6692" t="s">
        <v>10450</v>
      </c>
    </row>
    <row r="6693" spans="1:4" x14ac:dyDescent="0.25">
      <c r="A6693" s="4" t="str">
        <f>HYPERLINK("http://www.autodoc.ru/Web/price/art/MD20182003HL?analog=on","MD20182003HL")</f>
        <v>MD20182003HL</v>
      </c>
      <c r="B6693" s="1" t="s">
        <v>10447</v>
      </c>
      <c r="C6693" s="1" t="s">
        <v>10443</v>
      </c>
      <c r="D6693" t="s">
        <v>10451</v>
      </c>
    </row>
    <row r="6694" spans="1:4" x14ac:dyDescent="0.25">
      <c r="A6694" s="4" t="str">
        <f>HYPERLINK("http://www.autodoc.ru/Web/price/art/MD20182003HR?analog=on","MD20182003HR")</f>
        <v>MD20182003HR</v>
      </c>
      <c r="B6694" s="1" t="s">
        <v>10449</v>
      </c>
      <c r="C6694" s="1" t="s">
        <v>10443</v>
      </c>
      <c r="D6694" t="s">
        <v>10452</v>
      </c>
    </row>
    <row r="6695" spans="1:4" x14ac:dyDescent="0.25">
      <c r="A6695" s="4" t="str">
        <f>HYPERLINK("http://www.autodoc.ru/Web/price/art/MD20182004HL?analog=on","MD20182004HL")</f>
        <v>MD20182004HL</v>
      </c>
      <c r="B6695" s="1" t="s">
        <v>10447</v>
      </c>
      <c r="C6695" s="1" t="s">
        <v>10443</v>
      </c>
      <c r="D6695" t="s">
        <v>10453</v>
      </c>
    </row>
    <row r="6696" spans="1:4" x14ac:dyDescent="0.25">
      <c r="A6696" s="4" t="str">
        <f>HYPERLINK("http://www.autodoc.ru/Web/price/art/MD20182004HR?analog=on","MD20182004HR")</f>
        <v>MD20182004HR</v>
      </c>
      <c r="B6696" s="1" t="s">
        <v>10449</v>
      </c>
      <c r="C6696" s="1" t="s">
        <v>10443</v>
      </c>
      <c r="D6696" t="s">
        <v>10454</v>
      </c>
    </row>
    <row r="6697" spans="1:4" x14ac:dyDescent="0.25">
      <c r="A6697" s="4" t="str">
        <f>HYPERLINK("http://www.autodoc.ru/Web/price/art/MD20182005HN?analog=on","MD20182005HN")</f>
        <v>MD20182005HN</v>
      </c>
      <c r="B6697" s="1" t="s">
        <v>10455</v>
      </c>
      <c r="C6697" s="1" t="s">
        <v>10443</v>
      </c>
      <c r="D6697" t="s">
        <v>10456</v>
      </c>
    </row>
    <row r="6698" spans="1:4" x14ac:dyDescent="0.25">
      <c r="A6698" s="4" t="str">
        <f>HYPERLINK("http://www.autodoc.ru/Web/price/art/MD20182006HN?analog=on","MD20182006HN")</f>
        <v>MD20182006HN</v>
      </c>
      <c r="B6698" s="1" t="s">
        <v>10455</v>
      </c>
      <c r="C6698" s="1" t="s">
        <v>10443</v>
      </c>
      <c r="D6698" t="s">
        <v>10457</v>
      </c>
    </row>
    <row r="6699" spans="1:4" x14ac:dyDescent="0.25">
      <c r="A6699" s="4" t="str">
        <f>HYPERLINK("http://www.autodoc.ru/Web/price/art/MD20182022L?analog=on","MD20182022L")</f>
        <v>MD20182022L</v>
      </c>
      <c r="B6699" s="1" t="s">
        <v>10458</v>
      </c>
      <c r="C6699" s="1" t="s">
        <v>10443</v>
      </c>
      <c r="D6699" t="s">
        <v>10459</v>
      </c>
    </row>
    <row r="6700" spans="1:4" x14ac:dyDescent="0.25">
      <c r="A6700" s="4" t="str">
        <f>HYPERLINK("http://www.autodoc.ru/Web/price/art/MD20182022R?analog=on","MD20182022R")</f>
        <v>MD20182022R</v>
      </c>
      <c r="B6700" s="1" t="s">
        <v>10460</v>
      </c>
      <c r="C6700" s="1" t="s">
        <v>10443</v>
      </c>
      <c r="D6700" t="s">
        <v>10461</v>
      </c>
    </row>
    <row r="6701" spans="1:4" x14ac:dyDescent="0.25">
      <c r="A6701" s="4" t="str">
        <f>HYPERLINK("http://www.autodoc.ru/Web/price/art/MD20182030WL?analog=on","MD20182030WL")</f>
        <v>MD20182030WL</v>
      </c>
      <c r="B6701" s="1" t="s">
        <v>10462</v>
      </c>
      <c r="C6701" s="1" t="s">
        <v>10443</v>
      </c>
      <c r="D6701" t="s">
        <v>10463</v>
      </c>
    </row>
    <row r="6702" spans="1:4" x14ac:dyDescent="0.25">
      <c r="A6702" s="4" t="str">
        <f>HYPERLINK("http://www.autodoc.ru/Web/price/art/MD20182030YL?analog=on","MD20182030YL")</f>
        <v>MD20182030YL</v>
      </c>
      <c r="B6702" s="1" t="s">
        <v>10464</v>
      </c>
      <c r="C6702" s="1" t="s">
        <v>10443</v>
      </c>
      <c r="D6702" t="s">
        <v>10465</v>
      </c>
    </row>
    <row r="6703" spans="1:4" x14ac:dyDescent="0.25">
      <c r="A6703" s="4" t="str">
        <f>HYPERLINK("http://www.autodoc.ru/Web/price/art/MD20182030WR?analog=on","MD20182030WR")</f>
        <v>MD20182030WR</v>
      </c>
      <c r="B6703" s="1" t="s">
        <v>10466</v>
      </c>
      <c r="C6703" s="1" t="s">
        <v>10443</v>
      </c>
      <c r="D6703" t="s">
        <v>10467</v>
      </c>
    </row>
    <row r="6704" spans="1:4" x14ac:dyDescent="0.25">
      <c r="A6704" s="4" t="str">
        <f>HYPERLINK("http://www.autodoc.ru/Web/price/art/MD20182030YR?analog=on","MD20182030YR")</f>
        <v>MD20182030YR</v>
      </c>
      <c r="B6704" s="1" t="s">
        <v>10468</v>
      </c>
      <c r="C6704" s="1" t="s">
        <v>10443</v>
      </c>
      <c r="D6704" t="s">
        <v>10469</v>
      </c>
    </row>
    <row r="6705" spans="1:4" x14ac:dyDescent="0.25">
      <c r="A6705" s="4" t="str">
        <f>HYPERLINK("http://www.autodoc.ru/Web/price/art/MD20182031HL?analog=on","MD20182031HL")</f>
        <v>MD20182031HL</v>
      </c>
      <c r="B6705" s="1" t="s">
        <v>10462</v>
      </c>
      <c r="C6705" s="1" t="s">
        <v>10443</v>
      </c>
      <c r="D6705" t="s">
        <v>10470</v>
      </c>
    </row>
    <row r="6706" spans="1:4" x14ac:dyDescent="0.25">
      <c r="A6706" s="4" t="str">
        <f>HYPERLINK("http://www.autodoc.ru/Web/price/art/MD20182031HR?analog=on","MD20182031HR")</f>
        <v>MD20182031HR</v>
      </c>
      <c r="B6706" s="1" t="s">
        <v>10466</v>
      </c>
      <c r="C6706" s="1" t="s">
        <v>10443</v>
      </c>
      <c r="D6706" t="s">
        <v>10471</v>
      </c>
    </row>
    <row r="6707" spans="1:4" x14ac:dyDescent="0.25">
      <c r="A6707" s="4" t="str">
        <f>HYPERLINK("http://www.autodoc.ru/Web/price/art/MD20182032HN?analog=on","MD20182032HN")</f>
        <v>MD20182032HN</v>
      </c>
      <c r="B6707" s="1" t="s">
        <v>10472</v>
      </c>
      <c r="C6707" s="1" t="s">
        <v>10443</v>
      </c>
      <c r="D6707" t="s">
        <v>10473</v>
      </c>
    </row>
    <row r="6708" spans="1:4" x14ac:dyDescent="0.25">
      <c r="A6708" s="4" t="str">
        <f>HYPERLINK("http://www.autodoc.ru/Web/price/art/MD20182100HB?analog=on","MD20182100HB")</f>
        <v>MD20182100HB</v>
      </c>
      <c r="B6708" s="1" t="s">
        <v>10474</v>
      </c>
      <c r="C6708" s="1" t="s">
        <v>10443</v>
      </c>
      <c r="D6708" t="s">
        <v>10475</v>
      </c>
    </row>
    <row r="6709" spans="1:4" x14ac:dyDescent="0.25">
      <c r="A6709" s="4" t="str">
        <f>HYPERLINK("http://www.autodoc.ru/Web/price/art/MD20182101HB?analog=on","MD20182101HB")</f>
        <v>MD20182101HB</v>
      </c>
      <c r="B6709" s="1" t="s">
        <v>10474</v>
      </c>
      <c r="C6709" s="1" t="s">
        <v>10443</v>
      </c>
      <c r="D6709" t="s">
        <v>10476</v>
      </c>
    </row>
    <row r="6710" spans="1:4" x14ac:dyDescent="0.25">
      <c r="A6710" s="4" t="str">
        <f>HYPERLINK("http://www.autodoc.ru/Web/price/art/MD20189160X?analog=on","MD20189160X")</f>
        <v>MD20189160X</v>
      </c>
      <c r="B6710" s="1" t="s">
        <v>10477</v>
      </c>
      <c r="C6710" s="1" t="s">
        <v>10478</v>
      </c>
      <c r="D6710" t="s">
        <v>10479</v>
      </c>
    </row>
    <row r="6711" spans="1:4" x14ac:dyDescent="0.25">
      <c r="A6711" s="4" t="str">
        <f>HYPERLINK("http://www.autodoc.ru/Web/price/art/MD20182160G?analog=on","MD20182160G")</f>
        <v>MD20182160G</v>
      </c>
      <c r="B6711" s="1" t="s">
        <v>10480</v>
      </c>
      <c r="C6711" s="1" t="s">
        <v>10481</v>
      </c>
      <c r="D6711" t="s">
        <v>10482</v>
      </c>
    </row>
    <row r="6712" spans="1:4" x14ac:dyDescent="0.25">
      <c r="A6712" s="4" t="str">
        <f>HYPERLINK("http://www.autodoc.ru/Web/price/art/MD20189160G?analog=on","MD20189160G")</f>
        <v>MD20189160G</v>
      </c>
      <c r="B6712" s="1" t="s">
        <v>10483</v>
      </c>
      <c r="C6712" s="1" t="s">
        <v>10478</v>
      </c>
      <c r="D6712" t="s">
        <v>10484</v>
      </c>
    </row>
    <row r="6713" spans="1:4" x14ac:dyDescent="0.25">
      <c r="A6713" s="4" t="str">
        <f>HYPERLINK("http://www.autodoc.ru/Web/price/art/MD20189161?analog=on","MD20189161")</f>
        <v>MD20189161</v>
      </c>
      <c r="B6713" s="1" t="s">
        <v>10485</v>
      </c>
      <c r="C6713" s="1" t="s">
        <v>10478</v>
      </c>
      <c r="D6713" t="s">
        <v>10486</v>
      </c>
    </row>
    <row r="6714" spans="1:4" x14ac:dyDescent="0.25">
      <c r="A6714" s="4" t="str">
        <f>HYPERLINK("http://www.autodoc.ru/Web/price/art/MD20189170B?analog=on","MD20189170B")</f>
        <v>MD20189170B</v>
      </c>
      <c r="B6714" s="1" t="s">
        <v>10487</v>
      </c>
      <c r="C6714" s="1" t="s">
        <v>10478</v>
      </c>
      <c r="D6714" t="s">
        <v>10488</v>
      </c>
    </row>
    <row r="6715" spans="1:4" x14ac:dyDescent="0.25">
      <c r="A6715" s="4" t="str">
        <f>HYPERLINK("http://www.autodoc.ru/Web/price/art/MD20182270L?analog=on","MD20182270L")</f>
        <v>MD20182270L</v>
      </c>
      <c r="B6715" s="1" t="s">
        <v>10489</v>
      </c>
      <c r="C6715" s="1" t="s">
        <v>10443</v>
      </c>
      <c r="D6715" t="s">
        <v>10490</v>
      </c>
    </row>
    <row r="6716" spans="1:4" x14ac:dyDescent="0.25">
      <c r="A6716" s="4" t="str">
        <f>HYPERLINK("http://www.autodoc.ru/Web/price/art/MD20182270R?analog=on","MD20182270R")</f>
        <v>MD20182270R</v>
      </c>
      <c r="B6716" s="1" t="s">
        <v>10491</v>
      </c>
      <c r="C6716" s="1" t="s">
        <v>10443</v>
      </c>
      <c r="D6716" t="s">
        <v>10492</v>
      </c>
    </row>
    <row r="6717" spans="1:4" x14ac:dyDescent="0.25">
      <c r="A6717" s="4" t="str">
        <f>HYPERLINK("http://www.autodoc.ru/Web/price/art/MD20182330?analog=on","MD20182330")</f>
        <v>MD20182330</v>
      </c>
      <c r="B6717" s="1" t="s">
        <v>10493</v>
      </c>
      <c r="C6717" s="1" t="s">
        <v>10494</v>
      </c>
      <c r="D6717" t="s">
        <v>10495</v>
      </c>
    </row>
    <row r="6718" spans="1:4" x14ac:dyDescent="0.25">
      <c r="A6718" s="4" t="str">
        <f>HYPERLINK("http://www.autodoc.ru/Web/price/art/MD20186330?analog=on","MD20186330")</f>
        <v>MD20186330</v>
      </c>
      <c r="B6718" s="1" t="s">
        <v>10496</v>
      </c>
      <c r="C6718" s="1" t="s">
        <v>10497</v>
      </c>
      <c r="D6718" t="s">
        <v>10498</v>
      </c>
    </row>
    <row r="6719" spans="1:4" x14ac:dyDescent="0.25">
      <c r="A6719" s="4" t="str">
        <f>HYPERLINK("http://www.autodoc.ru/Web/price/art/MD20182400L?analog=on","MD20182400L")</f>
        <v>MD20182400L</v>
      </c>
      <c r="B6719" s="1" t="s">
        <v>10499</v>
      </c>
      <c r="C6719" s="1" t="s">
        <v>10443</v>
      </c>
      <c r="D6719" t="s">
        <v>10500</v>
      </c>
    </row>
    <row r="6720" spans="1:4" x14ac:dyDescent="0.25">
      <c r="A6720" s="4" t="str">
        <f>HYPERLINK("http://www.autodoc.ru/Web/price/art/MD20182400R?analog=on","MD20182400R")</f>
        <v>MD20182400R</v>
      </c>
      <c r="B6720" s="1" t="s">
        <v>10501</v>
      </c>
      <c r="C6720" s="1" t="s">
        <v>10443</v>
      </c>
      <c r="D6720" t="s">
        <v>10502</v>
      </c>
    </row>
    <row r="6721" spans="1:4" x14ac:dyDescent="0.25">
      <c r="A6721" s="4" t="str">
        <f>HYPERLINK("http://www.autodoc.ru/Web/price/art/MD20182410?analog=on","MD20182410")</f>
        <v>MD20182410</v>
      </c>
      <c r="B6721" s="1" t="s">
        <v>10503</v>
      </c>
      <c r="C6721" s="1" t="s">
        <v>10443</v>
      </c>
      <c r="D6721" t="s">
        <v>10504</v>
      </c>
    </row>
    <row r="6722" spans="1:4" x14ac:dyDescent="0.25">
      <c r="A6722" s="4" t="str">
        <f>HYPERLINK("http://www.autodoc.ru/Web/price/art/MD20182480L?analog=on","MD20182480L")</f>
        <v>MD20182480L</v>
      </c>
      <c r="B6722" s="1" t="s">
        <v>10505</v>
      </c>
      <c r="C6722" s="1" t="s">
        <v>10443</v>
      </c>
      <c r="D6722" t="s">
        <v>10506</v>
      </c>
    </row>
    <row r="6723" spans="1:4" x14ac:dyDescent="0.25">
      <c r="A6723" s="4" t="str">
        <f>HYPERLINK("http://www.autodoc.ru/Web/price/art/MD20182480R?analog=on","MD20182480R")</f>
        <v>MD20182480R</v>
      </c>
      <c r="B6723" s="1" t="s">
        <v>10507</v>
      </c>
      <c r="C6723" s="1" t="s">
        <v>10443</v>
      </c>
      <c r="D6723" t="s">
        <v>10508</v>
      </c>
    </row>
    <row r="6724" spans="1:4" x14ac:dyDescent="0.25">
      <c r="A6724" s="4" t="str">
        <f>HYPERLINK("http://www.autodoc.ru/Web/price/art/MD20182490L?analog=on","MD20182490L")</f>
        <v>MD20182490L</v>
      </c>
      <c r="C6724" s="1" t="s">
        <v>10443</v>
      </c>
      <c r="D6724" t="s">
        <v>10509</v>
      </c>
    </row>
    <row r="6725" spans="1:4" x14ac:dyDescent="0.25">
      <c r="A6725" s="4" t="str">
        <f>HYPERLINK("http://www.autodoc.ru/Web/price/art/MD20182490R?analog=on","MD20182490R")</f>
        <v>MD20182490R</v>
      </c>
      <c r="C6725" s="1" t="s">
        <v>10443</v>
      </c>
      <c r="D6725" t="s">
        <v>10510</v>
      </c>
    </row>
    <row r="6726" spans="1:4" x14ac:dyDescent="0.25">
      <c r="A6726" s="4" t="str">
        <f>HYPERLINK("http://www.autodoc.ru/Web/price/art/MD20182540BN?analog=on","MD20182540BN")</f>
        <v>MD20182540BN</v>
      </c>
      <c r="C6726" s="1" t="s">
        <v>10443</v>
      </c>
      <c r="D6726" t="s">
        <v>10511</v>
      </c>
    </row>
    <row r="6727" spans="1:4" x14ac:dyDescent="0.25">
      <c r="A6727" s="4" t="str">
        <f>HYPERLINK("http://www.autodoc.ru/Web/price/art/MD20182560L?analog=on","MD20182560L")</f>
        <v>MD20182560L</v>
      </c>
      <c r="B6727" s="1" t="s">
        <v>10512</v>
      </c>
      <c r="C6727" s="1" t="s">
        <v>10443</v>
      </c>
      <c r="D6727" t="s">
        <v>10513</v>
      </c>
    </row>
    <row r="6728" spans="1:4" x14ac:dyDescent="0.25">
      <c r="A6728" s="4" t="str">
        <f>HYPERLINK("http://www.autodoc.ru/Web/price/art/MD20182560R?analog=on","MD20182560R")</f>
        <v>MD20182560R</v>
      </c>
      <c r="B6728" s="1" t="s">
        <v>10514</v>
      </c>
      <c r="C6728" s="1" t="s">
        <v>10443</v>
      </c>
      <c r="D6728" t="s">
        <v>10515</v>
      </c>
    </row>
    <row r="6729" spans="1:4" x14ac:dyDescent="0.25">
      <c r="A6729" s="4" t="str">
        <f>HYPERLINK("http://www.autodoc.ru/Web/price/art/MD20189640X?analog=on","MD20189640X")</f>
        <v>MD20189640X</v>
      </c>
      <c r="B6729" s="1" t="s">
        <v>10516</v>
      </c>
      <c r="C6729" s="1" t="s">
        <v>10478</v>
      </c>
      <c r="D6729" t="s">
        <v>10517</v>
      </c>
    </row>
    <row r="6730" spans="1:4" x14ac:dyDescent="0.25">
      <c r="A6730" s="4" t="str">
        <f>HYPERLINK("http://www.autodoc.ru/Web/price/art/MD20189660B?analog=on","MD20189660B")</f>
        <v>MD20189660B</v>
      </c>
      <c r="B6730" s="1" t="s">
        <v>10518</v>
      </c>
      <c r="C6730" s="1" t="s">
        <v>10478</v>
      </c>
      <c r="D6730" t="s">
        <v>10519</v>
      </c>
    </row>
    <row r="6731" spans="1:4" x14ac:dyDescent="0.25">
      <c r="A6731" s="4" t="str">
        <f>HYPERLINK("http://www.autodoc.ru/Web/price/art/MD20182740L?analog=on","MD20182740L")</f>
        <v>MD20182740L</v>
      </c>
      <c r="B6731" s="1" t="s">
        <v>10520</v>
      </c>
      <c r="C6731" s="1" t="s">
        <v>10443</v>
      </c>
      <c r="D6731" t="s">
        <v>10521</v>
      </c>
    </row>
    <row r="6732" spans="1:4" x14ac:dyDescent="0.25">
      <c r="A6732" s="4" t="str">
        <f>HYPERLINK("http://www.autodoc.ru/Web/price/art/MD20182740R?analog=on","MD20182740R")</f>
        <v>MD20182740R</v>
      </c>
      <c r="B6732" s="1" t="s">
        <v>10522</v>
      </c>
      <c r="C6732" s="1" t="s">
        <v>10443</v>
      </c>
      <c r="D6732" t="s">
        <v>10523</v>
      </c>
    </row>
    <row r="6733" spans="1:4" x14ac:dyDescent="0.25">
      <c r="A6733" s="4" t="str">
        <f>HYPERLINK("http://www.autodoc.ru/Web/price/art/MD20182741RTN?analog=on","MD20182741RTN")</f>
        <v>MD20182741RTN</v>
      </c>
      <c r="B6733" s="1" t="s">
        <v>10524</v>
      </c>
      <c r="C6733" s="1" t="s">
        <v>10443</v>
      </c>
      <c r="D6733" t="s">
        <v>10525</v>
      </c>
    </row>
    <row r="6734" spans="1:4" x14ac:dyDescent="0.25">
      <c r="A6734" s="4" t="str">
        <f>HYPERLINK("http://www.autodoc.ru/Web/price/art/MD20182742RWL?analog=on","MD20182742RWL")</f>
        <v>MD20182742RWL</v>
      </c>
      <c r="B6734" s="1" t="s">
        <v>10520</v>
      </c>
      <c r="C6734" s="1" t="s">
        <v>10443</v>
      </c>
      <c r="D6734" t="s">
        <v>10526</v>
      </c>
    </row>
    <row r="6735" spans="1:4" x14ac:dyDescent="0.25">
      <c r="A6735" s="4" t="str">
        <f>HYPERLINK("http://www.autodoc.ru/Web/price/art/MD20182742RWR?analog=on","MD20182742RWR")</f>
        <v>MD20182742RWR</v>
      </c>
      <c r="B6735" s="1" t="s">
        <v>10522</v>
      </c>
      <c r="C6735" s="1" t="s">
        <v>10443</v>
      </c>
      <c r="D6735" t="s">
        <v>10527</v>
      </c>
    </row>
    <row r="6736" spans="1:4" x14ac:dyDescent="0.25">
      <c r="A6736" s="4" t="str">
        <f>HYPERLINK("http://www.autodoc.ru/Web/price/art/MD20182743TRL?analog=on","MD20182743TRL")</f>
        <v>MD20182743TRL</v>
      </c>
      <c r="B6736" s="1" t="s">
        <v>10520</v>
      </c>
      <c r="C6736" s="1" t="s">
        <v>10443</v>
      </c>
      <c r="D6736" t="s">
        <v>10528</v>
      </c>
    </row>
    <row r="6737" spans="1:4" x14ac:dyDescent="0.25">
      <c r="A6737" s="4" t="str">
        <f>HYPERLINK("http://www.autodoc.ru/Web/price/art/MD20182743TRR?analog=on","MD20182743TRR")</f>
        <v>MD20182743TRR</v>
      </c>
      <c r="B6737" s="1" t="s">
        <v>10522</v>
      </c>
      <c r="C6737" s="1" t="s">
        <v>10443</v>
      </c>
      <c r="D6737" t="s">
        <v>10529</v>
      </c>
    </row>
    <row r="6738" spans="1:4" x14ac:dyDescent="0.25">
      <c r="A6738" s="4" t="str">
        <f>HYPERLINK("http://www.autodoc.ru/Web/price/art/MD20182810L?analog=on","MD20182810L")</f>
        <v>MD20182810L</v>
      </c>
      <c r="B6738" s="1" t="s">
        <v>10530</v>
      </c>
      <c r="C6738" s="1" t="s">
        <v>10443</v>
      </c>
      <c r="D6738" t="s">
        <v>10531</v>
      </c>
    </row>
    <row r="6739" spans="1:4" x14ac:dyDescent="0.25">
      <c r="A6739" s="4" t="str">
        <f>HYPERLINK("http://www.autodoc.ru/Web/price/art/MD20182810R?analog=on","MD20182810R")</f>
        <v>MD20182810R</v>
      </c>
      <c r="B6739" s="1" t="s">
        <v>10532</v>
      </c>
      <c r="C6739" s="1" t="s">
        <v>10443</v>
      </c>
      <c r="D6739" t="s">
        <v>10533</v>
      </c>
    </row>
    <row r="6740" spans="1:4" x14ac:dyDescent="0.25">
      <c r="A6740" s="4" t="str">
        <f>HYPERLINK("http://www.autodoc.ru/Web/price/art/MD20182850L?analog=on","MD20182850L")</f>
        <v>MD20182850L</v>
      </c>
      <c r="B6740" s="1" t="s">
        <v>10534</v>
      </c>
      <c r="C6740" s="1" t="s">
        <v>10443</v>
      </c>
      <c r="D6740" t="s">
        <v>10535</v>
      </c>
    </row>
    <row r="6741" spans="1:4" x14ac:dyDescent="0.25">
      <c r="A6741" s="4" t="str">
        <f>HYPERLINK("http://www.autodoc.ru/Web/price/art/MD20182850R?analog=on","MD20182850R")</f>
        <v>MD20182850R</v>
      </c>
      <c r="B6741" s="1" t="s">
        <v>10536</v>
      </c>
      <c r="C6741" s="1" t="s">
        <v>10443</v>
      </c>
      <c r="D6741" t="s">
        <v>10537</v>
      </c>
    </row>
    <row r="6742" spans="1:4" x14ac:dyDescent="0.25">
      <c r="A6742" s="4" t="str">
        <f>HYPERLINK("http://www.autodoc.ru/Web/price/art/MD20183901?analog=on","MD20183901")</f>
        <v>MD20183901</v>
      </c>
      <c r="B6742" s="1" t="s">
        <v>10538</v>
      </c>
      <c r="C6742" s="1" t="s">
        <v>8636</v>
      </c>
      <c r="D6742" t="s">
        <v>10539</v>
      </c>
    </row>
    <row r="6743" spans="1:4" x14ac:dyDescent="0.25">
      <c r="A6743" s="4" t="str">
        <f>HYPERLINK("http://www.autodoc.ru/Web/price/art/MD20182940?analog=on","MD20182940")</f>
        <v>MD20182940</v>
      </c>
      <c r="B6743" s="1" t="s">
        <v>10540</v>
      </c>
      <c r="C6743" s="1" t="s">
        <v>10443</v>
      </c>
      <c r="D6743" t="s">
        <v>10541</v>
      </c>
    </row>
    <row r="6744" spans="1:4" x14ac:dyDescent="0.25">
      <c r="A6744" s="3" t="s">
        <v>10542</v>
      </c>
      <c r="B6744" s="3"/>
      <c r="C6744" s="3"/>
      <c r="D6744" s="3"/>
    </row>
    <row r="6745" spans="1:4" x14ac:dyDescent="0.25">
      <c r="A6745" s="4" t="str">
        <f>HYPERLINK("http://www.autodoc.ru/Web/price/art/MD20293000HN?analog=on","MD20293000HN")</f>
        <v>MD20293000HN</v>
      </c>
      <c r="B6745" s="1" t="s">
        <v>10543</v>
      </c>
      <c r="C6745" s="1" t="s">
        <v>8275</v>
      </c>
      <c r="D6745" t="s">
        <v>10544</v>
      </c>
    </row>
    <row r="6746" spans="1:4" x14ac:dyDescent="0.25">
      <c r="A6746" s="4" t="str">
        <f>HYPERLINK("http://www.autodoc.ru/Web/price/art/MD20293000L?analog=on","MD20293000L")</f>
        <v>MD20293000L</v>
      </c>
      <c r="B6746" s="1" t="s">
        <v>10545</v>
      </c>
      <c r="C6746" s="1" t="s">
        <v>8275</v>
      </c>
      <c r="D6746" t="s">
        <v>10546</v>
      </c>
    </row>
    <row r="6747" spans="1:4" x14ac:dyDescent="0.25">
      <c r="A6747" s="4" t="str">
        <f>HYPERLINK("http://www.autodoc.ru/Web/price/art/MD20297000L?analog=on","MD20297000L")</f>
        <v>MD20297000L</v>
      </c>
      <c r="B6747" s="1" t="s">
        <v>10547</v>
      </c>
      <c r="C6747" s="1" t="s">
        <v>19</v>
      </c>
      <c r="D6747" t="s">
        <v>10546</v>
      </c>
    </row>
    <row r="6748" spans="1:4" x14ac:dyDescent="0.25">
      <c r="A6748" s="4" t="str">
        <f>HYPERLINK("http://www.autodoc.ru/Web/price/art/MD20293000R?analog=on","MD20293000R")</f>
        <v>MD20293000R</v>
      </c>
      <c r="B6748" s="1" t="s">
        <v>10548</v>
      </c>
      <c r="C6748" s="1" t="s">
        <v>8275</v>
      </c>
      <c r="D6748" t="s">
        <v>10549</v>
      </c>
    </row>
    <row r="6749" spans="1:4" x14ac:dyDescent="0.25">
      <c r="A6749" s="4" t="str">
        <f>HYPERLINK("http://www.autodoc.ru/Web/price/art/MD20297000R?analog=on","MD20297000R")</f>
        <v>MD20297000R</v>
      </c>
      <c r="B6749" s="1" t="s">
        <v>10550</v>
      </c>
      <c r="C6749" s="1" t="s">
        <v>19</v>
      </c>
      <c r="D6749" t="s">
        <v>10549</v>
      </c>
    </row>
    <row r="6750" spans="1:4" x14ac:dyDescent="0.25">
      <c r="A6750" s="4" t="str">
        <f>HYPERLINK("http://www.autodoc.ru/Web/price/art/MD20293001HN?analog=on","MD20293001HN")</f>
        <v>MD20293001HN</v>
      </c>
      <c r="B6750" s="1" t="s">
        <v>10543</v>
      </c>
      <c r="C6750" s="1" t="s">
        <v>8275</v>
      </c>
      <c r="D6750" t="s">
        <v>10551</v>
      </c>
    </row>
    <row r="6751" spans="1:4" x14ac:dyDescent="0.25">
      <c r="A6751" s="4" t="str">
        <f>HYPERLINK("http://www.autodoc.ru/Web/price/art/MD20293002HL?analog=on","MD20293002HL")</f>
        <v>MD20293002HL</v>
      </c>
      <c r="B6751" s="1" t="s">
        <v>10545</v>
      </c>
      <c r="C6751" s="1" t="s">
        <v>8275</v>
      </c>
      <c r="D6751" t="s">
        <v>10552</v>
      </c>
    </row>
    <row r="6752" spans="1:4" x14ac:dyDescent="0.25">
      <c r="A6752" s="4" t="str">
        <f>HYPERLINK("http://www.autodoc.ru/Web/price/art/MD20293002HR?analog=on","MD20293002HR")</f>
        <v>MD20293002HR</v>
      </c>
      <c r="B6752" s="1" t="s">
        <v>10548</v>
      </c>
      <c r="C6752" s="1" t="s">
        <v>8275</v>
      </c>
      <c r="D6752" t="s">
        <v>10553</v>
      </c>
    </row>
    <row r="6753" spans="1:4" x14ac:dyDescent="0.25">
      <c r="A6753" s="4" t="str">
        <f>HYPERLINK("http://www.autodoc.ru/Web/price/art/MD20293003BN?analog=on","MD20293003BN")</f>
        <v>MD20293003BN</v>
      </c>
      <c r="B6753" s="1" t="s">
        <v>10543</v>
      </c>
      <c r="C6753" s="1" t="s">
        <v>8275</v>
      </c>
      <c r="D6753" t="s">
        <v>10554</v>
      </c>
    </row>
    <row r="6754" spans="1:4" x14ac:dyDescent="0.25">
      <c r="A6754" s="4" t="str">
        <f>HYPERLINK("http://www.autodoc.ru/Web/price/art/MD20293004BN?analog=on","MD20293004BN")</f>
        <v>MD20293004BN</v>
      </c>
      <c r="B6754" s="1" t="s">
        <v>10543</v>
      </c>
      <c r="C6754" s="1" t="s">
        <v>8315</v>
      </c>
      <c r="D6754" t="s">
        <v>10555</v>
      </c>
    </row>
    <row r="6755" spans="1:4" x14ac:dyDescent="0.25">
      <c r="A6755" s="4" t="str">
        <f>HYPERLINK("http://www.autodoc.ru/Web/price/art/MD20293005HN?analog=on","MD20293005HN")</f>
        <v>MD20293005HN</v>
      </c>
      <c r="B6755" s="1" t="s">
        <v>10543</v>
      </c>
      <c r="C6755" s="1" t="s">
        <v>8275</v>
      </c>
      <c r="D6755" t="s">
        <v>10556</v>
      </c>
    </row>
    <row r="6756" spans="1:4" x14ac:dyDescent="0.25">
      <c r="A6756" s="4" t="str">
        <f>HYPERLINK("http://www.autodoc.ru/Web/price/art/MD20293020L?analog=on","MD20293020L")</f>
        <v>MD20293020L</v>
      </c>
      <c r="B6756" s="1" t="s">
        <v>10557</v>
      </c>
      <c r="C6756" s="1" t="s">
        <v>8275</v>
      </c>
      <c r="D6756" t="s">
        <v>10558</v>
      </c>
    </row>
    <row r="6757" spans="1:4" x14ac:dyDescent="0.25">
      <c r="A6757" s="4" t="str">
        <f>HYPERLINK("http://www.autodoc.ru/Web/price/art/MD20297020L?analog=on","MD20297020L")</f>
        <v>MD20297020L</v>
      </c>
      <c r="B6757" s="1" t="s">
        <v>10559</v>
      </c>
      <c r="C6757" s="1" t="s">
        <v>19</v>
      </c>
      <c r="D6757" t="s">
        <v>10558</v>
      </c>
    </row>
    <row r="6758" spans="1:4" x14ac:dyDescent="0.25">
      <c r="A6758" s="4" t="str">
        <f>HYPERLINK("http://www.autodoc.ru/Web/price/art/MD20293020R?analog=on","MD20293020R")</f>
        <v>MD20293020R</v>
      </c>
      <c r="B6758" s="1" t="s">
        <v>10560</v>
      </c>
      <c r="C6758" s="1" t="s">
        <v>8275</v>
      </c>
      <c r="D6758" t="s">
        <v>10561</v>
      </c>
    </row>
    <row r="6759" spans="1:4" x14ac:dyDescent="0.25">
      <c r="A6759" s="4" t="str">
        <f>HYPERLINK("http://www.autodoc.ru/Web/price/art/MD20297020R?analog=on","MD20297020R")</f>
        <v>MD20297020R</v>
      </c>
      <c r="B6759" s="1" t="s">
        <v>10562</v>
      </c>
      <c r="C6759" s="1" t="s">
        <v>19</v>
      </c>
      <c r="D6759" t="s">
        <v>10561</v>
      </c>
    </row>
    <row r="6760" spans="1:4" x14ac:dyDescent="0.25">
      <c r="A6760" s="4" t="str">
        <f>HYPERLINK("http://www.autodoc.ru/Web/price/art/MD20293021L?analog=on","MD20293021L")</f>
        <v>MD20293021L</v>
      </c>
      <c r="B6760" s="1" t="s">
        <v>10557</v>
      </c>
      <c r="C6760" s="1" t="s">
        <v>8360</v>
      </c>
      <c r="D6760" t="s">
        <v>10563</v>
      </c>
    </row>
    <row r="6761" spans="1:4" x14ac:dyDescent="0.25">
      <c r="A6761" s="4" t="str">
        <f>HYPERLINK("http://www.autodoc.ru/Web/price/art/MD20297021L?analog=on","MD20297021L")</f>
        <v>MD20297021L</v>
      </c>
      <c r="B6761" s="1" t="s">
        <v>10559</v>
      </c>
      <c r="C6761" s="1" t="s">
        <v>19</v>
      </c>
      <c r="D6761" t="s">
        <v>10563</v>
      </c>
    </row>
    <row r="6762" spans="1:4" x14ac:dyDescent="0.25">
      <c r="A6762" s="4" t="str">
        <f>HYPERLINK("http://www.autodoc.ru/Web/price/art/MD20297021R?analog=on","MD20297021R")</f>
        <v>MD20297021R</v>
      </c>
      <c r="B6762" s="1" t="s">
        <v>10562</v>
      </c>
      <c r="C6762" s="1" t="s">
        <v>19</v>
      </c>
      <c r="D6762" t="s">
        <v>10564</v>
      </c>
    </row>
    <row r="6763" spans="1:4" x14ac:dyDescent="0.25">
      <c r="A6763" s="4" t="str">
        <f>HYPERLINK("http://www.autodoc.ru/Web/price/art/MD20293021R?analog=on","MD20293021R")</f>
        <v>MD20293021R</v>
      </c>
      <c r="B6763" s="1" t="s">
        <v>10560</v>
      </c>
      <c r="C6763" s="1" t="s">
        <v>8360</v>
      </c>
      <c r="D6763" t="s">
        <v>10564</v>
      </c>
    </row>
    <row r="6764" spans="1:4" x14ac:dyDescent="0.25">
      <c r="A6764" s="4" t="str">
        <f>HYPERLINK("http://www.autodoc.ru/Web/price/art/MD20293030WL?analog=on","MD20293030WL")</f>
        <v>MD20293030WL</v>
      </c>
      <c r="B6764" s="1" t="s">
        <v>10565</v>
      </c>
      <c r="C6764" s="1" t="s">
        <v>8345</v>
      </c>
      <c r="D6764" t="s">
        <v>10566</v>
      </c>
    </row>
    <row r="6765" spans="1:4" x14ac:dyDescent="0.25">
      <c r="A6765" s="4" t="str">
        <f>HYPERLINK("http://www.autodoc.ru/Web/price/art/MD20293030YL?analog=on","MD20293030YL")</f>
        <v>MD20293030YL</v>
      </c>
      <c r="B6765" s="1" t="s">
        <v>10567</v>
      </c>
      <c r="C6765" s="1" t="s">
        <v>8345</v>
      </c>
      <c r="D6765" t="s">
        <v>10568</v>
      </c>
    </row>
    <row r="6766" spans="1:4" x14ac:dyDescent="0.25">
      <c r="A6766" s="4" t="str">
        <f>HYPERLINK("http://www.autodoc.ru/Web/price/art/MD20293030TTL?analog=on","MD20293030TTL")</f>
        <v>MD20293030TTL</v>
      </c>
      <c r="B6766" s="1" t="s">
        <v>10565</v>
      </c>
      <c r="C6766" s="1" t="s">
        <v>8345</v>
      </c>
      <c r="D6766" t="s">
        <v>10569</v>
      </c>
    </row>
    <row r="6767" spans="1:4" x14ac:dyDescent="0.25">
      <c r="A6767" s="4" t="str">
        <f>HYPERLINK("http://www.autodoc.ru/Web/price/art/MD20293030WR?analog=on","MD20293030WR")</f>
        <v>MD20293030WR</v>
      </c>
      <c r="B6767" s="1" t="s">
        <v>10570</v>
      </c>
      <c r="C6767" s="1" t="s">
        <v>8345</v>
      </c>
      <c r="D6767" t="s">
        <v>10571</v>
      </c>
    </row>
    <row r="6768" spans="1:4" x14ac:dyDescent="0.25">
      <c r="A6768" s="4" t="str">
        <f>HYPERLINK("http://www.autodoc.ru/Web/price/art/MD20293030YR?analog=on","MD20293030YR")</f>
        <v>MD20293030YR</v>
      </c>
      <c r="B6768" s="1" t="s">
        <v>10572</v>
      </c>
      <c r="C6768" s="1" t="s">
        <v>8345</v>
      </c>
      <c r="D6768" t="s">
        <v>10573</v>
      </c>
    </row>
    <row r="6769" spans="1:4" x14ac:dyDescent="0.25">
      <c r="A6769" s="4" t="str">
        <f>HYPERLINK("http://www.autodoc.ru/Web/price/art/MD20293030TTR?analog=on","MD20293030TTR")</f>
        <v>MD20293030TTR</v>
      </c>
      <c r="B6769" s="1" t="s">
        <v>10570</v>
      </c>
      <c r="C6769" s="1" t="s">
        <v>8345</v>
      </c>
      <c r="D6769" t="s">
        <v>10574</v>
      </c>
    </row>
    <row r="6770" spans="1:4" x14ac:dyDescent="0.25">
      <c r="A6770" s="4" t="str">
        <f>HYPERLINK("http://www.autodoc.ru/Web/price/art/MD20293031CCN?analog=on","MD20293031CCN")</f>
        <v>MD20293031CCN</v>
      </c>
      <c r="B6770" s="1" t="s">
        <v>10575</v>
      </c>
      <c r="C6770" s="1" t="s">
        <v>8345</v>
      </c>
      <c r="D6770" t="s">
        <v>10576</v>
      </c>
    </row>
    <row r="6771" spans="1:4" x14ac:dyDescent="0.25">
      <c r="A6771" s="4" t="str">
        <f>HYPERLINK("http://www.autodoc.ru/Web/price/art/MD20293032CCL?analog=on","MD20293032CCL")</f>
        <v>MD20293032CCL</v>
      </c>
      <c r="B6771" s="1" t="s">
        <v>10565</v>
      </c>
      <c r="C6771" s="1" t="s">
        <v>8345</v>
      </c>
      <c r="D6771" t="s">
        <v>10577</v>
      </c>
    </row>
    <row r="6772" spans="1:4" x14ac:dyDescent="0.25">
      <c r="A6772" s="4" t="str">
        <f>HYPERLINK("http://www.autodoc.ru/Web/price/art/MD20293032CCR?analog=on","MD20293032CCR")</f>
        <v>MD20293032CCR</v>
      </c>
      <c r="B6772" s="1" t="s">
        <v>10570</v>
      </c>
      <c r="C6772" s="1" t="s">
        <v>8345</v>
      </c>
      <c r="D6772" t="s">
        <v>10578</v>
      </c>
    </row>
    <row r="6773" spans="1:4" x14ac:dyDescent="0.25">
      <c r="A6773" s="4" t="str">
        <f>HYPERLINK("http://www.autodoc.ru/Web/price/art/MD20293033BN?analog=on","MD20293033BN")</f>
        <v>MD20293033BN</v>
      </c>
      <c r="B6773" s="1" t="s">
        <v>10575</v>
      </c>
      <c r="C6773" s="1" t="s">
        <v>8315</v>
      </c>
      <c r="D6773" t="s">
        <v>10579</v>
      </c>
    </row>
    <row r="6774" spans="1:4" x14ac:dyDescent="0.25">
      <c r="A6774" s="4" t="str">
        <f>HYPERLINK("http://www.autodoc.ru/Web/price/art/MD20293100HB?analog=on","MD20293100HB")</f>
        <v>MD20293100HB</v>
      </c>
      <c r="B6774" s="1" t="s">
        <v>10580</v>
      </c>
      <c r="C6774" s="1" t="s">
        <v>8345</v>
      </c>
      <c r="D6774" t="s">
        <v>10581</v>
      </c>
    </row>
    <row r="6775" spans="1:4" x14ac:dyDescent="0.25">
      <c r="A6775" s="4" t="str">
        <f>HYPERLINK("http://www.autodoc.ru/Web/price/art/MD20293101HB?analog=on","MD20293101HB")</f>
        <v>MD20293101HB</v>
      </c>
      <c r="B6775" s="1" t="s">
        <v>10580</v>
      </c>
      <c r="C6775" s="1" t="s">
        <v>8345</v>
      </c>
      <c r="D6775" t="s">
        <v>10582</v>
      </c>
    </row>
    <row r="6776" spans="1:4" x14ac:dyDescent="0.25">
      <c r="A6776" s="4" t="str">
        <f>HYPERLINK("http://www.autodoc.ru/Web/price/art/MD20293102HB?analog=on","MD20293102HB")</f>
        <v>MD20293102HB</v>
      </c>
      <c r="B6776" s="1" t="s">
        <v>10580</v>
      </c>
      <c r="C6776" s="1" t="s">
        <v>8345</v>
      </c>
      <c r="D6776" t="s">
        <v>10583</v>
      </c>
    </row>
    <row r="6777" spans="1:4" x14ac:dyDescent="0.25">
      <c r="A6777" s="4" t="str">
        <f>HYPERLINK("http://www.autodoc.ru/Web/price/art/MD20297130XL?analog=on","MD20297130XL")</f>
        <v>MD20297130XL</v>
      </c>
      <c r="B6777" s="1" t="s">
        <v>10584</v>
      </c>
      <c r="C6777" s="1" t="s">
        <v>1725</v>
      </c>
      <c r="D6777" t="s">
        <v>10585</v>
      </c>
    </row>
    <row r="6778" spans="1:4" x14ac:dyDescent="0.25">
      <c r="A6778" s="4" t="str">
        <f>HYPERLINK("http://www.autodoc.ru/Web/price/art/MD20293130XL?analog=on","MD20293130XL")</f>
        <v>MD20293130XL</v>
      </c>
      <c r="B6778" s="1" t="s">
        <v>10586</v>
      </c>
      <c r="C6778" s="1" t="s">
        <v>8275</v>
      </c>
      <c r="D6778" t="s">
        <v>10587</v>
      </c>
    </row>
    <row r="6779" spans="1:4" x14ac:dyDescent="0.25">
      <c r="A6779" s="4" t="str">
        <f>HYPERLINK("http://www.autodoc.ru/Web/price/art/MD20297130XR?analog=on","MD20297130XR")</f>
        <v>MD20297130XR</v>
      </c>
      <c r="B6779" s="1" t="s">
        <v>10588</v>
      </c>
      <c r="C6779" s="1" t="s">
        <v>1725</v>
      </c>
      <c r="D6779" t="s">
        <v>10589</v>
      </c>
    </row>
    <row r="6780" spans="1:4" x14ac:dyDescent="0.25">
      <c r="A6780" s="4" t="str">
        <f>HYPERLINK("http://www.autodoc.ru/Web/price/art/MD20293130XR?analog=on","MD20293130XR")</f>
        <v>MD20293130XR</v>
      </c>
      <c r="B6780" s="1" t="s">
        <v>10590</v>
      </c>
      <c r="C6780" s="1" t="s">
        <v>8275</v>
      </c>
      <c r="D6780" t="s">
        <v>10591</v>
      </c>
    </row>
    <row r="6781" spans="1:4" x14ac:dyDescent="0.25">
      <c r="A6781" s="4" t="str">
        <f>HYPERLINK("http://www.autodoc.ru/Web/price/art/MD20293160X?analog=on","MD20293160X")</f>
        <v>MD20293160X</v>
      </c>
      <c r="B6781" s="1" t="s">
        <v>10592</v>
      </c>
      <c r="C6781" s="1" t="s">
        <v>8275</v>
      </c>
      <c r="D6781" t="s">
        <v>10593</v>
      </c>
    </row>
    <row r="6782" spans="1:4" x14ac:dyDescent="0.25">
      <c r="A6782" s="4" t="str">
        <f>HYPERLINK("http://www.autodoc.ru/Web/price/art/MD20293161X?analog=on","MD20293161X")</f>
        <v>MD20293161X</v>
      </c>
      <c r="B6782" s="1" t="s">
        <v>10594</v>
      </c>
      <c r="C6782" s="1" t="s">
        <v>8275</v>
      </c>
      <c r="D6782" t="s">
        <v>10595</v>
      </c>
    </row>
    <row r="6783" spans="1:4" x14ac:dyDescent="0.25">
      <c r="A6783" s="4" t="str">
        <f>HYPERLINK("http://www.autodoc.ru/Web/price/art/MD20293162X?analog=on","MD20293162X")</f>
        <v>MD20293162X</v>
      </c>
      <c r="B6783" s="1" t="s">
        <v>10592</v>
      </c>
      <c r="C6783" s="1" t="s">
        <v>8275</v>
      </c>
      <c r="D6783" t="s">
        <v>10596</v>
      </c>
    </row>
    <row r="6784" spans="1:4" x14ac:dyDescent="0.25">
      <c r="A6784" s="4" t="str">
        <f>HYPERLINK("http://www.autodoc.ru/Web/price/art/MD20293163X?analog=on","MD20293163X")</f>
        <v>MD20293163X</v>
      </c>
      <c r="B6784" s="1" t="s">
        <v>10597</v>
      </c>
      <c r="C6784" s="1" t="s">
        <v>8275</v>
      </c>
      <c r="D6784" t="s">
        <v>10598</v>
      </c>
    </row>
    <row r="6785" spans="1:4" x14ac:dyDescent="0.25">
      <c r="A6785" s="4" t="str">
        <f>HYPERLINK("http://www.autodoc.ru/Web/price/art/MD20293164X?analog=on","MD20293164X")</f>
        <v>MD20293164X</v>
      </c>
      <c r="B6785" s="1" t="s">
        <v>10594</v>
      </c>
      <c r="C6785" s="1" t="s">
        <v>8275</v>
      </c>
      <c r="D6785" t="s">
        <v>10599</v>
      </c>
    </row>
    <row r="6786" spans="1:4" x14ac:dyDescent="0.25">
      <c r="A6786" s="4" t="str">
        <f>HYPERLINK("http://www.autodoc.ru/Web/price/art/MD20297170X?analog=on","MD20297170X")</f>
        <v>MD20297170X</v>
      </c>
      <c r="B6786" s="1" t="s">
        <v>10600</v>
      </c>
      <c r="C6786" s="1" t="s">
        <v>1725</v>
      </c>
      <c r="D6786" t="s">
        <v>10601</v>
      </c>
    </row>
    <row r="6787" spans="1:4" x14ac:dyDescent="0.25">
      <c r="A6787" s="4" t="str">
        <f>HYPERLINK("http://www.autodoc.ru/Web/price/art/MD20293170HL?analog=on","MD20293170HL")</f>
        <v>MD20293170HL</v>
      </c>
      <c r="B6787" s="1" t="s">
        <v>10602</v>
      </c>
      <c r="C6787" s="1" t="s">
        <v>8275</v>
      </c>
      <c r="D6787" t="s">
        <v>10603</v>
      </c>
    </row>
    <row r="6788" spans="1:4" x14ac:dyDescent="0.25">
      <c r="A6788" s="4" t="str">
        <f>HYPERLINK("http://www.autodoc.ru/Web/price/art/MD20293170HR?analog=on","MD20293170HR")</f>
        <v>MD20293170HR</v>
      </c>
      <c r="B6788" s="1" t="s">
        <v>10604</v>
      </c>
      <c r="C6788" s="1" t="s">
        <v>8275</v>
      </c>
      <c r="D6788" t="s">
        <v>10605</v>
      </c>
    </row>
    <row r="6789" spans="1:4" x14ac:dyDescent="0.25">
      <c r="A6789" s="4" t="str">
        <f>HYPERLINK("http://www.autodoc.ru/Web/price/art/MD20293170XC?analog=on","MD20293170XC")</f>
        <v>MD20293170XC</v>
      </c>
      <c r="B6789" s="1" t="s">
        <v>10606</v>
      </c>
      <c r="C6789" s="1" t="s">
        <v>8345</v>
      </c>
      <c r="D6789" t="s">
        <v>10607</v>
      </c>
    </row>
    <row r="6790" spans="1:4" x14ac:dyDescent="0.25">
      <c r="A6790" s="4" t="str">
        <f>HYPERLINK("http://www.autodoc.ru/Web/price/art/MD20297220X?analog=on","MD20297220X")</f>
        <v>MD20297220X</v>
      </c>
      <c r="B6790" s="1" t="s">
        <v>10608</v>
      </c>
      <c r="C6790" s="1" t="s">
        <v>1725</v>
      </c>
      <c r="D6790" t="s">
        <v>10609</v>
      </c>
    </row>
    <row r="6791" spans="1:4" x14ac:dyDescent="0.25">
      <c r="A6791" s="4" t="str">
        <f>HYPERLINK("http://www.autodoc.ru/Web/price/art/MD20293240?analog=on","MD20293240")</f>
        <v>MD20293240</v>
      </c>
      <c r="B6791" s="1" t="s">
        <v>10610</v>
      </c>
      <c r="C6791" s="1" t="s">
        <v>8345</v>
      </c>
      <c r="D6791" t="s">
        <v>10611</v>
      </c>
    </row>
    <row r="6792" spans="1:4" x14ac:dyDescent="0.25">
      <c r="A6792" s="4" t="str">
        <f>HYPERLINK("http://www.autodoc.ru/Web/price/art/MD20293270L?analog=on","MD20293270L")</f>
        <v>MD20293270L</v>
      </c>
      <c r="B6792" s="1" t="s">
        <v>10612</v>
      </c>
      <c r="C6792" s="1" t="s">
        <v>8345</v>
      </c>
      <c r="D6792" t="s">
        <v>10613</v>
      </c>
    </row>
    <row r="6793" spans="1:4" x14ac:dyDescent="0.25">
      <c r="A6793" s="4" t="str">
        <f>HYPERLINK("http://www.autodoc.ru/Web/price/art/MD20293270R?analog=on","MD20293270R")</f>
        <v>MD20293270R</v>
      </c>
      <c r="B6793" s="1" t="s">
        <v>10614</v>
      </c>
      <c r="C6793" s="1" t="s">
        <v>8345</v>
      </c>
      <c r="D6793" t="s">
        <v>10615</v>
      </c>
    </row>
    <row r="6794" spans="1:4" x14ac:dyDescent="0.25">
      <c r="A6794" s="4" t="str">
        <f>HYPERLINK("http://www.autodoc.ru/Web/price/art/MD20293271L?analog=on","MD20293271L")</f>
        <v>MD20293271L</v>
      </c>
      <c r="B6794" s="1" t="s">
        <v>10616</v>
      </c>
      <c r="C6794" s="1" t="s">
        <v>8345</v>
      </c>
      <c r="D6794" t="s">
        <v>10617</v>
      </c>
    </row>
    <row r="6795" spans="1:4" x14ac:dyDescent="0.25">
      <c r="A6795" s="4" t="str">
        <f>HYPERLINK("http://www.autodoc.ru/Web/price/art/MD20293271R?analog=on","MD20293271R")</f>
        <v>MD20293271R</v>
      </c>
      <c r="B6795" s="1" t="s">
        <v>10618</v>
      </c>
      <c r="C6795" s="1" t="s">
        <v>8345</v>
      </c>
      <c r="D6795" t="s">
        <v>10619</v>
      </c>
    </row>
    <row r="6796" spans="1:4" x14ac:dyDescent="0.25">
      <c r="A6796" s="4" t="str">
        <f>HYPERLINK("http://www.autodoc.ru/Web/price/art/MD20293280WZ?analog=on","MD20293280WZ")</f>
        <v>MD20293280WZ</v>
      </c>
      <c r="B6796" s="1" t="s">
        <v>9466</v>
      </c>
      <c r="C6796" s="1" t="s">
        <v>8345</v>
      </c>
      <c r="D6796" t="s">
        <v>9515</v>
      </c>
    </row>
    <row r="6797" spans="1:4" x14ac:dyDescent="0.25">
      <c r="A6797" s="4" t="str">
        <f>HYPERLINK("http://www.autodoc.ru/Web/price/art/MD20293281CCN?analog=on","MD20293281CCN")</f>
        <v>MD20293281CCN</v>
      </c>
      <c r="B6797" s="1" t="s">
        <v>9466</v>
      </c>
      <c r="C6797" s="1" t="s">
        <v>8345</v>
      </c>
      <c r="D6797" t="s">
        <v>9516</v>
      </c>
    </row>
    <row r="6798" spans="1:4" x14ac:dyDescent="0.25">
      <c r="A6798" s="4" t="str">
        <f>HYPERLINK("http://www.autodoc.ru/Web/price/art/MD20293282TTN?analog=on","MD20293282TTN")</f>
        <v>MD20293282TTN</v>
      </c>
      <c r="B6798" s="1" t="s">
        <v>9466</v>
      </c>
      <c r="C6798" s="1" t="s">
        <v>8345</v>
      </c>
      <c r="D6798" t="s">
        <v>9467</v>
      </c>
    </row>
    <row r="6799" spans="1:4" x14ac:dyDescent="0.25">
      <c r="A6799" s="4" t="str">
        <f>HYPERLINK("http://www.autodoc.ru/Web/price/art/MD20293300L?analog=on","MD20293300L")</f>
        <v>MD20293300L</v>
      </c>
      <c r="B6799" s="1" t="s">
        <v>10620</v>
      </c>
      <c r="C6799" s="1" t="s">
        <v>8345</v>
      </c>
      <c r="D6799" t="s">
        <v>10621</v>
      </c>
    </row>
    <row r="6800" spans="1:4" x14ac:dyDescent="0.25">
      <c r="A6800" s="4" t="str">
        <f>HYPERLINK("http://www.autodoc.ru/Web/price/art/MD20293300R?analog=on","MD20293300R")</f>
        <v>MD20293300R</v>
      </c>
      <c r="B6800" s="1" t="s">
        <v>10622</v>
      </c>
      <c r="C6800" s="1" t="s">
        <v>8345</v>
      </c>
      <c r="D6800" t="s">
        <v>10623</v>
      </c>
    </row>
    <row r="6801" spans="1:4" x14ac:dyDescent="0.25">
      <c r="A6801" s="4" t="str">
        <f>HYPERLINK("http://www.autodoc.ru/Web/price/art/MD20293330?analog=on","MD20293330")</f>
        <v>MD20293330</v>
      </c>
      <c r="B6801" s="1" t="s">
        <v>10624</v>
      </c>
      <c r="C6801" s="1" t="s">
        <v>8345</v>
      </c>
      <c r="D6801" t="s">
        <v>10625</v>
      </c>
    </row>
    <row r="6802" spans="1:4" x14ac:dyDescent="0.25">
      <c r="A6802" s="4" t="str">
        <f>HYPERLINK("http://www.autodoc.ru/Web/price/art/MD20293350Z?analog=on","MD20293350Z")</f>
        <v>MD20293350Z</v>
      </c>
      <c r="B6802" s="1" t="s">
        <v>10626</v>
      </c>
      <c r="C6802" s="1" t="s">
        <v>8345</v>
      </c>
      <c r="D6802" t="s">
        <v>10627</v>
      </c>
    </row>
    <row r="6803" spans="1:4" x14ac:dyDescent="0.25">
      <c r="A6803" s="4" t="str">
        <f>HYPERLINK("http://www.autodoc.ru/Web/price/art/MD20293380?analog=on","MD20293380")</f>
        <v>MD20293380</v>
      </c>
      <c r="B6803" s="1" t="s">
        <v>10628</v>
      </c>
      <c r="C6803" s="1" t="s">
        <v>8345</v>
      </c>
      <c r="D6803" t="s">
        <v>10629</v>
      </c>
    </row>
    <row r="6804" spans="1:4" x14ac:dyDescent="0.25">
      <c r="A6804" s="4" t="str">
        <f>HYPERLINK("http://www.autodoc.ru/Web/price/art/MD20294450L?analog=on","MD20294450L")</f>
        <v>MD20294450L</v>
      </c>
      <c r="B6804" s="1" t="s">
        <v>10021</v>
      </c>
      <c r="C6804" s="1" t="s">
        <v>1071</v>
      </c>
      <c r="D6804" t="s">
        <v>10022</v>
      </c>
    </row>
    <row r="6805" spans="1:4" x14ac:dyDescent="0.25">
      <c r="A6805" s="4" t="str">
        <f>HYPERLINK("http://www.autodoc.ru/Web/price/art/MD20294450R?analog=on","MD20294450R")</f>
        <v>MD20294450R</v>
      </c>
      <c r="B6805" s="1" t="s">
        <v>10023</v>
      </c>
      <c r="C6805" s="1" t="s">
        <v>1071</v>
      </c>
      <c r="D6805" t="s">
        <v>10024</v>
      </c>
    </row>
    <row r="6806" spans="1:4" x14ac:dyDescent="0.25">
      <c r="A6806" s="4" t="str">
        <f>HYPERLINK("http://www.autodoc.ru/Web/price/art/MD20294451L?analog=on","MD20294451L")</f>
        <v>MD20294451L</v>
      </c>
      <c r="B6806" s="1" t="s">
        <v>10025</v>
      </c>
      <c r="C6806" s="1" t="s">
        <v>1071</v>
      </c>
      <c r="D6806" t="s">
        <v>10026</v>
      </c>
    </row>
    <row r="6807" spans="1:4" x14ac:dyDescent="0.25">
      <c r="A6807" s="4" t="str">
        <f>HYPERLINK("http://www.autodoc.ru/Web/price/art/MD20294451R?analog=on","MD20294451R")</f>
        <v>MD20294451R</v>
      </c>
      <c r="B6807" s="1" t="s">
        <v>10027</v>
      </c>
      <c r="C6807" s="1" t="s">
        <v>1071</v>
      </c>
      <c r="D6807" t="s">
        <v>10028</v>
      </c>
    </row>
    <row r="6808" spans="1:4" x14ac:dyDescent="0.25">
      <c r="A6808" s="4" t="str">
        <f>HYPERLINK("http://www.autodoc.ru/Web/price/art/MD20295452L?analog=on","MD20295452L")</f>
        <v>MD20295452L</v>
      </c>
      <c r="B6808" s="1" t="s">
        <v>10029</v>
      </c>
      <c r="C6808" s="1" t="s">
        <v>1186</v>
      </c>
      <c r="D6808" t="s">
        <v>10030</v>
      </c>
    </row>
    <row r="6809" spans="1:4" x14ac:dyDescent="0.25">
      <c r="A6809" s="4" t="str">
        <f>HYPERLINK("http://www.autodoc.ru/Web/price/art/MD20295452R?analog=on","MD20295452R")</f>
        <v>MD20295452R</v>
      </c>
      <c r="B6809" s="1" t="s">
        <v>10031</v>
      </c>
      <c r="C6809" s="1" t="s">
        <v>1186</v>
      </c>
      <c r="D6809" t="s">
        <v>10032</v>
      </c>
    </row>
    <row r="6810" spans="1:4" x14ac:dyDescent="0.25">
      <c r="A6810" s="4" t="str">
        <f>HYPERLINK("http://www.autodoc.ru/Web/price/art/MD20293460L?analog=on","MD20293460L")</f>
        <v>MD20293460L</v>
      </c>
      <c r="B6810" s="1" t="s">
        <v>10033</v>
      </c>
      <c r="C6810" s="1" t="s">
        <v>8360</v>
      </c>
      <c r="D6810" t="s">
        <v>10034</v>
      </c>
    </row>
    <row r="6811" spans="1:4" x14ac:dyDescent="0.25">
      <c r="A6811" s="4" t="str">
        <f>HYPERLINK("http://www.autodoc.ru/Web/price/art/MD20293460R?analog=on","MD20293460R")</f>
        <v>MD20293460R</v>
      </c>
      <c r="B6811" s="1" t="s">
        <v>10035</v>
      </c>
      <c r="C6811" s="1" t="s">
        <v>8360</v>
      </c>
      <c r="D6811" t="s">
        <v>10036</v>
      </c>
    </row>
    <row r="6812" spans="1:4" x14ac:dyDescent="0.25">
      <c r="A6812" s="4" t="str">
        <f>HYPERLINK("http://www.autodoc.ru/Web/price/art/MD20293470XL?analog=on","MD20293470XL")</f>
        <v>MD20293470XL</v>
      </c>
      <c r="B6812" s="1" t="s">
        <v>10037</v>
      </c>
      <c r="C6812" s="1" t="s">
        <v>8345</v>
      </c>
      <c r="D6812" t="s">
        <v>10038</v>
      </c>
    </row>
    <row r="6813" spans="1:4" x14ac:dyDescent="0.25">
      <c r="A6813" s="4" t="str">
        <f>HYPERLINK("http://www.autodoc.ru/Web/price/art/MD20293470XR?analog=on","MD20293470XR")</f>
        <v>MD20293470XR</v>
      </c>
      <c r="B6813" s="1" t="s">
        <v>10039</v>
      </c>
      <c r="C6813" s="1" t="s">
        <v>8345</v>
      </c>
      <c r="D6813" t="s">
        <v>10040</v>
      </c>
    </row>
    <row r="6814" spans="1:4" x14ac:dyDescent="0.25">
      <c r="A6814" s="4" t="str">
        <f>HYPERLINK("http://www.autodoc.ru/Web/price/art/MD202934G0L?analog=on","MD202934G0L")</f>
        <v>MD202934G0L</v>
      </c>
      <c r="B6814" s="1" t="s">
        <v>10630</v>
      </c>
      <c r="C6814" s="1" t="s">
        <v>8345</v>
      </c>
      <c r="D6814" t="s">
        <v>10631</v>
      </c>
    </row>
    <row r="6815" spans="1:4" x14ac:dyDescent="0.25">
      <c r="A6815" s="4" t="str">
        <f>HYPERLINK("http://www.autodoc.ru/Web/price/art/MD202934G0R?analog=on","MD202934G0R")</f>
        <v>MD202934G0R</v>
      </c>
      <c r="B6815" s="1" t="s">
        <v>10632</v>
      </c>
      <c r="C6815" s="1" t="s">
        <v>8345</v>
      </c>
      <c r="D6815" t="s">
        <v>10633</v>
      </c>
    </row>
    <row r="6816" spans="1:4" x14ac:dyDescent="0.25">
      <c r="A6816" s="4" t="str">
        <f>HYPERLINK("http://www.autodoc.ru/Web/price/art/MD20293480L?analog=on","MD20293480L")</f>
        <v>MD20293480L</v>
      </c>
      <c r="B6816" s="1" t="s">
        <v>10634</v>
      </c>
      <c r="C6816" s="1" t="s">
        <v>8345</v>
      </c>
      <c r="D6816" t="s">
        <v>10635</v>
      </c>
    </row>
    <row r="6817" spans="1:4" x14ac:dyDescent="0.25">
      <c r="A6817" s="4" t="str">
        <f>HYPERLINK("http://www.autodoc.ru/Web/price/art/MD20293480R?analog=on","MD20293480R")</f>
        <v>MD20293480R</v>
      </c>
      <c r="B6817" s="1" t="s">
        <v>10636</v>
      </c>
      <c r="C6817" s="1" t="s">
        <v>8345</v>
      </c>
      <c r="D6817" t="s">
        <v>10637</v>
      </c>
    </row>
    <row r="6818" spans="1:4" x14ac:dyDescent="0.25">
      <c r="A6818" s="4" t="str">
        <f>HYPERLINK("http://www.autodoc.ru/Web/price/art/MD20293490L?analog=on","MD20293490L")</f>
        <v>MD20293490L</v>
      </c>
      <c r="C6818" s="1" t="s">
        <v>8345</v>
      </c>
      <c r="D6818" t="s">
        <v>10638</v>
      </c>
    </row>
    <row r="6819" spans="1:4" x14ac:dyDescent="0.25">
      <c r="A6819" s="4" t="str">
        <f>HYPERLINK("http://www.autodoc.ru/Web/price/art/MD20293490R?analog=on","MD20293490R")</f>
        <v>MD20293490R</v>
      </c>
      <c r="C6819" s="1" t="s">
        <v>8345</v>
      </c>
      <c r="D6819" t="s">
        <v>10639</v>
      </c>
    </row>
    <row r="6820" spans="1:4" x14ac:dyDescent="0.25">
      <c r="A6820" s="4" t="str">
        <f>HYPERLINK("http://www.autodoc.ru/Web/price/art/MD20293590?analog=on","MD20293590")</f>
        <v>MD20293590</v>
      </c>
      <c r="B6820" s="1" t="s">
        <v>10640</v>
      </c>
      <c r="C6820" s="1" t="s">
        <v>8345</v>
      </c>
      <c r="D6820" t="s">
        <v>10641</v>
      </c>
    </row>
    <row r="6821" spans="1:4" x14ac:dyDescent="0.25">
      <c r="A6821" s="4" t="str">
        <f>HYPERLINK("http://www.autodoc.ru/Web/price/art/MD20293620C?analog=on","MD20293620C")</f>
        <v>MD20293620C</v>
      </c>
      <c r="B6821" s="1" t="s">
        <v>10642</v>
      </c>
      <c r="C6821" s="1" t="s">
        <v>8345</v>
      </c>
      <c r="D6821" t="s">
        <v>10643</v>
      </c>
    </row>
    <row r="6822" spans="1:4" x14ac:dyDescent="0.25">
      <c r="A6822" s="4" t="str">
        <f>HYPERLINK("http://www.autodoc.ru/Web/price/art/MD20293640X?analog=on","MD20293640X")</f>
        <v>MD20293640X</v>
      </c>
      <c r="B6822" s="1" t="s">
        <v>10644</v>
      </c>
      <c r="C6822" s="1" t="s">
        <v>8275</v>
      </c>
      <c r="D6822" t="s">
        <v>10645</v>
      </c>
    </row>
    <row r="6823" spans="1:4" x14ac:dyDescent="0.25">
      <c r="A6823" s="4" t="str">
        <f>HYPERLINK("http://www.autodoc.ru/Web/price/art/MD20293641X?analog=on","MD20293641X")</f>
        <v>MD20293641X</v>
      </c>
      <c r="B6823" s="1" t="s">
        <v>10646</v>
      </c>
      <c r="C6823" s="1" t="s">
        <v>8275</v>
      </c>
      <c r="D6823" t="s">
        <v>10647</v>
      </c>
    </row>
    <row r="6824" spans="1:4" x14ac:dyDescent="0.25">
      <c r="A6824" s="4" t="str">
        <f>HYPERLINK("http://www.autodoc.ru/Web/price/art/MD20293660HL?analog=on","MD20293660HL")</f>
        <v>MD20293660HL</v>
      </c>
      <c r="B6824" s="1" t="s">
        <v>10648</v>
      </c>
      <c r="C6824" s="1" t="s">
        <v>8275</v>
      </c>
      <c r="D6824" t="s">
        <v>10649</v>
      </c>
    </row>
    <row r="6825" spans="1:4" x14ac:dyDescent="0.25">
      <c r="A6825" s="4" t="str">
        <f>HYPERLINK("http://www.autodoc.ru/Web/price/art/MD20293660HR?analog=on","MD20293660HR")</f>
        <v>MD20293660HR</v>
      </c>
      <c r="B6825" s="1" t="s">
        <v>10650</v>
      </c>
      <c r="C6825" s="1" t="s">
        <v>8275</v>
      </c>
      <c r="D6825" t="s">
        <v>10651</v>
      </c>
    </row>
    <row r="6826" spans="1:4" x14ac:dyDescent="0.25">
      <c r="A6826" s="4" t="str">
        <f>HYPERLINK("http://www.autodoc.ru/Web/price/art/MD20293660HC?analog=on","MD20293660HC")</f>
        <v>MD20293660HC</v>
      </c>
      <c r="B6826" s="1" t="s">
        <v>10652</v>
      </c>
      <c r="C6826" s="1" t="s">
        <v>8275</v>
      </c>
      <c r="D6826" t="s">
        <v>10653</v>
      </c>
    </row>
    <row r="6827" spans="1:4" x14ac:dyDescent="0.25">
      <c r="A6827" s="4" t="str">
        <f>HYPERLINK("http://www.autodoc.ru/Web/price/art/MD20293661TGC?analog=on","MD20293661TGC")</f>
        <v>MD20293661TGC</v>
      </c>
      <c r="B6827" s="1" t="s">
        <v>10654</v>
      </c>
      <c r="C6827" s="1" t="s">
        <v>8275</v>
      </c>
      <c r="D6827" t="s">
        <v>10655</v>
      </c>
    </row>
    <row r="6828" spans="1:4" x14ac:dyDescent="0.25">
      <c r="A6828" s="4" t="str">
        <f>HYPERLINK("http://www.autodoc.ru/Web/price/art/MD20296740WL?analog=on","MD20296740WL")</f>
        <v>MD20296740WL</v>
      </c>
      <c r="B6828" s="1" t="s">
        <v>10656</v>
      </c>
      <c r="C6828" s="1" t="s">
        <v>10657</v>
      </c>
      <c r="D6828" t="s">
        <v>10658</v>
      </c>
    </row>
    <row r="6829" spans="1:4" x14ac:dyDescent="0.25">
      <c r="A6829" s="4" t="str">
        <f>HYPERLINK("http://www.autodoc.ru/Web/price/art/MD20298740TTL?analog=on","MD20298740TTL")</f>
        <v>MD20298740TTL</v>
      </c>
      <c r="B6829" s="1" t="s">
        <v>10659</v>
      </c>
      <c r="C6829" s="1" t="s">
        <v>699</v>
      </c>
      <c r="D6829" t="s">
        <v>10660</v>
      </c>
    </row>
    <row r="6830" spans="1:4" x14ac:dyDescent="0.25">
      <c r="A6830" s="4" t="str">
        <f>HYPERLINK("http://www.autodoc.ru/Web/price/art/MD20296740WR?analog=on","MD20296740WR")</f>
        <v>MD20296740WR</v>
      </c>
      <c r="B6830" s="1" t="s">
        <v>10661</v>
      </c>
      <c r="C6830" s="1" t="s">
        <v>10657</v>
      </c>
      <c r="D6830" t="s">
        <v>10662</v>
      </c>
    </row>
    <row r="6831" spans="1:4" x14ac:dyDescent="0.25">
      <c r="A6831" s="4" t="str">
        <f>HYPERLINK("http://www.autodoc.ru/Web/price/art/MD20298740TTR?analog=on","MD20298740TTR")</f>
        <v>MD20298740TTR</v>
      </c>
      <c r="B6831" s="1" t="s">
        <v>10663</v>
      </c>
      <c r="C6831" s="1" t="s">
        <v>699</v>
      </c>
      <c r="D6831" t="s">
        <v>10664</v>
      </c>
    </row>
    <row r="6832" spans="1:4" x14ac:dyDescent="0.25">
      <c r="A6832" s="4" t="str">
        <f>HYPERLINK("http://www.autodoc.ru/Web/price/art/MD20293741RWN?analog=on","MD20293741RWN")</f>
        <v>MD20293741RWN</v>
      </c>
      <c r="B6832" s="1" t="s">
        <v>10665</v>
      </c>
      <c r="C6832" s="1" t="s">
        <v>8315</v>
      </c>
      <c r="D6832" t="s">
        <v>10666</v>
      </c>
    </row>
    <row r="6833" spans="1:4" x14ac:dyDescent="0.25">
      <c r="A6833" s="4" t="str">
        <f>HYPERLINK("http://www.autodoc.ru/Web/price/art/MD20293742RWN?analog=on","MD20293742RWN")</f>
        <v>MD20293742RWN</v>
      </c>
      <c r="B6833" s="1" t="s">
        <v>10665</v>
      </c>
      <c r="C6833" s="1" t="s">
        <v>8315</v>
      </c>
      <c r="D6833" t="s">
        <v>10667</v>
      </c>
    </row>
    <row r="6834" spans="1:4" x14ac:dyDescent="0.25">
      <c r="A6834" s="4" t="str">
        <f>HYPERLINK("http://www.autodoc.ru/Web/price/art/MD20293743RWN?analog=on","MD20293743RWN")</f>
        <v>MD20293743RWN</v>
      </c>
      <c r="B6834" s="1" t="s">
        <v>10665</v>
      </c>
      <c r="C6834" s="1" t="s">
        <v>8315</v>
      </c>
      <c r="D6834" t="s">
        <v>10668</v>
      </c>
    </row>
    <row r="6835" spans="1:4" x14ac:dyDescent="0.25">
      <c r="A6835" s="4" t="str">
        <f>HYPERLINK("http://www.autodoc.ru/Web/price/art/MD20293744HN?analog=on","MD20293744HN")</f>
        <v>MD20293744HN</v>
      </c>
      <c r="B6835" s="1" t="s">
        <v>10665</v>
      </c>
      <c r="C6835" s="1" t="s">
        <v>8315</v>
      </c>
      <c r="D6835" t="s">
        <v>10669</v>
      </c>
    </row>
    <row r="6836" spans="1:4" x14ac:dyDescent="0.25">
      <c r="A6836" s="4" t="str">
        <f>HYPERLINK("http://www.autodoc.ru/Web/price/art/MD20293745RTN?analog=on","MD20293745RTN")</f>
        <v>MD20293745RTN</v>
      </c>
      <c r="B6836" s="1" t="s">
        <v>10665</v>
      </c>
      <c r="C6836" s="1" t="s">
        <v>8315</v>
      </c>
      <c r="D6836" t="s">
        <v>10670</v>
      </c>
    </row>
    <row r="6837" spans="1:4" x14ac:dyDescent="0.25">
      <c r="A6837" s="4" t="str">
        <f>HYPERLINK("http://www.autodoc.ru/Web/price/art/MD20293746HN?analog=on","MD20293746HN")</f>
        <v>MD20293746HN</v>
      </c>
      <c r="B6837" s="1" t="s">
        <v>10665</v>
      </c>
      <c r="C6837" s="1" t="s">
        <v>8315</v>
      </c>
      <c r="D6837" t="s">
        <v>10671</v>
      </c>
    </row>
    <row r="6838" spans="1:4" x14ac:dyDescent="0.25">
      <c r="A6838" s="4" t="str">
        <f>HYPERLINK("http://www.autodoc.ru/Web/price/art/MD21095810L?analog=on","MD21095810L")</f>
        <v>MD21095810L</v>
      </c>
      <c r="B6838" s="1" t="s">
        <v>10672</v>
      </c>
      <c r="C6838" s="1" t="s">
        <v>2819</v>
      </c>
      <c r="D6838" t="s">
        <v>10673</v>
      </c>
    </row>
    <row r="6839" spans="1:4" x14ac:dyDescent="0.25">
      <c r="A6839" s="4" t="str">
        <f>HYPERLINK("http://www.autodoc.ru/Web/price/art/MD21095810R?analog=on","MD21095810R")</f>
        <v>MD21095810R</v>
      </c>
      <c r="B6839" s="1" t="s">
        <v>10674</v>
      </c>
      <c r="C6839" s="1" t="s">
        <v>2819</v>
      </c>
      <c r="D6839" t="s">
        <v>10675</v>
      </c>
    </row>
    <row r="6840" spans="1:4" x14ac:dyDescent="0.25">
      <c r="A6840" s="4" t="str">
        <f>HYPERLINK("http://www.autodoc.ru/Web/price/art/MD20293850Z?analog=on","MD20293850Z")</f>
        <v>MD20293850Z</v>
      </c>
      <c r="B6840" s="1" t="s">
        <v>10676</v>
      </c>
      <c r="C6840" s="1" t="s">
        <v>8345</v>
      </c>
      <c r="D6840" t="s">
        <v>10677</v>
      </c>
    </row>
    <row r="6841" spans="1:4" x14ac:dyDescent="0.25">
      <c r="A6841" s="4" t="str">
        <f>HYPERLINK("http://www.autodoc.ru/Web/price/art/MD20297910?analog=on","MD20297910")</f>
        <v>MD20297910</v>
      </c>
      <c r="B6841" s="1" t="s">
        <v>10678</v>
      </c>
      <c r="C6841" s="1" t="s">
        <v>1725</v>
      </c>
      <c r="D6841" t="s">
        <v>10679</v>
      </c>
    </row>
    <row r="6842" spans="1:4" x14ac:dyDescent="0.25">
      <c r="A6842" s="4" t="str">
        <f>HYPERLINK("http://www.autodoc.ru/Web/price/art/MD20297920?analog=on","MD20297920")</f>
        <v>MD20297920</v>
      </c>
      <c r="B6842" s="1" t="s">
        <v>10680</v>
      </c>
      <c r="C6842" s="1" t="s">
        <v>1725</v>
      </c>
      <c r="D6842" t="s">
        <v>10681</v>
      </c>
    </row>
    <row r="6843" spans="1:4" x14ac:dyDescent="0.25">
      <c r="A6843" s="4" t="str">
        <f>HYPERLINK("http://www.autodoc.ru/Web/price/art/MD20293920L?analog=on","MD20293920L")</f>
        <v>MD20293920L</v>
      </c>
      <c r="B6843" s="1" t="s">
        <v>10682</v>
      </c>
      <c r="C6843" s="1" t="s">
        <v>8345</v>
      </c>
      <c r="D6843" t="s">
        <v>10683</v>
      </c>
    </row>
    <row r="6844" spans="1:4" x14ac:dyDescent="0.25">
      <c r="A6844" s="4" t="str">
        <f>HYPERLINK("http://www.autodoc.ru/Web/price/art/MD20293920R?analog=on","MD20293920R")</f>
        <v>MD20293920R</v>
      </c>
      <c r="B6844" s="1" t="s">
        <v>10684</v>
      </c>
      <c r="C6844" s="1" t="s">
        <v>8345</v>
      </c>
      <c r="D6844" t="s">
        <v>10685</v>
      </c>
    </row>
    <row r="6845" spans="1:4" x14ac:dyDescent="0.25">
      <c r="A6845" s="4" t="str">
        <f>HYPERLINK("http://www.autodoc.ru/Web/price/art/MD21000921?analog=on","MD21000921")</f>
        <v>MD21000921</v>
      </c>
      <c r="B6845" s="1" t="s">
        <v>10686</v>
      </c>
      <c r="C6845" s="1" t="s">
        <v>7981</v>
      </c>
      <c r="D6845" t="s">
        <v>10687</v>
      </c>
    </row>
    <row r="6846" spans="1:4" x14ac:dyDescent="0.25">
      <c r="A6846" s="4" t="str">
        <f>HYPERLINK("http://www.autodoc.ru/Web/price/art/MD20293970?analog=on","MD20293970")</f>
        <v>MD20293970</v>
      </c>
      <c r="B6846" s="1" t="s">
        <v>9546</v>
      </c>
      <c r="C6846" s="1" t="s">
        <v>8360</v>
      </c>
      <c r="D6846" t="s">
        <v>9547</v>
      </c>
    </row>
    <row r="6847" spans="1:4" x14ac:dyDescent="0.25">
      <c r="A6847" s="4" t="str">
        <f>HYPERLINK("http://www.autodoc.ru/Web/price/art/MD20293971?analog=on","MD20293971")</f>
        <v>MD20293971</v>
      </c>
      <c r="B6847" s="1" t="s">
        <v>10688</v>
      </c>
      <c r="C6847" s="1" t="s">
        <v>8345</v>
      </c>
      <c r="D6847" t="s">
        <v>10689</v>
      </c>
    </row>
    <row r="6848" spans="1:4" x14ac:dyDescent="0.25">
      <c r="A6848" s="3" t="s">
        <v>10690</v>
      </c>
      <c r="B6848" s="3"/>
      <c r="C6848" s="3"/>
      <c r="D6848" s="3"/>
    </row>
    <row r="6849" spans="1:4" x14ac:dyDescent="0.25">
      <c r="A6849" s="4" t="str">
        <f>HYPERLINK("http://www.autodoc.ru/Web/price/art/MD20300000L?analog=on","MD20300000L")</f>
        <v>MD20300000L</v>
      </c>
      <c r="B6849" s="1" t="s">
        <v>10691</v>
      </c>
      <c r="C6849" s="1" t="s">
        <v>7981</v>
      </c>
      <c r="D6849" t="s">
        <v>10692</v>
      </c>
    </row>
    <row r="6850" spans="1:4" x14ac:dyDescent="0.25">
      <c r="A6850" s="4" t="str">
        <f>HYPERLINK("http://www.autodoc.ru/Web/price/art/MD20304000L?analog=on","MD20304000L")</f>
        <v>MD20304000L</v>
      </c>
      <c r="B6850" s="1" t="s">
        <v>10693</v>
      </c>
      <c r="C6850" s="1" t="s">
        <v>3557</v>
      </c>
      <c r="D6850" t="s">
        <v>10692</v>
      </c>
    </row>
    <row r="6851" spans="1:4" x14ac:dyDescent="0.25">
      <c r="A6851" s="4" t="str">
        <f>HYPERLINK("http://www.autodoc.ru/Web/price/art/MD20303000L?analog=on","MD20303000L")</f>
        <v>MD20303000L</v>
      </c>
      <c r="B6851" s="1" t="s">
        <v>10694</v>
      </c>
      <c r="C6851" s="1" t="s">
        <v>782</v>
      </c>
      <c r="D6851" t="s">
        <v>10695</v>
      </c>
    </row>
    <row r="6852" spans="1:4" x14ac:dyDescent="0.25">
      <c r="A6852" s="4" t="str">
        <f>HYPERLINK("http://www.autodoc.ru/Web/price/art/MD20304000R?analog=on","MD20304000R")</f>
        <v>MD20304000R</v>
      </c>
      <c r="B6852" s="1" t="s">
        <v>10696</v>
      </c>
      <c r="C6852" s="1" t="s">
        <v>3557</v>
      </c>
      <c r="D6852" t="s">
        <v>10697</v>
      </c>
    </row>
    <row r="6853" spans="1:4" x14ac:dyDescent="0.25">
      <c r="A6853" s="4" t="str">
        <f>HYPERLINK("http://www.autodoc.ru/Web/price/art/MD20300000R?analog=on","MD20300000R")</f>
        <v>MD20300000R</v>
      </c>
      <c r="B6853" s="1" t="s">
        <v>10698</v>
      </c>
      <c r="C6853" s="1" t="s">
        <v>7981</v>
      </c>
      <c r="D6853" t="s">
        <v>10697</v>
      </c>
    </row>
    <row r="6854" spans="1:4" x14ac:dyDescent="0.25">
      <c r="A6854" s="4" t="str">
        <f>HYPERLINK("http://www.autodoc.ru/Web/price/art/MD20303000R?analog=on","MD20303000R")</f>
        <v>MD20303000R</v>
      </c>
      <c r="B6854" s="1" t="s">
        <v>10699</v>
      </c>
      <c r="C6854" s="1" t="s">
        <v>782</v>
      </c>
      <c r="D6854" t="s">
        <v>10700</v>
      </c>
    </row>
    <row r="6855" spans="1:4" x14ac:dyDescent="0.25">
      <c r="A6855" s="4" t="str">
        <f>HYPERLINK("http://www.autodoc.ru/Web/price/art/MD20300001HN?analog=on","MD20300001HN")</f>
        <v>MD20300001HN</v>
      </c>
      <c r="B6855" s="1" t="s">
        <v>10701</v>
      </c>
      <c r="C6855" s="1" t="s">
        <v>7981</v>
      </c>
      <c r="D6855" t="s">
        <v>10702</v>
      </c>
    </row>
    <row r="6856" spans="1:4" x14ac:dyDescent="0.25">
      <c r="A6856" s="4" t="str">
        <f>HYPERLINK("http://www.autodoc.ru/Web/price/art/MD20300001BN?analog=on","MD20300001BN")</f>
        <v>MD20300001BN</v>
      </c>
      <c r="B6856" s="1" t="s">
        <v>10701</v>
      </c>
      <c r="C6856" s="1" t="s">
        <v>7981</v>
      </c>
      <c r="D6856" t="s">
        <v>10703</v>
      </c>
    </row>
    <row r="6857" spans="1:4" x14ac:dyDescent="0.25">
      <c r="A6857" s="4" t="str">
        <f>HYPERLINK("http://www.autodoc.ru/Web/price/art/MD20303001L?analog=on","MD20303001L")</f>
        <v>MD20303001L</v>
      </c>
      <c r="B6857" s="1" t="s">
        <v>10704</v>
      </c>
      <c r="C6857" s="1" t="s">
        <v>782</v>
      </c>
      <c r="D6857" t="s">
        <v>10705</v>
      </c>
    </row>
    <row r="6858" spans="1:4" x14ac:dyDescent="0.25">
      <c r="A6858" s="4" t="str">
        <f>HYPERLINK("http://www.autodoc.ru/Web/price/art/MD20303001R?analog=on","MD20303001R")</f>
        <v>MD20303001R</v>
      </c>
      <c r="B6858" s="1" t="s">
        <v>10706</v>
      </c>
      <c r="C6858" s="1" t="s">
        <v>782</v>
      </c>
      <c r="D6858" t="s">
        <v>10707</v>
      </c>
    </row>
    <row r="6859" spans="1:4" x14ac:dyDescent="0.25">
      <c r="A6859" s="4" t="str">
        <f>HYPERLINK("http://www.autodoc.ru/Web/price/art/MD20300002L?analog=on","MD20300002L")</f>
        <v>MD20300002L</v>
      </c>
      <c r="B6859" s="1" t="s">
        <v>10708</v>
      </c>
      <c r="C6859" s="1" t="s">
        <v>7981</v>
      </c>
      <c r="D6859" t="s">
        <v>10709</v>
      </c>
    </row>
    <row r="6860" spans="1:4" x14ac:dyDescent="0.25">
      <c r="A6860" s="4" t="str">
        <f>HYPERLINK("http://www.autodoc.ru/Web/price/art/MD20300002R?analog=on","MD20300002R")</f>
        <v>MD20300002R</v>
      </c>
      <c r="B6860" s="1" t="s">
        <v>10710</v>
      </c>
      <c r="C6860" s="1" t="s">
        <v>7981</v>
      </c>
      <c r="D6860" t="s">
        <v>10711</v>
      </c>
    </row>
    <row r="6861" spans="1:4" x14ac:dyDescent="0.25">
      <c r="A6861" s="4" t="str">
        <f>HYPERLINK("http://www.autodoc.ru/Web/price/art/MD20300003BN?analog=on","MD20300003BN")</f>
        <v>MD20300003BN</v>
      </c>
      <c r="B6861" s="1" t="s">
        <v>10701</v>
      </c>
      <c r="C6861" s="1" t="s">
        <v>8016</v>
      </c>
      <c r="D6861" t="s">
        <v>10712</v>
      </c>
    </row>
    <row r="6862" spans="1:4" x14ac:dyDescent="0.25">
      <c r="A6862" s="4" t="str">
        <f>HYPERLINK("http://www.autodoc.ru/Web/price/art/MD20300004HN?analog=on","MD20300004HN")</f>
        <v>MD20300004HN</v>
      </c>
      <c r="B6862" s="1" t="s">
        <v>10701</v>
      </c>
      <c r="C6862" s="1" t="s">
        <v>8016</v>
      </c>
      <c r="D6862" t="s">
        <v>10713</v>
      </c>
    </row>
    <row r="6863" spans="1:4" x14ac:dyDescent="0.25">
      <c r="A6863" s="4" t="str">
        <f>HYPERLINK("http://www.autodoc.ru/Web/price/art/MD20300004BN?analog=on","MD20300004BN")</f>
        <v>MD20300004BN</v>
      </c>
      <c r="B6863" s="1" t="s">
        <v>10701</v>
      </c>
      <c r="C6863" s="1" t="s">
        <v>8016</v>
      </c>
      <c r="D6863" t="s">
        <v>10714</v>
      </c>
    </row>
    <row r="6864" spans="1:4" x14ac:dyDescent="0.25">
      <c r="A6864" s="4" t="str">
        <f>HYPERLINK("http://www.autodoc.ru/Web/price/art/MD20300005N?analog=on","MD20300005N")</f>
        <v>MD20300005N</v>
      </c>
      <c r="B6864" s="1" t="s">
        <v>10701</v>
      </c>
      <c r="C6864" s="1" t="s">
        <v>8016</v>
      </c>
      <c r="D6864" t="s">
        <v>10715</v>
      </c>
    </row>
    <row r="6865" spans="1:4" x14ac:dyDescent="0.25">
      <c r="A6865" s="4" t="str">
        <f>HYPERLINK("http://www.autodoc.ru/Web/price/art/MD20303070L?analog=on","MD20303070L")</f>
        <v>MD20303070L</v>
      </c>
      <c r="B6865" s="1" t="s">
        <v>10716</v>
      </c>
      <c r="C6865" s="1" t="s">
        <v>782</v>
      </c>
      <c r="D6865" t="s">
        <v>10717</v>
      </c>
    </row>
    <row r="6866" spans="1:4" x14ac:dyDescent="0.25">
      <c r="A6866" s="4" t="str">
        <f>HYPERLINK("http://www.autodoc.ru/Web/price/art/MD20303070R?analog=on","MD20303070R")</f>
        <v>MD20303070R</v>
      </c>
      <c r="B6866" s="1" t="s">
        <v>10718</v>
      </c>
      <c r="C6866" s="1" t="s">
        <v>782</v>
      </c>
      <c r="D6866" t="s">
        <v>10719</v>
      </c>
    </row>
    <row r="6867" spans="1:4" x14ac:dyDescent="0.25">
      <c r="A6867" s="4" t="str">
        <f>HYPERLINK("http://www.autodoc.ru/Web/price/art/MD20300070L?analog=on","MD20300070L")</f>
        <v>MD20300070L</v>
      </c>
      <c r="B6867" s="1" t="s">
        <v>10720</v>
      </c>
      <c r="C6867" s="1" t="s">
        <v>7981</v>
      </c>
      <c r="D6867" t="s">
        <v>10721</v>
      </c>
    </row>
    <row r="6868" spans="1:4" x14ac:dyDescent="0.25">
      <c r="A6868" s="4" t="str">
        <f>HYPERLINK("http://www.autodoc.ru/Web/price/art/MD20300070R?analog=on","MD20300070R")</f>
        <v>MD20300070R</v>
      </c>
      <c r="B6868" s="1" t="s">
        <v>10722</v>
      </c>
      <c r="C6868" s="1" t="s">
        <v>7981</v>
      </c>
      <c r="D6868" t="s">
        <v>10723</v>
      </c>
    </row>
    <row r="6869" spans="1:4" x14ac:dyDescent="0.25">
      <c r="A6869" s="4" t="str">
        <f>HYPERLINK("http://www.autodoc.ru/Web/price/art/MD20303071L?analog=on","MD20303071L")</f>
        <v>MD20303071L</v>
      </c>
      <c r="B6869" s="1" t="s">
        <v>10724</v>
      </c>
      <c r="C6869" s="1" t="s">
        <v>782</v>
      </c>
      <c r="D6869" t="s">
        <v>10725</v>
      </c>
    </row>
    <row r="6870" spans="1:4" x14ac:dyDescent="0.25">
      <c r="A6870" s="4" t="str">
        <f>HYPERLINK("http://www.autodoc.ru/Web/price/art/MD20303071R?analog=on","MD20303071R")</f>
        <v>MD20303071R</v>
      </c>
      <c r="B6870" s="1" t="s">
        <v>10726</v>
      </c>
      <c r="C6870" s="1" t="s">
        <v>782</v>
      </c>
      <c r="D6870" t="s">
        <v>10727</v>
      </c>
    </row>
    <row r="6871" spans="1:4" x14ac:dyDescent="0.25">
      <c r="A6871" s="4" t="str">
        <f>HYPERLINK("http://www.autodoc.ru/Web/price/art/MD20300071L?analog=on","MD20300071L")</f>
        <v>MD20300071L</v>
      </c>
      <c r="B6871" s="1" t="s">
        <v>10728</v>
      </c>
      <c r="C6871" s="1" t="s">
        <v>7981</v>
      </c>
      <c r="D6871" t="s">
        <v>10729</v>
      </c>
    </row>
    <row r="6872" spans="1:4" x14ac:dyDescent="0.25">
      <c r="A6872" s="4" t="str">
        <f>HYPERLINK("http://www.autodoc.ru/Web/price/art/MD20300071R?analog=on","MD20300071R")</f>
        <v>MD20300071R</v>
      </c>
      <c r="B6872" s="1" t="s">
        <v>10730</v>
      </c>
      <c r="C6872" s="1" t="s">
        <v>7981</v>
      </c>
      <c r="D6872" t="s">
        <v>10731</v>
      </c>
    </row>
    <row r="6873" spans="1:4" x14ac:dyDescent="0.25">
      <c r="A6873" s="4" t="str">
        <f>HYPERLINK("http://www.autodoc.ru/Web/price/art/MD20303072N?analog=on","MD20303072N")</f>
        <v>MD20303072N</v>
      </c>
      <c r="B6873" s="1" t="s">
        <v>10732</v>
      </c>
      <c r="C6873" s="1" t="s">
        <v>782</v>
      </c>
      <c r="D6873" t="s">
        <v>10733</v>
      </c>
    </row>
    <row r="6874" spans="1:4" x14ac:dyDescent="0.25">
      <c r="A6874" s="4" t="str">
        <f>HYPERLINK("http://www.autodoc.ru/Web/price/art/MD20300080L?analog=on","MD20300080L")</f>
        <v>MD20300080L</v>
      </c>
      <c r="C6874" s="1" t="s">
        <v>7981</v>
      </c>
      <c r="D6874" t="s">
        <v>10422</v>
      </c>
    </row>
    <row r="6875" spans="1:4" x14ac:dyDescent="0.25">
      <c r="A6875" s="4" t="str">
        <f>HYPERLINK("http://www.autodoc.ru/Web/price/art/MD20300080R?analog=on","MD20300080R")</f>
        <v>MD20300080R</v>
      </c>
      <c r="C6875" s="1" t="s">
        <v>7981</v>
      </c>
      <c r="D6875" t="s">
        <v>10423</v>
      </c>
    </row>
    <row r="6876" spans="1:4" x14ac:dyDescent="0.25">
      <c r="A6876" s="4" t="str">
        <f>HYPERLINK("http://www.autodoc.ru/Web/price/art/MD20303080L?analog=on","MD20303080L")</f>
        <v>MD20303080L</v>
      </c>
      <c r="C6876" s="1" t="s">
        <v>782</v>
      </c>
      <c r="D6876" t="s">
        <v>10734</v>
      </c>
    </row>
    <row r="6877" spans="1:4" x14ac:dyDescent="0.25">
      <c r="A6877" s="4" t="str">
        <f>HYPERLINK("http://www.autodoc.ru/Web/price/art/MD20303080R?analog=on","MD20303080R")</f>
        <v>MD20303080R</v>
      </c>
      <c r="C6877" s="1" t="s">
        <v>782</v>
      </c>
      <c r="D6877" t="s">
        <v>10735</v>
      </c>
    </row>
    <row r="6878" spans="1:4" x14ac:dyDescent="0.25">
      <c r="A6878" s="4" t="str">
        <f>HYPERLINK("http://www.autodoc.ru/Web/price/art/MD20303100HB?analog=on","MD20303100HB")</f>
        <v>MD20303100HB</v>
      </c>
      <c r="B6878" s="1" t="s">
        <v>10736</v>
      </c>
      <c r="C6878" s="1" t="s">
        <v>10737</v>
      </c>
      <c r="D6878" t="s">
        <v>10738</v>
      </c>
    </row>
    <row r="6879" spans="1:4" x14ac:dyDescent="0.25">
      <c r="A6879" s="4" t="str">
        <f>HYPERLINK("http://www.autodoc.ru/Web/price/art/MD20300100HB?analog=on","MD20300100HB")</f>
        <v>MD20300100HB</v>
      </c>
      <c r="B6879" s="1" t="s">
        <v>10739</v>
      </c>
      <c r="C6879" s="1" t="s">
        <v>3014</v>
      </c>
      <c r="D6879" t="s">
        <v>10738</v>
      </c>
    </row>
    <row r="6880" spans="1:4" x14ac:dyDescent="0.25">
      <c r="A6880" s="4" t="str">
        <f>HYPERLINK("http://www.autodoc.ru/Web/price/art/MD20303160X?analog=on","MD20303160X")</f>
        <v>MD20303160X</v>
      </c>
      <c r="B6880" s="1" t="s">
        <v>10740</v>
      </c>
      <c r="C6880" s="1" t="s">
        <v>782</v>
      </c>
      <c r="D6880" t="s">
        <v>10741</v>
      </c>
    </row>
    <row r="6881" spans="1:4" x14ac:dyDescent="0.25">
      <c r="A6881" s="4" t="str">
        <f>HYPERLINK("http://www.autodoc.ru/Web/price/art/MD20300161X?analog=on","MD20300161X")</f>
        <v>MD20300161X</v>
      </c>
      <c r="B6881" s="1" t="s">
        <v>10742</v>
      </c>
      <c r="C6881" s="1" t="s">
        <v>3014</v>
      </c>
      <c r="D6881" t="s">
        <v>10743</v>
      </c>
    </row>
    <row r="6882" spans="1:4" x14ac:dyDescent="0.25">
      <c r="A6882" s="4" t="str">
        <f>HYPERLINK("http://www.autodoc.ru/Web/price/art/MD20303161X?analog=on","MD20303161X")</f>
        <v>MD20303161X</v>
      </c>
      <c r="B6882" s="1" t="s">
        <v>10744</v>
      </c>
      <c r="C6882" s="1" t="s">
        <v>782</v>
      </c>
      <c r="D6882" t="s">
        <v>10745</v>
      </c>
    </row>
    <row r="6883" spans="1:4" x14ac:dyDescent="0.25">
      <c r="A6883" s="4" t="str">
        <f>HYPERLINK("http://www.autodoc.ru/Web/price/art/MD20300162X?analog=on","MD20300162X")</f>
        <v>MD20300162X</v>
      </c>
      <c r="B6883" s="1" t="s">
        <v>10746</v>
      </c>
      <c r="C6883" s="1" t="s">
        <v>3014</v>
      </c>
      <c r="D6883" t="s">
        <v>10747</v>
      </c>
    </row>
    <row r="6884" spans="1:4" x14ac:dyDescent="0.25">
      <c r="A6884" s="4" t="str">
        <f>HYPERLINK("http://www.autodoc.ru/Web/price/art/MD20303163X?analog=on","MD20303163X")</f>
        <v>MD20303163X</v>
      </c>
      <c r="B6884" s="1" t="s">
        <v>10740</v>
      </c>
      <c r="C6884" s="1" t="s">
        <v>782</v>
      </c>
      <c r="D6884" t="s">
        <v>10748</v>
      </c>
    </row>
    <row r="6885" spans="1:4" x14ac:dyDescent="0.25">
      <c r="A6885" s="4" t="str">
        <f>HYPERLINK("http://www.autodoc.ru/Web/price/art/MD20300170XL?analog=on","MD20300170XL")</f>
        <v>MD20300170XL</v>
      </c>
      <c r="B6885" s="1" t="s">
        <v>10749</v>
      </c>
      <c r="C6885" s="1" t="s">
        <v>3014</v>
      </c>
      <c r="D6885" t="s">
        <v>10750</v>
      </c>
    </row>
    <row r="6886" spans="1:4" x14ac:dyDescent="0.25">
      <c r="A6886" s="4" t="str">
        <f>HYPERLINK("http://www.autodoc.ru/Web/price/art/MD20300170XR?analog=on","MD20300170XR")</f>
        <v>MD20300170XR</v>
      </c>
      <c r="B6886" s="1" t="s">
        <v>10751</v>
      </c>
      <c r="C6886" s="1" t="s">
        <v>3014</v>
      </c>
      <c r="D6886" t="s">
        <v>10752</v>
      </c>
    </row>
    <row r="6887" spans="1:4" x14ac:dyDescent="0.25">
      <c r="A6887" s="4" t="str">
        <f>HYPERLINK("http://www.autodoc.ru/Web/price/art/MD20303190?analog=on","MD20303190")</f>
        <v>MD20303190</v>
      </c>
      <c r="B6887" s="1" t="s">
        <v>10753</v>
      </c>
      <c r="C6887" s="1" t="s">
        <v>10737</v>
      </c>
      <c r="D6887" t="s">
        <v>10754</v>
      </c>
    </row>
    <row r="6888" spans="1:4" x14ac:dyDescent="0.25">
      <c r="A6888" s="4" t="str">
        <f>HYPERLINK("http://www.autodoc.ru/Web/price/art/MD20300240?analog=on","MD20300240")</f>
        <v>MD20300240</v>
      </c>
      <c r="B6888" s="1" t="s">
        <v>10755</v>
      </c>
      <c r="C6888" s="1" t="s">
        <v>8016</v>
      </c>
      <c r="D6888" t="s">
        <v>10756</v>
      </c>
    </row>
    <row r="6889" spans="1:4" x14ac:dyDescent="0.25">
      <c r="A6889" s="4" t="str">
        <f>HYPERLINK("http://www.autodoc.ru/Web/price/art/MD20300270L?analog=on","MD20300270L")</f>
        <v>MD20300270L</v>
      </c>
      <c r="B6889" s="1" t="s">
        <v>10757</v>
      </c>
      <c r="C6889" s="1" t="s">
        <v>3014</v>
      </c>
      <c r="D6889" t="s">
        <v>10758</v>
      </c>
    </row>
    <row r="6890" spans="1:4" x14ac:dyDescent="0.25">
      <c r="A6890" s="4" t="str">
        <f>HYPERLINK("http://www.autodoc.ru/Web/price/art/MD20300270R?analog=on","MD20300270R")</f>
        <v>MD20300270R</v>
      </c>
      <c r="B6890" s="1" t="s">
        <v>10759</v>
      </c>
      <c r="C6890" s="1" t="s">
        <v>3014</v>
      </c>
      <c r="D6890" t="s">
        <v>10760</v>
      </c>
    </row>
    <row r="6891" spans="1:4" x14ac:dyDescent="0.25">
      <c r="A6891" s="4" t="str">
        <f>HYPERLINK("http://www.autodoc.ru/Web/price/art/MD20300300L?analog=on","MD20300300L")</f>
        <v>MD20300300L</v>
      </c>
      <c r="B6891" s="1" t="s">
        <v>10761</v>
      </c>
      <c r="C6891" s="1" t="s">
        <v>8016</v>
      </c>
      <c r="D6891" t="s">
        <v>10762</v>
      </c>
    </row>
    <row r="6892" spans="1:4" x14ac:dyDescent="0.25">
      <c r="A6892" s="4" t="str">
        <f>HYPERLINK("http://www.autodoc.ru/Web/price/art/MD20300300R?analog=on","MD20300300R")</f>
        <v>MD20300300R</v>
      </c>
      <c r="B6892" s="1" t="s">
        <v>10763</v>
      </c>
      <c r="C6892" s="1" t="s">
        <v>8016</v>
      </c>
      <c r="D6892" t="s">
        <v>10764</v>
      </c>
    </row>
    <row r="6893" spans="1:4" x14ac:dyDescent="0.25">
      <c r="A6893" s="4" t="str">
        <f>HYPERLINK("http://www.autodoc.ru/Web/price/art/MD20300330?analog=on","MD20300330")</f>
        <v>MD20300330</v>
      </c>
      <c r="B6893" s="1" t="s">
        <v>10765</v>
      </c>
      <c r="C6893" s="1" t="s">
        <v>3014</v>
      </c>
      <c r="D6893" t="s">
        <v>10766</v>
      </c>
    </row>
    <row r="6894" spans="1:4" x14ac:dyDescent="0.25">
      <c r="A6894" s="4" t="str">
        <f>HYPERLINK("http://www.autodoc.ru/Web/price/art/MD20300390?analog=on","MD20300390")</f>
        <v>MD20300390</v>
      </c>
      <c r="B6894" s="1" t="s">
        <v>10767</v>
      </c>
      <c r="C6894" s="1" t="s">
        <v>7966</v>
      </c>
      <c r="D6894" t="s">
        <v>10768</v>
      </c>
    </row>
    <row r="6895" spans="1:4" x14ac:dyDescent="0.25">
      <c r="A6895" s="4" t="str">
        <f>HYPERLINK("http://www.autodoc.ru/Web/price/art/MD20300400L?analog=on","MD20300400L")</f>
        <v>MD20300400L</v>
      </c>
      <c r="B6895" s="1" t="s">
        <v>10769</v>
      </c>
      <c r="C6895" s="1" t="s">
        <v>8016</v>
      </c>
      <c r="D6895" t="s">
        <v>10770</v>
      </c>
    </row>
    <row r="6896" spans="1:4" x14ac:dyDescent="0.25">
      <c r="A6896" s="4" t="str">
        <f>HYPERLINK("http://www.autodoc.ru/Web/price/art/MD20300400R?analog=on","MD20300400R")</f>
        <v>MD20300400R</v>
      </c>
      <c r="B6896" s="1" t="s">
        <v>10771</v>
      </c>
      <c r="C6896" s="1" t="s">
        <v>8016</v>
      </c>
      <c r="D6896" t="s">
        <v>10772</v>
      </c>
    </row>
    <row r="6897" spans="1:4" x14ac:dyDescent="0.25">
      <c r="A6897" s="4" t="str">
        <f>HYPERLINK("http://www.autodoc.ru/Web/price/art/MD20300450L?analog=on","MD20300450L")</f>
        <v>MD20300450L</v>
      </c>
      <c r="B6897" s="1" t="s">
        <v>10773</v>
      </c>
      <c r="C6897" s="1" t="s">
        <v>7981</v>
      </c>
      <c r="D6897" t="s">
        <v>10774</v>
      </c>
    </row>
    <row r="6898" spans="1:4" x14ac:dyDescent="0.25">
      <c r="A6898" s="4" t="str">
        <f>HYPERLINK("http://www.autodoc.ru/Web/price/art/MD20303450L?analog=on","MD20303450L")</f>
        <v>MD20303450L</v>
      </c>
      <c r="B6898" s="1" t="s">
        <v>10775</v>
      </c>
      <c r="C6898" s="1" t="s">
        <v>10737</v>
      </c>
      <c r="D6898" t="s">
        <v>10776</v>
      </c>
    </row>
    <row r="6899" spans="1:4" x14ac:dyDescent="0.25">
      <c r="A6899" s="4" t="str">
        <f>HYPERLINK("http://www.autodoc.ru/Web/price/art/MD20300450R?analog=on","MD20300450R")</f>
        <v>MD20300450R</v>
      </c>
      <c r="B6899" s="1" t="s">
        <v>10777</v>
      </c>
      <c r="C6899" s="1" t="s">
        <v>7981</v>
      </c>
      <c r="D6899" t="s">
        <v>10778</v>
      </c>
    </row>
    <row r="6900" spans="1:4" x14ac:dyDescent="0.25">
      <c r="A6900" s="4" t="str">
        <f>HYPERLINK("http://www.autodoc.ru/Web/price/art/MD20303450R?analog=on","MD20303450R")</f>
        <v>MD20303450R</v>
      </c>
      <c r="B6900" s="1" t="s">
        <v>10779</v>
      </c>
      <c r="C6900" s="1" t="s">
        <v>10737</v>
      </c>
      <c r="D6900" t="s">
        <v>10780</v>
      </c>
    </row>
    <row r="6901" spans="1:4" x14ac:dyDescent="0.25">
      <c r="A6901" s="4" t="str">
        <f>HYPERLINK("http://www.autodoc.ru/Web/price/art/MD20300460L?analog=on","MD20300460L")</f>
        <v>MD20300460L</v>
      </c>
      <c r="B6901" s="1" t="s">
        <v>10781</v>
      </c>
      <c r="C6901" s="1" t="s">
        <v>7981</v>
      </c>
      <c r="D6901" t="s">
        <v>10782</v>
      </c>
    </row>
    <row r="6902" spans="1:4" x14ac:dyDescent="0.25">
      <c r="A6902" s="4" t="str">
        <f>HYPERLINK("http://www.autodoc.ru/Web/price/art/MD20300460R?analog=on","MD20300460R")</f>
        <v>MD20300460R</v>
      </c>
      <c r="B6902" s="1" t="s">
        <v>10783</v>
      </c>
      <c r="C6902" s="1" t="s">
        <v>7981</v>
      </c>
      <c r="D6902" t="s">
        <v>10784</v>
      </c>
    </row>
    <row r="6903" spans="1:4" x14ac:dyDescent="0.25">
      <c r="A6903" s="4" t="str">
        <f>HYPERLINK("http://www.autodoc.ru/Web/price/art/MD20303470L?analog=on","MD20303470L")</f>
        <v>MD20303470L</v>
      </c>
      <c r="B6903" s="1" t="s">
        <v>10785</v>
      </c>
      <c r="C6903" s="1" t="s">
        <v>10737</v>
      </c>
      <c r="D6903" t="s">
        <v>10786</v>
      </c>
    </row>
    <row r="6904" spans="1:4" x14ac:dyDescent="0.25">
      <c r="A6904" s="4" t="str">
        <f>HYPERLINK("http://www.autodoc.ru/Web/price/art/MD20303470R?analog=on","MD20303470R")</f>
        <v>MD20303470R</v>
      </c>
      <c r="B6904" s="1" t="s">
        <v>10787</v>
      </c>
      <c r="C6904" s="1" t="s">
        <v>10737</v>
      </c>
      <c r="D6904" t="s">
        <v>10788</v>
      </c>
    </row>
    <row r="6905" spans="1:4" x14ac:dyDescent="0.25">
      <c r="A6905" s="4" t="str">
        <f>HYPERLINK("http://www.autodoc.ru/Web/price/art/MD20300480L?analog=on","MD20300480L")</f>
        <v>MD20300480L</v>
      </c>
      <c r="B6905" s="1" t="s">
        <v>10789</v>
      </c>
      <c r="C6905" s="1" t="s">
        <v>8016</v>
      </c>
      <c r="D6905" t="s">
        <v>10790</v>
      </c>
    </row>
    <row r="6906" spans="1:4" x14ac:dyDescent="0.25">
      <c r="A6906" s="4" t="str">
        <f>HYPERLINK("http://www.autodoc.ru/Web/price/art/MD20300480R?analog=on","MD20300480R")</f>
        <v>MD20300480R</v>
      </c>
      <c r="B6906" s="1" t="s">
        <v>10791</v>
      </c>
      <c r="C6906" s="1" t="s">
        <v>8016</v>
      </c>
      <c r="D6906" t="s">
        <v>10792</v>
      </c>
    </row>
    <row r="6907" spans="1:4" x14ac:dyDescent="0.25">
      <c r="A6907" s="4" t="str">
        <f>HYPERLINK("http://www.autodoc.ru/Web/price/art/MD20300490L?analog=on","MD20300490L")</f>
        <v>MD20300490L</v>
      </c>
      <c r="C6907" s="1" t="s">
        <v>8016</v>
      </c>
      <c r="D6907" t="s">
        <v>10793</v>
      </c>
    </row>
    <row r="6908" spans="1:4" x14ac:dyDescent="0.25">
      <c r="A6908" s="4" t="str">
        <f>HYPERLINK("http://www.autodoc.ru/Web/price/art/MD20300490R?analog=on","MD20300490R")</f>
        <v>MD20300490R</v>
      </c>
      <c r="C6908" s="1" t="s">
        <v>8016</v>
      </c>
      <c r="D6908" t="s">
        <v>10794</v>
      </c>
    </row>
    <row r="6909" spans="1:4" x14ac:dyDescent="0.25">
      <c r="A6909" s="4" t="str">
        <f>HYPERLINK("http://www.autodoc.ru/Web/price/art/MD20300570L?analog=on","MD20300570L")</f>
        <v>MD20300570L</v>
      </c>
      <c r="B6909" s="1" t="s">
        <v>10795</v>
      </c>
      <c r="C6909" s="1" t="s">
        <v>8016</v>
      </c>
      <c r="D6909" t="s">
        <v>10796</v>
      </c>
    </row>
    <row r="6910" spans="1:4" x14ac:dyDescent="0.25">
      <c r="A6910" s="4" t="str">
        <f>HYPERLINK("http://www.autodoc.ru/Web/price/art/MD20300570R?analog=on","MD20300570R")</f>
        <v>MD20300570R</v>
      </c>
      <c r="B6910" s="1" t="s">
        <v>10797</v>
      </c>
      <c r="C6910" s="1" t="s">
        <v>8016</v>
      </c>
      <c r="D6910" t="s">
        <v>10798</v>
      </c>
    </row>
    <row r="6911" spans="1:4" x14ac:dyDescent="0.25">
      <c r="A6911" s="4" t="str">
        <f>HYPERLINK("http://www.autodoc.ru/Web/price/art/MD20300640X?analog=on","MD20300640X")</f>
        <v>MD20300640X</v>
      </c>
      <c r="B6911" s="1" t="s">
        <v>10799</v>
      </c>
      <c r="C6911" s="1" t="s">
        <v>3014</v>
      </c>
      <c r="D6911" t="s">
        <v>10800</v>
      </c>
    </row>
    <row r="6912" spans="1:4" x14ac:dyDescent="0.25">
      <c r="A6912" s="4" t="str">
        <f>HYPERLINK("http://www.autodoc.ru/Web/price/art/MD20300700T?analog=on","MD20300700T")</f>
        <v>MD20300700T</v>
      </c>
      <c r="B6912" s="1" t="s">
        <v>10801</v>
      </c>
      <c r="C6912" s="1" t="s">
        <v>8016</v>
      </c>
      <c r="D6912" t="s">
        <v>10802</v>
      </c>
    </row>
    <row r="6913" spans="1:4" x14ac:dyDescent="0.25">
      <c r="A6913" s="4" t="str">
        <f>HYPERLINK("http://www.autodoc.ru/Web/price/art/MD20304740RWN?analog=on","MD20304740RWN")</f>
        <v>MD20304740RWN</v>
      </c>
      <c r="B6913" s="1" t="s">
        <v>10803</v>
      </c>
      <c r="C6913" s="1" t="s">
        <v>707</v>
      </c>
      <c r="D6913" t="s">
        <v>10804</v>
      </c>
    </row>
    <row r="6914" spans="1:4" x14ac:dyDescent="0.25">
      <c r="A6914" s="4" t="str">
        <f>HYPERLINK("http://www.autodoc.ru/Web/price/art/MD20300740L?analog=on","MD20300740L")</f>
        <v>MD20300740L</v>
      </c>
      <c r="B6914" s="1" t="s">
        <v>10805</v>
      </c>
      <c r="C6914" s="1" t="s">
        <v>1718</v>
      </c>
      <c r="D6914" t="s">
        <v>10806</v>
      </c>
    </row>
    <row r="6915" spans="1:4" x14ac:dyDescent="0.25">
      <c r="A6915" s="4" t="str">
        <f>HYPERLINK("http://www.autodoc.ru/Web/price/art/MD20304740L?analog=on","MD20304740L")</f>
        <v>MD20304740L</v>
      </c>
      <c r="B6915" s="1" t="s">
        <v>10807</v>
      </c>
      <c r="C6915" s="1" t="s">
        <v>707</v>
      </c>
      <c r="D6915" t="s">
        <v>10806</v>
      </c>
    </row>
    <row r="6916" spans="1:4" x14ac:dyDescent="0.25">
      <c r="A6916" s="4" t="str">
        <f>HYPERLINK("http://www.autodoc.ru/Web/price/art/MD20300740R?analog=on","MD20300740R")</f>
        <v>MD20300740R</v>
      </c>
      <c r="B6916" s="1" t="s">
        <v>10808</v>
      </c>
      <c r="C6916" s="1" t="s">
        <v>1718</v>
      </c>
      <c r="D6916" t="s">
        <v>10809</v>
      </c>
    </row>
    <row r="6917" spans="1:4" x14ac:dyDescent="0.25">
      <c r="A6917" s="4" t="str">
        <f>HYPERLINK("http://www.autodoc.ru/Web/price/art/MD20304740R?analog=on","MD20304740R")</f>
        <v>MD20304740R</v>
      </c>
      <c r="B6917" s="1" t="s">
        <v>10810</v>
      </c>
      <c r="C6917" s="1" t="s">
        <v>707</v>
      </c>
      <c r="D6917" t="s">
        <v>10809</v>
      </c>
    </row>
    <row r="6918" spans="1:4" x14ac:dyDescent="0.25">
      <c r="A6918" s="4" t="str">
        <f>HYPERLINK("http://www.autodoc.ru/Web/price/art/MD20304741RWN?analog=on","MD20304741RWN")</f>
        <v>MD20304741RWN</v>
      </c>
      <c r="B6918" s="1" t="s">
        <v>10803</v>
      </c>
      <c r="C6918" s="1" t="s">
        <v>3557</v>
      </c>
      <c r="D6918" t="s">
        <v>10811</v>
      </c>
    </row>
    <row r="6919" spans="1:4" x14ac:dyDescent="0.25">
      <c r="A6919" s="4" t="str">
        <f>HYPERLINK("http://www.autodoc.ru/Web/price/art/MD20304741RTN?analog=on","MD20304741RTN")</f>
        <v>MD20304741RTN</v>
      </c>
      <c r="B6919" s="1" t="s">
        <v>10803</v>
      </c>
      <c r="C6919" s="1" t="s">
        <v>3557</v>
      </c>
      <c r="D6919" t="s">
        <v>10812</v>
      </c>
    </row>
    <row r="6920" spans="1:4" x14ac:dyDescent="0.25">
      <c r="A6920" s="4" t="str">
        <f>HYPERLINK("http://www.autodoc.ru/Web/price/art/MD20300741HN?analog=on","MD20300741HN")</f>
        <v>MD20300741HN</v>
      </c>
      <c r="B6920" s="1" t="s">
        <v>10813</v>
      </c>
      <c r="C6920" s="1" t="s">
        <v>1718</v>
      </c>
      <c r="D6920" t="s">
        <v>10814</v>
      </c>
    </row>
    <row r="6921" spans="1:4" x14ac:dyDescent="0.25">
      <c r="A6921" s="4" t="str">
        <f>HYPERLINK("http://www.autodoc.ru/Web/price/art/MD20304742BN?analog=on","MD20304742BN")</f>
        <v>MD20304742BN</v>
      </c>
      <c r="B6921" s="1" t="s">
        <v>10803</v>
      </c>
      <c r="C6921" s="1" t="s">
        <v>3557</v>
      </c>
      <c r="D6921" t="s">
        <v>10815</v>
      </c>
    </row>
    <row r="6922" spans="1:4" x14ac:dyDescent="0.25">
      <c r="A6922" s="4" t="str">
        <f>HYPERLINK("http://www.autodoc.ru/Web/price/art/MD20304743L?analog=on","MD20304743L")</f>
        <v>MD20304743L</v>
      </c>
      <c r="B6922" s="1" t="s">
        <v>10816</v>
      </c>
      <c r="C6922" s="1" t="s">
        <v>1643</v>
      </c>
      <c r="D6922" t="s">
        <v>10817</v>
      </c>
    </row>
    <row r="6923" spans="1:4" x14ac:dyDescent="0.25">
      <c r="A6923" s="4" t="str">
        <f>HYPERLINK("http://www.autodoc.ru/Web/price/art/MD20304743R?analog=on","MD20304743R")</f>
        <v>MD20304743R</v>
      </c>
      <c r="B6923" s="1" t="s">
        <v>10818</v>
      </c>
      <c r="C6923" s="1" t="s">
        <v>1643</v>
      </c>
      <c r="D6923" t="s">
        <v>10819</v>
      </c>
    </row>
    <row r="6924" spans="1:4" x14ac:dyDescent="0.25">
      <c r="A6924" s="4" t="str">
        <f>HYPERLINK("http://www.autodoc.ru/Web/price/art/MD20304744RWN?analog=on","MD20304744RWN")</f>
        <v>MD20304744RWN</v>
      </c>
      <c r="B6924" s="1" t="s">
        <v>10803</v>
      </c>
      <c r="C6924" s="1" t="s">
        <v>3557</v>
      </c>
      <c r="D6924" t="s">
        <v>10820</v>
      </c>
    </row>
    <row r="6925" spans="1:4" x14ac:dyDescent="0.25">
      <c r="A6925" s="4" t="str">
        <f>HYPERLINK("http://www.autodoc.ru/Web/price/art/MD20304745TTN?analog=on","MD20304745TTN")</f>
        <v>MD20304745TTN</v>
      </c>
      <c r="B6925" s="1" t="s">
        <v>10803</v>
      </c>
      <c r="C6925" s="1" t="s">
        <v>3557</v>
      </c>
      <c r="D6925" t="s">
        <v>10821</v>
      </c>
    </row>
    <row r="6926" spans="1:4" x14ac:dyDescent="0.25">
      <c r="A6926" s="4" t="str">
        <f>HYPERLINK("http://www.autodoc.ru/Web/price/art/MD20300810L?analog=on","MD20300810L")</f>
        <v>MD20300810L</v>
      </c>
      <c r="B6926" s="1" t="s">
        <v>10822</v>
      </c>
      <c r="C6926" s="1" t="s">
        <v>3014</v>
      </c>
      <c r="D6926" t="s">
        <v>10823</v>
      </c>
    </row>
    <row r="6927" spans="1:4" x14ac:dyDescent="0.25">
      <c r="A6927" s="4" t="str">
        <f>HYPERLINK("http://www.autodoc.ru/Web/price/art/MD20300810R?analog=on","MD20300810R")</f>
        <v>MD20300810R</v>
      </c>
      <c r="B6927" s="1" t="s">
        <v>10824</v>
      </c>
      <c r="C6927" s="1" t="s">
        <v>3014</v>
      </c>
      <c r="D6927" t="s">
        <v>10825</v>
      </c>
    </row>
    <row r="6928" spans="1:4" x14ac:dyDescent="0.25">
      <c r="A6928" s="4" t="str">
        <f>HYPERLINK("http://www.autodoc.ru/Web/price/art/MD20300811L?analog=on","MD20300811L")</f>
        <v>MD20300811L</v>
      </c>
      <c r="B6928" s="1" t="s">
        <v>10826</v>
      </c>
      <c r="C6928" s="1" t="s">
        <v>3014</v>
      </c>
      <c r="D6928" t="s">
        <v>10827</v>
      </c>
    </row>
    <row r="6929" spans="1:4" x14ac:dyDescent="0.25">
      <c r="A6929" s="4" t="str">
        <f>HYPERLINK("http://www.autodoc.ru/Web/price/art/MD20300811R?analog=on","MD20300811R")</f>
        <v>MD20300811R</v>
      </c>
      <c r="B6929" s="1" t="s">
        <v>10828</v>
      </c>
      <c r="C6929" s="1" t="s">
        <v>3014</v>
      </c>
      <c r="D6929" t="s">
        <v>10829</v>
      </c>
    </row>
    <row r="6930" spans="1:4" x14ac:dyDescent="0.25">
      <c r="A6930" s="4" t="str">
        <f>HYPERLINK("http://www.autodoc.ru/Web/price/art/MD20300812L?analog=on","MD20300812L")</f>
        <v>MD20300812L</v>
      </c>
      <c r="B6930" s="1" t="s">
        <v>10830</v>
      </c>
      <c r="C6930" s="1" t="s">
        <v>3014</v>
      </c>
      <c r="D6930" t="s">
        <v>10831</v>
      </c>
    </row>
    <row r="6931" spans="1:4" x14ac:dyDescent="0.25">
      <c r="A6931" s="4" t="str">
        <f>HYPERLINK("http://www.autodoc.ru/Web/price/art/MD20300812R?analog=on","MD20300812R")</f>
        <v>MD20300812R</v>
      </c>
      <c r="B6931" s="1" t="s">
        <v>10832</v>
      </c>
      <c r="C6931" s="1" t="s">
        <v>3014</v>
      </c>
      <c r="D6931" t="s">
        <v>10833</v>
      </c>
    </row>
    <row r="6932" spans="1:4" x14ac:dyDescent="0.25">
      <c r="A6932" s="4" t="str">
        <f>HYPERLINK("http://www.autodoc.ru/Web/price/art/MD20300930?analog=on","MD20300930")</f>
        <v>MD20300930</v>
      </c>
      <c r="B6932" s="1" t="s">
        <v>10834</v>
      </c>
      <c r="C6932" s="1" t="s">
        <v>1718</v>
      </c>
      <c r="D6932" t="s">
        <v>10835</v>
      </c>
    </row>
    <row r="6933" spans="1:4" x14ac:dyDescent="0.25">
      <c r="A6933" s="4" t="str">
        <f>HYPERLINK("http://www.autodoc.ru/Web/price/art/MD245059C0L?analog=on","MD245059C0L")</f>
        <v>MD245059C0L</v>
      </c>
      <c r="B6933" s="1" t="s">
        <v>10836</v>
      </c>
      <c r="C6933" s="1" t="s">
        <v>725</v>
      </c>
      <c r="D6933" t="s">
        <v>10837</v>
      </c>
    </row>
    <row r="6934" spans="1:4" x14ac:dyDescent="0.25">
      <c r="A6934" s="4" t="str">
        <f>HYPERLINK("http://www.autodoc.ru/Web/price/art/MD245059C0R?analog=on","MD245059C0R")</f>
        <v>MD245059C0R</v>
      </c>
      <c r="B6934" s="1" t="s">
        <v>10838</v>
      </c>
      <c r="C6934" s="1" t="s">
        <v>725</v>
      </c>
      <c r="D6934" t="s">
        <v>10839</v>
      </c>
    </row>
    <row r="6935" spans="1:4" x14ac:dyDescent="0.25">
      <c r="A6935" s="4" t="str">
        <f>HYPERLINK("http://www.autodoc.ru/Web/price/art/MD20300970?analog=on","MD20300970")</f>
        <v>MD20300970</v>
      </c>
      <c r="B6935" s="1" t="s">
        <v>9600</v>
      </c>
      <c r="C6935" s="1" t="s">
        <v>3014</v>
      </c>
      <c r="D6935" t="s">
        <v>9601</v>
      </c>
    </row>
    <row r="6936" spans="1:4" x14ac:dyDescent="0.25">
      <c r="A6936" s="4" t="str">
        <f>HYPERLINK("http://www.autodoc.ru/Web/price/art/MD20302970?analog=on","MD20302970")</f>
        <v>MD20302970</v>
      </c>
      <c r="B6936" s="1" t="s">
        <v>10840</v>
      </c>
      <c r="C6936" s="1" t="s">
        <v>2125</v>
      </c>
      <c r="D6936" t="s">
        <v>10841</v>
      </c>
    </row>
    <row r="6937" spans="1:4" x14ac:dyDescent="0.25">
      <c r="A6937" s="4" t="str">
        <f>HYPERLINK("http://www.autodoc.ru/Web/price/art/MD20304970?analog=on","MD20304970")</f>
        <v>MD20304970</v>
      </c>
      <c r="B6937" s="1" t="s">
        <v>10842</v>
      </c>
      <c r="C6937" s="1" t="s">
        <v>707</v>
      </c>
      <c r="D6937" t="s">
        <v>10843</v>
      </c>
    </row>
    <row r="6938" spans="1:4" x14ac:dyDescent="0.25">
      <c r="A6938" s="4" t="str">
        <f>HYPERLINK("http://www.autodoc.ru/Web/price/art/MD21102970?analog=on","MD21102970")</f>
        <v>MD21102970</v>
      </c>
      <c r="B6938" s="1" t="s">
        <v>10844</v>
      </c>
      <c r="C6938" s="1" t="s">
        <v>2125</v>
      </c>
      <c r="D6938" t="s">
        <v>10845</v>
      </c>
    </row>
    <row r="6939" spans="1:4" x14ac:dyDescent="0.25">
      <c r="A6939" s="4" t="str">
        <f>HYPERLINK("http://www.autodoc.ru/Web/price/art/MD20300971?analog=on","MD20300971")</f>
        <v>MD20300971</v>
      </c>
      <c r="B6939" s="1" t="s">
        <v>9352</v>
      </c>
      <c r="C6939" s="1" t="s">
        <v>3014</v>
      </c>
      <c r="D6939" t="s">
        <v>9353</v>
      </c>
    </row>
    <row r="6940" spans="1:4" x14ac:dyDescent="0.25">
      <c r="A6940" s="3" t="s">
        <v>10846</v>
      </c>
      <c r="B6940" s="3"/>
      <c r="C6940" s="3"/>
      <c r="D6940" s="3"/>
    </row>
    <row r="6941" spans="1:4" x14ac:dyDescent="0.25">
      <c r="A6941" s="4" t="str">
        <f>HYPERLINK("http://www.autodoc.ru/Web/price/art/MD20410000BN?analog=on","MD20410000BN")</f>
        <v>MD20410000BN</v>
      </c>
      <c r="B6941" s="1" t="s">
        <v>10847</v>
      </c>
      <c r="C6941" s="1" t="s">
        <v>437</v>
      </c>
      <c r="D6941" t="s">
        <v>10848</v>
      </c>
    </row>
    <row r="6942" spans="1:4" x14ac:dyDescent="0.25">
      <c r="A6942" s="4" t="str">
        <f>HYPERLINK("http://www.autodoc.ru/Web/price/art/MD20407000L?analog=on","MD20407000L")</f>
        <v>MD20407000L</v>
      </c>
      <c r="B6942" s="1" t="s">
        <v>10849</v>
      </c>
      <c r="C6942" s="1" t="s">
        <v>764</v>
      </c>
      <c r="D6942" t="s">
        <v>10850</v>
      </c>
    </row>
    <row r="6943" spans="1:4" x14ac:dyDescent="0.25">
      <c r="A6943" s="4" t="str">
        <f>HYPERLINK("http://www.autodoc.ru/Web/price/art/MD20407000R?analog=on","MD20407000R")</f>
        <v>MD20407000R</v>
      </c>
      <c r="B6943" s="1" t="s">
        <v>10851</v>
      </c>
      <c r="C6943" s="1" t="s">
        <v>764</v>
      </c>
      <c r="D6943" t="s">
        <v>10852</v>
      </c>
    </row>
    <row r="6944" spans="1:4" x14ac:dyDescent="0.25">
      <c r="A6944" s="4" t="str">
        <f>HYPERLINK("http://www.autodoc.ru/Web/price/art/MD20410001BN?analog=on","MD20410001BN")</f>
        <v>MD20410001BN</v>
      </c>
      <c r="B6944" s="1" t="s">
        <v>10847</v>
      </c>
      <c r="C6944" s="1" t="s">
        <v>10853</v>
      </c>
      <c r="D6944" t="s">
        <v>10854</v>
      </c>
    </row>
    <row r="6945" spans="1:4" x14ac:dyDescent="0.25">
      <c r="A6945" s="4" t="str">
        <f>HYPERLINK("http://www.autodoc.ru/Web/price/art/MD20407001L?analog=on","MD20407001L")</f>
        <v>MD20407001L</v>
      </c>
      <c r="B6945" s="1" t="s">
        <v>10849</v>
      </c>
      <c r="C6945" s="1" t="s">
        <v>3771</v>
      </c>
      <c r="D6945" t="s">
        <v>10855</v>
      </c>
    </row>
    <row r="6946" spans="1:4" x14ac:dyDescent="0.25">
      <c r="A6946" s="4" t="str">
        <f>HYPERLINK("http://www.autodoc.ru/Web/price/art/MD20407001R?analog=on","MD20407001R")</f>
        <v>MD20407001R</v>
      </c>
      <c r="B6946" s="1" t="s">
        <v>10851</v>
      </c>
      <c r="C6946" s="1" t="s">
        <v>3771</v>
      </c>
      <c r="D6946" t="s">
        <v>10856</v>
      </c>
    </row>
    <row r="6947" spans="1:4" x14ac:dyDescent="0.25">
      <c r="A6947" s="4" t="str">
        <f>HYPERLINK("http://www.autodoc.ru/Web/price/art/MD20407002HN?analog=on","MD20407002HN")</f>
        <v>MD20407002HN</v>
      </c>
      <c r="B6947" s="1" t="s">
        <v>10857</v>
      </c>
      <c r="C6947" s="1" t="s">
        <v>3771</v>
      </c>
      <c r="D6947" t="s">
        <v>10858</v>
      </c>
    </row>
    <row r="6948" spans="1:4" x14ac:dyDescent="0.25">
      <c r="A6948" s="4" t="str">
        <f>HYPERLINK("http://www.autodoc.ru/Web/price/art/MD20407003HN?analog=on","MD20407003HN")</f>
        <v>MD20407003HN</v>
      </c>
      <c r="B6948" s="1" t="s">
        <v>10857</v>
      </c>
      <c r="C6948" s="1" t="s">
        <v>3771</v>
      </c>
      <c r="D6948" t="s">
        <v>10859</v>
      </c>
    </row>
    <row r="6949" spans="1:4" x14ac:dyDescent="0.25">
      <c r="A6949" s="4" t="str">
        <f>HYPERLINK("http://www.autodoc.ru/Web/price/art/MD20407003L?analog=on","MD20407003L")</f>
        <v>MD20407003L</v>
      </c>
      <c r="B6949" s="1" t="s">
        <v>10860</v>
      </c>
      <c r="C6949" s="1" t="s">
        <v>764</v>
      </c>
      <c r="D6949" t="s">
        <v>10861</v>
      </c>
    </row>
    <row r="6950" spans="1:4" x14ac:dyDescent="0.25">
      <c r="A6950" s="4" t="str">
        <f>HYPERLINK("http://www.autodoc.ru/Web/price/art/MD20407003R?analog=on","MD20407003R")</f>
        <v>MD20407003R</v>
      </c>
      <c r="B6950" s="1" t="s">
        <v>10862</v>
      </c>
      <c r="C6950" s="1" t="s">
        <v>764</v>
      </c>
      <c r="D6950" t="s">
        <v>10863</v>
      </c>
    </row>
    <row r="6951" spans="1:4" x14ac:dyDescent="0.25">
      <c r="A6951" s="4" t="str">
        <f>HYPERLINK("http://www.autodoc.ru/Web/price/art/MD20407004BN?analog=on","MD20407004BN")</f>
        <v>MD20407004BN</v>
      </c>
      <c r="B6951" s="1" t="s">
        <v>10864</v>
      </c>
      <c r="C6951" s="1" t="s">
        <v>3771</v>
      </c>
      <c r="D6951" t="s">
        <v>10865</v>
      </c>
    </row>
    <row r="6952" spans="1:4" x14ac:dyDescent="0.25">
      <c r="A6952" s="4" t="str">
        <f>HYPERLINK("http://www.autodoc.ru/Web/price/art/MD20407005HN?analog=on","MD20407005HN")</f>
        <v>MD20407005HN</v>
      </c>
      <c r="B6952" s="1" t="s">
        <v>10857</v>
      </c>
      <c r="C6952" s="1" t="s">
        <v>3771</v>
      </c>
      <c r="D6952" t="s">
        <v>10866</v>
      </c>
    </row>
    <row r="6953" spans="1:4" x14ac:dyDescent="0.25">
      <c r="A6953" s="4" t="str">
        <f>HYPERLINK("http://www.autodoc.ru/Web/price/art/MD16405070L?analog=on","MD16405070L")</f>
        <v>MD16405070L</v>
      </c>
      <c r="B6953" s="1" t="s">
        <v>10205</v>
      </c>
      <c r="C6953" s="1" t="s">
        <v>725</v>
      </c>
      <c r="D6953" t="s">
        <v>10206</v>
      </c>
    </row>
    <row r="6954" spans="1:4" x14ac:dyDescent="0.25">
      <c r="A6954" s="4" t="str">
        <f>HYPERLINK("http://www.autodoc.ru/Web/price/art/MD16405070R?analog=on","MD16405070R")</f>
        <v>MD16405070R</v>
      </c>
      <c r="B6954" s="1" t="s">
        <v>10207</v>
      </c>
      <c r="C6954" s="1" t="s">
        <v>725</v>
      </c>
      <c r="D6954" t="s">
        <v>10208</v>
      </c>
    </row>
    <row r="6955" spans="1:4" x14ac:dyDescent="0.25">
      <c r="A6955" s="4" t="str">
        <f>HYPERLINK("http://www.autodoc.ru/Web/price/art/MD16405071L?analog=on","MD16405071L")</f>
        <v>MD16405071L</v>
      </c>
      <c r="B6955" s="1" t="s">
        <v>10209</v>
      </c>
      <c r="C6955" s="1" t="s">
        <v>725</v>
      </c>
      <c r="D6955" t="s">
        <v>10210</v>
      </c>
    </row>
    <row r="6956" spans="1:4" x14ac:dyDescent="0.25">
      <c r="A6956" s="4" t="str">
        <f>HYPERLINK("http://www.autodoc.ru/Web/price/art/MD16405071R?analog=on","MD16405071R")</f>
        <v>MD16405071R</v>
      </c>
      <c r="B6956" s="1" t="s">
        <v>10211</v>
      </c>
      <c r="C6956" s="1" t="s">
        <v>725</v>
      </c>
      <c r="D6956" t="s">
        <v>10212</v>
      </c>
    </row>
    <row r="6957" spans="1:4" x14ac:dyDescent="0.25">
      <c r="A6957" s="4" t="str">
        <f>HYPERLINK("http://www.autodoc.ru/Web/price/art/MD16405072L?analog=on","MD16405072L")</f>
        <v>MD16405072L</v>
      </c>
      <c r="B6957" s="1" t="s">
        <v>10209</v>
      </c>
      <c r="C6957" s="1" t="s">
        <v>725</v>
      </c>
      <c r="D6957" t="s">
        <v>10213</v>
      </c>
    </row>
    <row r="6958" spans="1:4" x14ac:dyDescent="0.25">
      <c r="A6958" s="4" t="str">
        <f>HYPERLINK("http://www.autodoc.ru/Web/price/art/MD16405072R?analog=on","MD16405072R")</f>
        <v>MD16405072R</v>
      </c>
      <c r="B6958" s="1" t="s">
        <v>10211</v>
      </c>
      <c r="C6958" s="1" t="s">
        <v>725</v>
      </c>
      <c r="D6958" t="s">
        <v>10214</v>
      </c>
    </row>
    <row r="6959" spans="1:4" x14ac:dyDescent="0.25">
      <c r="A6959" s="4" t="str">
        <f>HYPERLINK("http://www.autodoc.ru/Web/price/art/MD16405074L?analog=on","MD16405074L")</f>
        <v>MD16405074L</v>
      </c>
      <c r="B6959" s="1" t="s">
        <v>10217</v>
      </c>
      <c r="C6959" s="1" t="s">
        <v>725</v>
      </c>
      <c r="D6959" t="s">
        <v>10218</v>
      </c>
    </row>
    <row r="6960" spans="1:4" x14ac:dyDescent="0.25">
      <c r="A6960" s="4" t="str">
        <f>HYPERLINK("http://www.autodoc.ru/Web/price/art/MD16405074R?analog=on","MD16405074R")</f>
        <v>MD16405074R</v>
      </c>
      <c r="B6960" s="1" t="s">
        <v>10219</v>
      </c>
      <c r="C6960" s="1" t="s">
        <v>725</v>
      </c>
      <c r="D6960" t="s">
        <v>10220</v>
      </c>
    </row>
    <row r="6961" spans="1:4" x14ac:dyDescent="0.25">
      <c r="A6961" s="4" t="str">
        <f>HYPERLINK("http://www.autodoc.ru/Web/price/art/MD16405080L?analog=on","MD16405080L")</f>
        <v>MD16405080L</v>
      </c>
      <c r="C6961" s="1" t="s">
        <v>725</v>
      </c>
      <c r="D6961" t="s">
        <v>10223</v>
      </c>
    </row>
    <row r="6962" spans="1:4" x14ac:dyDescent="0.25">
      <c r="A6962" s="4" t="str">
        <f>HYPERLINK("http://www.autodoc.ru/Web/price/art/MD16405080R?analog=on","MD16405080R")</f>
        <v>MD16405080R</v>
      </c>
      <c r="C6962" s="1" t="s">
        <v>725</v>
      </c>
      <c r="D6962" t="s">
        <v>10224</v>
      </c>
    </row>
    <row r="6963" spans="1:4" x14ac:dyDescent="0.25">
      <c r="A6963" s="4" t="str">
        <f>HYPERLINK("http://www.autodoc.ru/Web/price/art/MD20407100?analog=on","MD20407100")</f>
        <v>MD20407100</v>
      </c>
      <c r="B6963" s="1" t="s">
        <v>10867</v>
      </c>
      <c r="C6963" s="1" t="s">
        <v>764</v>
      </c>
      <c r="D6963" t="s">
        <v>10868</v>
      </c>
    </row>
    <row r="6964" spans="1:4" x14ac:dyDescent="0.25">
      <c r="A6964" s="4" t="str">
        <f>HYPERLINK("http://www.autodoc.ru/Web/price/art/MD20407101?analog=on","MD20407101")</f>
        <v>MD20407101</v>
      </c>
      <c r="B6964" s="1" t="s">
        <v>10869</v>
      </c>
      <c r="C6964" s="1" t="s">
        <v>764</v>
      </c>
      <c r="D6964" t="s">
        <v>10870</v>
      </c>
    </row>
    <row r="6965" spans="1:4" x14ac:dyDescent="0.25">
      <c r="A6965" s="4" t="str">
        <f>HYPERLINK("http://www.autodoc.ru/Web/price/art/MD20407102?analog=on","MD20407102")</f>
        <v>MD20407102</v>
      </c>
      <c r="B6965" s="1" t="s">
        <v>10871</v>
      </c>
      <c r="C6965" s="1" t="s">
        <v>764</v>
      </c>
      <c r="D6965" t="s">
        <v>10872</v>
      </c>
    </row>
    <row r="6966" spans="1:4" x14ac:dyDescent="0.25">
      <c r="A6966" s="4" t="str">
        <f>HYPERLINK("http://www.autodoc.ru/Web/price/art/MD20407103?analog=on","MD20407103")</f>
        <v>MD20407103</v>
      </c>
      <c r="B6966" s="1" t="s">
        <v>10873</v>
      </c>
      <c r="C6966" s="1" t="s">
        <v>764</v>
      </c>
      <c r="D6966" t="s">
        <v>10874</v>
      </c>
    </row>
    <row r="6967" spans="1:4" x14ac:dyDescent="0.25">
      <c r="A6967" s="4" t="str">
        <f>HYPERLINK("http://www.autodoc.ru/Web/price/art/MD20407104?analog=on","MD20407104")</f>
        <v>MD20407104</v>
      </c>
      <c r="B6967" s="1" t="s">
        <v>10871</v>
      </c>
      <c r="C6967" s="1" t="s">
        <v>764</v>
      </c>
      <c r="D6967" t="s">
        <v>10875</v>
      </c>
    </row>
    <row r="6968" spans="1:4" x14ac:dyDescent="0.25">
      <c r="A6968" s="4" t="str">
        <f>HYPERLINK("http://www.autodoc.ru/Web/price/art/MD204071D0L?analog=on","MD204071D0L")</f>
        <v>MD204071D0L</v>
      </c>
      <c r="B6968" s="1" t="s">
        <v>10876</v>
      </c>
      <c r="C6968" s="1" t="s">
        <v>764</v>
      </c>
      <c r="D6968" t="s">
        <v>10877</v>
      </c>
    </row>
    <row r="6969" spans="1:4" x14ac:dyDescent="0.25">
      <c r="A6969" s="4" t="str">
        <f>HYPERLINK("http://www.autodoc.ru/Web/price/art/MD204071D0R?analog=on","MD204071D0R")</f>
        <v>MD204071D0R</v>
      </c>
      <c r="B6969" s="1" t="s">
        <v>10878</v>
      </c>
      <c r="C6969" s="1" t="s">
        <v>764</v>
      </c>
      <c r="D6969" t="s">
        <v>10879</v>
      </c>
    </row>
    <row r="6970" spans="1:4" x14ac:dyDescent="0.25">
      <c r="A6970" s="4" t="str">
        <f>HYPERLINK("http://www.autodoc.ru/Web/price/art/MD20407160?analog=on","MD20407160")</f>
        <v>MD20407160</v>
      </c>
      <c r="B6970" s="1" t="s">
        <v>10880</v>
      </c>
      <c r="C6970" s="1" t="s">
        <v>764</v>
      </c>
      <c r="D6970" t="s">
        <v>10881</v>
      </c>
    </row>
    <row r="6971" spans="1:4" x14ac:dyDescent="0.25">
      <c r="A6971" s="4" t="str">
        <f>HYPERLINK("http://www.autodoc.ru/Web/price/art/MD20410160?analog=on","MD20410160")</f>
        <v>MD20410160</v>
      </c>
      <c r="B6971" s="1" t="s">
        <v>10882</v>
      </c>
      <c r="C6971" s="1" t="s">
        <v>437</v>
      </c>
      <c r="D6971" t="s">
        <v>10883</v>
      </c>
    </row>
    <row r="6972" spans="1:4" x14ac:dyDescent="0.25">
      <c r="A6972" s="4" t="str">
        <f>HYPERLINK("http://www.autodoc.ru/Web/price/art/MD20407161?analog=on","MD20407161")</f>
        <v>MD20407161</v>
      </c>
      <c r="B6972" s="1" t="s">
        <v>10884</v>
      </c>
      <c r="C6972" s="1" t="s">
        <v>764</v>
      </c>
      <c r="D6972" t="s">
        <v>10885</v>
      </c>
    </row>
    <row r="6973" spans="1:4" x14ac:dyDescent="0.25">
      <c r="A6973" s="4" t="str">
        <f>HYPERLINK("http://www.autodoc.ru/Web/price/art/MD20407162?analog=on","MD20407162")</f>
        <v>MD20407162</v>
      </c>
      <c r="B6973" s="1" t="s">
        <v>10886</v>
      </c>
      <c r="C6973" s="1" t="s">
        <v>764</v>
      </c>
      <c r="D6973" t="s">
        <v>10887</v>
      </c>
    </row>
    <row r="6974" spans="1:4" x14ac:dyDescent="0.25">
      <c r="A6974" s="4" t="str">
        <f>HYPERLINK("http://www.autodoc.ru/Web/price/art/MD20407163?analog=on","MD20407163")</f>
        <v>MD20407163</v>
      </c>
      <c r="B6974" s="1" t="s">
        <v>10888</v>
      </c>
      <c r="C6974" s="1" t="s">
        <v>764</v>
      </c>
      <c r="D6974" t="s">
        <v>10889</v>
      </c>
    </row>
    <row r="6975" spans="1:4" x14ac:dyDescent="0.25">
      <c r="A6975" s="4" t="str">
        <f>HYPERLINK("http://www.autodoc.ru/Web/price/art/MD20407164?analog=on","MD20407164")</f>
        <v>MD20407164</v>
      </c>
      <c r="B6975" s="1" t="s">
        <v>10890</v>
      </c>
      <c r="C6975" s="1" t="s">
        <v>764</v>
      </c>
      <c r="D6975" t="s">
        <v>10887</v>
      </c>
    </row>
    <row r="6976" spans="1:4" x14ac:dyDescent="0.25">
      <c r="A6976" s="4" t="str">
        <f>HYPERLINK("http://www.autodoc.ru/Web/price/art/MD20407165?analog=on","MD20407165")</f>
        <v>MD20407165</v>
      </c>
      <c r="B6976" s="1" t="s">
        <v>10891</v>
      </c>
      <c r="C6976" s="1" t="s">
        <v>764</v>
      </c>
      <c r="D6976" t="s">
        <v>10889</v>
      </c>
    </row>
    <row r="6977" spans="1:4" x14ac:dyDescent="0.25">
      <c r="A6977" s="4" t="str">
        <f>HYPERLINK("http://www.autodoc.ru/Web/price/art/MD20407166?analog=on","MD20407166")</f>
        <v>MD20407166</v>
      </c>
      <c r="B6977" s="1" t="s">
        <v>10892</v>
      </c>
      <c r="C6977" s="1" t="s">
        <v>764</v>
      </c>
      <c r="D6977" t="s">
        <v>10881</v>
      </c>
    </row>
    <row r="6978" spans="1:4" x14ac:dyDescent="0.25">
      <c r="A6978" s="4" t="str">
        <f>HYPERLINK("http://www.autodoc.ru/Web/price/art/MD20407167?analog=on","MD20407167")</f>
        <v>MD20407167</v>
      </c>
      <c r="B6978" s="1" t="s">
        <v>10890</v>
      </c>
      <c r="C6978" s="1" t="s">
        <v>764</v>
      </c>
      <c r="D6978" t="s">
        <v>10893</v>
      </c>
    </row>
    <row r="6979" spans="1:4" x14ac:dyDescent="0.25">
      <c r="A6979" s="4" t="str">
        <f>HYPERLINK("http://www.autodoc.ru/Web/price/art/MD20407168?analog=on","MD20407168")</f>
        <v>MD20407168</v>
      </c>
      <c r="B6979" s="1" t="s">
        <v>10894</v>
      </c>
      <c r="C6979" s="1" t="s">
        <v>764</v>
      </c>
      <c r="D6979" t="s">
        <v>10895</v>
      </c>
    </row>
    <row r="6980" spans="1:4" x14ac:dyDescent="0.25">
      <c r="A6980" s="4" t="str">
        <f>HYPERLINK("http://www.autodoc.ru/Web/price/art/MD20407180?analog=on","MD20407180")</f>
        <v>MD20407180</v>
      </c>
      <c r="B6980" s="1" t="s">
        <v>10896</v>
      </c>
      <c r="C6980" s="1" t="s">
        <v>764</v>
      </c>
      <c r="D6980" t="s">
        <v>10897</v>
      </c>
    </row>
    <row r="6981" spans="1:4" x14ac:dyDescent="0.25">
      <c r="A6981" s="4" t="str">
        <f>HYPERLINK("http://www.autodoc.ru/Web/price/art/MD20410190L?analog=on","MD20410190L")</f>
        <v>MD20410190L</v>
      </c>
      <c r="B6981" s="1" t="s">
        <v>10898</v>
      </c>
      <c r="C6981" s="1" t="s">
        <v>437</v>
      </c>
      <c r="D6981" t="s">
        <v>10899</v>
      </c>
    </row>
    <row r="6982" spans="1:4" x14ac:dyDescent="0.25">
      <c r="A6982" s="4" t="str">
        <f>HYPERLINK("http://www.autodoc.ru/Web/price/art/MD20407190L?analog=on","MD20407190L")</f>
        <v>MD20407190L</v>
      </c>
      <c r="B6982" s="1" t="s">
        <v>10900</v>
      </c>
      <c r="C6982" s="1" t="s">
        <v>764</v>
      </c>
      <c r="D6982" t="s">
        <v>10901</v>
      </c>
    </row>
    <row r="6983" spans="1:4" x14ac:dyDescent="0.25">
      <c r="A6983" s="4" t="str">
        <f>HYPERLINK("http://www.autodoc.ru/Web/price/art/MD20410190R?analog=on","MD20410190R")</f>
        <v>MD20410190R</v>
      </c>
      <c r="B6983" s="1" t="s">
        <v>10902</v>
      </c>
      <c r="C6983" s="1" t="s">
        <v>437</v>
      </c>
      <c r="D6983" t="s">
        <v>10903</v>
      </c>
    </row>
    <row r="6984" spans="1:4" x14ac:dyDescent="0.25">
      <c r="A6984" s="4" t="str">
        <f>HYPERLINK("http://www.autodoc.ru/Web/price/art/MD20407190R?analog=on","MD20407190R")</f>
        <v>MD20407190R</v>
      </c>
      <c r="B6984" s="1" t="s">
        <v>10904</v>
      </c>
      <c r="C6984" s="1" t="s">
        <v>764</v>
      </c>
      <c r="D6984" t="s">
        <v>10905</v>
      </c>
    </row>
    <row r="6985" spans="1:4" x14ac:dyDescent="0.25">
      <c r="A6985" s="4" t="str">
        <f>HYPERLINK("http://www.autodoc.ru/Web/price/art/MD20410191?analog=on","MD20410191")</f>
        <v>MD20410191</v>
      </c>
      <c r="B6985" s="1" t="s">
        <v>10906</v>
      </c>
      <c r="C6985" s="1" t="s">
        <v>437</v>
      </c>
      <c r="D6985" t="s">
        <v>10907</v>
      </c>
    </row>
    <row r="6986" spans="1:4" x14ac:dyDescent="0.25">
      <c r="A6986" s="4" t="str">
        <f>HYPERLINK("http://www.autodoc.ru/Web/price/art/MD20407240?analog=on","MD20407240")</f>
        <v>MD20407240</v>
      </c>
      <c r="B6986" s="1" t="s">
        <v>10908</v>
      </c>
      <c r="C6986" s="1" t="s">
        <v>764</v>
      </c>
      <c r="D6986" t="s">
        <v>10909</v>
      </c>
    </row>
    <row r="6987" spans="1:4" x14ac:dyDescent="0.25">
      <c r="A6987" s="4" t="str">
        <f>HYPERLINK("http://www.autodoc.ru/Web/price/art/MD20407241?analog=on","MD20407241")</f>
        <v>MD20407241</v>
      </c>
      <c r="B6987" s="1" t="s">
        <v>10910</v>
      </c>
      <c r="C6987" s="1" t="s">
        <v>764</v>
      </c>
      <c r="D6987" t="s">
        <v>10911</v>
      </c>
    </row>
    <row r="6988" spans="1:4" x14ac:dyDescent="0.25">
      <c r="A6988" s="4" t="str">
        <f>HYPERLINK("http://www.autodoc.ru/Web/price/art/MD20407270L?analog=on","MD20407270L")</f>
        <v>MD20407270L</v>
      </c>
      <c r="B6988" s="1" t="s">
        <v>10912</v>
      </c>
      <c r="C6988" s="1" t="s">
        <v>764</v>
      </c>
      <c r="D6988" t="s">
        <v>10913</v>
      </c>
    </row>
    <row r="6989" spans="1:4" x14ac:dyDescent="0.25">
      <c r="A6989" s="4" t="str">
        <f>HYPERLINK("http://www.autodoc.ru/Web/price/art/MD20407270R?analog=on","MD20407270R")</f>
        <v>MD20407270R</v>
      </c>
      <c r="B6989" s="1" t="s">
        <v>10914</v>
      </c>
      <c r="C6989" s="1" t="s">
        <v>764</v>
      </c>
      <c r="D6989" t="s">
        <v>10915</v>
      </c>
    </row>
    <row r="6990" spans="1:4" x14ac:dyDescent="0.25">
      <c r="A6990" s="4" t="str">
        <f>HYPERLINK("http://www.autodoc.ru/Web/price/art/MD20407271TL?analog=on","MD20407271TL")</f>
        <v>MD20407271TL</v>
      </c>
      <c r="B6990" s="1" t="s">
        <v>10912</v>
      </c>
      <c r="C6990" s="1" t="s">
        <v>764</v>
      </c>
      <c r="D6990" t="s">
        <v>10916</v>
      </c>
    </row>
    <row r="6991" spans="1:4" x14ac:dyDescent="0.25">
      <c r="A6991" s="4" t="str">
        <f>HYPERLINK("http://www.autodoc.ru/Web/price/art/MD20407271TR?analog=on","MD20407271TR")</f>
        <v>MD20407271TR</v>
      </c>
      <c r="B6991" s="1" t="s">
        <v>10914</v>
      </c>
      <c r="C6991" s="1" t="s">
        <v>764</v>
      </c>
      <c r="D6991" t="s">
        <v>10917</v>
      </c>
    </row>
    <row r="6992" spans="1:4" x14ac:dyDescent="0.25">
      <c r="A6992" s="4" t="str">
        <f>HYPERLINK("http://www.autodoc.ru/Web/price/art/MD20407272AL?analog=on","MD20407272AL")</f>
        <v>MD20407272AL</v>
      </c>
      <c r="B6992" s="1" t="s">
        <v>10918</v>
      </c>
      <c r="C6992" s="1" t="s">
        <v>764</v>
      </c>
      <c r="D6992" t="s">
        <v>10919</v>
      </c>
    </row>
    <row r="6993" spans="1:4" x14ac:dyDescent="0.25">
      <c r="A6993" s="4" t="str">
        <f>HYPERLINK("http://www.autodoc.ru/Web/price/art/MD20407272AR?analog=on","MD20407272AR")</f>
        <v>MD20407272AR</v>
      </c>
      <c r="B6993" s="1" t="s">
        <v>10920</v>
      </c>
      <c r="C6993" s="1" t="s">
        <v>764</v>
      </c>
      <c r="D6993" t="s">
        <v>10921</v>
      </c>
    </row>
    <row r="6994" spans="1:4" x14ac:dyDescent="0.25">
      <c r="A6994" s="4" t="str">
        <f>HYPERLINK("http://www.autodoc.ru/Web/price/art/MD20412300L?analog=on","MD20412300L")</f>
        <v>MD20412300L</v>
      </c>
      <c r="B6994" s="1" t="s">
        <v>10922</v>
      </c>
      <c r="C6994" s="1" t="s">
        <v>546</v>
      </c>
      <c r="D6994" t="s">
        <v>10923</v>
      </c>
    </row>
    <row r="6995" spans="1:4" x14ac:dyDescent="0.25">
      <c r="A6995" s="4" t="str">
        <f>HYPERLINK("http://www.autodoc.ru/Web/price/art/MD20407300L?analog=on","MD20407300L")</f>
        <v>MD20407300L</v>
      </c>
      <c r="B6995" s="1" t="s">
        <v>10924</v>
      </c>
      <c r="C6995" s="1" t="s">
        <v>764</v>
      </c>
      <c r="D6995" t="s">
        <v>10925</v>
      </c>
    </row>
    <row r="6996" spans="1:4" x14ac:dyDescent="0.25">
      <c r="A6996" s="4" t="str">
        <f>HYPERLINK("http://www.autodoc.ru/Web/price/art/MD20412300R?analog=on","MD20412300R")</f>
        <v>MD20412300R</v>
      </c>
      <c r="B6996" s="1" t="s">
        <v>10926</v>
      </c>
      <c r="C6996" s="1" t="s">
        <v>546</v>
      </c>
      <c r="D6996" t="s">
        <v>10927</v>
      </c>
    </row>
    <row r="6997" spans="1:4" x14ac:dyDescent="0.25">
      <c r="A6997" s="4" t="str">
        <f>HYPERLINK("http://www.autodoc.ru/Web/price/art/MD20407300R?analog=on","MD20407300R")</f>
        <v>MD20407300R</v>
      </c>
      <c r="B6997" s="1" t="s">
        <v>10928</v>
      </c>
      <c r="C6997" s="1" t="s">
        <v>764</v>
      </c>
      <c r="D6997" t="s">
        <v>10929</v>
      </c>
    </row>
    <row r="6998" spans="1:4" x14ac:dyDescent="0.25">
      <c r="A6998" s="4" t="str">
        <f>HYPERLINK("http://www.autodoc.ru/Web/price/art/MD20407301L?analog=on","MD20407301L")</f>
        <v>MD20407301L</v>
      </c>
      <c r="B6998" s="1" t="s">
        <v>10930</v>
      </c>
      <c r="C6998" s="1" t="s">
        <v>764</v>
      </c>
      <c r="D6998" t="s">
        <v>10931</v>
      </c>
    </row>
    <row r="6999" spans="1:4" x14ac:dyDescent="0.25">
      <c r="A6999" s="4" t="str">
        <f>HYPERLINK("http://www.autodoc.ru/Web/price/art/MD20407301R?analog=on","MD20407301R")</f>
        <v>MD20407301R</v>
      </c>
      <c r="B6999" s="1" t="s">
        <v>10932</v>
      </c>
      <c r="C6999" s="1" t="s">
        <v>764</v>
      </c>
      <c r="D6999" t="s">
        <v>10933</v>
      </c>
    </row>
    <row r="7000" spans="1:4" x14ac:dyDescent="0.25">
      <c r="A7000" s="4" t="str">
        <f>HYPERLINK("http://www.autodoc.ru/Web/price/art/MD20407330?analog=on","MD20407330")</f>
        <v>MD20407330</v>
      </c>
      <c r="B7000" s="1" t="s">
        <v>10934</v>
      </c>
      <c r="C7000" s="1" t="s">
        <v>764</v>
      </c>
      <c r="D7000" t="s">
        <v>10935</v>
      </c>
    </row>
    <row r="7001" spans="1:4" x14ac:dyDescent="0.25">
      <c r="A7001" s="4" t="str">
        <f>HYPERLINK("http://www.autodoc.ru/Web/price/art/MD20412330T?analog=on","MD20412330T")</f>
        <v>MD20412330T</v>
      </c>
      <c r="B7001" s="1" t="s">
        <v>10936</v>
      </c>
      <c r="C7001" s="1" t="s">
        <v>546</v>
      </c>
      <c r="D7001" t="s">
        <v>10937</v>
      </c>
    </row>
    <row r="7002" spans="1:4" x14ac:dyDescent="0.25">
      <c r="A7002" s="4" t="str">
        <f>HYPERLINK("http://www.autodoc.ru/Web/price/art/MD20412331A?analog=on","MD20412331A")</f>
        <v>MD20412331A</v>
      </c>
      <c r="B7002" s="1" t="s">
        <v>10936</v>
      </c>
      <c r="C7002" s="1" t="s">
        <v>546</v>
      </c>
      <c r="D7002" t="s">
        <v>10938</v>
      </c>
    </row>
    <row r="7003" spans="1:4" x14ac:dyDescent="0.25">
      <c r="A7003" s="4" t="str">
        <f>HYPERLINK("http://www.autodoc.ru/Web/price/art/MD20407331T?analog=on","MD20407331T")</f>
        <v>MD20407331T</v>
      </c>
      <c r="B7003" s="1" t="s">
        <v>10934</v>
      </c>
      <c r="C7003" s="1" t="s">
        <v>764</v>
      </c>
      <c r="D7003" t="s">
        <v>10937</v>
      </c>
    </row>
    <row r="7004" spans="1:4" x14ac:dyDescent="0.25">
      <c r="A7004" s="4" t="str">
        <f>HYPERLINK("http://www.autodoc.ru/Web/price/art/MD20407400L?analog=on","MD20407400L")</f>
        <v>MD20407400L</v>
      </c>
      <c r="B7004" s="1" t="s">
        <v>10939</v>
      </c>
      <c r="C7004" s="1" t="s">
        <v>764</v>
      </c>
      <c r="D7004" t="s">
        <v>10940</v>
      </c>
    </row>
    <row r="7005" spans="1:4" x14ac:dyDescent="0.25">
      <c r="A7005" s="4" t="str">
        <f>HYPERLINK("http://www.autodoc.ru/Web/price/art/MD20407400R?analog=on","MD20407400R")</f>
        <v>MD20407400R</v>
      </c>
      <c r="B7005" s="1" t="s">
        <v>10941</v>
      </c>
      <c r="C7005" s="1" t="s">
        <v>764</v>
      </c>
      <c r="D7005" t="s">
        <v>10942</v>
      </c>
    </row>
    <row r="7006" spans="1:4" x14ac:dyDescent="0.25">
      <c r="A7006" s="4" t="str">
        <f>HYPERLINK("http://www.autodoc.ru/Web/price/art/MD204074D0L?analog=on","MD204074D0L")</f>
        <v>MD204074D0L</v>
      </c>
      <c r="B7006" s="1" t="s">
        <v>10943</v>
      </c>
      <c r="C7006" s="1" t="s">
        <v>764</v>
      </c>
      <c r="D7006" t="s">
        <v>10944</v>
      </c>
    </row>
    <row r="7007" spans="1:4" x14ac:dyDescent="0.25">
      <c r="A7007" s="4" t="str">
        <f>HYPERLINK("http://www.autodoc.ru/Web/price/art/MD204074D0R?analog=on","MD204074D0R")</f>
        <v>MD204074D0R</v>
      </c>
      <c r="B7007" s="1" t="s">
        <v>10945</v>
      </c>
      <c r="C7007" s="1" t="s">
        <v>764</v>
      </c>
      <c r="D7007" t="s">
        <v>10946</v>
      </c>
    </row>
    <row r="7008" spans="1:4" x14ac:dyDescent="0.25">
      <c r="A7008" s="4" t="str">
        <f>HYPERLINK("http://www.autodoc.ru/Web/price/art/MD204074D1L?analog=on","MD204074D1L")</f>
        <v>MD204074D1L</v>
      </c>
      <c r="B7008" s="1" t="s">
        <v>10943</v>
      </c>
      <c r="C7008" s="1" t="s">
        <v>764</v>
      </c>
      <c r="D7008" t="s">
        <v>10947</v>
      </c>
    </row>
    <row r="7009" spans="1:4" x14ac:dyDescent="0.25">
      <c r="A7009" s="4" t="str">
        <f>HYPERLINK("http://www.autodoc.ru/Web/price/art/MD204074D1R?analog=on","MD204074D1R")</f>
        <v>MD204074D1R</v>
      </c>
      <c r="B7009" s="1" t="s">
        <v>10945</v>
      </c>
      <c r="C7009" s="1" t="s">
        <v>764</v>
      </c>
      <c r="D7009" t="s">
        <v>10948</v>
      </c>
    </row>
    <row r="7010" spans="1:4" x14ac:dyDescent="0.25">
      <c r="A7010" s="4" t="str">
        <f>HYPERLINK("http://www.autodoc.ru/Web/price/art/MD20410450L?analog=on","MD20410450L")</f>
        <v>MD20410450L</v>
      </c>
      <c r="B7010" s="1" t="s">
        <v>10949</v>
      </c>
      <c r="C7010" s="1" t="s">
        <v>437</v>
      </c>
      <c r="D7010" t="s">
        <v>10950</v>
      </c>
    </row>
    <row r="7011" spans="1:4" x14ac:dyDescent="0.25">
      <c r="A7011" s="4" t="str">
        <f>HYPERLINK("http://www.autodoc.ru/Web/price/art/MD20410450R?analog=on","MD20410450R")</f>
        <v>MD20410450R</v>
      </c>
      <c r="B7011" s="1" t="s">
        <v>10951</v>
      </c>
      <c r="C7011" s="1" t="s">
        <v>437</v>
      </c>
      <c r="D7011" t="s">
        <v>10952</v>
      </c>
    </row>
    <row r="7012" spans="1:4" x14ac:dyDescent="0.25">
      <c r="A7012" s="4" t="str">
        <f>HYPERLINK("http://www.autodoc.ru/Web/price/art/MD20410460L?analog=on","MD20410460L")</f>
        <v>MD20410460L</v>
      </c>
      <c r="B7012" s="1" t="s">
        <v>10953</v>
      </c>
      <c r="C7012" s="1" t="s">
        <v>437</v>
      </c>
      <c r="D7012" t="s">
        <v>10954</v>
      </c>
    </row>
    <row r="7013" spans="1:4" x14ac:dyDescent="0.25">
      <c r="A7013" s="4" t="str">
        <f>HYPERLINK("http://www.autodoc.ru/Web/price/art/MD20410460R?analog=on","MD20410460R")</f>
        <v>MD20410460R</v>
      </c>
      <c r="B7013" s="1" t="s">
        <v>10955</v>
      </c>
      <c r="C7013" s="1" t="s">
        <v>437</v>
      </c>
      <c r="D7013" t="s">
        <v>10956</v>
      </c>
    </row>
    <row r="7014" spans="1:4" x14ac:dyDescent="0.25">
      <c r="A7014" s="4" t="str">
        <f>HYPERLINK("http://www.autodoc.ru/Web/price/art/MD204124G0?analog=on","MD204124G0")</f>
        <v>MD204124G0</v>
      </c>
      <c r="B7014" s="1" t="s">
        <v>10957</v>
      </c>
      <c r="C7014" s="1" t="s">
        <v>546</v>
      </c>
      <c r="D7014" t="s">
        <v>10958</v>
      </c>
    </row>
    <row r="7015" spans="1:4" x14ac:dyDescent="0.25">
      <c r="A7015" s="4" t="str">
        <f>HYPERLINK("http://www.autodoc.ru/Web/price/art/MD204074G0?analog=on","MD204074G0")</f>
        <v>MD204074G0</v>
      </c>
      <c r="B7015" s="1" t="s">
        <v>10959</v>
      </c>
      <c r="C7015" s="1" t="s">
        <v>764</v>
      </c>
      <c r="D7015" t="s">
        <v>10958</v>
      </c>
    </row>
    <row r="7016" spans="1:4" x14ac:dyDescent="0.25">
      <c r="A7016" s="4" t="str">
        <f>HYPERLINK("http://www.autodoc.ru/Web/price/art/MD20410470XL?analog=on","MD20410470XL")</f>
        <v>MD20410470XL</v>
      </c>
      <c r="B7016" s="1" t="s">
        <v>10960</v>
      </c>
      <c r="C7016" s="1" t="s">
        <v>437</v>
      </c>
      <c r="D7016" t="s">
        <v>10961</v>
      </c>
    </row>
    <row r="7017" spans="1:4" x14ac:dyDescent="0.25">
      <c r="A7017" s="4" t="str">
        <f>HYPERLINK("http://www.autodoc.ru/Web/price/art/MD20410470XR?analog=on","MD20410470XR")</f>
        <v>MD20410470XR</v>
      </c>
      <c r="B7017" s="1" t="s">
        <v>10962</v>
      </c>
      <c r="C7017" s="1" t="s">
        <v>437</v>
      </c>
      <c r="D7017" t="s">
        <v>10963</v>
      </c>
    </row>
    <row r="7018" spans="1:4" x14ac:dyDescent="0.25">
      <c r="A7018" s="4" t="str">
        <f>HYPERLINK("http://www.autodoc.ru/Web/price/art/MD20407480L?analog=on","MD20407480L")</f>
        <v>MD20407480L</v>
      </c>
      <c r="B7018" s="1" t="s">
        <v>10964</v>
      </c>
      <c r="C7018" s="1" t="s">
        <v>764</v>
      </c>
      <c r="D7018" t="s">
        <v>10965</v>
      </c>
    </row>
    <row r="7019" spans="1:4" x14ac:dyDescent="0.25">
      <c r="A7019" s="4" t="str">
        <f>HYPERLINK("http://www.autodoc.ru/Web/price/art/MD20407480R?analog=on","MD20407480R")</f>
        <v>MD20407480R</v>
      </c>
      <c r="B7019" s="1" t="s">
        <v>10966</v>
      </c>
      <c r="C7019" s="1" t="s">
        <v>764</v>
      </c>
      <c r="D7019" t="s">
        <v>10967</v>
      </c>
    </row>
    <row r="7020" spans="1:4" x14ac:dyDescent="0.25">
      <c r="A7020" s="4" t="str">
        <f>HYPERLINK("http://www.autodoc.ru/Web/price/art/MD20412640?analog=on","MD20412640")</f>
        <v>MD20412640</v>
      </c>
      <c r="B7020" s="1" t="s">
        <v>10968</v>
      </c>
      <c r="C7020" s="1" t="s">
        <v>546</v>
      </c>
      <c r="D7020" t="s">
        <v>10969</v>
      </c>
    </row>
    <row r="7021" spans="1:4" x14ac:dyDescent="0.25">
      <c r="A7021" s="4" t="str">
        <f>HYPERLINK("http://www.autodoc.ru/Web/price/art/MD20407640?analog=on","MD20407640")</f>
        <v>MD20407640</v>
      </c>
      <c r="B7021" s="1" t="s">
        <v>10970</v>
      </c>
      <c r="C7021" s="1" t="s">
        <v>764</v>
      </c>
      <c r="D7021" t="s">
        <v>10971</v>
      </c>
    </row>
    <row r="7022" spans="1:4" x14ac:dyDescent="0.25">
      <c r="A7022" s="4" t="str">
        <f>HYPERLINK("http://www.autodoc.ru/Web/price/art/MD20407641?analog=on","MD20407641")</f>
        <v>MD20407641</v>
      </c>
      <c r="B7022" s="1" t="s">
        <v>10972</v>
      </c>
      <c r="C7022" s="1" t="s">
        <v>764</v>
      </c>
      <c r="D7022" t="s">
        <v>10973</v>
      </c>
    </row>
    <row r="7023" spans="1:4" x14ac:dyDescent="0.25">
      <c r="A7023" s="4" t="str">
        <f>HYPERLINK("http://www.autodoc.ru/Web/price/art/MD20412680?analog=on","MD20412680")</f>
        <v>MD20412680</v>
      </c>
      <c r="B7023" s="1" t="s">
        <v>10974</v>
      </c>
      <c r="C7023" s="1" t="s">
        <v>546</v>
      </c>
      <c r="D7023" t="s">
        <v>10975</v>
      </c>
    </row>
    <row r="7024" spans="1:4" x14ac:dyDescent="0.25">
      <c r="A7024" s="4" t="str">
        <f>HYPERLINK("http://www.autodoc.ru/Web/price/art/MDGLK10700?analog=on","MDGLK10700")</f>
        <v>MDGLK10700</v>
      </c>
      <c r="B7024" s="1" t="s">
        <v>10976</v>
      </c>
      <c r="C7024" s="1" t="s">
        <v>437</v>
      </c>
      <c r="D7024" t="s">
        <v>10977</v>
      </c>
    </row>
    <row r="7025" spans="1:4" x14ac:dyDescent="0.25">
      <c r="A7025" s="4" t="str">
        <f>HYPERLINK("http://www.autodoc.ru/Web/price/art/MD20407740L?analog=on","MD20407740L")</f>
        <v>MD20407740L</v>
      </c>
      <c r="B7025" s="1" t="s">
        <v>10978</v>
      </c>
      <c r="C7025" s="1" t="s">
        <v>764</v>
      </c>
      <c r="D7025" t="s">
        <v>10979</v>
      </c>
    </row>
    <row r="7026" spans="1:4" x14ac:dyDescent="0.25">
      <c r="A7026" s="4" t="str">
        <f>HYPERLINK("http://www.autodoc.ru/Web/price/art/MD20407740TTL?analog=on","MD20407740TTL")</f>
        <v>MD20407740TTL</v>
      </c>
      <c r="B7026" s="1" t="s">
        <v>10980</v>
      </c>
      <c r="C7026" s="1" t="s">
        <v>764</v>
      </c>
      <c r="D7026" t="s">
        <v>10981</v>
      </c>
    </row>
    <row r="7027" spans="1:4" x14ac:dyDescent="0.25">
      <c r="A7027" s="4" t="str">
        <f>HYPERLINK("http://www.autodoc.ru/Web/price/art/MD20412740L?analog=on","MD20412740L")</f>
        <v>MD20412740L</v>
      </c>
      <c r="B7027" s="1" t="s">
        <v>10982</v>
      </c>
      <c r="C7027" s="1" t="s">
        <v>546</v>
      </c>
      <c r="D7027" t="s">
        <v>10983</v>
      </c>
    </row>
    <row r="7028" spans="1:4" x14ac:dyDescent="0.25">
      <c r="A7028" s="4" t="str">
        <f>HYPERLINK("http://www.autodoc.ru/Web/price/art/MD20407740R?analog=on","MD20407740R")</f>
        <v>MD20407740R</v>
      </c>
      <c r="B7028" s="1" t="s">
        <v>10984</v>
      </c>
      <c r="C7028" s="1" t="s">
        <v>764</v>
      </c>
      <c r="D7028" t="s">
        <v>10985</v>
      </c>
    </row>
    <row r="7029" spans="1:4" x14ac:dyDescent="0.25">
      <c r="A7029" s="4" t="str">
        <f>HYPERLINK("http://www.autodoc.ru/Web/price/art/MD20407740TTR?analog=on","MD20407740TTR")</f>
        <v>MD20407740TTR</v>
      </c>
      <c r="B7029" s="1" t="s">
        <v>10986</v>
      </c>
      <c r="C7029" s="1" t="s">
        <v>764</v>
      </c>
      <c r="D7029" t="s">
        <v>10987</v>
      </c>
    </row>
    <row r="7030" spans="1:4" x14ac:dyDescent="0.25">
      <c r="A7030" s="4" t="str">
        <f>HYPERLINK("http://www.autodoc.ru/Web/price/art/MD20412740R?analog=on","MD20412740R")</f>
        <v>MD20412740R</v>
      </c>
      <c r="B7030" s="1" t="s">
        <v>10988</v>
      </c>
      <c r="C7030" s="1" t="s">
        <v>546</v>
      </c>
      <c r="D7030" t="s">
        <v>10989</v>
      </c>
    </row>
    <row r="7031" spans="1:4" x14ac:dyDescent="0.25">
      <c r="A7031" s="4" t="str">
        <f>HYPERLINK("http://www.autodoc.ru/Web/price/art/MD20407741HN?analog=on","MD20407741HN")</f>
        <v>MD20407741HN</v>
      </c>
      <c r="B7031" s="1" t="s">
        <v>10990</v>
      </c>
      <c r="C7031" s="1" t="s">
        <v>1373</v>
      </c>
      <c r="D7031" t="s">
        <v>10991</v>
      </c>
    </row>
    <row r="7032" spans="1:4" x14ac:dyDescent="0.25">
      <c r="A7032" s="4" t="str">
        <f>HYPERLINK("http://www.autodoc.ru/Web/price/art/MD20407742RTN?analog=on","MD20407742RTN")</f>
        <v>MD20407742RTN</v>
      </c>
      <c r="B7032" s="1" t="s">
        <v>10990</v>
      </c>
      <c r="C7032" s="1" t="s">
        <v>1373</v>
      </c>
      <c r="D7032" t="s">
        <v>10992</v>
      </c>
    </row>
    <row r="7033" spans="1:4" x14ac:dyDescent="0.25">
      <c r="A7033" s="4" t="str">
        <f>HYPERLINK("http://www.autodoc.ru/Web/price/art/MD20407743L?analog=on","MD20407743L")</f>
        <v>MD20407743L</v>
      </c>
      <c r="B7033" s="1" t="s">
        <v>10993</v>
      </c>
      <c r="C7033" s="1" t="s">
        <v>764</v>
      </c>
      <c r="D7033" t="s">
        <v>10994</v>
      </c>
    </row>
    <row r="7034" spans="1:4" x14ac:dyDescent="0.25">
      <c r="A7034" s="4" t="str">
        <f>HYPERLINK("http://www.autodoc.ru/Web/price/art/MD20407743R?analog=on","MD20407743R")</f>
        <v>MD20407743R</v>
      </c>
      <c r="B7034" s="1" t="s">
        <v>10995</v>
      </c>
      <c r="C7034" s="1" t="s">
        <v>764</v>
      </c>
      <c r="D7034" t="s">
        <v>10996</v>
      </c>
    </row>
    <row r="7035" spans="1:4" x14ac:dyDescent="0.25">
      <c r="A7035" s="4" t="str">
        <f>HYPERLINK("http://www.autodoc.ru/Web/price/art/MD20407744RTN?analog=on","MD20407744RTN")</f>
        <v>MD20407744RTN</v>
      </c>
      <c r="B7035" s="1" t="s">
        <v>10990</v>
      </c>
      <c r="C7035" s="1" t="s">
        <v>764</v>
      </c>
      <c r="D7035" t="s">
        <v>10997</v>
      </c>
    </row>
    <row r="7036" spans="1:4" x14ac:dyDescent="0.25">
      <c r="A7036" s="4" t="str">
        <f>HYPERLINK("http://www.autodoc.ru/Web/price/art/MD21209790L?analog=on","MD21209790L")</f>
        <v>MD21209790L</v>
      </c>
      <c r="B7036" s="1" t="s">
        <v>10998</v>
      </c>
      <c r="C7036" s="1" t="s">
        <v>2050</v>
      </c>
      <c r="D7036" t="s">
        <v>10999</v>
      </c>
    </row>
    <row r="7037" spans="1:4" x14ac:dyDescent="0.25">
      <c r="A7037" s="4" t="str">
        <f>HYPERLINK("http://www.autodoc.ru/Web/price/art/MD21209790R?analog=on","MD21209790R")</f>
        <v>MD21209790R</v>
      </c>
      <c r="B7037" s="1" t="s">
        <v>11000</v>
      </c>
      <c r="C7037" s="1" t="s">
        <v>2050</v>
      </c>
      <c r="D7037" t="s">
        <v>11001</v>
      </c>
    </row>
    <row r="7038" spans="1:4" x14ac:dyDescent="0.25">
      <c r="A7038" s="4" t="str">
        <f>HYPERLINK("http://www.autodoc.ru/Web/price/art/MD20300810L?analog=on","MD20300810L")</f>
        <v>MD20300810L</v>
      </c>
      <c r="B7038" s="1" t="s">
        <v>10822</v>
      </c>
      <c r="C7038" s="1" t="s">
        <v>3014</v>
      </c>
      <c r="D7038" t="s">
        <v>10823</v>
      </c>
    </row>
    <row r="7039" spans="1:4" x14ac:dyDescent="0.25">
      <c r="A7039" s="4" t="str">
        <f>HYPERLINK("http://www.autodoc.ru/Web/price/art/MD20300810R?analog=on","MD20300810R")</f>
        <v>MD20300810R</v>
      </c>
      <c r="B7039" s="1" t="s">
        <v>10824</v>
      </c>
      <c r="C7039" s="1" t="s">
        <v>3014</v>
      </c>
      <c r="D7039" t="s">
        <v>10825</v>
      </c>
    </row>
    <row r="7040" spans="1:4" x14ac:dyDescent="0.25">
      <c r="A7040" s="4" t="str">
        <f>HYPERLINK("http://www.autodoc.ru/Web/price/art/MD20407810L?analog=on","MD20407810L")</f>
        <v>MD20407810L</v>
      </c>
      <c r="B7040" s="1" t="s">
        <v>11002</v>
      </c>
      <c r="C7040" s="1" t="s">
        <v>764</v>
      </c>
      <c r="D7040" t="s">
        <v>11003</v>
      </c>
    </row>
    <row r="7041" spans="1:4" x14ac:dyDescent="0.25">
      <c r="A7041" s="4" t="str">
        <f>HYPERLINK("http://www.autodoc.ru/Web/price/art/MD20407810R?analog=on","MD20407810R")</f>
        <v>MD20407810R</v>
      </c>
      <c r="B7041" s="1" t="s">
        <v>11004</v>
      </c>
      <c r="C7041" s="1" t="s">
        <v>764</v>
      </c>
      <c r="D7041" t="s">
        <v>11005</v>
      </c>
    </row>
    <row r="7042" spans="1:4" x14ac:dyDescent="0.25">
      <c r="A7042" s="4" t="str">
        <f>HYPERLINK("http://www.autodoc.ru/Web/price/art/MD20300811L?analog=on","MD20300811L")</f>
        <v>MD20300811L</v>
      </c>
      <c r="B7042" s="1" t="s">
        <v>10826</v>
      </c>
      <c r="C7042" s="1" t="s">
        <v>3014</v>
      </c>
      <c r="D7042" t="s">
        <v>10827</v>
      </c>
    </row>
    <row r="7043" spans="1:4" x14ac:dyDescent="0.25">
      <c r="A7043" s="4" t="str">
        <f>HYPERLINK("http://www.autodoc.ru/Web/price/art/MD20300811R?analog=on","MD20300811R")</f>
        <v>MD20300811R</v>
      </c>
      <c r="B7043" s="1" t="s">
        <v>10828</v>
      </c>
      <c r="C7043" s="1" t="s">
        <v>3014</v>
      </c>
      <c r="D7043" t="s">
        <v>10829</v>
      </c>
    </row>
    <row r="7044" spans="1:4" x14ac:dyDescent="0.25">
      <c r="A7044" s="4" t="str">
        <f>HYPERLINK("http://www.autodoc.ru/Web/price/art/MD20407914?analog=on","MD20407914")</f>
        <v>MD20407914</v>
      </c>
      <c r="B7044" s="1" t="s">
        <v>11006</v>
      </c>
      <c r="C7044" s="1" t="s">
        <v>764</v>
      </c>
      <c r="D7044" t="s">
        <v>11007</v>
      </c>
    </row>
    <row r="7045" spans="1:4" x14ac:dyDescent="0.25">
      <c r="A7045" s="4" t="str">
        <f>HYPERLINK("http://www.autodoc.ru/Web/price/art/MD204079C0L?analog=on","MD204079C0L")</f>
        <v>MD204079C0L</v>
      </c>
      <c r="B7045" s="1" t="s">
        <v>11008</v>
      </c>
      <c r="C7045" s="1" t="s">
        <v>764</v>
      </c>
      <c r="D7045" t="s">
        <v>11009</v>
      </c>
    </row>
    <row r="7046" spans="1:4" x14ac:dyDescent="0.25">
      <c r="A7046" s="4" t="str">
        <f>HYPERLINK("http://www.autodoc.ru/Web/price/art/MD204079C0R?analog=on","MD204079C0R")</f>
        <v>MD204079C0R</v>
      </c>
      <c r="B7046" s="1" t="s">
        <v>11010</v>
      </c>
      <c r="C7046" s="1" t="s">
        <v>764</v>
      </c>
      <c r="D7046" t="s">
        <v>11011</v>
      </c>
    </row>
    <row r="7047" spans="1:4" x14ac:dyDescent="0.25">
      <c r="A7047" s="4" t="str">
        <f>HYPERLINK("http://www.autodoc.ru/Web/price/art/MD20407931?analog=on","MD20407931")</f>
        <v>MD20407931</v>
      </c>
      <c r="B7047" s="1" t="s">
        <v>11012</v>
      </c>
      <c r="C7047" s="1" t="s">
        <v>764</v>
      </c>
      <c r="D7047" t="s">
        <v>11013</v>
      </c>
    </row>
    <row r="7048" spans="1:4" x14ac:dyDescent="0.25">
      <c r="A7048" s="4" t="str">
        <f>HYPERLINK("http://www.autodoc.ru/Web/price/art/MD20407970?analog=on","MD20407970")</f>
        <v>MD20407970</v>
      </c>
      <c r="B7048" s="1" t="s">
        <v>11014</v>
      </c>
      <c r="C7048" s="1" t="s">
        <v>764</v>
      </c>
      <c r="D7048" t="s">
        <v>11015</v>
      </c>
    </row>
    <row r="7049" spans="1:4" x14ac:dyDescent="0.25">
      <c r="A7049" s="4" t="str">
        <f>HYPERLINK("http://www.autodoc.ru/Web/price/art/MD20407971?analog=on","MD20407971")</f>
        <v>MD20407971</v>
      </c>
      <c r="B7049" s="1" t="s">
        <v>11016</v>
      </c>
      <c r="C7049" s="1" t="s">
        <v>764</v>
      </c>
      <c r="D7049" t="s">
        <v>11017</v>
      </c>
    </row>
    <row r="7050" spans="1:4" x14ac:dyDescent="0.25">
      <c r="A7050" s="3" t="s">
        <v>11018</v>
      </c>
      <c r="B7050" s="3"/>
      <c r="C7050" s="3"/>
      <c r="D7050" s="3"/>
    </row>
    <row r="7051" spans="1:4" x14ac:dyDescent="0.25">
      <c r="A7051" s="4" t="str">
        <f>HYPERLINK("http://www.autodoc.ru/Web/price/art/MD20514000L?analog=on","MD20514000L")</f>
        <v>MD20514000L</v>
      </c>
      <c r="B7051" s="1" t="s">
        <v>11019</v>
      </c>
      <c r="C7051" s="1" t="s">
        <v>1467</v>
      </c>
      <c r="D7051" t="s">
        <v>11020</v>
      </c>
    </row>
    <row r="7052" spans="1:4" x14ac:dyDescent="0.25">
      <c r="A7052" s="4" t="str">
        <f>HYPERLINK("http://www.autodoc.ru/Web/price/art/MD20514000R?analog=on","MD20514000R")</f>
        <v>MD20514000R</v>
      </c>
      <c r="B7052" s="1" t="s">
        <v>11021</v>
      </c>
      <c r="C7052" s="1" t="s">
        <v>1467</v>
      </c>
      <c r="D7052" t="s">
        <v>11022</v>
      </c>
    </row>
    <row r="7053" spans="1:4" x14ac:dyDescent="0.25">
      <c r="A7053" s="4" t="str">
        <f>HYPERLINK("http://www.autodoc.ru/Web/price/art/MD20514160?analog=on","MD20514160")</f>
        <v>MD20514160</v>
      </c>
      <c r="B7053" s="1" t="s">
        <v>11023</v>
      </c>
      <c r="C7053" s="1" t="s">
        <v>1467</v>
      </c>
      <c r="D7053" t="s">
        <v>11024</v>
      </c>
    </row>
    <row r="7054" spans="1:4" x14ac:dyDescent="0.25">
      <c r="A7054" s="4" t="str">
        <f>HYPERLINK("http://www.autodoc.ru/Web/price/art/MD20514190?analog=on","MD20514190")</f>
        <v>MD20514190</v>
      </c>
      <c r="B7054" s="1" t="s">
        <v>11025</v>
      </c>
      <c r="C7054" s="1" t="s">
        <v>1467</v>
      </c>
      <c r="D7054" t="s">
        <v>11026</v>
      </c>
    </row>
    <row r="7055" spans="1:4" x14ac:dyDescent="0.25">
      <c r="A7055" s="4" t="str">
        <f>HYPERLINK("http://www.autodoc.ru/Web/price/art/MD20514270L?analog=on","MD20514270L")</f>
        <v>MD20514270L</v>
      </c>
      <c r="B7055" s="1" t="s">
        <v>11027</v>
      </c>
      <c r="C7055" s="1" t="s">
        <v>1467</v>
      </c>
      <c r="D7055" t="s">
        <v>11028</v>
      </c>
    </row>
    <row r="7056" spans="1:4" x14ac:dyDescent="0.25">
      <c r="A7056" s="4" t="str">
        <f>HYPERLINK("http://www.autodoc.ru/Web/price/art/MD20514270R?analog=on","MD20514270R")</f>
        <v>MD20514270R</v>
      </c>
      <c r="B7056" s="1" t="s">
        <v>11029</v>
      </c>
      <c r="C7056" s="1" t="s">
        <v>1467</v>
      </c>
      <c r="D7056" t="s">
        <v>11030</v>
      </c>
    </row>
    <row r="7057" spans="1:4" x14ac:dyDescent="0.25">
      <c r="A7057" s="4" t="str">
        <f>HYPERLINK("http://www.autodoc.ru/Web/price/art/MD20514271L?analog=on","MD20514271L")</f>
        <v>MD20514271L</v>
      </c>
      <c r="B7057" s="1" t="s">
        <v>11027</v>
      </c>
      <c r="C7057" s="1" t="s">
        <v>1467</v>
      </c>
      <c r="D7057" t="s">
        <v>11031</v>
      </c>
    </row>
    <row r="7058" spans="1:4" x14ac:dyDescent="0.25">
      <c r="A7058" s="4" t="str">
        <f>HYPERLINK("http://www.autodoc.ru/Web/price/art/MD20514271R?analog=on","MD20514271R")</f>
        <v>MD20514271R</v>
      </c>
      <c r="B7058" s="1" t="s">
        <v>11029</v>
      </c>
      <c r="C7058" s="1" t="s">
        <v>1467</v>
      </c>
      <c r="D7058" t="s">
        <v>11032</v>
      </c>
    </row>
    <row r="7059" spans="1:4" x14ac:dyDescent="0.25">
      <c r="A7059" s="4" t="str">
        <f>HYPERLINK("http://www.autodoc.ru/Web/price/art/MD20514272L?analog=on","MD20514272L")</f>
        <v>MD20514272L</v>
      </c>
      <c r="B7059" s="1" t="s">
        <v>11027</v>
      </c>
      <c r="C7059" s="1" t="s">
        <v>1467</v>
      </c>
      <c r="D7059" t="s">
        <v>11033</v>
      </c>
    </row>
    <row r="7060" spans="1:4" x14ac:dyDescent="0.25">
      <c r="A7060" s="4" t="str">
        <f>HYPERLINK("http://www.autodoc.ru/Web/price/art/MD20514272R?analog=on","MD20514272R")</f>
        <v>MD20514272R</v>
      </c>
      <c r="B7060" s="1" t="s">
        <v>11029</v>
      </c>
      <c r="C7060" s="1" t="s">
        <v>1467</v>
      </c>
      <c r="D7060" t="s">
        <v>11034</v>
      </c>
    </row>
    <row r="7061" spans="1:4" x14ac:dyDescent="0.25">
      <c r="A7061" s="4" t="str">
        <f>HYPERLINK("http://www.autodoc.ru/Web/price/art/MD20514273L?analog=on","MD20514273L")</f>
        <v>MD20514273L</v>
      </c>
      <c r="B7061" s="1" t="s">
        <v>11027</v>
      </c>
      <c r="C7061" s="1" t="s">
        <v>1467</v>
      </c>
      <c r="D7061" t="s">
        <v>11035</v>
      </c>
    </row>
    <row r="7062" spans="1:4" x14ac:dyDescent="0.25">
      <c r="A7062" s="4" t="str">
        <f>HYPERLINK("http://www.autodoc.ru/Web/price/art/MD20514273R?analog=on","MD20514273R")</f>
        <v>MD20514273R</v>
      </c>
      <c r="B7062" s="1" t="s">
        <v>11029</v>
      </c>
      <c r="C7062" s="1" t="s">
        <v>1467</v>
      </c>
      <c r="D7062" t="s">
        <v>11036</v>
      </c>
    </row>
    <row r="7063" spans="1:4" x14ac:dyDescent="0.25">
      <c r="A7063" s="4" t="str">
        <f>HYPERLINK("http://www.autodoc.ru/Web/price/art/MD20514330?analog=on","MD20514330")</f>
        <v>MD20514330</v>
      </c>
      <c r="B7063" s="1" t="s">
        <v>11037</v>
      </c>
      <c r="C7063" s="1" t="s">
        <v>1467</v>
      </c>
      <c r="D7063" t="s">
        <v>11038</v>
      </c>
    </row>
    <row r="7064" spans="1:4" x14ac:dyDescent="0.25">
      <c r="A7064" s="4" t="str">
        <f>HYPERLINK("http://www.autodoc.ru/Web/price/art/MD20514450L?analog=on","MD20514450L")</f>
        <v>MD20514450L</v>
      </c>
      <c r="B7064" s="1" t="s">
        <v>11039</v>
      </c>
      <c r="C7064" s="1" t="s">
        <v>1467</v>
      </c>
      <c r="D7064" t="s">
        <v>11040</v>
      </c>
    </row>
    <row r="7065" spans="1:4" x14ac:dyDescent="0.25">
      <c r="A7065" s="4" t="str">
        <f>HYPERLINK("http://www.autodoc.ru/Web/price/art/MD20514450R?analog=on","MD20514450R")</f>
        <v>MD20514450R</v>
      </c>
      <c r="B7065" s="1" t="s">
        <v>11041</v>
      </c>
      <c r="C7065" s="1" t="s">
        <v>1467</v>
      </c>
      <c r="D7065" t="s">
        <v>11042</v>
      </c>
    </row>
    <row r="7066" spans="1:4" x14ac:dyDescent="0.25">
      <c r="A7066" s="4" t="str">
        <f>HYPERLINK("http://www.autodoc.ru/Web/price/art/MD20514460L?analog=on","MD20514460L")</f>
        <v>MD20514460L</v>
      </c>
      <c r="B7066" s="1" t="s">
        <v>11043</v>
      </c>
      <c r="C7066" s="1" t="s">
        <v>1467</v>
      </c>
      <c r="D7066" t="s">
        <v>11044</v>
      </c>
    </row>
    <row r="7067" spans="1:4" x14ac:dyDescent="0.25">
      <c r="A7067" s="4" t="str">
        <f>HYPERLINK("http://www.autodoc.ru/Web/price/art/MD20514460R?analog=on","MD20514460R")</f>
        <v>MD20514460R</v>
      </c>
      <c r="B7067" s="1" t="s">
        <v>11045</v>
      </c>
      <c r="C7067" s="1" t="s">
        <v>1467</v>
      </c>
      <c r="D7067" t="s">
        <v>11046</v>
      </c>
    </row>
    <row r="7068" spans="1:4" x14ac:dyDescent="0.25">
      <c r="A7068" s="4" t="str">
        <f>HYPERLINK("http://www.autodoc.ru/Web/price/art/MD20514740L?analog=on","MD20514740L")</f>
        <v>MD20514740L</v>
      </c>
      <c r="B7068" s="1" t="s">
        <v>11047</v>
      </c>
      <c r="C7068" s="1" t="s">
        <v>1467</v>
      </c>
      <c r="D7068" t="s">
        <v>11048</v>
      </c>
    </row>
    <row r="7069" spans="1:4" x14ac:dyDescent="0.25">
      <c r="A7069" s="4" t="str">
        <f>HYPERLINK("http://www.autodoc.ru/Web/price/art/MD20514740R?analog=on","MD20514740R")</f>
        <v>MD20514740R</v>
      </c>
      <c r="B7069" s="1" t="s">
        <v>11049</v>
      </c>
      <c r="C7069" s="1" t="s">
        <v>1467</v>
      </c>
      <c r="D7069" t="s">
        <v>11050</v>
      </c>
    </row>
    <row r="7070" spans="1:4" x14ac:dyDescent="0.25">
      <c r="A7070" s="4" t="str">
        <f>HYPERLINK("http://www.autodoc.ru/Web/price/art/MD20514741L?analog=on","MD20514741L")</f>
        <v>MD20514741L</v>
      </c>
      <c r="B7070" s="1" t="s">
        <v>11051</v>
      </c>
      <c r="C7070" s="1" t="s">
        <v>1467</v>
      </c>
      <c r="D7070" t="s">
        <v>11052</v>
      </c>
    </row>
    <row r="7071" spans="1:4" x14ac:dyDescent="0.25">
      <c r="A7071" s="4" t="str">
        <f>HYPERLINK("http://www.autodoc.ru/Web/price/art/MD20514741R?analog=on","MD20514741R")</f>
        <v>MD20514741R</v>
      </c>
      <c r="B7071" s="1" t="s">
        <v>11053</v>
      </c>
      <c r="C7071" s="1" t="s">
        <v>1467</v>
      </c>
      <c r="D7071" t="s">
        <v>11054</v>
      </c>
    </row>
    <row r="7072" spans="1:4" x14ac:dyDescent="0.25">
      <c r="A7072" s="3" t="s">
        <v>11055</v>
      </c>
      <c r="B7072" s="3"/>
      <c r="C7072" s="3"/>
      <c r="D7072" s="3"/>
    </row>
    <row r="7073" spans="1:4" x14ac:dyDescent="0.25">
      <c r="A7073" s="4" t="str">
        <f>HYPERLINK("http://www.autodoc.ru/Web/price/art/MD20898000HN?analog=on","MD20898000HN")</f>
        <v>MD20898000HN</v>
      </c>
      <c r="B7073" s="1" t="s">
        <v>11056</v>
      </c>
      <c r="C7073" s="1" t="s">
        <v>3250</v>
      </c>
      <c r="D7073" t="s">
        <v>11057</v>
      </c>
    </row>
    <row r="7074" spans="1:4" x14ac:dyDescent="0.25">
      <c r="A7074" s="4" t="str">
        <f>HYPERLINK("http://www.autodoc.ru/Web/price/art/MD20898001L?analog=on","MD20898001L")</f>
        <v>MD20898001L</v>
      </c>
      <c r="B7074" s="1" t="s">
        <v>11058</v>
      </c>
      <c r="C7074" s="1" t="s">
        <v>3250</v>
      </c>
      <c r="D7074" t="s">
        <v>11059</v>
      </c>
    </row>
    <row r="7075" spans="1:4" x14ac:dyDescent="0.25">
      <c r="A7075" s="4" t="str">
        <f>HYPERLINK("http://www.autodoc.ru/Web/price/art/MD20898001R?analog=on","MD20898001R")</f>
        <v>MD20898001R</v>
      </c>
      <c r="B7075" s="1" t="s">
        <v>11060</v>
      </c>
      <c r="C7075" s="1" t="s">
        <v>3250</v>
      </c>
      <c r="D7075" t="s">
        <v>11061</v>
      </c>
    </row>
    <row r="7076" spans="1:4" x14ac:dyDescent="0.25">
      <c r="A7076" s="4" t="str">
        <f>HYPERLINK("http://www.autodoc.ru/Web/price/art/MD20898740L?analog=on","MD20898740L")</f>
        <v>MD20898740L</v>
      </c>
      <c r="B7076" s="1" t="s">
        <v>11062</v>
      </c>
      <c r="C7076" s="1" t="s">
        <v>3250</v>
      </c>
      <c r="D7076" t="s">
        <v>11063</v>
      </c>
    </row>
    <row r="7077" spans="1:4" x14ac:dyDescent="0.25">
      <c r="A7077" s="4" t="str">
        <f>HYPERLINK("http://www.autodoc.ru/Web/price/art/MD20898740R?analog=on","MD20898740R")</f>
        <v>MD20898740R</v>
      </c>
      <c r="B7077" s="1" t="s">
        <v>11064</v>
      </c>
      <c r="C7077" s="1" t="s">
        <v>3250</v>
      </c>
      <c r="D7077" t="s">
        <v>11065</v>
      </c>
    </row>
    <row r="7078" spans="1:4" x14ac:dyDescent="0.25">
      <c r="A7078" s="4" t="str">
        <f>HYPERLINK("http://www.autodoc.ru/Web/price/art/MD20898750L?analog=on","MD20898750L")</f>
        <v>MD20898750L</v>
      </c>
      <c r="B7078" s="1" t="s">
        <v>11066</v>
      </c>
      <c r="C7078" s="1" t="s">
        <v>3250</v>
      </c>
      <c r="D7078" t="s">
        <v>11067</v>
      </c>
    </row>
    <row r="7079" spans="1:4" x14ac:dyDescent="0.25">
      <c r="A7079" s="4" t="str">
        <f>HYPERLINK("http://www.autodoc.ru/Web/price/art/MD20898750R?analog=on","MD20898750R")</f>
        <v>MD20898750R</v>
      </c>
      <c r="B7079" s="1" t="s">
        <v>11068</v>
      </c>
      <c r="C7079" s="1" t="s">
        <v>3250</v>
      </c>
      <c r="D7079" t="s">
        <v>11069</v>
      </c>
    </row>
    <row r="7080" spans="1:4" x14ac:dyDescent="0.25">
      <c r="A7080" s="3" t="s">
        <v>11070</v>
      </c>
      <c r="B7080" s="3"/>
      <c r="C7080" s="3"/>
      <c r="D7080" s="3"/>
    </row>
    <row r="7081" spans="1:4" x14ac:dyDescent="0.25">
      <c r="A7081" s="4" t="str">
        <f>HYPERLINK("http://www.autodoc.ru/Web/price/art/MD20905000L?analog=on","MD20905000L")</f>
        <v>MD20905000L</v>
      </c>
      <c r="B7081" s="1" t="s">
        <v>11071</v>
      </c>
      <c r="C7081" s="1" t="s">
        <v>725</v>
      </c>
      <c r="D7081" t="s">
        <v>11072</v>
      </c>
    </row>
    <row r="7082" spans="1:4" x14ac:dyDescent="0.25">
      <c r="A7082" s="4" t="str">
        <f>HYPERLINK("http://www.autodoc.ru/Web/price/art/MD20905000R?analog=on","MD20905000R")</f>
        <v>MD20905000R</v>
      </c>
      <c r="B7082" s="1" t="s">
        <v>11073</v>
      </c>
      <c r="C7082" s="1" t="s">
        <v>725</v>
      </c>
      <c r="D7082" t="s">
        <v>11074</v>
      </c>
    </row>
    <row r="7083" spans="1:4" x14ac:dyDescent="0.25">
      <c r="A7083" s="4" t="str">
        <f>HYPERLINK("http://www.autodoc.ru/Web/price/art/MD20300070L?analog=on","MD20300070L")</f>
        <v>MD20300070L</v>
      </c>
      <c r="B7083" s="1" t="s">
        <v>10720</v>
      </c>
      <c r="C7083" s="1" t="s">
        <v>7981</v>
      </c>
      <c r="D7083" t="s">
        <v>10721</v>
      </c>
    </row>
    <row r="7084" spans="1:4" x14ac:dyDescent="0.25">
      <c r="A7084" s="4" t="str">
        <f>HYPERLINK("http://www.autodoc.ru/Web/price/art/MD20300070R?analog=on","MD20300070R")</f>
        <v>MD20300070R</v>
      </c>
      <c r="B7084" s="1" t="s">
        <v>10722</v>
      </c>
      <c r="C7084" s="1" t="s">
        <v>7981</v>
      </c>
      <c r="D7084" t="s">
        <v>10723</v>
      </c>
    </row>
    <row r="7085" spans="1:4" x14ac:dyDescent="0.25">
      <c r="A7085" s="4" t="str">
        <f>HYPERLINK("http://www.autodoc.ru/Web/price/art/MD20303080L?analog=on","MD20303080L")</f>
        <v>MD20303080L</v>
      </c>
      <c r="C7085" s="1" t="s">
        <v>782</v>
      </c>
      <c r="D7085" t="s">
        <v>10734</v>
      </c>
    </row>
    <row r="7086" spans="1:4" x14ac:dyDescent="0.25">
      <c r="A7086" s="4" t="str">
        <f>HYPERLINK("http://www.autodoc.ru/Web/price/art/MD20303080R?analog=on","MD20303080R")</f>
        <v>MD20303080R</v>
      </c>
      <c r="C7086" s="1" t="s">
        <v>782</v>
      </c>
      <c r="D7086" t="s">
        <v>10735</v>
      </c>
    </row>
    <row r="7087" spans="1:4" x14ac:dyDescent="0.25">
      <c r="A7087" s="4" t="str">
        <f>HYPERLINK("http://www.autodoc.ru/Web/price/art/MD20905740RTL?analog=on","MD20905740RTL")</f>
        <v>MD20905740RTL</v>
      </c>
      <c r="B7087" s="1" t="s">
        <v>11075</v>
      </c>
      <c r="C7087" s="1" t="s">
        <v>725</v>
      </c>
      <c r="D7087" t="s">
        <v>11076</v>
      </c>
    </row>
    <row r="7088" spans="1:4" x14ac:dyDescent="0.25">
      <c r="A7088" s="4" t="str">
        <f>HYPERLINK("http://www.autodoc.ru/Web/price/art/MD20905740RTR?analog=on","MD20905740RTR")</f>
        <v>MD20905740RTR</v>
      </c>
      <c r="B7088" s="1" t="s">
        <v>11077</v>
      </c>
      <c r="C7088" s="1" t="s">
        <v>725</v>
      </c>
      <c r="D7088" t="s">
        <v>11078</v>
      </c>
    </row>
    <row r="7089" spans="1:4" x14ac:dyDescent="0.25">
      <c r="A7089" s="3" t="s">
        <v>11079</v>
      </c>
      <c r="B7089" s="3"/>
      <c r="C7089" s="3"/>
      <c r="D7089" s="3"/>
    </row>
    <row r="7090" spans="1:4" x14ac:dyDescent="0.25">
      <c r="A7090" s="4" t="str">
        <f>HYPERLINK("http://www.autodoc.ru/Web/price/art/MD21000001N?analog=on","MD21000001N")</f>
        <v>MD21000001N</v>
      </c>
      <c r="B7090" s="1" t="s">
        <v>11080</v>
      </c>
      <c r="C7090" s="1" t="s">
        <v>7981</v>
      </c>
      <c r="D7090" t="s">
        <v>11081</v>
      </c>
    </row>
    <row r="7091" spans="1:4" x14ac:dyDescent="0.25">
      <c r="A7091" s="4" t="str">
        <f>HYPERLINK("http://www.autodoc.ru/Web/price/art/MD21095002N?analog=on","MD21095002N")</f>
        <v>MD21095002N</v>
      </c>
      <c r="B7091" s="1" t="s">
        <v>11082</v>
      </c>
      <c r="C7091" s="1" t="s">
        <v>2838</v>
      </c>
      <c r="D7091" t="s">
        <v>11081</v>
      </c>
    </row>
    <row r="7092" spans="1:4" x14ac:dyDescent="0.25">
      <c r="A7092" s="4" t="str">
        <f>HYPERLINK("http://www.autodoc.ru/Web/price/art/MD21000002L?analog=on","MD21000002L")</f>
        <v>MD21000002L</v>
      </c>
      <c r="B7092" s="1" t="s">
        <v>11083</v>
      </c>
      <c r="C7092" s="1" t="s">
        <v>7981</v>
      </c>
      <c r="D7092" t="s">
        <v>11084</v>
      </c>
    </row>
    <row r="7093" spans="1:4" x14ac:dyDescent="0.25">
      <c r="A7093" s="4" t="str">
        <f>HYPERLINK("http://www.autodoc.ru/Web/price/art/MD21000002R?analog=on","MD21000002R")</f>
        <v>MD21000002R</v>
      </c>
      <c r="B7093" s="1" t="s">
        <v>11085</v>
      </c>
      <c r="C7093" s="1" t="s">
        <v>7981</v>
      </c>
      <c r="D7093" t="s">
        <v>11086</v>
      </c>
    </row>
    <row r="7094" spans="1:4" x14ac:dyDescent="0.25">
      <c r="A7094" s="4" t="str">
        <f>HYPERLINK("http://www.autodoc.ru/Web/price/art/MD21095003L?analog=on","MD21095003L")</f>
        <v>MD21095003L</v>
      </c>
      <c r="B7094" s="1" t="s">
        <v>11087</v>
      </c>
      <c r="C7094" s="1" t="s">
        <v>2819</v>
      </c>
      <c r="D7094" t="s">
        <v>11084</v>
      </c>
    </row>
    <row r="7095" spans="1:4" x14ac:dyDescent="0.25">
      <c r="A7095" s="4" t="str">
        <f>HYPERLINK("http://www.autodoc.ru/Web/price/art/MD21095003R?analog=on","MD21095003R")</f>
        <v>MD21095003R</v>
      </c>
      <c r="B7095" s="1" t="s">
        <v>11088</v>
      </c>
      <c r="C7095" s="1" t="s">
        <v>2819</v>
      </c>
      <c r="D7095" t="s">
        <v>11086</v>
      </c>
    </row>
    <row r="7096" spans="1:4" x14ac:dyDescent="0.25">
      <c r="A7096" s="4" t="str">
        <f>HYPERLINK("http://www.autodoc.ru/Web/price/art/MD21095005BN?analog=on","MD21095005BN")</f>
        <v>MD21095005BN</v>
      </c>
      <c r="B7096" s="1" t="s">
        <v>11082</v>
      </c>
      <c r="C7096" s="1" t="s">
        <v>2838</v>
      </c>
      <c r="D7096" t="s">
        <v>11089</v>
      </c>
    </row>
    <row r="7097" spans="1:4" x14ac:dyDescent="0.25">
      <c r="A7097" s="4" t="str">
        <f>HYPERLINK("http://www.autodoc.ru/Web/price/art/MD21000005HN?analog=on","MD21000005HN")</f>
        <v>MD21000005HN</v>
      </c>
      <c r="B7097" s="1" t="s">
        <v>11080</v>
      </c>
      <c r="C7097" s="1" t="s">
        <v>7981</v>
      </c>
      <c r="D7097" t="s">
        <v>11090</v>
      </c>
    </row>
    <row r="7098" spans="1:4" x14ac:dyDescent="0.25">
      <c r="A7098" s="4" t="str">
        <f>HYPERLINK("http://www.autodoc.ru/Web/price/art/MD21095006N?analog=on","MD21095006N")</f>
        <v>MD21095006N</v>
      </c>
      <c r="B7098" s="1" t="s">
        <v>11082</v>
      </c>
      <c r="C7098" s="1" t="s">
        <v>2838</v>
      </c>
      <c r="D7098" t="s">
        <v>11091</v>
      </c>
    </row>
    <row r="7099" spans="1:4" x14ac:dyDescent="0.25">
      <c r="A7099" s="4" t="str">
        <f>HYPERLINK("http://www.autodoc.ru/Web/price/art/MD21000006BN?analog=on","MD21000006BN")</f>
        <v>MD21000006BN</v>
      </c>
      <c r="B7099" s="1" t="s">
        <v>11080</v>
      </c>
      <c r="C7099" s="1" t="s">
        <v>7981</v>
      </c>
      <c r="D7099" t="s">
        <v>11092</v>
      </c>
    </row>
    <row r="7100" spans="1:4" x14ac:dyDescent="0.25">
      <c r="A7100" s="4" t="str">
        <f>HYPERLINK("http://www.autodoc.ru/Web/price/art/MD21095006R?analog=on","MD21095006R")</f>
        <v>MD21095006R</v>
      </c>
      <c r="B7100" s="1" t="s">
        <v>11093</v>
      </c>
      <c r="C7100" s="1" t="s">
        <v>2838</v>
      </c>
      <c r="D7100" t="s">
        <v>11094</v>
      </c>
    </row>
    <row r="7101" spans="1:4" x14ac:dyDescent="0.25">
      <c r="A7101" s="4" t="str">
        <f>HYPERLINK("http://www.autodoc.ru/Web/price/art/MD21000007L?analog=on","MD21000007L")</f>
        <v>MD21000007L</v>
      </c>
      <c r="B7101" s="1" t="s">
        <v>11095</v>
      </c>
      <c r="C7101" s="1" t="s">
        <v>7981</v>
      </c>
      <c r="D7101" t="s">
        <v>11096</v>
      </c>
    </row>
    <row r="7102" spans="1:4" x14ac:dyDescent="0.25">
      <c r="A7102" s="4" t="str">
        <f>HYPERLINK("http://www.autodoc.ru/Web/price/art/MD21000007R?analog=on","MD21000007R")</f>
        <v>MD21000007R</v>
      </c>
      <c r="B7102" s="1" t="s">
        <v>11097</v>
      </c>
      <c r="C7102" s="1" t="s">
        <v>7981</v>
      </c>
      <c r="D7102" t="s">
        <v>11098</v>
      </c>
    </row>
    <row r="7103" spans="1:4" x14ac:dyDescent="0.25">
      <c r="A7103" s="4" t="str">
        <f>HYPERLINK("http://www.autodoc.ru/Web/price/art/MD21000008N?analog=on","MD21000008N")</f>
        <v>MD21000008N</v>
      </c>
      <c r="B7103" s="1" t="s">
        <v>11080</v>
      </c>
      <c r="C7103" s="1" t="s">
        <v>7981</v>
      </c>
      <c r="D7103" t="s">
        <v>11091</v>
      </c>
    </row>
    <row r="7104" spans="1:4" x14ac:dyDescent="0.25">
      <c r="A7104" s="4" t="str">
        <f>HYPERLINK("http://www.autodoc.ru/Web/price/art/MD21000070N?analog=on","MD21000070N")</f>
        <v>MD21000070N</v>
      </c>
      <c r="B7104" s="1" t="s">
        <v>11099</v>
      </c>
      <c r="C7104" s="1" t="s">
        <v>7981</v>
      </c>
      <c r="D7104" t="s">
        <v>11100</v>
      </c>
    </row>
    <row r="7105" spans="1:4" x14ac:dyDescent="0.25">
      <c r="A7105" s="4" t="str">
        <f>HYPERLINK("http://www.autodoc.ru/Web/price/art/MD21095070L?analog=on","MD21095070L")</f>
        <v>MD21095070L</v>
      </c>
      <c r="B7105" s="1" t="s">
        <v>11101</v>
      </c>
      <c r="C7105" s="1" t="s">
        <v>2819</v>
      </c>
      <c r="D7105" t="s">
        <v>11102</v>
      </c>
    </row>
    <row r="7106" spans="1:4" x14ac:dyDescent="0.25">
      <c r="A7106" s="4" t="str">
        <f>HYPERLINK("http://www.autodoc.ru/Web/price/art/MD21095070R?analog=on","MD21095070R")</f>
        <v>MD21095070R</v>
      </c>
      <c r="B7106" s="1" t="s">
        <v>11103</v>
      </c>
      <c r="C7106" s="1" t="s">
        <v>2819</v>
      </c>
      <c r="D7106" t="s">
        <v>11104</v>
      </c>
    </row>
    <row r="7107" spans="1:4" x14ac:dyDescent="0.25">
      <c r="A7107" s="4" t="str">
        <f>HYPERLINK("http://www.autodoc.ru/Web/price/art/MD21095071N?analog=on","MD21095071N")</f>
        <v>MD21095071N</v>
      </c>
      <c r="B7107" s="1" t="s">
        <v>11105</v>
      </c>
      <c r="C7107" s="1" t="s">
        <v>2819</v>
      </c>
      <c r="D7107" t="s">
        <v>11100</v>
      </c>
    </row>
    <row r="7108" spans="1:4" x14ac:dyDescent="0.25">
      <c r="A7108" s="4" t="str">
        <f>HYPERLINK("http://www.autodoc.ru/Web/price/art/MD21000071L?analog=on","MD21000071L")</f>
        <v>MD21000071L</v>
      </c>
      <c r="B7108" s="1" t="s">
        <v>11106</v>
      </c>
      <c r="C7108" s="1" t="s">
        <v>7981</v>
      </c>
      <c r="D7108" t="s">
        <v>11107</v>
      </c>
    </row>
    <row r="7109" spans="1:4" x14ac:dyDescent="0.25">
      <c r="A7109" s="4" t="str">
        <f>HYPERLINK("http://www.autodoc.ru/Web/price/art/MD21000071R?analog=on","MD21000071R")</f>
        <v>MD21000071R</v>
      </c>
      <c r="B7109" s="1" t="s">
        <v>11108</v>
      </c>
      <c r="C7109" s="1" t="s">
        <v>7981</v>
      </c>
      <c r="D7109" t="s">
        <v>11109</v>
      </c>
    </row>
    <row r="7110" spans="1:4" x14ac:dyDescent="0.25">
      <c r="A7110" s="4" t="str">
        <f>HYPERLINK("http://www.autodoc.ru/Web/price/art/MD21095072L?analog=on","MD21095072L")</f>
        <v>MD21095072L</v>
      </c>
      <c r="B7110" s="1" t="s">
        <v>11101</v>
      </c>
      <c r="C7110" s="1" t="s">
        <v>2819</v>
      </c>
      <c r="D7110" t="s">
        <v>11107</v>
      </c>
    </row>
    <row r="7111" spans="1:4" x14ac:dyDescent="0.25">
      <c r="A7111" s="4" t="str">
        <f>HYPERLINK("http://www.autodoc.ru/Web/price/art/MD21000072L?analog=on","MD21000072L")</f>
        <v>MD21000072L</v>
      </c>
      <c r="B7111" s="1" t="s">
        <v>11106</v>
      </c>
      <c r="C7111" s="1" t="s">
        <v>7981</v>
      </c>
      <c r="D7111" t="s">
        <v>11110</v>
      </c>
    </row>
    <row r="7112" spans="1:4" x14ac:dyDescent="0.25">
      <c r="A7112" s="4" t="str">
        <f>HYPERLINK("http://www.autodoc.ru/Web/price/art/MD21095072R?analog=on","MD21095072R")</f>
        <v>MD21095072R</v>
      </c>
      <c r="B7112" s="1" t="s">
        <v>11103</v>
      </c>
      <c r="C7112" s="1" t="s">
        <v>2819</v>
      </c>
      <c r="D7112" t="s">
        <v>11109</v>
      </c>
    </row>
    <row r="7113" spans="1:4" x14ac:dyDescent="0.25">
      <c r="A7113" s="4" t="str">
        <f>HYPERLINK("http://www.autodoc.ru/Web/price/art/MD21000072R?analog=on","MD21000072R")</f>
        <v>MD21000072R</v>
      </c>
      <c r="B7113" s="1" t="s">
        <v>11108</v>
      </c>
      <c r="C7113" s="1" t="s">
        <v>7981</v>
      </c>
      <c r="D7113" t="s">
        <v>11111</v>
      </c>
    </row>
    <row r="7114" spans="1:4" x14ac:dyDescent="0.25">
      <c r="A7114" s="4" t="str">
        <f>HYPERLINK("http://www.autodoc.ru/Web/price/art/MD21000073N?analog=on","MD21000073N")</f>
        <v>MD21000073N</v>
      </c>
      <c r="B7114" s="1" t="s">
        <v>11099</v>
      </c>
      <c r="C7114" s="1" t="s">
        <v>3014</v>
      </c>
      <c r="D7114" t="s">
        <v>11112</v>
      </c>
    </row>
    <row r="7115" spans="1:4" x14ac:dyDescent="0.25">
      <c r="A7115" s="4" t="str">
        <f>HYPERLINK("http://www.autodoc.ru/Web/price/art/MD21000074L?analog=on","MD21000074L")</f>
        <v>MD21000074L</v>
      </c>
      <c r="B7115" s="1" t="s">
        <v>11106</v>
      </c>
      <c r="C7115" s="1" t="s">
        <v>7981</v>
      </c>
      <c r="D7115" t="s">
        <v>11102</v>
      </c>
    </row>
    <row r="7116" spans="1:4" x14ac:dyDescent="0.25">
      <c r="A7116" s="4" t="str">
        <f>HYPERLINK("http://www.autodoc.ru/Web/price/art/MD21000074R?analog=on","MD21000074R")</f>
        <v>MD21000074R</v>
      </c>
      <c r="B7116" s="1" t="s">
        <v>11108</v>
      </c>
      <c r="C7116" s="1" t="s">
        <v>7981</v>
      </c>
      <c r="D7116" t="s">
        <v>11104</v>
      </c>
    </row>
    <row r="7117" spans="1:4" x14ac:dyDescent="0.25">
      <c r="A7117" s="4" t="str">
        <f>HYPERLINK("http://www.autodoc.ru/Web/price/art/MD21000080L?analog=on","MD21000080L")</f>
        <v>MD21000080L</v>
      </c>
      <c r="C7117" s="1" t="s">
        <v>7981</v>
      </c>
      <c r="D7117" t="s">
        <v>11113</v>
      </c>
    </row>
    <row r="7118" spans="1:4" x14ac:dyDescent="0.25">
      <c r="A7118" s="4" t="str">
        <f>HYPERLINK("http://www.autodoc.ru/Web/price/art/MD21095080L?analog=on","MD21095080L")</f>
        <v>MD21095080L</v>
      </c>
      <c r="C7118" s="1" t="s">
        <v>2819</v>
      </c>
      <c r="D7118" t="s">
        <v>11113</v>
      </c>
    </row>
    <row r="7119" spans="1:4" x14ac:dyDescent="0.25">
      <c r="A7119" s="4" t="str">
        <f>HYPERLINK("http://www.autodoc.ru/Web/price/art/MD21095080R?analog=on","MD21095080R")</f>
        <v>MD21095080R</v>
      </c>
      <c r="C7119" s="1" t="s">
        <v>2819</v>
      </c>
      <c r="D7119" t="s">
        <v>11114</v>
      </c>
    </row>
    <row r="7120" spans="1:4" x14ac:dyDescent="0.25">
      <c r="A7120" s="4" t="str">
        <f>HYPERLINK("http://www.autodoc.ru/Web/price/art/MD21000080R?analog=on","MD21000080R")</f>
        <v>MD21000080R</v>
      </c>
      <c r="C7120" s="1" t="s">
        <v>7981</v>
      </c>
      <c r="D7120" t="s">
        <v>11114</v>
      </c>
    </row>
    <row r="7121" spans="1:4" x14ac:dyDescent="0.25">
      <c r="A7121" s="4" t="str">
        <f>HYPERLINK("http://www.autodoc.ru/Web/price/art/MD21095100HG?analog=on","MD21095100HG")</f>
        <v>MD21095100HG</v>
      </c>
      <c r="B7121" s="1" t="s">
        <v>11115</v>
      </c>
      <c r="C7121" s="1" t="s">
        <v>2819</v>
      </c>
      <c r="D7121" t="s">
        <v>11116</v>
      </c>
    </row>
    <row r="7122" spans="1:4" x14ac:dyDescent="0.25">
      <c r="A7122" s="4" t="str">
        <f>HYPERLINK("http://www.autodoc.ru/Web/price/art/MD21000100HB?analog=on","MD21000100HB")</f>
        <v>MD21000100HB</v>
      </c>
      <c r="B7122" s="1" t="s">
        <v>11117</v>
      </c>
      <c r="C7122" s="1" t="s">
        <v>7981</v>
      </c>
      <c r="D7122" t="s">
        <v>11118</v>
      </c>
    </row>
    <row r="7123" spans="1:4" x14ac:dyDescent="0.25">
      <c r="A7123" s="4" t="str">
        <f>HYPERLINK("http://www.autodoc.ru/Web/price/art/MD21095101HB?analog=on","MD21095101HB")</f>
        <v>MD21095101HB</v>
      </c>
      <c r="B7123" s="1" t="s">
        <v>11119</v>
      </c>
      <c r="C7123" s="1" t="s">
        <v>2819</v>
      </c>
      <c r="D7123" t="s">
        <v>11120</v>
      </c>
    </row>
    <row r="7124" spans="1:4" x14ac:dyDescent="0.25">
      <c r="A7124" s="4" t="str">
        <f>HYPERLINK("http://www.autodoc.ru/Web/price/art/MD21095130XL?analog=on","MD21095130XL")</f>
        <v>MD21095130XL</v>
      </c>
      <c r="B7124" s="1" t="s">
        <v>11121</v>
      </c>
      <c r="C7124" s="1" t="s">
        <v>2819</v>
      </c>
      <c r="D7124" t="s">
        <v>11122</v>
      </c>
    </row>
    <row r="7125" spans="1:4" x14ac:dyDescent="0.25">
      <c r="A7125" s="4" t="str">
        <f>HYPERLINK("http://www.autodoc.ru/Web/price/art/MD21095130XR?analog=on","MD21095130XR")</f>
        <v>MD21095130XR</v>
      </c>
      <c r="B7125" s="1" t="s">
        <v>11123</v>
      </c>
      <c r="C7125" s="1" t="s">
        <v>2819</v>
      </c>
      <c r="D7125" t="s">
        <v>11124</v>
      </c>
    </row>
    <row r="7126" spans="1:4" x14ac:dyDescent="0.25">
      <c r="A7126" s="4" t="str">
        <f>HYPERLINK("http://www.autodoc.ru/Web/price/art/MD21095160X?analog=on","MD21095160X")</f>
        <v>MD21095160X</v>
      </c>
      <c r="B7126" s="1" t="s">
        <v>11125</v>
      </c>
      <c r="C7126" s="1" t="s">
        <v>2819</v>
      </c>
      <c r="D7126" t="s">
        <v>11126</v>
      </c>
    </row>
    <row r="7127" spans="1:4" x14ac:dyDescent="0.25">
      <c r="A7127" s="4" t="str">
        <f>HYPERLINK("http://www.autodoc.ru/Web/price/art/MD21000160X?analog=on","MD21000160X")</f>
        <v>MD21000160X</v>
      </c>
      <c r="B7127" s="1" t="s">
        <v>11127</v>
      </c>
      <c r="C7127" s="1" t="s">
        <v>7981</v>
      </c>
      <c r="D7127" t="s">
        <v>11128</v>
      </c>
    </row>
    <row r="7128" spans="1:4" x14ac:dyDescent="0.25">
      <c r="A7128" s="4" t="str">
        <f>HYPERLINK("http://www.autodoc.ru/Web/price/art/MD21095161X?analog=on","MD21095161X")</f>
        <v>MD21095161X</v>
      </c>
      <c r="B7128" s="1" t="s">
        <v>11129</v>
      </c>
      <c r="C7128" s="1" t="s">
        <v>2819</v>
      </c>
      <c r="D7128" t="s">
        <v>11130</v>
      </c>
    </row>
    <row r="7129" spans="1:4" x14ac:dyDescent="0.25">
      <c r="A7129" s="4" t="str">
        <f>HYPERLINK("http://www.autodoc.ru/Web/price/art/MD21000161X?analog=on","MD21000161X")</f>
        <v>MD21000161X</v>
      </c>
      <c r="B7129" s="1" t="s">
        <v>11131</v>
      </c>
      <c r="C7129" s="1" t="s">
        <v>7981</v>
      </c>
      <c r="D7129" t="s">
        <v>11132</v>
      </c>
    </row>
    <row r="7130" spans="1:4" x14ac:dyDescent="0.25">
      <c r="A7130" s="4" t="str">
        <f>HYPERLINK("http://www.autodoc.ru/Web/price/art/MD21000170HL?analog=on","MD21000170HL")</f>
        <v>MD21000170HL</v>
      </c>
      <c r="B7130" s="1" t="s">
        <v>11133</v>
      </c>
      <c r="C7130" s="1" t="s">
        <v>7981</v>
      </c>
      <c r="D7130" t="s">
        <v>11134</v>
      </c>
    </row>
    <row r="7131" spans="1:4" x14ac:dyDescent="0.25">
      <c r="A7131" s="4" t="str">
        <f>HYPERLINK("http://www.autodoc.ru/Web/price/art/MD21095170HL?analog=on","MD21095170HL")</f>
        <v>MD21095170HL</v>
      </c>
      <c r="B7131" s="1" t="s">
        <v>11135</v>
      </c>
      <c r="C7131" s="1" t="s">
        <v>2819</v>
      </c>
      <c r="D7131" t="s">
        <v>11136</v>
      </c>
    </row>
    <row r="7132" spans="1:4" x14ac:dyDescent="0.25">
      <c r="A7132" s="4" t="str">
        <f>HYPERLINK("http://www.autodoc.ru/Web/price/art/MD21000170HR?analog=on","MD21000170HR")</f>
        <v>MD21000170HR</v>
      </c>
      <c r="B7132" s="1" t="s">
        <v>11137</v>
      </c>
      <c r="C7132" s="1" t="s">
        <v>7981</v>
      </c>
      <c r="D7132" t="s">
        <v>11138</v>
      </c>
    </row>
    <row r="7133" spans="1:4" x14ac:dyDescent="0.25">
      <c r="A7133" s="4" t="str">
        <f>HYPERLINK("http://www.autodoc.ru/Web/price/art/MD21095170HR?analog=on","MD21095170HR")</f>
        <v>MD21095170HR</v>
      </c>
      <c r="B7133" s="1" t="s">
        <v>11139</v>
      </c>
      <c r="C7133" s="1" t="s">
        <v>2819</v>
      </c>
      <c r="D7133" t="s">
        <v>11140</v>
      </c>
    </row>
    <row r="7134" spans="1:4" x14ac:dyDescent="0.25">
      <c r="A7134" s="4" t="str">
        <f>HYPERLINK("http://www.autodoc.ru/Web/price/art/MD21095170XC?analog=on","MD21095170XC")</f>
        <v>MD21095170XC</v>
      </c>
      <c r="B7134" s="1" t="s">
        <v>11141</v>
      </c>
      <c r="C7134" s="1" t="s">
        <v>2819</v>
      </c>
      <c r="D7134" t="s">
        <v>11142</v>
      </c>
    </row>
    <row r="7135" spans="1:4" x14ac:dyDescent="0.25">
      <c r="A7135" s="4" t="str">
        <f>HYPERLINK("http://www.autodoc.ru/Web/price/art/MD21000171L?analog=on","MD21000171L")</f>
        <v>MD21000171L</v>
      </c>
      <c r="B7135" s="1" t="s">
        <v>11143</v>
      </c>
      <c r="C7135" s="1" t="s">
        <v>7981</v>
      </c>
      <c r="D7135" t="s">
        <v>11144</v>
      </c>
    </row>
    <row r="7136" spans="1:4" x14ac:dyDescent="0.25">
      <c r="A7136" s="4" t="str">
        <f>HYPERLINK("http://www.autodoc.ru/Web/price/art/MD21000171R?analog=on","MD21000171R")</f>
        <v>MD21000171R</v>
      </c>
      <c r="B7136" s="1" t="s">
        <v>11145</v>
      </c>
      <c r="C7136" s="1" t="s">
        <v>7981</v>
      </c>
      <c r="D7136" t="s">
        <v>11146</v>
      </c>
    </row>
    <row r="7137" spans="1:4" x14ac:dyDescent="0.25">
      <c r="A7137" s="4" t="str">
        <f>HYPERLINK("http://www.autodoc.ru/Web/price/art/MD21095171BC?analog=on","MD21095171BC")</f>
        <v>MD21095171BC</v>
      </c>
      <c r="B7137" s="1" t="s">
        <v>11147</v>
      </c>
      <c r="C7137" s="1" t="s">
        <v>2819</v>
      </c>
      <c r="D7137" t="s">
        <v>11148</v>
      </c>
    </row>
    <row r="7138" spans="1:4" x14ac:dyDescent="0.25">
      <c r="A7138" s="4" t="str">
        <f>HYPERLINK("http://www.autodoc.ru/Web/price/art/MD21000190L?analog=on","MD21000190L")</f>
        <v>MD21000190L</v>
      </c>
      <c r="B7138" s="1" t="s">
        <v>11149</v>
      </c>
      <c r="C7138" s="1" t="s">
        <v>7981</v>
      </c>
      <c r="D7138" t="s">
        <v>11150</v>
      </c>
    </row>
    <row r="7139" spans="1:4" x14ac:dyDescent="0.25">
      <c r="A7139" s="4" t="str">
        <f>HYPERLINK("http://www.autodoc.ru/Web/price/art/MD21000190R?analog=on","MD21000190R")</f>
        <v>MD21000190R</v>
      </c>
      <c r="B7139" s="1" t="s">
        <v>11151</v>
      </c>
      <c r="C7139" s="1" t="s">
        <v>7981</v>
      </c>
      <c r="D7139" t="s">
        <v>11152</v>
      </c>
    </row>
    <row r="7140" spans="1:4" x14ac:dyDescent="0.25">
      <c r="A7140" s="4" t="str">
        <f>HYPERLINK("http://www.autodoc.ru/Web/price/art/MD21000190C?analog=on","MD21000190C")</f>
        <v>MD21000190C</v>
      </c>
      <c r="B7140" s="1" t="s">
        <v>11153</v>
      </c>
      <c r="C7140" s="1" t="s">
        <v>7981</v>
      </c>
      <c r="D7140" t="s">
        <v>11154</v>
      </c>
    </row>
    <row r="7141" spans="1:4" x14ac:dyDescent="0.25">
      <c r="A7141" s="4" t="str">
        <f>HYPERLINK("http://www.autodoc.ru/Web/price/art/MD21095220X?analog=on","MD21095220X")</f>
        <v>MD21095220X</v>
      </c>
      <c r="B7141" s="1" t="s">
        <v>11155</v>
      </c>
      <c r="C7141" s="1" t="s">
        <v>2819</v>
      </c>
      <c r="D7141" t="s">
        <v>11156</v>
      </c>
    </row>
    <row r="7142" spans="1:4" x14ac:dyDescent="0.25">
      <c r="A7142" s="4" t="str">
        <f>HYPERLINK("http://www.autodoc.ru/Web/price/art/MD21095240?analog=on","MD21095240")</f>
        <v>MD21095240</v>
      </c>
      <c r="B7142" s="1" t="s">
        <v>11157</v>
      </c>
      <c r="C7142" s="1" t="s">
        <v>3231</v>
      </c>
      <c r="D7142" t="s">
        <v>11158</v>
      </c>
    </row>
    <row r="7143" spans="1:4" x14ac:dyDescent="0.25">
      <c r="A7143" s="4" t="str">
        <f>HYPERLINK("http://www.autodoc.ru/Web/price/art/MD21000270L?analog=on","MD21000270L")</f>
        <v>MD21000270L</v>
      </c>
      <c r="B7143" s="1" t="s">
        <v>11159</v>
      </c>
      <c r="C7143" s="1" t="s">
        <v>11160</v>
      </c>
      <c r="D7143" t="s">
        <v>11161</v>
      </c>
    </row>
    <row r="7144" spans="1:4" x14ac:dyDescent="0.25">
      <c r="A7144" s="4" t="str">
        <f>HYPERLINK("http://www.autodoc.ru/Web/price/art/MD21095270L?analog=on","MD21095270L")</f>
        <v>MD21095270L</v>
      </c>
      <c r="B7144" s="1" t="s">
        <v>11162</v>
      </c>
      <c r="C7144" s="1" t="s">
        <v>2819</v>
      </c>
      <c r="D7144" t="s">
        <v>11163</v>
      </c>
    </row>
    <row r="7145" spans="1:4" x14ac:dyDescent="0.25">
      <c r="A7145" s="4" t="str">
        <f>HYPERLINK("http://www.autodoc.ru/Web/price/art/MD21000270R?analog=on","MD21000270R")</f>
        <v>MD21000270R</v>
      </c>
      <c r="B7145" s="1" t="s">
        <v>11164</v>
      </c>
      <c r="C7145" s="1" t="s">
        <v>11160</v>
      </c>
      <c r="D7145" t="s">
        <v>11165</v>
      </c>
    </row>
    <row r="7146" spans="1:4" x14ac:dyDescent="0.25">
      <c r="A7146" s="4" t="str">
        <f>HYPERLINK("http://www.autodoc.ru/Web/price/art/MD21095270R?analog=on","MD21095270R")</f>
        <v>MD21095270R</v>
      </c>
      <c r="B7146" s="1" t="s">
        <v>11166</v>
      </c>
      <c r="C7146" s="1" t="s">
        <v>2819</v>
      </c>
      <c r="D7146" t="s">
        <v>11167</v>
      </c>
    </row>
    <row r="7147" spans="1:4" x14ac:dyDescent="0.25">
      <c r="A7147" s="4" t="str">
        <f>HYPERLINK("http://www.autodoc.ru/Web/price/art/MD21095271L?analog=on","MD21095271L")</f>
        <v>MD21095271L</v>
      </c>
      <c r="B7147" s="1" t="s">
        <v>11168</v>
      </c>
      <c r="C7147" s="1" t="s">
        <v>2819</v>
      </c>
      <c r="D7147" t="s">
        <v>11161</v>
      </c>
    </row>
    <row r="7148" spans="1:4" x14ac:dyDescent="0.25">
      <c r="A7148" s="4" t="str">
        <f>HYPERLINK("http://www.autodoc.ru/Web/price/art/MD21095271R?analog=on","MD21095271R")</f>
        <v>MD21095271R</v>
      </c>
      <c r="B7148" s="1" t="s">
        <v>11169</v>
      </c>
      <c r="C7148" s="1" t="s">
        <v>2819</v>
      </c>
      <c r="D7148" t="s">
        <v>11165</v>
      </c>
    </row>
    <row r="7149" spans="1:4" x14ac:dyDescent="0.25">
      <c r="A7149" s="4" t="str">
        <f>HYPERLINK("http://www.autodoc.ru/Web/price/art/MD20293281CCN?analog=on","MD20293281CCN")</f>
        <v>MD20293281CCN</v>
      </c>
      <c r="B7149" s="1" t="s">
        <v>9466</v>
      </c>
      <c r="C7149" s="1" t="s">
        <v>8345</v>
      </c>
      <c r="D7149" t="s">
        <v>9516</v>
      </c>
    </row>
    <row r="7150" spans="1:4" x14ac:dyDescent="0.25">
      <c r="A7150" s="4" t="str">
        <f>HYPERLINK("http://www.autodoc.ru/Web/price/art/MD20293282TTN?analog=on","MD20293282TTN")</f>
        <v>MD20293282TTN</v>
      </c>
      <c r="B7150" s="1" t="s">
        <v>9466</v>
      </c>
      <c r="C7150" s="1" t="s">
        <v>8345</v>
      </c>
      <c r="D7150" t="s">
        <v>9467</v>
      </c>
    </row>
    <row r="7151" spans="1:4" x14ac:dyDescent="0.25">
      <c r="A7151" s="4" t="str">
        <f>HYPERLINK("http://www.autodoc.ru/Web/price/art/MD21095300L?analog=on","MD21095300L")</f>
        <v>MD21095300L</v>
      </c>
      <c r="B7151" s="1" t="s">
        <v>11170</v>
      </c>
      <c r="C7151" s="1" t="s">
        <v>2819</v>
      </c>
      <c r="D7151" t="s">
        <v>11171</v>
      </c>
    </row>
    <row r="7152" spans="1:4" x14ac:dyDescent="0.25">
      <c r="A7152" s="4" t="str">
        <f>HYPERLINK("http://www.autodoc.ru/Web/price/art/MD21095300R?analog=on","MD21095300R")</f>
        <v>MD21095300R</v>
      </c>
      <c r="B7152" s="1" t="s">
        <v>11172</v>
      </c>
      <c r="C7152" s="1" t="s">
        <v>2819</v>
      </c>
      <c r="D7152" t="s">
        <v>11173</v>
      </c>
    </row>
    <row r="7153" spans="1:4" x14ac:dyDescent="0.25">
      <c r="A7153" s="4" t="str">
        <f>HYPERLINK("http://www.autodoc.ru/Web/price/art/MD21095330?analog=on","MD21095330")</f>
        <v>MD21095330</v>
      </c>
      <c r="B7153" s="1" t="s">
        <v>11174</v>
      </c>
      <c r="C7153" s="1" t="s">
        <v>2819</v>
      </c>
      <c r="D7153" t="s">
        <v>11175</v>
      </c>
    </row>
    <row r="7154" spans="1:4" x14ac:dyDescent="0.25">
      <c r="A7154" s="4" t="str">
        <f>HYPERLINK("http://www.autodoc.ru/Web/price/art/MD21000330?analog=on","MD21000330")</f>
        <v>MD21000330</v>
      </c>
      <c r="B7154" s="1" t="s">
        <v>11176</v>
      </c>
      <c r="C7154" s="1" t="s">
        <v>7981</v>
      </c>
      <c r="D7154" t="s">
        <v>11175</v>
      </c>
    </row>
    <row r="7155" spans="1:4" x14ac:dyDescent="0.25">
      <c r="A7155" s="4" t="str">
        <f>HYPERLINK("http://www.autodoc.ru/Web/price/art/MD21095390?analog=on","MD21095390")</f>
        <v>MD21095390</v>
      </c>
      <c r="B7155" s="1" t="s">
        <v>11177</v>
      </c>
      <c r="C7155" s="1" t="s">
        <v>2819</v>
      </c>
      <c r="D7155" t="s">
        <v>11178</v>
      </c>
    </row>
    <row r="7156" spans="1:4" x14ac:dyDescent="0.25">
      <c r="A7156" s="4" t="str">
        <f>HYPERLINK("http://www.autodoc.ru/Web/price/art/MD21095410?analog=on","MD21095410")</f>
        <v>MD21095410</v>
      </c>
      <c r="B7156" s="1" t="s">
        <v>11179</v>
      </c>
      <c r="C7156" s="1" t="s">
        <v>3231</v>
      </c>
      <c r="D7156" t="s">
        <v>11180</v>
      </c>
    </row>
    <row r="7157" spans="1:4" x14ac:dyDescent="0.25">
      <c r="A7157" s="4" t="str">
        <f>HYPERLINK("http://www.autodoc.ru/Web/price/art/MD210004D0L?analog=on","MD210004D0L")</f>
        <v>MD210004D0L</v>
      </c>
      <c r="B7157" s="1" t="s">
        <v>11181</v>
      </c>
      <c r="C7157" s="1" t="s">
        <v>7981</v>
      </c>
      <c r="D7157" t="s">
        <v>11182</v>
      </c>
    </row>
    <row r="7158" spans="1:4" x14ac:dyDescent="0.25">
      <c r="A7158" s="4" t="str">
        <f>HYPERLINK("http://www.autodoc.ru/Web/price/art/MD210004D0R?analog=on","MD210004D0R")</f>
        <v>MD210004D0R</v>
      </c>
      <c r="B7158" s="1" t="s">
        <v>11183</v>
      </c>
      <c r="C7158" s="1" t="s">
        <v>7981</v>
      </c>
      <c r="D7158" t="s">
        <v>11184</v>
      </c>
    </row>
    <row r="7159" spans="1:4" x14ac:dyDescent="0.25">
      <c r="A7159" s="4" t="str">
        <f>HYPERLINK("http://www.autodoc.ru/Web/price/art/MD20294450L?analog=on","MD20294450L")</f>
        <v>MD20294450L</v>
      </c>
      <c r="B7159" s="1" t="s">
        <v>10021</v>
      </c>
      <c r="C7159" s="1" t="s">
        <v>1071</v>
      </c>
      <c r="D7159" t="s">
        <v>10022</v>
      </c>
    </row>
    <row r="7160" spans="1:4" x14ac:dyDescent="0.25">
      <c r="A7160" s="4" t="str">
        <f>HYPERLINK("http://www.autodoc.ru/Web/price/art/MD20294450R?analog=on","MD20294450R")</f>
        <v>MD20294450R</v>
      </c>
      <c r="B7160" s="1" t="s">
        <v>10023</v>
      </c>
      <c r="C7160" s="1" t="s">
        <v>1071</v>
      </c>
      <c r="D7160" t="s">
        <v>10024</v>
      </c>
    </row>
    <row r="7161" spans="1:4" x14ac:dyDescent="0.25">
      <c r="A7161" s="4" t="str">
        <f>HYPERLINK("http://www.autodoc.ru/Web/price/art/MD21000450L?analog=on","MD21000450L")</f>
        <v>MD21000450L</v>
      </c>
      <c r="B7161" s="1" t="s">
        <v>11185</v>
      </c>
      <c r="C7161" s="1" t="s">
        <v>7981</v>
      </c>
      <c r="D7161" t="s">
        <v>11186</v>
      </c>
    </row>
    <row r="7162" spans="1:4" x14ac:dyDescent="0.25">
      <c r="A7162" s="4" t="str">
        <f>HYPERLINK("http://www.autodoc.ru/Web/price/art/MD21000450R?analog=on","MD21000450R")</f>
        <v>MD21000450R</v>
      </c>
      <c r="B7162" s="1" t="s">
        <v>11187</v>
      </c>
      <c r="C7162" s="1" t="s">
        <v>7981</v>
      </c>
      <c r="D7162" t="s">
        <v>11188</v>
      </c>
    </row>
    <row r="7163" spans="1:4" x14ac:dyDescent="0.25">
      <c r="A7163" s="4" t="str">
        <f>HYPERLINK("http://www.autodoc.ru/Web/price/art/MD20294451L?analog=on","MD20294451L")</f>
        <v>MD20294451L</v>
      </c>
      <c r="B7163" s="1" t="s">
        <v>10025</v>
      </c>
      <c r="C7163" s="1" t="s">
        <v>1071</v>
      </c>
      <c r="D7163" t="s">
        <v>10026</v>
      </c>
    </row>
    <row r="7164" spans="1:4" x14ac:dyDescent="0.25">
      <c r="A7164" s="4" t="str">
        <f>HYPERLINK("http://www.autodoc.ru/Web/price/art/MD20294451R?analog=on","MD20294451R")</f>
        <v>MD20294451R</v>
      </c>
      <c r="B7164" s="1" t="s">
        <v>10027</v>
      </c>
      <c r="C7164" s="1" t="s">
        <v>1071</v>
      </c>
      <c r="D7164" t="s">
        <v>10028</v>
      </c>
    </row>
    <row r="7165" spans="1:4" x14ac:dyDescent="0.25">
      <c r="A7165" s="4" t="str">
        <f>HYPERLINK("http://www.autodoc.ru/Web/price/art/MD20295452L?analog=on","MD20295452L")</f>
        <v>MD20295452L</v>
      </c>
      <c r="B7165" s="1" t="s">
        <v>10029</v>
      </c>
      <c r="C7165" s="1" t="s">
        <v>1186</v>
      </c>
      <c r="D7165" t="s">
        <v>10030</v>
      </c>
    </row>
    <row r="7166" spans="1:4" x14ac:dyDescent="0.25">
      <c r="A7166" s="4" t="str">
        <f>HYPERLINK("http://www.autodoc.ru/Web/price/art/MD20295452R?analog=on","MD20295452R")</f>
        <v>MD20295452R</v>
      </c>
      <c r="B7166" s="1" t="s">
        <v>10031</v>
      </c>
      <c r="C7166" s="1" t="s">
        <v>1186</v>
      </c>
      <c r="D7166" t="s">
        <v>10032</v>
      </c>
    </row>
    <row r="7167" spans="1:4" x14ac:dyDescent="0.25">
      <c r="A7167" s="4" t="str">
        <f>HYPERLINK("http://www.autodoc.ru/Web/price/art/MD20293460L?analog=on","MD20293460L")</f>
        <v>MD20293460L</v>
      </c>
      <c r="B7167" s="1" t="s">
        <v>10033</v>
      </c>
      <c r="C7167" s="1" t="s">
        <v>8360</v>
      </c>
      <c r="D7167" t="s">
        <v>10034</v>
      </c>
    </row>
    <row r="7168" spans="1:4" x14ac:dyDescent="0.25">
      <c r="A7168" s="4" t="str">
        <f>HYPERLINK("http://www.autodoc.ru/Web/price/art/MD20293460R?analog=on","MD20293460R")</f>
        <v>MD20293460R</v>
      </c>
      <c r="B7168" s="1" t="s">
        <v>10035</v>
      </c>
      <c r="C7168" s="1" t="s">
        <v>8360</v>
      </c>
      <c r="D7168" t="s">
        <v>10036</v>
      </c>
    </row>
    <row r="7169" spans="1:4" x14ac:dyDescent="0.25">
      <c r="A7169" s="4" t="str">
        <f>HYPERLINK("http://www.autodoc.ru/Web/price/art/MD20293470XL?analog=on","MD20293470XL")</f>
        <v>MD20293470XL</v>
      </c>
      <c r="B7169" s="1" t="s">
        <v>10037</v>
      </c>
      <c r="C7169" s="1" t="s">
        <v>8345</v>
      </c>
      <c r="D7169" t="s">
        <v>10038</v>
      </c>
    </row>
    <row r="7170" spans="1:4" x14ac:dyDescent="0.25">
      <c r="A7170" s="4" t="str">
        <f>HYPERLINK("http://www.autodoc.ru/Web/price/art/MD20293470XR?analog=on","MD20293470XR")</f>
        <v>MD20293470XR</v>
      </c>
      <c r="B7170" s="1" t="s">
        <v>10039</v>
      </c>
      <c r="C7170" s="1" t="s">
        <v>8345</v>
      </c>
      <c r="D7170" t="s">
        <v>10040</v>
      </c>
    </row>
    <row r="7171" spans="1:4" x14ac:dyDescent="0.25">
      <c r="A7171" s="4" t="str">
        <f>HYPERLINK("http://www.autodoc.ru/Web/price/art/MD210004G0?analog=on","MD210004G0")</f>
        <v>MD210004G0</v>
      </c>
      <c r="B7171" s="1" t="s">
        <v>11189</v>
      </c>
      <c r="C7171" s="1" t="s">
        <v>7981</v>
      </c>
      <c r="D7171" t="s">
        <v>11190</v>
      </c>
    </row>
    <row r="7172" spans="1:4" x14ac:dyDescent="0.25">
      <c r="A7172" s="4" t="str">
        <f>HYPERLINK("http://www.autodoc.ru/Web/price/art/MD21095480L?analog=on","MD21095480L")</f>
        <v>MD21095480L</v>
      </c>
      <c r="B7172" s="1" t="s">
        <v>11191</v>
      </c>
      <c r="C7172" s="1" t="s">
        <v>3231</v>
      </c>
      <c r="D7172" t="s">
        <v>11192</v>
      </c>
    </row>
    <row r="7173" spans="1:4" x14ac:dyDescent="0.25">
      <c r="A7173" s="4" t="str">
        <f>HYPERLINK("http://www.autodoc.ru/Web/price/art/MD21095480R?analog=on","MD21095480R")</f>
        <v>MD21095480R</v>
      </c>
      <c r="B7173" s="1" t="s">
        <v>11193</v>
      </c>
      <c r="C7173" s="1" t="s">
        <v>3231</v>
      </c>
      <c r="D7173" t="s">
        <v>11194</v>
      </c>
    </row>
    <row r="7174" spans="1:4" x14ac:dyDescent="0.25">
      <c r="A7174" s="4" t="str">
        <f>HYPERLINK("http://www.autodoc.ru/Web/price/art/MD21095490L?analog=on","MD21095490L")</f>
        <v>MD21095490L</v>
      </c>
      <c r="C7174" s="1" t="s">
        <v>3231</v>
      </c>
      <c r="D7174" t="s">
        <v>11195</v>
      </c>
    </row>
    <row r="7175" spans="1:4" x14ac:dyDescent="0.25">
      <c r="A7175" s="4" t="str">
        <f>HYPERLINK("http://www.autodoc.ru/Web/price/art/MD21095490R?analog=on","MD21095490R")</f>
        <v>MD21095490R</v>
      </c>
      <c r="C7175" s="1" t="s">
        <v>3231</v>
      </c>
      <c r="D7175" t="s">
        <v>11196</v>
      </c>
    </row>
    <row r="7176" spans="1:4" x14ac:dyDescent="0.25">
      <c r="A7176" s="4" t="str">
        <f>HYPERLINK("http://www.autodoc.ru/Web/price/art/MD21095540L?analog=on","MD21095540L")</f>
        <v>MD21095540L</v>
      </c>
      <c r="B7176" s="1" t="s">
        <v>11197</v>
      </c>
      <c r="C7176" s="1" t="s">
        <v>2819</v>
      </c>
      <c r="D7176" t="s">
        <v>11198</v>
      </c>
    </row>
    <row r="7177" spans="1:4" x14ac:dyDescent="0.25">
      <c r="A7177" s="4" t="str">
        <f>HYPERLINK("http://www.autodoc.ru/Web/price/art/MD21095540R?analog=on","MD21095540R")</f>
        <v>MD21095540R</v>
      </c>
      <c r="B7177" s="1" t="s">
        <v>11199</v>
      </c>
      <c r="C7177" s="1" t="s">
        <v>2819</v>
      </c>
      <c r="D7177" t="s">
        <v>11200</v>
      </c>
    </row>
    <row r="7178" spans="1:4" x14ac:dyDescent="0.25">
      <c r="A7178" s="4" t="str">
        <f>HYPERLINK("http://www.autodoc.ru/Web/price/art/MD21095541L?analog=on","MD21095541L")</f>
        <v>MD21095541L</v>
      </c>
      <c r="B7178" s="1" t="s">
        <v>11201</v>
      </c>
      <c r="C7178" s="1" t="s">
        <v>2819</v>
      </c>
      <c r="D7178" t="s">
        <v>11202</v>
      </c>
    </row>
    <row r="7179" spans="1:4" x14ac:dyDescent="0.25">
      <c r="A7179" s="4" t="str">
        <f>HYPERLINK("http://www.autodoc.ru/Web/price/art/MD21095541R?analog=on","MD21095541R")</f>
        <v>MD21095541R</v>
      </c>
      <c r="B7179" s="1" t="s">
        <v>11203</v>
      </c>
      <c r="C7179" s="1" t="s">
        <v>2819</v>
      </c>
      <c r="D7179" t="s">
        <v>11204</v>
      </c>
    </row>
    <row r="7180" spans="1:4" x14ac:dyDescent="0.25">
      <c r="A7180" s="4" t="str">
        <f>HYPERLINK("http://www.autodoc.ru/Web/price/art/MD21095542L?analog=on","MD21095542L")</f>
        <v>MD21095542L</v>
      </c>
      <c r="B7180" s="1" t="s">
        <v>11205</v>
      </c>
      <c r="C7180" s="1" t="s">
        <v>2819</v>
      </c>
      <c r="D7180" t="s">
        <v>11206</v>
      </c>
    </row>
    <row r="7181" spans="1:4" x14ac:dyDescent="0.25">
      <c r="A7181" s="4" t="str">
        <f>HYPERLINK("http://www.autodoc.ru/Web/price/art/MD21095542R?analog=on","MD21095542R")</f>
        <v>MD21095542R</v>
      </c>
      <c r="B7181" s="1" t="s">
        <v>11207</v>
      </c>
      <c r="C7181" s="1" t="s">
        <v>2819</v>
      </c>
      <c r="D7181" t="s">
        <v>11208</v>
      </c>
    </row>
    <row r="7182" spans="1:4" x14ac:dyDescent="0.25">
      <c r="A7182" s="4" t="str">
        <f>HYPERLINK("http://www.autodoc.ru/Web/price/art/MD21095543N?analog=on","MD21095543N")</f>
        <v>MD21095543N</v>
      </c>
      <c r="C7182" s="1" t="s">
        <v>2819</v>
      </c>
      <c r="D7182" t="s">
        <v>11209</v>
      </c>
    </row>
    <row r="7183" spans="1:4" x14ac:dyDescent="0.25">
      <c r="A7183" s="4" t="str">
        <f>HYPERLINK("http://www.autodoc.ru/Web/price/art/MD21000570L?analog=on","MD21000570L")</f>
        <v>MD21000570L</v>
      </c>
      <c r="B7183" s="1" t="s">
        <v>11210</v>
      </c>
      <c r="C7183" s="1" t="s">
        <v>7981</v>
      </c>
      <c r="D7183" t="s">
        <v>11211</v>
      </c>
    </row>
    <row r="7184" spans="1:4" x14ac:dyDescent="0.25">
      <c r="A7184" s="4" t="str">
        <f>HYPERLINK("http://www.autodoc.ru/Web/price/art/MD21000570R?analog=on","MD21000570R")</f>
        <v>MD21000570R</v>
      </c>
      <c r="B7184" s="1" t="s">
        <v>11212</v>
      </c>
      <c r="C7184" s="1" t="s">
        <v>7981</v>
      </c>
      <c r="D7184" t="s">
        <v>11213</v>
      </c>
    </row>
    <row r="7185" spans="1:4" x14ac:dyDescent="0.25">
      <c r="A7185" s="4" t="str">
        <f>HYPERLINK("http://www.autodoc.ru/Web/price/art/MD21095640X?analog=on","MD21095640X")</f>
        <v>MD21095640X</v>
      </c>
      <c r="B7185" s="1" t="s">
        <v>11214</v>
      </c>
      <c r="C7185" s="1" t="s">
        <v>2819</v>
      </c>
      <c r="D7185" t="s">
        <v>11215</v>
      </c>
    </row>
    <row r="7186" spans="1:4" x14ac:dyDescent="0.25">
      <c r="A7186" s="4" t="str">
        <f>HYPERLINK("http://www.autodoc.ru/Web/price/art/MD21095641X?analog=on","MD21095641X")</f>
        <v>MD21095641X</v>
      </c>
      <c r="B7186" s="1" t="s">
        <v>11216</v>
      </c>
      <c r="C7186" s="1" t="s">
        <v>2819</v>
      </c>
      <c r="D7186" t="s">
        <v>11217</v>
      </c>
    </row>
    <row r="7187" spans="1:4" x14ac:dyDescent="0.25">
      <c r="A7187" s="4" t="str">
        <f>HYPERLINK("http://www.autodoc.ru/Web/price/art/MD21095660XC?analog=on","MD21095660XC")</f>
        <v>MD21095660XC</v>
      </c>
      <c r="B7187" s="1" t="s">
        <v>11218</v>
      </c>
      <c r="C7187" s="1" t="s">
        <v>2819</v>
      </c>
      <c r="D7187" t="s">
        <v>11219</v>
      </c>
    </row>
    <row r="7188" spans="1:4" x14ac:dyDescent="0.25">
      <c r="A7188" s="4" t="str">
        <f>HYPERLINK("http://www.autodoc.ru/Web/price/art/MD21095661XC?analog=on","MD21095661XC")</f>
        <v>MD21095661XC</v>
      </c>
      <c r="B7188" s="1" t="s">
        <v>11220</v>
      </c>
      <c r="C7188" s="1" t="s">
        <v>2819</v>
      </c>
      <c r="D7188" t="s">
        <v>11221</v>
      </c>
    </row>
    <row r="7189" spans="1:4" x14ac:dyDescent="0.25">
      <c r="A7189" s="4" t="str">
        <f>HYPERLINK("http://www.autodoc.ru/Web/price/art/MD21095662HL?analog=on","MD21095662HL")</f>
        <v>MD21095662HL</v>
      </c>
      <c r="B7189" s="1" t="s">
        <v>11222</v>
      </c>
      <c r="C7189" s="1" t="s">
        <v>2819</v>
      </c>
      <c r="D7189" t="s">
        <v>11223</v>
      </c>
    </row>
    <row r="7190" spans="1:4" x14ac:dyDescent="0.25">
      <c r="A7190" s="4" t="str">
        <f>HYPERLINK("http://www.autodoc.ru/Web/price/art/MD21095662HR?analog=on","MD21095662HR")</f>
        <v>MD21095662HR</v>
      </c>
      <c r="B7190" s="1" t="s">
        <v>11224</v>
      </c>
      <c r="C7190" s="1" t="s">
        <v>2819</v>
      </c>
      <c r="D7190" t="s">
        <v>11225</v>
      </c>
    </row>
    <row r="7191" spans="1:4" x14ac:dyDescent="0.25">
      <c r="A7191" s="4" t="str">
        <f>HYPERLINK("http://www.autodoc.ru/Web/price/art/MD21095662HC?analog=on","MD21095662HC")</f>
        <v>MD21095662HC</v>
      </c>
      <c r="B7191" s="1" t="s">
        <v>11226</v>
      </c>
      <c r="C7191" s="1" t="s">
        <v>2819</v>
      </c>
      <c r="D7191" t="s">
        <v>11227</v>
      </c>
    </row>
    <row r="7192" spans="1:4" x14ac:dyDescent="0.25">
      <c r="A7192" s="4" t="str">
        <f>HYPERLINK("http://www.autodoc.ru/Web/price/art/MD21095680?analog=on","MD21095680")</f>
        <v>MD21095680</v>
      </c>
      <c r="B7192" s="1" t="s">
        <v>11117</v>
      </c>
      <c r="C7192" s="1" t="s">
        <v>2819</v>
      </c>
      <c r="D7192" t="s">
        <v>11228</v>
      </c>
    </row>
    <row r="7193" spans="1:4" x14ac:dyDescent="0.25">
      <c r="A7193" s="4" t="str">
        <f>HYPERLINK("http://www.autodoc.ru/Web/price/art/MD21095740L?analog=on","MD21095740L")</f>
        <v>MD21095740L</v>
      </c>
      <c r="B7193" s="1" t="s">
        <v>11229</v>
      </c>
      <c r="C7193" s="1" t="s">
        <v>2819</v>
      </c>
      <c r="D7193" t="s">
        <v>11230</v>
      </c>
    </row>
    <row r="7194" spans="1:4" x14ac:dyDescent="0.25">
      <c r="A7194" s="4" t="str">
        <f>HYPERLINK("http://www.autodoc.ru/Web/price/art/MD21000740TRL?analog=on","MD21000740TRL")</f>
        <v>MD21000740TRL</v>
      </c>
      <c r="B7194" s="1" t="s">
        <v>11231</v>
      </c>
      <c r="C7194" s="1" t="s">
        <v>7981</v>
      </c>
      <c r="D7194" t="s">
        <v>11232</v>
      </c>
    </row>
    <row r="7195" spans="1:4" x14ac:dyDescent="0.25">
      <c r="A7195" s="4" t="str">
        <f>HYPERLINK("http://www.autodoc.ru/Web/price/art/MD21095740R?analog=on","MD21095740R")</f>
        <v>MD21095740R</v>
      </c>
      <c r="B7195" s="1" t="s">
        <v>11233</v>
      </c>
      <c r="C7195" s="1" t="s">
        <v>2819</v>
      </c>
      <c r="D7195" t="s">
        <v>11234</v>
      </c>
    </row>
    <row r="7196" spans="1:4" x14ac:dyDescent="0.25">
      <c r="A7196" s="4" t="str">
        <f>HYPERLINK("http://www.autodoc.ru/Web/price/art/MD21000740TRR?analog=on","MD21000740TRR")</f>
        <v>MD21000740TRR</v>
      </c>
      <c r="B7196" s="1" t="s">
        <v>11235</v>
      </c>
      <c r="C7196" s="1" t="s">
        <v>7981</v>
      </c>
      <c r="D7196" t="s">
        <v>11236</v>
      </c>
    </row>
    <row r="7197" spans="1:4" x14ac:dyDescent="0.25">
      <c r="A7197" s="4" t="str">
        <f>HYPERLINK("http://www.autodoc.ru/Web/price/art/MD21000741RWL?analog=on","MD21000741RWL")</f>
        <v>MD21000741RWL</v>
      </c>
      <c r="B7197" s="1" t="s">
        <v>11237</v>
      </c>
      <c r="C7197" s="1" t="s">
        <v>7981</v>
      </c>
      <c r="D7197" t="s">
        <v>11238</v>
      </c>
    </row>
    <row r="7198" spans="1:4" x14ac:dyDescent="0.25">
      <c r="A7198" s="4" t="str">
        <f>HYPERLINK("http://www.autodoc.ru/Web/price/art/MD21000741RWR?analog=on","MD21000741RWR")</f>
        <v>MD21000741RWR</v>
      </c>
      <c r="B7198" s="1" t="s">
        <v>11239</v>
      </c>
      <c r="C7198" s="1" t="s">
        <v>7981</v>
      </c>
      <c r="D7198" t="s">
        <v>11240</v>
      </c>
    </row>
    <row r="7199" spans="1:4" x14ac:dyDescent="0.25">
      <c r="A7199" s="4" t="str">
        <f>HYPERLINK("http://www.autodoc.ru/Web/price/art/MD21000742RWL?analog=on","MD21000742RWL")</f>
        <v>MD21000742RWL</v>
      </c>
      <c r="B7199" s="1" t="s">
        <v>11237</v>
      </c>
      <c r="C7199" s="1" t="s">
        <v>7981</v>
      </c>
      <c r="D7199" t="s">
        <v>11241</v>
      </c>
    </row>
    <row r="7200" spans="1:4" x14ac:dyDescent="0.25">
      <c r="A7200" s="4" t="str">
        <f>HYPERLINK("http://www.autodoc.ru/Web/price/art/MD21000742RWR?analog=on","MD21000742RWR")</f>
        <v>MD21000742RWR</v>
      </c>
      <c r="B7200" s="1" t="s">
        <v>11239</v>
      </c>
      <c r="C7200" s="1" t="s">
        <v>7981</v>
      </c>
      <c r="D7200" t="s">
        <v>11242</v>
      </c>
    </row>
    <row r="7201" spans="1:4" x14ac:dyDescent="0.25">
      <c r="A7201" s="4" t="str">
        <f>HYPERLINK("http://www.autodoc.ru/Web/price/art/MD21000750TRL?analog=on","MD21000750TRL")</f>
        <v>MD21000750TRL</v>
      </c>
      <c r="B7201" s="1" t="s">
        <v>11243</v>
      </c>
      <c r="C7201" s="1" t="s">
        <v>7981</v>
      </c>
      <c r="D7201" t="s">
        <v>11244</v>
      </c>
    </row>
    <row r="7202" spans="1:4" x14ac:dyDescent="0.25">
      <c r="A7202" s="4" t="str">
        <f>HYPERLINK("http://www.autodoc.ru/Web/price/art/MD21000750TRR?analog=on","MD21000750TRR")</f>
        <v>MD21000750TRR</v>
      </c>
      <c r="B7202" s="1" t="s">
        <v>11245</v>
      </c>
      <c r="C7202" s="1" t="s">
        <v>7981</v>
      </c>
      <c r="D7202" t="s">
        <v>11246</v>
      </c>
    </row>
    <row r="7203" spans="1:4" x14ac:dyDescent="0.25">
      <c r="A7203" s="4" t="str">
        <f>HYPERLINK("http://www.autodoc.ru/Web/price/art/MD21000751RWL?analog=on","MD21000751RWL")</f>
        <v>MD21000751RWL</v>
      </c>
      <c r="B7203" s="1" t="s">
        <v>11247</v>
      </c>
      <c r="C7203" s="1" t="s">
        <v>7981</v>
      </c>
      <c r="D7203" t="s">
        <v>11248</v>
      </c>
    </row>
    <row r="7204" spans="1:4" x14ac:dyDescent="0.25">
      <c r="A7204" s="4" t="str">
        <f>HYPERLINK("http://www.autodoc.ru/Web/price/art/MD21000751RWR?analog=on","MD21000751RWR")</f>
        <v>MD21000751RWR</v>
      </c>
      <c r="B7204" s="1" t="s">
        <v>11249</v>
      </c>
      <c r="C7204" s="1" t="s">
        <v>7981</v>
      </c>
      <c r="D7204" t="s">
        <v>11250</v>
      </c>
    </row>
    <row r="7205" spans="1:4" x14ac:dyDescent="0.25">
      <c r="A7205" s="4" t="str">
        <f>HYPERLINK("http://www.autodoc.ru/Web/price/art/MD21095760TTN?analog=on","MD21095760TTN")</f>
        <v>MD21095760TTN</v>
      </c>
      <c r="B7205" s="1" t="s">
        <v>11251</v>
      </c>
      <c r="C7205" s="1" t="s">
        <v>3231</v>
      </c>
      <c r="D7205" t="s">
        <v>11252</v>
      </c>
    </row>
    <row r="7206" spans="1:4" x14ac:dyDescent="0.25">
      <c r="A7206" s="4" t="str">
        <f>HYPERLINK("http://www.autodoc.ru/Web/price/art/MD21095761TRN?analog=on","MD21095761TRN")</f>
        <v>MD21095761TRN</v>
      </c>
      <c r="B7206" s="1" t="s">
        <v>11251</v>
      </c>
      <c r="C7206" s="1" t="s">
        <v>3231</v>
      </c>
      <c r="D7206" t="s">
        <v>11253</v>
      </c>
    </row>
    <row r="7207" spans="1:4" x14ac:dyDescent="0.25">
      <c r="A7207" s="4" t="str">
        <f>HYPERLINK("http://www.autodoc.ru/Web/price/art/MD21095762N?analog=on","MD21095762N")</f>
        <v>MD21095762N</v>
      </c>
      <c r="B7207" s="1" t="s">
        <v>11251</v>
      </c>
      <c r="C7207" s="1" t="s">
        <v>3231</v>
      </c>
      <c r="D7207" t="s">
        <v>11254</v>
      </c>
    </row>
    <row r="7208" spans="1:4" x14ac:dyDescent="0.25">
      <c r="A7208" s="4" t="str">
        <f>HYPERLINK("http://www.autodoc.ru/Web/price/art/MD21095810L?analog=on","MD21095810L")</f>
        <v>MD21095810L</v>
      </c>
      <c r="B7208" s="1" t="s">
        <v>10672</v>
      </c>
      <c r="C7208" s="1" t="s">
        <v>2819</v>
      </c>
      <c r="D7208" t="s">
        <v>10673</v>
      </c>
    </row>
    <row r="7209" spans="1:4" x14ac:dyDescent="0.25">
      <c r="A7209" s="4" t="str">
        <f>HYPERLINK("http://www.autodoc.ru/Web/price/art/MD21095810R?analog=on","MD21095810R")</f>
        <v>MD21095810R</v>
      </c>
      <c r="B7209" s="1" t="s">
        <v>10674</v>
      </c>
      <c r="C7209" s="1" t="s">
        <v>2819</v>
      </c>
      <c r="D7209" t="s">
        <v>10675</v>
      </c>
    </row>
    <row r="7210" spans="1:4" x14ac:dyDescent="0.25">
      <c r="A7210" s="4" t="str">
        <f>HYPERLINK("http://www.autodoc.ru/Web/price/art/MD21095830Z?analog=on","MD21095830Z")</f>
        <v>MD21095830Z</v>
      </c>
      <c r="B7210" s="1" t="s">
        <v>11255</v>
      </c>
      <c r="C7210" s="1" t="s">
        <v>2819</v>
      </c>
      <c r="D7210" t="s">
        <v>11256</v>
      </c>
    </row>
    <row r="7211" spans="1:4" x14ac:dyDescent="0.25">
      <c r="A7211" s="4" t="str">
        <f>HYPERLINK("http://www.autodoc.ru/Web/price/art/MD21096840L?analog=on","MD21096840L")</f>
        <v>MD21096840L</v>
      </c>
      <c r="B7211" s="1" t="s">
        <v>11257</v>
      </c>
      <c r="C7211" s="1" t="s">
        <v>639</v>
      </c>
      <c r="D7211" t="s">
        <v>11258</v>
      </c>
    </row>
    <row r="7212" spans="1:4" x14ac:dyDescent="0.25">
      <c r="A7212" s="4" t="str">
        <f>HYPERLINK("http://www.autodoc.ru/Web/price/art/MD21096840R?analog=on","MD21096840R")</f>
        <v>MD21096840R</v>
      </c>
      <c r="B7212" s="1" t="s">
        <v>11259</v>
      </c>
      <c r="C7212" s="1" t="s">
        <v>639</v>
      </c>
      <c r="D7212" t="s">
        <v>11260</v>
      </c>
    </row>
    <row r="7213" spans="1:4" x14ac:dyDescent="0.25">
      <c r="A7213" s="4" t="str">
        <f>HYPERLINK("http://www.autodoc.ru/Web/price/art/MD21095850L?analog=on","MD21095850L")</f>
        <v>MD21095850L</v>
      </c>
      <c r="B7213" s="1" t="s">
        <v>11261</v>
      </c>
      <c r="C7213" s="1" t="s">
        <v>2819</v>
      </c>
      <c r="D7213" t="s">
        <v>11262</v>
      </c>
    </row>
    <row r="7214" spans="1:4" x14ac:dyDescent="0.25">
      <c r="A7214" s="4" t="str">
        <f>HYPERLINK("http://www.autodoc.ru/Web/price/art/MD21095850R?analog=on","MD21095850R")</f>
        <v>MD21095850R</v>
      </c>
      <c r="B7214" s="1" t="s">
        <v>11263</v>
      </c>
      <c r="C7214" s="1" t="s">
        <v>2819</v>
      </c>
      <c r="D7214" t="s">
        <v>11264</v>
      </c>
    </row>
    <row r="7215" spans="1:4" x14ac:dyDescent="0.25">
      <c r="A7215" s="4" t="str">
        <f>HYPERLINK("http://www.autodoc.ru/Web/price/art/MD21098911?analog=on","MD21098911")</f>
        <v>MD21098911</v>
      </c>
      <c r="B7215" s="1" t="s">
        <v>11265</v>
      </c>
      <c r="C7215" s="1" t="s">
        <v>699</v>
      </c>
      <c r="D7215" t="s">
        <v>11266</v>
      </c>
    </row>
    <row r="7216" spans="1:4" x14ac:dyDescent="0.25">
      <c r="A7216" s="4" t="str">
        <f>HYPERLINK("http://www.autodoc.ru/Web/price/art/MD21095914?analog=on","MD21095914")</f>
        <v>MD21095914</v>
      </c>
      <c r="B7216" s="1" t="s">
        <v>11267</v>
      </c>
      <c r="C7216" s="1" t="s">
        <v>1186</v>
      </c>
      <c r="D7216" t="s">
        <v>11266</v>
      </c>
    </row>
    <row r="7217" spans="1:4" x14ac:dyDescent="0.25">
      <c r="A7217" s="4" t="str">
        <f>HYPERLINK("http://www.autodoc.ru/Web/price/art/MD21000920?analog=on","MD21000920")</f>
        <v>MD21000920</v>
      </c>
      <c r="B7217" s="1" t="s">
        <v>11268</v>
      </c>
      <c r="C7217" s="1" t="s">
        <v>7981</v>
      </c>
      <c r="D7217" t="s">
        <v>11269</v>
      </c>
    </row>
    <row r="7218" spans="1:4" x14ac:dyDescent="0.25">
      <c r="A7218" s="4" t="str">
        <f>HYPERLINK("http://www.autodoc.ru/Web/price/art/MD21000921?analog=on","MD21000921")</f>
        <v>MD21000921</v>
      </c>
      <c r="B7218" s="1" t="s">
        <v>10686</v>
      </c>
      <c r="C7218" s="1" t="s">
        <v>7981</v>
      </c>
      <c r="D7218" t="s">
        <v>10687</v>
      </c>
    </row>
    <row r="7219" spans="1:4" x14ac:dyDescent="0.25">
      <c r="A7219" s="4" t="str">
        <f>HYPERLINK("http://www.autodoc.ru/Web/price/art/MD21096941?analog=on","MD21096941")</f>
        <v>MD21096941</v>
      </c>
      <c r="B7219" s="1" t="s">
        <v>11270</v>
      </c>
      <c r="C7219" s="1" t="s">
        <v>5127</v>
      </c>
      <c r="D7219" t="s">
        <v>11271</v>
      </c>
    </row>
    <row r="7220" spans="1:4" x14ac:dyDescent="0.25">
      <c r="A7220" s="4" t="str">
        <f>HYPERLINK("http://www.autodoc.ru/Web/price/art/MD20293970?analog=on","MD20293970")</f>
        <v>MD20293970</v>
      </c>
      <c r="B7220" s="1" t="s">
        <v>9546</v>
      </c>
      <c r="C7220" s="1" t="s">
        <v>8360</v>
      </c>
      <c r="D7220" t="s">
        <v>9547</v>
      </c>
    </row>
    <row r="7221" spans="1:4" x14ac:dyDescent="0.25">
      <c r="A7221" s="4" t="str">
        <f>HYPERLINK("http://www.autodoc.ru/Web/price/art/MD21095991P?analog=on","MD21095991P")</f>
        <v>MD21095991P</v>
      </c>
      <c r="B7221" s="1" t="s">
        <v>11272</v>
      </c>
      <c r="C7221" s="1" t="s">
        <v>2819</v>
      </c>
      <c r="D7221" t="s">
        <v>11273</v>
      </c>
    </row>
    <row r="7222" spans="1:4" x14ac:dyDescent="0.25">
      <c r="A7222" s="4" t="str">
        <f>HYPERLINK("http://www.autodoc.ru/Web/price/art/MD21095996HN?analog=on","MD21095996HN")</f>
        <v>MD21095996HN</v>
      </c>
      <c r="C7222" s="1" t="s">
        <v>2819</v>
      </c>
      <c r="D7222" t="s">
        <v>11274</v>
      </c>
    </row>
    <row r="7223" spans="1:4" x14ac:dyDescent="0.25">
      <c r="A7223" s="3" t="s">
        <v>11275</v>
      </c>
      <c r="B7223" s="3"/>
      <c r="C7223" s="3"/>
      <c r="D7223" s="3"/>
    </row>
    <row r="7224" spans="1:4" x14ac:dyDescent="0.25">
      <c r="A7224" s="4" t="str">
        <f>HYPERLINK("http://www.autodoc.ru/Web/price/art/MD21106000L?analog=on","MD21106000L")</f>
        <v>MD21106000L</v>
      </c>
      <c r="B7224" s="1" t="s">
        <v>11276</v>
      </c>
      <c r="C7224" s="1" t="s">
        <v>1995</v>
      </c>
      <c r="D7224" t="s">
        <v>11277</v>
      </c>
    </row>
    <row r="7225" spans="1:4" x14ac:dyDescent="0.25">
      <c r="A7225" s="4" t="str">
        <f>HYPERLINK("http://www.autodoc.ru/Web/price/art/MD21102000L?analog=on","MD21102000L")</f>
        <v>MD21102000L</v>
      </c>
      <c r="B7225" s="1" t="s">
        <v>11278</v>
      </c>
      <c r="C7225" s="1" t="s">
        <v>1730</v>
      </c>
      <c r="D7225" t="s">
        <v>11279</v>
      </c>
    </row>
    <row r="7226" spans="1:4" x14ac:dyDescent="0.25">
      <c r="A7226" s="4" t="str">
        <f>HYPERLINK("http://www.autodoc.ru/Web/price/art/MD21106000R?analog=on","MD21106000R")</f>
        <v>MD21106000R</v>
      </c>
      <c r="B7226" s="1" t="s">
        <v>11280</v>
      </c>
      <c r="C7226" s="1" t="s">
        <v>1995</v>
      </c>
      <c r="D7226" t="s">
        <v>11281</v>
      </c>
    </row>
    <row r="7227" spans="1:4" x14ac:dyDescent="0.25">
      <c r="A7227" s="4" t="str">
        <f>HYPERLINK("http://www.autodoc.ru/Web/price/art/MD21102000R?analog=on","MD21102000R")</f>
        <v>MD21102000R</v>
      </c>
      <c r="B7227" s="1" t="s">
        <v>11282</v>
      </c>
      <c r="C7227" s="1" t="s">
        <v>1730</v>
      </c>
      <c r="D7227" t="s">
        <v>11283</v>
      </c>
    </row>
    <row r="7228" spans="1:4" x14ac:dyDescent="0.25">
      <c r="A7228" s="4" t="str">
        <f>HYPERLINK("http://www.autodoc.ru/Web/price/art/MD21106001L?analog=on","MD21106001L")</f>
        <v>MD21106001L</v>
      </c>
      <c r="B7228" s="1" t="s">
        <v>11284</v>
      </c>
      <c r="C7228" s="1" t="s">
        <v>1995</v>
      </c>
      <c r="D7228" t="s">
        <v>11285</v>
      </c>
    </row>
    <row r="7229" spans="1:4" x14ac:dyDescent="0.25">
      <c r="A7229" s="4" t="str">
        <f>HYPERLINK("http://www.autodoc.ru/Web/price/art/MD21102001L?analog=on","MD21102001L")</f>
        <v>MD21102001L</v>
      </c>
      <c r="B7229" s="1" t="s">
        <v>11286</v>
      </c>
      <c r="C7229" s="1" t="s">
        <v>1730</v>
      </c>
      <c r="D7229" t="s">
        <v>11287</v>
      </c>
    </row>
    <row r="7230" spans="1:4" x14ac:dyDescent="0.25">
      <c r="A7230" s="4" t="str">
        <f>HYPERLINK("http://www.autodoc.ru/Web/price/art/MD21106001R?analog=on","MD21106001R")</f>
        <v>MD21106001R</v>
      </c>
      <c r="B7230" s="1" t="s">
        <v>11288</v>
      </c>
      <c r="C7230" s="1" t="s">
        <v>1995</v>
      </c>
      <c r="D7230" t="s">
        <v>11289</v>
      </c>
    </row>
    <row r="7231" spans="1:4" x14ac:dyDescent="0.25">
      <c r="A7231" s="4" t="str">
        <f>HYPERLINK("http://www.autodoc.ru/Web/price/art/MD21102001R?analog=on","MD21102001R")</f>
        <v>MD21102001R</v>
      </c>
      <c r="B7231" s="1" t="s">
        <v>11290</v>
      </c>
      <c r="C7231" s="1" t="s">
        <v>1730</v>
      </c>
      <c r="D7231" t="s">
        <v>11291</v>
      </c>
    </row>
    <row r="7232" spans="1:4" x14ac:dyDescent="0.25">
      <c r="A7232" s="4" t="str">
        <f>HYPERLINK("http://www.autodoc.ru/Web/price/art/MD21102002N?analog=on","MD21102002N")</f>
        <v>MD21102002N</v>
      </c>
      <c r="B7232" s="1" t="s">
        <v>11292</v>
      </c>
      <c r="C7232" s="1" t="s">
        <v>1730</v>
      </c>
      <c r="D7232" t="s">
        <v>11293</v>
      </c>
    </row>
    <row r="7233" spans="1:4" x14ac:dyDescent="0.25">
      <c r="A7233" s="4" t="str">
        <f>HYPERLINK("http://www.autodoc.ru/Web/price/art/MD21106002L?analog=on","MD21106002L")</f>
        <v>MD21106002L</v>
      </c>
      <c r="B7233" s="1" t="s">
        <v>11284</v>
      </c>
      <c r="C7233" s="1" t="s">
        <v>1995</v>
      </c>
      <c r="D7233" t="s">
        <v>11294</v>
      </c>
    </row>
    <row r="7234" spans="1:4" x14ac:dyDescent="0.25">
      <c r="A7234" s="4" t="str">
        <f>HYPERLINK("http://www.autodoc.ru/Web/price/art/MD21106002R?analog=on","MD21106002R")</f>
        <v>MD21106002R</v>
      </c>
      <c r="B7234" s="1" t="s">
        <v>11288</v>
      </c>
      <c r="C7234" s="1" t="s">
        <v>1995</v>
      </c>
      <c r="D7234" t="s">
        <v>11295</v>
      </c>
    </row>
    <row r="7235" spans="1:4" x14ac:dyDescent="0.25">
      <c r="A7235" s="4" t="str">
        <f>HYPERLINK("http://www.autodoc.ru/Web/price/art/MD21102003N?analog=on","MD21102003N")</f>
        <v>MD21102003N</v>
      </c>
      <c r="B7235" s="1" t="s">
        <v>11292</v>
      </c>
      <c r="C7235" s="1" t="s">
        <v>1730</v>
      </c>
      <c r="D7235" t="s">
        <v>11296</v>
      </c>
    </row>
    <row r="7236" spans="1:4" x14ac:dyDescent="0.25">
      <c r="A7236" s="4" t="str">
        <f>HYPERLINK("http://www.autodoc.ru/Web/price/art/MD21106003L?analog=on","MD21106003L")</f>
        <v>MD21106003L</v>
      </c>
      <c r="B7236" s="1" t="s">
        <v>11297</v>
      </c>
      <c r="C7236" s="1" t="s">
        <v>1995</v>
      </c>
      <c r="D7236" t="s">
        <v>11298</v>
      </c>
    </row>
    <row r="7237" spans="1:4" x14ac:dyDescent="0.25">
      <c r="A7237" s="4" t="str">
        <f>HYPERLINK("http://www.autodoc.ru/Web/price/art/MD21106003R?analog=on","MD21106003R")</f>
        <v>MD21106003R</v>
      </c>
      <c r="B7237" s="1" t="s">
        <v>11299</v>
      </c>
      <c r="C7237" s="1" t="s">
        <v>1995</v>
      </c>
      <c r="D7237" t="s">
        <v>11300</v>
      </c>
    </row>
    <row r="7238" spans="1:4" x14ac:dyDescent="0.25">
      <c r="A7238" s="4" t="str">
        <f>HYPERLINK("http://www.autodoc.ru/Web/price/art/MD21102004N?analog=on","MD21102004N")</f>
        <v>MD21102004N</v>
      </c>
      <c r="B7238" s="1" t="s">
        <v>11301</v>
      </c>
      <c r="C7238" s="1" t="s">
        <v>1730</v>
      </c>
      <c r="D7238" t="s">
        <v>11302</v>
      </c>
    </row>
    <row r="7239" spans="1:4" x14ac:dyDescent="0.25">
      <c r="A7239" s="4" t="str">
        <f>HYPERLINK("http://www.autodoc.ru/Web/price/art/MD21106004HN?analog=on","MD21106004HN")</f>
        <v>MD21106004HN</v>
      </c>
      <c r="B7239" s="1" t="s">
        <v>11303</v>
      </c>
      <c r="C7239" s="1" t="s">
        <v>1995</v>
      </c>
      <c r="D7239" t="s">
        <v>11304</v>
      </c>
    </row>
    <row r="7240" spans="1:4" x14ac:dyDescent="0.25">
      <c r="A7240" s="4" t="str">
        <f>HYPERLINK("http://www.autodoc.ru/Web/price/art/MD21102005N?analog=on","MD21102005N")</f>
        <v>MD21102005N</v>
      </c>
      <c r="B7240" s="1" t="s">
        <v>11301</v>
      </c>
      <c r="C7240" s="1" t="s">
        <v>2125</v>
      </c>
      <c r="D7240" t="s">
        <v>11305</v>
      </c>
    </row>
    <row r="7241" spans="1:4" x14ac:dyDescent="0.25">
      <c r="A7241" s="4" t="str">
        <f>HYPERLINK("http://www.autodoc.ru/Web/price/art/MD20300070L?analog=on","MD20300070L")</f>
        <v>MD20300070L</v>
      </c>
      <c r="B7241" s="1" t="s">
        <v>10720</v>
      </c>
      <c r="C7241" s="1" t="s">
        <v>7981</v>
      </c>
      <c r="D7241" t="s">
        <v>10721</v>
      </c>
    </row>
    <row r="7242" spans="1:4" x14ac:dyDescent="0.25">
      <c r="A7242" s="4" t="str">
        <f>HYPERLINK("http://www.autodoc.ru/Web/price/art/MD20300070R?analog=on","MD20300070R")</f>
        <v>MD20300070R</v>
      </c>
      <c r="B7242" s="1" t="s">
        <v>10722</v>
      </c>
      <c r="C7242" s="1" t="s">
        <v>7981</v>
      </c>
      <c r="D7242" t="s">
        <v>10723</v>
      </c>
    </row>
    <row r="7243" spans="1:4" x14ac:dyDescent="0.25">
      <c r="A7243" s="4" t="str">
        <f>HYPERLINK("http://www.autodoc.ru/Web/price/art/MD21102070L?analog=on","MD21102070L")</f>
        <v>MD21102070L</v>
      </c>
      <c r="B7243" s="1" t="s">
        <v>9372</v>
      </c>
      <c r="C7243" s="1" t="s">
        <v>2125</v>
      </c>
      <c r="D7243" t="s">
        <v>9373</v>
      </c>
    </row>
    <row r="7244" spans="1:4" x14ac:dyDescent="0.25">
      <c r="A7244" s="4" t="str">
        <f>HYPERLINK("http://www.autodoc.ru/Web/price/art/MD21102070R?analog=on","MD21102070R")</f>
        <v>MD21102070R</v>
      </c>
      <c r="B7244" s="1" t="s">
        <v>9374</v>
      </c>
      <c r="C7244" s="1" t="s">
        <v>2125</v>
      </c>
      <c r="D7244" t="s">
        <v>9375</v>
      </c>
    </row>
    <row r="7245" spans="1:4" x14ac:dyDescent="0.25">
      <c r="A7245" s="4" t="str">
        <f>HYPERLINK("http://www.autodoc.ru/Web/price/art/MD21102071L?analog=on","MD21102071L")</f>
        <v>MD21102071L</v>
      </c>
      <c r="B7245" s="1" t="s">
        <v>9372</v>
      </c>
      <c r="C7245" s="1" t="s">
        <v>2125</v>
      </c>
      <c r="D7245" t="s">
        <v>9376</v>
      </c>
    </row>
    <row r="7246" spans="1:4" x14ac:dyDescent="0.25">
      <c r="A7246" s="4" t="str">
        <f>HYPERLINK("http://www.autodoc.ru/Web/price/art/MD21102071R?analog=on","MD21102071R")</f>
        <v>MD21102071R</v>
      </c>
      <c r="B7246" s="1" t="s">
        <v>9374</v>
      </c>
      <c r="C7246" s="1" t="s">
        <v>2125</v>
      </c>
      <c r="D7246" t="s">
        <v>9377</v>
      </c>
    </row>
    <row r="7247" spans="1:4" x14ac:dyDescent="0.25">
      <c r="A7247" s="4" t="str">
        <f>HYPERLINK("http://www.autodoc.ru/Web/price/art/MD21102072L?analog=on","MD21102072L")</f>
        <v>MD21102072L</v>
      </c>
      <c r="B7247" s="1" t="s">
        <v>9372</v>
      </c>
      <c r="C7247" s="1" t="s">
        <v>2125</v>
      </c>
      <c r="D7247" t="s">
        <v>9376</v>
      </c>
    </row>
    <row r="7248" spans="1:4" x14ac:dyDescent="0.25">
      <c r="A7248" s="4" t="str">
        <f>HYPERLINK("http://www.autodoc.ru/Web/price/art/MD21102072R?analog=on","MD21102072R")</f>
        <v>MD21102072R</v>
      </c>
      <c r="B7248" s="1" t="s">
        <v>9374</v>
      </c>
      <c r="C7248" s="1" t="s">
        <v>2125</v>
      </c>
      <c r="D7248" t="s">
        <v>9377</v>
      </c>
    </row>
    <row r="7249" spans="1:4" x14ac:dyDescent="0.25">
      <c r="A7249" s="4" t="str">
        <f>HYPERLINK("http://www.autodoc.ru/Web/price/art/MD16405073L?analog=on","MD16405073L")</f>
        <v>MD16405073L</v>
      </c>
      <c r="B7249" s="1" t="s">
        <v>10205</v>
      </c>
      <c r="C7249" s="1" t="s">
        <v>725</v>
      </c>
      <c r="D7249" t="s">
        <v>10215</v>
      </c>
    </row>
    <row r="7250" spans="1:4" x14ac:dyDescent="0.25">
      <c r="A7250" s="4" t="str">
        <f>HYPERLINK("http://www.autodoc.ru/Web/price/art/MD16405073R?analog=on","MD16405073R")</f>
        <v>MD16405073R</v>
      </c>
      <c r="B7250" s="1" t="s">
        <v>10207</v>
      </c>
      <c r="C7250" s="1" t="s">
        <v>725</v>
      </c>
      <c r="D7250" t="s">
        <v>10216</v>
      </c>
    </row>
    <row r="7251" spans="1:4" x14ac:dyDescent="0.25">
      <c r="A7251" s="4" t="str">
        <f>HYPERLINK("http://www.autodoc.ru/Web/price/art/MD21102073L?analog=on","MD21102073L")</f>
        <v>MD21102073L</v>
      </c>
      <c r="B7251" s="1" t="s">
        <v>9372</v>
      </c>
      <c r="C7251" s="1" t="s">
        <v>2125</v>
      </c>
      <c r="D7251" t="s">
        <v>11306</v>
      </c>
    </row>
    <row r="7252" spans="1:4" x14ac:dyDescent="0.25">
      <c r="A7252" s="4" t="str">
        <f>HYPERLINK("http://www.autodoc.ru/Web/price/art/MD21102073R?analog=on","MD21102073R")</f>
        <v>MD21102073R</v>
      </c>
      <c r="B7252" s="1" t="s">
        <v>9374</v>
      </c>
      <c r="C7252" s="1" t="s">
        <v>2125</v>
      </c>
      <c r="D7252" t="s">
        <v>11307</v>
      </c>
    </row>
    <row r="7253" spans="1:4" x14ac:dyDescent="0.25">
      <c r="A7253" s="4" t="str">
        <f>HYPERLINK("http://www.autodoc.ru/Web/price/art/MD21102100HB?analog=on","MD21102100HB")</f>
        <v>MD21102100HB</v>
      </c>
      <c r="B7253" s="1" t="s">
        <v>11308</v>
      </c>
      <c r="C7253" s="1" t="s">
        <v>2125</v>
      </c>
      <c r="D7253" t="s">
        <v>11309</v>
      </c>
    </row>
    <row r="7254" spans="1:4" x14ac:dyDescent="0.25">
      <c r="A7254" s="4" t="str">
        <f>HYPERLINK("http://www.autodoc.ru/Web/price/art/MD21102101HG?analog=on","MD21102101HG")</f>
        <v>MD21102101HG</v>
      </c>
      <c r="B7254" s="1" t="s">
        <v>11310</v>
      </c>
      <c r="C7254" s="1" t="s">
        <v>2125</v>
      </c>
      <c r="D7254" t="s">
        <v>11311</v>
      </c>
    </row>
    <row r="7255" spans="1:4" x14ac:dyDescent="0.25">
      <c r="A7255" s="4" t="str">
        <f>HYPERLINK("http://www.autodoc.ru/Web/price/art/MD21102102?analog=on","MD21102102")</f>
        <v>MD21102102</v>
      </c>
      <c r="B7255" s="1" t="s">
        <v>11310</v>
      </c>
      <c r="C7255" s="1" t="s">
        <v>2125</v>
      </c>
      <c r="D7255" t="s">
        <v>11312</v>
      </c>
    </row>
    <row r="7256" spans="1:4" x14ac:dyDescent="0.25">
      <c r="A7256" s="4" t="str">
        <f>HYPERLINK("http://www.autodoc.ru/Web/price/art/MD211061D0L?analog=on","MD211061D0L")</f>
        <v>MD211061D0L</v>
      </c>
      <c r="B7256" s="1" t="s">
        <v>11313</v>
      </c>
      <c r="C7256" s="1" t="s">
        <v>1995</v>
      </c>
      <c r="D7256" t="s">
        <v>11314</v>
      </c>
    </row>
    <row r="7257" spans="1:4" x14ac:dyDescent="0.25">
      <c r="A7257" s="4" t="str">
        <f>HYPERLINK("http://www.autodoc.ru/Web/price/art/MD211061D0R?analog=on","MD211061D0R")</f>
        <v>MD211061D0R</v>
      </c>
      <c r="B7257" s="1" t="s">
        <v>11315</v>
      </c>
      <c r="C7257" s="1" t="s">
        <v>1995</v>
      </c>
      <c r="D7257" t="s">
        <v>11316</v>
      </c>
    </row>
    <row r="7258" spans="1:4" x14ac:dyDescent="0.25">
      <c r="A7258" s="4" t="str">
        <f>HYPERLINK("http://www.autodoc.ru/Web/price/art/MD21102160X?analog=on","MD21102160X")</f>
        <v>MD21102160X</v>
      </c>
      <c r="B7258" s="1" t="s">
        <v>11317</v>
      </c>
      <c r="C7258" s="1" t="s">
        <v>2125</v>
      </c>
      <c r="D7258" t="s">
        <v>11318</v>
      </c>
    </row>
    <row r="7259" spans="1:4" x14ac:dyDescent="0.25">
      <c r="A7259" s="4" t="str">
        <f>HYPERLINK("http://www.autodoc.ru/Web/price/art/MD21102160?analog=on","MD21102160")</f>
        <v>MD21102160</v>
      </c>
      <c r="B7259" s="1" t="s">
        <v>11319</v>
      </c>
      <c r="C7259" s="1" t="s">
        <v>2125</v>
      </c>
      <c r="D7259" t="s">
        <v>11320</v>
      </c>
    </row>
    <row r="7260" spans="1:4" x14ac:dyDescent="0.25">
      <c r="A7260" s="4" t="str">
        <f>HYPERLINK("http://www.autodoc.ru/Web/price/art/MD21106160?analog=on","MD21106160")</f>
        <v>MD21106160</v>
      </c>
      <c r="B7260" s="1" t="s">
        <v>11321</v>
      </c>
      <c r="C7260" s="1" t="s">
        <v>1995</v>
      </c>
      <c r="D7260" t="s">
        <v>11322</v>
      </c>
    </row>
    <row r="7261" spans="1:4" x14ac:dyDescent="0.25">
      <c r="A7261" s="4" t="str">
        <f>HYPERLINK("http://www.autodoc.ru/Web/price/art/MD21102161X?analog=on","MD21102161X")</f>
        <v>MD21102161X</v>
      </c>
      <c r="B7261" s="1" t="s">
        <v>11323</v>
      </c>
      <c r="C7261" s="1" t="s">
        <v>2125</v>
      </c>
      <c r="D7261" t="s">
        <v>11324</v>
      </c>
    </row>
    <row r="7262" spans="1:4" x14ac:dyDescent="0.25">
      <c r="A7262" s="4" t="str">
        <f>HYPERLINK("http://www.autodoc.ru/Web/price/art/MD21106161?analog=on","MD21106161")</f>
        <v>MD21106161</v>
      </c>
      <c r="B7262" s="1" t="s">
        <v>11325</v>
      </c>
      <c r="C7262" s="1" t="s">
        <v>1995</v>
      </c>
      <c r="D7262" t="s">
        <v>11326</v>
      </c>
    </row>
    <row r="7263" spans="1:4" x14ac:dyDescent="0.25">
      <c r="A7263" s="4" t="str">
        <f>HYPERLINK("http://www.autodoc.ru/Web/price/art/MD21102162?analog=on","MD21102162")</f>
        <v>MD21102162</v>
      </c>
      <c r="B7263" s="1" t="s">
        <v>11321</v>
      </c>
      <c r="C7263" s="1" t="s">
        <v>2125</v>
      </c>
      <c r="D7263" t="s">
        <v>11327</v>
      </c>
    </row>
    <row r="7264" spans="1:4" x14ac:dyDescent="0.25">
      <c r="A7264" s="4" t="str">
        <f>HYPERLINK("http://www.autodoc.ru/Web/price/art/MD21106170HL?analog=on","MD21106170HL")</f>
        <v>MD21106170HL</v>
      </c>
      <c r="B7264" s="1" t="s">
        <v>11328</v>
      </c>
      <c r="C7264" s="1" t="s">
        <v>1995</v>
      </c>
      <c r="D7264" t="s">
        <v>11329</v>
      </c>
    </row>
    <row r="7265" spans="1:4" x14ac:dyDescent="0.25">
      <c r="A7265" s="4" t="str">
        <f>HYPERLINK("http://www.autodoc.ru/Web/price/art/MD21102170L?analog=on","MD21102170L")</f>
        <v>MD21102170L</v>
      </c>
      <c r="B7265" s="1" t="s">
        <v>11330</v>
      </c>
      <c r="C7265" s="1" t="s">
        <v>2125</v>
      </c>
      <c r="D7265" t="s">
        <v>11331</v>
      </c>
    </row>
    <row r="7266" spans="1:4" x14ac:dyDescent="0.25">
      <c r="A7266" s="4" t="str">
        <f>HYPERLINK("http://www.autodoc.ru/Web/price/art/MD21106170HR?analog=on","MD21106170HR")</f>
        <v>MD21106170HR</v>
      </c>
      <c r="B7266" s="1" t="s">
        <v>11332</v>
      </c>
      <c r="C7266" s="1" t="s">
        <v>1995</v>
      </c>
      <c r="D7266" t="s">
        <v>11333</v>
      </c>
    </row>
    <row r="7267" spans="1:4" x14ac:dyDescent="0.25">
      <c r="A7267" s="4" t="str">
        <f>HYPERLINK("http://www.autodoc.ru/Web/price/art/MD21102170R?analog=on","MD21102170R")</f>
        <v>MD21102170R</v>
      </c>
      <c r="B7267" s="1" t="s">
        <v>11334</v>
      </c>
      <c r="C7267" s="1" t="s">
        <v>2125</v>
      </c>
      <c r="D7267" t="s">
        <v>11335</v>
      </c>
    </row>
    <row r="7268" spans="1:4" x14ac:dyDescent="0.25">
      <c r="A7268" s="4" t="str">
        <f>HYPERLINK("http://www.autodoc.ru/Web/price/art/MD21106180?analog=on","MD21106180")</f>
        <v>MD21106180</v>
      </c>
      <c r="B7268" s="1" t="s">
        <v>11336</v>
      </c>
      <c r="C7268" s="1" t="s">
        <v>1995</v>
      </c>
      <c r="D7268" t="s">
        <v>11337</v>
      </c>
    </row>
    <row r="7269" spans="1:4" x14ac:dyDescent="0.25">
      <c r="A7269" s="4" t="str">
        <f>HYPERLINK("http://www.autodoc.ru/Web/price/art/MD21106190?analog=on","MD21106190")</f>
        <v>MD21106190</v>
      </c>
      <c r="B7269" s="1" t="s">
        <v>11338</v>
      </c>
      <c r="C7269" s="1" t="s">
        <v>1995</v>
      </c>
      <c r="D7269" t="s">
        <v>11339</v>
      </c>
    </row>
    <row r="7270" spans="1:4" x14ac:dyDescent="0.25">
      <c r="A7270" s="4" t="str">
        <f>HYPERLINK("http://www.autodoc.ru/Web/price/art/MD21102190L?analog=on","MD21102190L")</f>
        <v>MD21102190L</v>
      </c>
      <c r="B7270" s="1" t="s">
        <v>11340</v>
      </c>
      <c r="C7270" s="1" t="s">
        <v>2125</v>
      </c>
      <c r="D7270" t="s">
        <v>11341</v>
      </c>
    </row>
    <row r="7271" spans="1:4" x14ac:dyDescent="0.25">
      <c r="A7271" s="4" t="str">
        <f>HYPERLINK("http://www.autodoc.ru/Web/price/art/MD21102190R?analog=on","MD21102190R")</f>
        <v>MD21102190R</v>
      </c>
      <c r="B7271" s="1" t="s">
        <v>11342</v>
      </c>
      <c r="C7271" s="1" t="s">
        <v>2125</v>
      </c>
      <c r="D7271" t="s">
        <v>11343</v>
      </c>
    </row>
    <row r="7272" spans="1:4" x14ac:dyDescent="0.25">
      <c r="A7272" s="4" t="str">
        <f>HYPERLINK("http://www.autodoc.ru/Web/price/art/MD21102190C?analog=on","MD21102190C")</f>
        <v>MD21102190C</v>
      </c>
      <c r="B7272" s="1" t="s">
        <v>11344</v>
      </c>
      <c r="C7272" s="1" t="s">
        <v>2125</v>
      </c>
      <c r="D7272" t="s">
        <v>11345</v>
      </c>
    </row>
    <row r="7273" spans="1:4" x14ac:dyDescent="0.25">
      <c r="A7273" s="4" t="str">
        <f>HYPERLINK("http://www.autodoc.ru/Web/price/art/MD21102240?analog=on","MD21102240")</f>
        <v>MD21102240</v>
      </c>
      <c r="B7273" s="1" t="s">
        <v>11346</v>
      </c>
      <c r="C7273" s="1" t="s">
        <v>2125</v>
      </c>
      <c r="D7273" t="s">
        <v>11347</v>
      </c>
    </row>
    <row r="7274" spans="1:4" x14ac:dyDescent="0.25">
      <c r="A7274" s="4" t="str">
        <f>HYPERLINK("http://www.autodoc.ru/Web/price/art/MD21102270L?analog=on","MD21102270L")</f>
        <v>MD21102270L</v>
      </c>
      <c r="B7274" s="1" t="s">
        <v>11348</v>
      </c>
      <c r="C7274" s="1" t="s">
        <v>2125</v>
      </c>
      <c r="D7274" t="s">
        <v>11349</v>
      </c>
    </row>
    <row r="7275" spans="1:4" x14ac:dyDescent="0.25">
      <c r="A7275" s="4" t="str">
        <f>HYPERLINK("http://www.autodoc.ru/Web/price/art/MD21102270R?analog=on","MD21102270R")</f>
        <v>MD21102270R</v>
      </c>
      <c r="B7275" s="1" t="s">
        <v>11350</v>
      </c>
      <c r="C7275" s="1" t="s">
        <v>2125</v>
      </c>
      <c r="D7275" t="s">
        <v>11351</v>
      </c>
    </row>
    <row r="7276" spans="1:4" x14ac:dyDescent="0.25">
      <c r="A7276" s="4" t="str">
        <f>HYPERLINK("http://www.autodoc.ru/Web/price/art/MD21102272AL?analog=on","MD21102272AL")</f>
        <v>MD21102272AL</v>
      </c>
      <c r="B7276" s="1" t="s">
        <v>11352</v>
      </c>
      <c r="C7276" s="1" t="s">
        <v>2125</v>
      </c>
      <c r="D7276" t="s">
        <v>11353</v>
      </c>
    </row>
    <row r="7277" spans="1:4" x14ac:dyDescent="0.25">
      <c r="A7277" s="4" t="str">
        <f>HYPERLINK("http://www.autodoc.ru/Web/price/art/MD21102272AR?analog=on","MD21102272AR")</f>
        <v>MD21102272AR</v>
      </c>
      <c r="B7277" s="1" t="s">
        <v>11354</v>
      </c>
      <c r="C7277" s="1" t="s">
        <v>2125</v>
      </c>
      <c r="D7277" t="s">
        <v>11355</v>
      </c>
    </row>
    <row r="7278" spans="1:4" x14ac:dyDescent="0.25">
      <c r="A7278" s="4" t="str">
        <f>HYPERLINK("http://www.autodoc.ru/Web/price/art/MD21102300L?analog=on","MD21102300L")</f>
        <v>MD21102300L</v>
      </c>
      <c r="B7278" s="1" t="s">
        <v>11356</v>
      </c>
      <c r="C7278" s="1" t="s">
        <v>2125</v>
      </c>
      <c r="D7278" t="s">
        <v>11357</v>
      </c>
    </row>
    <row r="7279" spans="1:4" x14ac:dyDescent="0.25">
      <c r="A7279" s="4" t="str">
        <f>HYPERLINK("http://www.autodoc.ru/Web/price/art/MD21102300R?analog=on","MD21102300R")</f>
        <v>MD21102300R</v>
      </c>
      <c r="B7279" s="1" t="s">
        <v>11358</v>
      </c>
      <c r="C7279" s="1" t="s">
        <v>2125</v>
      </c>
      <c r="D7279" t="s">
        <v>11359</v>
      </c>
    </row>
    <row r="7280" spans="1:4" x14ac:dyDescent="0.25">
      <c r="A7280" s="4" t="str">
        <f>HYPERLINK("http://www.autodoc.ru/Web/price/art/MD21102301L?analog=on","MD21102301L")</f>
        <v>MD21102301L</v>
      </c>
      <c r="B7280" s="1" t="s">
        <v>11360</v>
      </c>
      <c r="C7280" s="1" t="s">
        <v>2125</v>
      </c>
      <c r="D7280" t="s">
        <v>11361</v>
      </c>
    </row>
    <row r="7281" spans="1:4" x14ac:dyDescent="0.25">
      <c r="A7281" s="4" t="str">
        <f>HYPERLINK("http://www.autodoc.ru/Web/price/art/MD21102301R?analog=on","MD21102301R")</f>
        <v>MD21102301R</v>
      </c>
      <c r="B7281" s="1" t="s">
        <v>11362</v>
      </c>
      <c r="C7281" s="1" t="s">
        <v>2125</v>
      </c>
      <c r="D7281" t="s">
        <v>11363</v>
      </c>
    </row>
    <row r="7282" spans="1:4" x14ac:dyDescent="0.25">
      <c r="A7282" s="4" t="str">
        <f>HYPERLINK("http://www.autodoc.ru/Web/price/art/MD21102331T?analog=on","MD21102331T")</f>
        <v>MD21102331T</v>
      </c>
      <c r="B7282" s="1" t="s">
        <v>11364</v>
      </c>
      <c r="C7282" s="1" t="s">
        <v>2125</v>
      </c>
      <c r="D7282" t="s">
        <v>11365</v>
      </c>
    </row>
    <row r="7283" spans="1:4" x14ac:dyDescent="0.25">
      <c r="A7283" s="4" t="str">
        <f>HYPERLINK("http://www.autodoc.ru/Web/price/art/MD21102332A?analog=on","MD21102332A")</f>
        <v>MD21102332A</v>
      </c>
      <c r="B7283" s="1" t="s">
        <v>11366</v>
      </c>
      <c r="C7283" s="1" t="s">
        <v>2125</v>
      </c>
      <c r="D7283" t="s">
        <v>11367</v>
      </c>
    </row>
    <row r="7284" spans="1:4" x14ac:dyDescent="0.25">
      <c r="A7284" s="4" t="str">
        <f>HYPERLINK("http://www.autodoc.ru/Web/price/art/MD211064D0L?analog=on","MD211064D0L")</f>
        <v>MD211064D0L</v>
      </c>
      <c r="B7284" s="1" t="s">
        <v>11368</v>
      </c>
      <c r="C7284" s="1" t="s">
        <v>1995</v>
      </c>
      <c r="D7284" t="s">
        <v>11369</v>
      </c>
    </row>
    <row r="7285" spans="1:4" x14ac:dyDescent="0.25">
      <c r="A7285" s="4" t="str">
        <f>HYPERLINK("http://www.autodoc.ru/Web/price/art/MD211064D0R?analog=on","MD211064D0R")</f>
        <v>MD211064D0R</v>
      </c>
      <c r="B7285" s="1" t="s">
        <v>11370</v>
      </c>
      <c r="C7285" s="1" t="s">
        <v>1995</v>
      </c>
      <c r="D7285" t="s">
        <v>11371</v>
      </c>
    </row>
    <row r="7286" spans="1:4" x14ac:dyDescent="0.25">
      <c r="A7286" s="4" t="str">
        <f>HYPERLINK("http://www.autodoc.ru/Web/price/art/MD21102450L?analog=on","MD21102450L")</f>
        <v>MD21102450L</v>
      </c>
      <c r="B7286" s="1" t="s">
        <v>11372</v>
      </c>
      <c r="C7286" s="1" t="s">
        <v>1730</v>
      </c>
      <c r="D7286" t="s">
        <v>11373</v>
      </c>
    </row>
    <row r="7287" spans="1:4" x14ac:dyDescent="0.25">
      <c r="A7287" s="4" t="str">
        <f>HYPERLINK("http://www.autodoc.ru/Web/price/art/MD21102450R?analog=on","MD21102450R")</f>
        <v>MD21102450R</v>
      </c>
      <c r="B7287" s="1" t="s">
        <v>11374</v>
      </c>
      <c r="C7287" s="1" t="s">
        <v>1730</v>
      </c>
      <c r="D7287" t="s">
        <v>11375</v>
      </c>
    </row>
    <row r="7288" spans="1:4" x14ac:dyDescent="0.25">
      <c r="A7288" s="4" t="str">
        <f>HYPERLINK("http://www.autodoc.ru/Web/price/art/MD211024G0?analog=on","MD211024G0")</f>
        <v>MD211024G0</v>
      </c>
      <c r="B7288" s="1" t="s">
        <v>11376</v>
      </c>
      <c r="C7288" s="1" t="s">
        <v>2125</v>
      </c>
      <c r="D7288" t="s">
        <v>11377</v>
      </c>
    </row>
    <row r="7289" spans="1:4" x14ac:dyDescent="0.25">
      <c r="A7289" s="4" t="str">
        <f>HYPERLINK("http://www.autodoc.ru/Web/price/art/MD21102470L?analog=on","MD21102470L")</f>
        <v>MD21102470L</v>
      </c>
      <c r="B7289" s="1" t="s">
        <v>11378</v>
      </c>
      <c r="C7289" s="1" t="s">
        <v>1730</v>
      </c>
      <c r="D7289" t="s">
        <v>11379</v>
      </c>
    </row>
    <row r="7290" spans="1:4" x14ac:dyDescent="0.25">
      <c r="A7290" s="4" t="str">
        <f>HYPERLINK("http://www.autodoc.ru/Web/price/art/MD21102470R?analog=on","MD21102470R")</f>
        <v>MD21102470R</v>
      </c>
      <c r="B7290" s="1" t="s">
        <v>11380</v>
      </c>
      <c r="C7290" s="1" t="s">
        <v>1730</v>
      </c>
      <c r="D7290" t="s">
        <v>11381</v>
      </c>
    </row>
    <row r="7291" spans="1:4" x14ac:dyDescent="0.25">
      <c r="A7291" s="4" t="str">
        <f>HYPERLINK("http://www.autodoc.ru/Web/price/art/MD211024G1?analog=on","MD211024G1")</f>
        <v>MD211024G1</v>
      </c>
      <c r="B7291" s="1" t="s">
        <v>11382</v>
      </c>
      <c r="C7291" s="1" t="s">
        <v>2125</v>
      </c>
      <c r="D7291" t="s">
        <v>11383</v>
      </c>
    </row>
    <row r="7292" spans="1:4" x14ac:dyDescent="0.25">
      <c r="A7292" s="4" t="str">
        <f>HYPERLINK("http://www.autodoc.ru/Web/price/art/MD21102480L?analog=on","MD21102480L")</f>
        <v>MD21102480L</v>
      </c>
      <c r="B7292" s="1" t="s">
        <v>11384</v>
      </c>
      <c r="C7292" s="1" t="s">
        <v>2125</v>
      </c>
      <c r="D7292" t="s">
        <v>11385</v>
      </c>
    </row>
    <row r="7293" spans="1:4" x14ac:dyDescent="0.25">
      <c r="A7293" s="4" t="str">
        <f>HYPERLINK("http://www.autodoc.ru/Web/price/art/MD21102480R?analog=on","MD21102480R")</f>
        <v>MD21102480R</v>
      </c>
      <c r="B7293" s="1" t="s">
        <v>11386</v>
      </c>
      <c r="C7293" s="1" t="s">
        <v>2125</v>
      </c>
      <c r="D7293" t="s">
        <v>11387</v>
      </c>
    </row>
    <row r="7294" spans="1:4" x14ac:dyDescent="0.25">
      <c r="A7294" s="4" t="str">
        <f>HYPERLINK("http://www.autodoc.ru/Web/price/art/MD21102572L?analog=on","MD21102572L")</f>
        <v>MD21102572L</v>
      </c>
      <c r="B7294" s="1" t="s">
        <v>11388</v>
      </c>
      <c r="C7294" s="1" t="s">
        <v>2125</v>
      </c>
      <c r="D7294" t="s">
        <v>11389</v>
      </c>
    </row>
    <row r="7295" spans="1:4" x14ac:dyDescent="0.25">
      <c r="A7295" s="4" t="str">
        <f>HYPERLINK("http://www.autodoc.ru/Web/price/art/MD21102572R?analog=on","MD21102572R")</f>
        <v>MD21102572R</v>
      </c>
      <c r="B7295" s="1" t="s">
        <v>11390</v>
      </c>
      <c r="C7295" s="1" t="s">
        <v>2125</v>
      </c>
      <c r="D7295" t="s">
        <v>11391</v>
      </c>
    </row>
    <row r="7296" spans="1:4" x14ac:dyDescent="0.25">
      <c r="A7296" s="4" t="str">
        <f>HYPERLINK("http://www.autodoc.ru/Web/price/art/MD21106640?analog=on","MD21106640")</f>
        <v>MD21106640</v>
      </c>
      <c r="B7296" s="1" t="s">
        <v>11392</v>
      </c>
      <c r="C7296" s="1" t="s">
        <v>1995</v>
      </c>
      <c r="D7296" t="s">
        <v>11393</v>
      </c>
    </row>
    <row r="7297" spans="1:4" x14ac:dyDescent="0.25">
      <c r="A7297" s="4" t="str">
        <f>HYPERLINK("http://www.autodoc.ru/Web/price/art/MD21102640X?analog=on","MD21102640X")</f>
        <v>MD21102640X</v>
      </c>
      <c r="B7297" s="1" t="s">
        <v>11394</v>
      </c>
      <c r="C7297" s="1" t="s">
        <v>2125</v>
      </c>
      <c r="D7297" t="s">
        <v>11395</v>
      </c>
    </row>
    <row r="7298" spans="1:4" x14ac:dyDescent="0.25">
      <c r="A7298" s="4" t="str">
        <f>HYPERLINK("http://www.autodoc.ru/Web/price/art/MD21106641?analog=on","MD21106641")</f>
        <v>MD21106641</v>
      </c>
      <c r="B7298" s="1" t="s">
        <v>11396</v>
      </c>
      <c r="C7298" s="1" t="s">
        <v>1995</v>
      </c>
      <c r="D7298" t="s">
        <v>11397</v>
      </c>
    </row>
    <row r="7299" spans="1:4" x14ac:dyDescent="0.25">
      <c r="A7299" s="4" t="str">
        <f>HYPERLINK("http://www.autodoc.ru/Web/price/art/MD21106642?analog=on","MD21106642")</f>
        <v>MD21106642</v>
      </c>
      <c r="B7299" s="1" t="s">
        <v>11398</v>
      </c>
      <c r="C7299" s="1" t="s">
        <v>1995</v>
      </c>
      <c r="D7299" t="s">
        <v>11399</v>
      </c>
    </row>
    <row r="7300" spans="1:4" x14ac:dyDescent="0.25">
      <c r="A7300" s="4" t="str">
        <f>HYPERLINK("http://www.autodoc.ru/Web/price/art/MD21106643?analog=on","MD21106643")</f>
        <v>MD21106643</v>
      </c>
      <c r="B7300" s="1" t="s">
        <v>11400</v>
      </c>
      <c r="C7300" s="1" t="s">
        <v>1995</v>
      </c>
      <c r="D7300" t="s">
        <v>11401</v>
      </c>
    </row>
    <row r="7301" spans="1:4" x14ac:dyDescent="0.25">
      <c r="A7301" s="4" t="str">
        <f>HYPERLINK("http://www.autodoc.ru/Web/price/art/MD21102660HGL?analog=on","MD21102660HGL")</f>
        <v>MD21102660HGL</v>
      </c>
      <c r="B7301" s="1" t="s">
        <v>11402</v>
      </c>
      <c r="C7301" s="1" t="s">
        <v>2125</v>
      </c>
      <c r="D7301" t="s">
        <v>11403</v>
      </c>
    </row>
    <row r="7302" spans="1:4" x14ac:dyDescent="0.25">
      <c r="A7302" s="4" t="str">
        <f>HYPERLINK("http://www.autodoc.ru/Web/price/art/MD21102660HGR?analog=on","MD21102660HGR")</f>
        <v>MD21102660HGR</v>
      </c>
      <c r="B7302" s="1" t="s">
        <v>11404</v>
      </c>
      <c r="C7302" s="1" t="s">
        <v>2125</v>
      </c>
      <c r="D7302" t="s">
        <v>11405</v>
      </c>
    </row>
    <row r="7303" spans="1:4" x14ac:dyDescent="0.25">
      <c r="A7303" s="4" t="str">
        <f>HYPERLINK("http://www.autodoc.ru/Web/price/art/MD21102660HGC?analog=on","MD21102660HGC")</f>
        <v>MD21102660HGC</v>
      </c>
      <c r="B7303" s="1" t="s">
        <v>11406</v>
      </c>
      <c r="C7303" s="1" t="s">
        <v>2125</v>
      </c>
      <c r="D7303" t="s">
        <v>11407</v>
      </c>
    </row>
    <row r="7304" spans="1:4" x14ac:dyDescent="0.25">
      <c r="A7304" s="4" t="str">
        <f>HYPERLINK("http://www.autodoc.ru/Web/price/art/MD21102700?analog=on","MD21102700")</f>
        <v>MD21102700</v>
      </c>
      <c r="B7304" s="1" t="s">
        <v>11408</v>
      </c>
      <c r="C7304" s="1" t="s">
        <v>2125</v>
      </c>
      <c r="D7304" t="s">
        <v>11409</v>
      </c>
    </row>
    <row r="7305" spans="1:4" x14ac:dyDescent="0.25">
      <c r="A7305" s="4" t="str">
        <f>HYPERLINK("http://www.autodoc.ru/Web/price/art/MD21102740L?analog=on","MD21102740L")</f>
        <v>MD21102740L</v>
      </c>
      <c r="B7305" s="1" t="s">
        <v>11410</v>
      </c>
      <c r="C7305" s="1" t="s">
        <v>1730</v>
      </c>
      <c r="D7305" t="s">
        <v>11411</v>
      </c>
    </row>
    <row r="7306" spans="1:4" x14ac:dyDescent="0.25">
      <c r="A7306" s="4" t="str">
        <f>HYPERLINK("http://www.autodoc.ru/Web/price/art/MD21106740L?analog=on","MD21106740L")</f>
        <v>MD21106740L</v>
      </c>
      <c r="B7306" s="1" t="s">
        <v>11412</v>
      </c>
      <c r="C7306" s="1" t="s">
        <v>1995</v>
      </c>
      <c r="D7306" t="s">
        <v>11413</v>
      </c>
    </row>
    <row r="7307" spans="1:4" x14ac:dyDescent="0.25">
      <c r="A7307" s="4" t="str">
        <f>HYPERLINK("http://www.autodoc.ru/Web/price/art/MD21102740R?analog=on","MD21102740R")</f>
        <v>MD21102740R</v>
      </c>
      <c r="B7307" s="1" t="s">
        <v>11414</v>
      </c>
      <c r="C7307" s="1" t="s">
        <v>1730</v>
      </c>
      <c r="D7307" t="s">
        <v>11415</v>
      </c>
    </row>
    <row r="7308" spans="1:4" x14ac:dyDescent="0.25">
      <c r="A7308" s="4" t="str">
        <f>HYPERLINK("http://www.autodoc.ru/Web/price/art/MD21106740R?analog=on","MD21106740R")</f>
        <v>MD21106740R</v>
      </c>
      <c r="B7308" s="1" t="s">
        <v>11416</v>
      </c>
      <c r="C7308" s="1" t="s">
        <v>1995</v>
      </c>
      <c r="D7308" t="s">
        <v>11417</v>
      </c>
    </row>
    <row r="7309" spans="1:4" x14ac:dyDescent="0.25">
      <c r="A7309" s="4" t="str">
        <f>HYPERLINK("http://www.autodoc.ru/Web/price/art/MD21102741RN?analog=on","MD21102741RN")</f>
        <v>MD21102741RN</v>
      </c>
      <c r="B7309" s="1" t="s">
        <v>11418</v>
      </c>
      <c r="C7309" s="1" t="s">
        <v>1730</v>
      </c>
      <c r="D7309" t="s">
        <v>11419</v>
      </c>
    </row>
    <row r="7310" spans="1:4" x14ac:dyDescent="0.25">
      <c r="A7310" s="4" t="str">
        <f>HYPERLINK("http://www.autodoc.ru/Web/price/art/MD21106741L?analog=on","MD21106741L")</f>
        <v>MD21106741L</v>
      </c>
      <c r="B7310" s="1" t="s">
        <v>11412</v>
      </c>
      <c r="C7310" s="1" t="s">
        <v>1995</v>
      </c>
      <c r="D7310" t="s">
        <v>11420</v>
      </c>
    </row>
    <row r="7311" spans="1:4" x14ac:dyDescent="0.25">
      <c r="A7311" s="4" t="str">
        <f>HYPERLINK("http://www.autodoc.ru/Web/price/art/MD21106741R?analog=on","MD21106741R")</f>
        <v>MD21106741R</v>
      </c>
      <c r="B7311" s="1" t="s">
        <v>11416</v>
      </c>
      <c r="C7311" s="1" t="s">
        <v>1995</v>
      </c>
      <c r="D7311" t="s">
        <v>11421</v>
      </c>
    </row>
    <row r="7312" spans="1:4" x14ac:dyDescent="0.25">
      <c r="A7312" s="4" t="str">
        <f>HYPERLINK("http://www.autodoc.ru/Web/price/art/MD21102742L?analog=on","MD21102742L")</f>
        <v>MD21102742L</v>
      </c>
      <c r="B7312" s="1" t="s">
        <v>11422</v>
      </c>
      <c r="C7312" s="1" t="s">
        <v>1730</v>
      </c>
      <c r="D7312" t="s">
        <v>11423</v>
      </c>
    </row>
    <row r="7313" spans="1:4" x14ac:dyDescent="0.25">
      <c r="A7313" s="4" t="str">
        <f>HYPERLINK("http://www.autodoc.ru/Web/price/art/MD21106742L?analog=on","MD21106742L")</f>
        <v>MD21106742L</v>
      </c>
      <c r="B7313" s="1" t="s">
        <v>11424</v>
      </c>
      <c r="C7313" s="1" t="s">
        <v>1995</v>
      </c>
      <c r="D7313" t="s">
        <v>11425</v>
      </c>
    </row>
    <row r="7314" spans="1:4" x14ac:dyDescent="0.25">
      <c r="A7314" s="4" t="str">
        <f>HYPERLINK("http://www.autodoc.ru/Web/price/art/MD21102742R?analog=on","MD21102742R")</f>
        <v>MD21102742R</v>
      </c>
      <c r="B7314" s="1" t="s">
        <v>11426</v>
      </c>
      <c r="C7314" s="1" t="s">
        <v>1730</v>
      </c>
      <c r="D7314" t="s">
        <v>11427</v>
      </c>
    </row>
    <row r="7315" spans="1:4" x14ac:dyDescent="0.25">
      <c r="A7315" s="4" t="str">
        <f>HYPERLINK("http://www.autodoc.ru/Web/price/art/MD21106742R?analog=on","MD21106742R")</f>
        <v>MD21106742R</v>
      </c>
      <c r="B7315" s="1" t="s">
        <v>11428</v>
      </c>
      <c r="C7315" s="1" t="s">
        <v>1995</v>
      </c>
      <c r="D7315" t="s">
        <v>11429</v>
      </c>
    </row>
    <row r="7316" spans="1:4" x14ac:dyDescent="0.25">
      <c r="A7316" s="4" t="str">
        <f>HYPERLINK("http://www.autodoc.ru/Web/price/art/MD21102743RTN?analog=on","MD21102743RTN")</f>
        <v>MD21102743RTN</v>
      </c>
      <c r="B7316" s="1" t="s">
        <v>11418</v>
      </c>
      <c r="C7316" s="1" t="s">
        <v>1730</v>
      </c>
      <c r="D7316" t="s">
        <v>11430</v>
      </c>
    </row>
    <row r="7317" spans="1:4" x14ac:dyDescent="0.25">
      <c r="A7317" s="4" t="str">
        <f>HYPERLINK("http://www.autodoc.ru/Web/price/art/MD21102743L?analog=on","MD21102743L")</f>
        <v>MD21102743L</v>
      </c>
      <c r="B7317" s="1" t="s">
        <v>11422</v>
      </c>
      <c r="C7317" s="1" t="s">
        <v>1730</v>
      </c>
      <c r="D7317" t="s">
        <v>11431</v>
      </c>
    </row>
    <row r="7318" spans="1:4" x14ac:dyDescent="0.25">
      <c r="A7318" s="4" t="str">
        <f>HYPERLINK("http://www.autodoc.ru/Web/price/art/MD21106743L?analog=on","MD21106743L")</f>
        <v>MD21106743L</v>
      </c>
      <c r="B7318" s="1" t="s">
        <v>11424</v>
      </c>
      <c r="C7318" s="1" t="s">
        <v>1995</v>
      </c>
      <c r="D7318" t="s">
        <v>11432</v>
      </c>
    </row>
    <row r="7319" spans="1:4" x14ac:dyDescent="0.25">
      <c r="A7319" s="4" t="str">
        <f>HYPERLINK("http://www.autodoc.ru/Web/price/art/MD21102743R?analog=on","MD21102743R")</f>
        <v>MD21102743R</v>
      </c>
      <c r="B7319" s="1" t="s">
        <v>11426</v>
      </c>
      <c r="C7319" s="1" t="s">
        <v>1730</v>
      </c>
      <c r="D7319" t="s">
        <v>11433</v>
      </c>
    </row>
    <row r="7320" spans="1:4" x14ac:dyDescent="0.25">
      <c r="A7320" s="4" t="str">
        <f>HYPERLINK("http://www.autodoc.ru/Web/price/art/MD21106743R?analog=on","MD21106743R")</f>
        <v>MD21106743R</v>
      </c>
      <c r="B7320" s="1" t="s">
        <v>11428</v>
      </c>
      <c r="C7320" s="1" t="s">
        <v>1995</v>
      </c>
      <c r="D7320" t="s">
        <v>11434</v>
      </c>
    </row>
    <row r="7321" spans="1:4" x14ac:dyDescent="0.25">
      <c r="A7321" s="4" t="str">
        <f>HYPERLINK("http://www.autodoc.ru/Web/price/art/MD21102810L?analog=on","MD21102810L")</f>
        <v>MD21102810L</v>
      </c>
      <c r="B7321" s="1" t="s">
        <v>11435</v>
      </c>
      <c r="C7321" s="1" t="s">
        <v>2125</v>
      </c>
      <c r="D7321" t="s">
        <v>11436</v>
      </c>
    </row>
    <row r="7322" spans="1:4" x14ac:dyDescent="0.25">
      <c r="A7322" s="4" t="str">
        <f>HYPERLINK("http://www.autodoc.ru/Web/price/art/MD21102810R?analog=on","MD21102810R")</f>
        <v>MD21102810R</v>
      </c>
      <c r="B7322" s="1" t="s">
        <v>11437</v>
      </c>
      <c r="C7322" s="1" t="s">
        <v>2125</v>
      </c>
      <c r="D7322" t="s">
        <v>11438</v>
      </c>
    </row>
    <row r="7323" spans="1:4" x14ac:dyDescent="0.25">
      <c r="A7323" s="4" t="str">
        <f>HYPERLINK("http://www.autodoc.ru/Web/price/art/MD21102811L?analog=on","MD21102811L")</f>
        <v>MD21102811L</v>
      </c>
      <c r="B7323" s="1" t="s">
        <v>11439</v>
      </c>
      <c r="C7323" s="1" t="s">
        <v>2125</v>
      </c>
      <c r="D7323" t="s">
        <v>11440</v>
      </c>
    </row>
    <row r="7324" spans="1:4" x14ac:dyDescent="0.25">
      <c r="A7324" s="4" t="str">
        <f>HYPERLINK("http://www.autodoc.ru/Web/price/art/MD21102811R?analog=on","MD21102811R")</f>
        <v>MD21102811R</v>
      </c>
      <c r="B7324" s="1" t="s">
        <v>11441</v>
      </c>
      <c r="C7324" s="1" t="s">
        <v>2125</v>
      </c>
      <c r="D7324" t="s">
        <v>11442</v>
      </c>
    </row>
    <row r="7325" spans="1:4" x14ac:dyDescent="0.25">
      <c r="A7325" s="4" t="str">
        <f>HYPERLINK("http://www.autodoc.ru/Web/price/art/MD21102812L?analog=on","MD21102812L")</f>
        <v>MD21102812L</v>
      </c>
      <c r="B7325" s="1" t="s">
        <v>11443</v>
      </c>
      <c r="C7325" s="1" t="s">
        <v>2125</v>
      </c>
      <c r="D7325" t="s">
        <v>11444</v>
      </c>
    </row>
    <row r="7326" spans="1:4" x14ac:dyDescent="0.25">
      <c r="A7326" s="4" t="str">
        <f>HYPERLINK("http://www.autodoc.ru/Web/price/art/MD21102812R?analog=on","MD21102812R")</f>
        <v>MD21102812R</v>
      </c>
      <c r="B7326" s="1" t="s">
        <v>11445</v>
      </c>
      <c r="C7326" s="1" t="s">
        <v>2125</v>
      </c>
      <c r="D7326" t="s">
        <v>11446</v>
      </c>
    </row>
    <row r="7327" spans="1:4" x14ac:dyDescent="0.25">
      <c r="A7327" s="4" t="str">
        <f>HYPERLINK("http://www.autodoc.ru/Web/price/art/MD21102911?analog=on","MD21102911")</f>
        <v>MD21102911</v>
      </c>
      <c r="B7327" s="1" t="s">
        <v>11447</v>
      </c>
      <c r="C7327" s="1" t="s">
        <v>2125</v>
      </c>
      <c r="D7327" t="s">
        <v>11448</v>
      </c>
    </row>
    <row r="7328" spans="1:4" x14ac:dyDescent="0.25">
      <c r="A7328" s="4" t="str">
        <f>HYPERLINK("http://www.autodoc.ru/Web/price/art/MD21102915?analog=on","MD21102915")</f>
        <v>MD21102915</v>
      </c>
      <c r="B7328" s="1" t="s">
        <v>11449</v>
      </c>
      <c r="C7328" s="1" t="s">
        <v>2125</v>
      </c>
      <c r="D7328" t="s">
        <v>11450</v>
      </c>
    </row>
    <row r="7329" spans="1:4" x14ac:dyDescent="0.25">
      <c r="A7329" s="4" t="str">
        <f>HYPERLINK("http://www.autodoc.ru/Web/price/art/MD21102930?analog=on","MD21102930")</f>
        <v>MD21102930</v>
      </c>
      <c r="B7329" s="1" t="s">
        <v>11451</v>
      </c>
      <c r="C7329" s="1" t="s">
        <v>2125</v>
      </c>
      <c r="D7329" t="s">
        <v>11452</v>
      </c>
    </row>
    <row r="7330" spans="1:4" x14ac:dyDescent="0.25">
      <c r="A7330" s="4" t="str">
        <f>HYPERLINK("http://www.autodoc.ru/Web/price/art/MD211069C0L?analog=on","MD211069C0L")</f>
        <v>MD211069C0L</v>
      </c>
      <c r="B7330" s="1" t="s">
        <v>11453</v>
      </c>
      <c r="C7330" s="1" t="s">
        <v>1995</v>
      </c>
      <c r="D7330" t="s">
        <v>11454</v>
      </c>
    </row>
    <row r="7331" spans="1:4" x14ac:dyDescent="0.25">
      <c r="A7331" s="4" t="str">
        <f>HYPERLINK("http://www.autodoc.ru/Web/price/art/MD211029C0L?analog=on","MD211029C0L")</f>
        <v>MD211029C0L</v>
      </c>
      <c r="B7331" s="1" t="s">
        <v>11455</v>
      </c>
      <c r="C7331" s="1" t="s">
        <v>3729</v>
      </c>
      <c r="D7331" t="s">
        <v>11454</v>
      </c>
    </row>
    <row r="7332" spans="1:4" x14ac:dyDescent="0.25">
      <c r="A7332" s="4" t="str">
        <f>HYPERLINK("http://www.autodoc.ru/Web/price/art/MD211029C0R?analog=on","MD211029C0R")</f>
        <v>MD211029C0R</v>
      </c>
      <c r="B7332" s="1" t="s">
        <v>11456</v>
      </c>
      <c r="C7332" s="1" t="s">
        <v>3729</v>
      </c>
      <c r="D7332" t="s">
        <v>11457</v>
      </c>
    </row>
    <row r="7333" spans="1:4" x14ac:dyDescent="0.25">
      <c r="A7333" s="4" t="str">
        <f>HYPERLINK("http://www.autodoc.ru/Web/price/art/MD211069C0R?analog=on","MD211069C0R")</f>
        <v>MD211069C0R</v>
      </c>
      <c r="B7333" s="1" t="s">
        <v>11458</v>
      </c>
      <c r="C7333" s="1" t="s">
        <v>1995</v>
      </c>
      <c r="D7333" t="s">
        <v>11457</v>
      </c>
    </row>
    <row r="7334" spans="1:4" x14ac:dyDescent="0.25">
      <c r="A7334" s="4" t="str">
        <f>HYPERLINK("http://www.autodoc.ru/Web/price/art/MD21102931?analog=on","MD21102931")</f>
        <v>MD21102931</v>
      </c>
      <c r="B7334" s="1" t="s">
        <v>11459</v>
      </c>
      <c r="C7334" s="1" t="s">
        <v>2125</v>
      </c>
      <c r="D7334" t="s">
        <v>11460</v>
      </c>
    </row>
    <row r="7335" spans="1:4" x14ac:dyDescent="0.25">
      <c r="A7335" s="4" t="str">
        <f>HYPERLINK("http://www.autodoc.ru/Web/price/art/MD21102970?analog=on","MD21102970")</f>
        <v>MD21102970</v>
      </c>
      <c r="B7335" s="1" t="s">
        <v>10844</v>
      </c>
      <c r="C7335" s="1" t="s">
        <v>2125</v>
      </c>
      <c r="D7335" t="s">
        <v>10845</v>
      </c>
    </row>
    <row r="7336" spans="1:4" x14ac:dyDescent="0.25">
      <c r="A7336" s="4" t="str">
        <f>HYPERLINK("http://www.autodoc.ru/Web/price/art/MD21105970?analog=on","MD21105970")</f>
        <v>MD21105970</v>
      </c>
      <c r="B7336" s="1" t="s">
        <v>11461</v>
      </c>
      <c r="C7336" s="1" t="s">
        <v>725</v>
      </c>
      <c r="D7336" t="s">
        <v>11462</v>
      </c>
    </row>
    <row r="7337" spans="1:4" x14ac:dyDescent="0.25">
      <c r="A7337" s="4" t="str">
        <f>HYPERLINK("http://www.autodoc.ru/Web/price/art/MD20300971?analog=on","MD20300971")</f>
        <v>MD20300971</v>
      </c>
      <c r="B7337" s="1" t="s">
        <v>9352</v>
      </c>
      <c r="C7337" s="1" t="s">
        <v>3014</v>
      </c>
      <c r="D7337" t="s">
        <v>9353</v>
      </c>
    </row>
    <row r="7338" spans="1:4" x14ac:dyDescent="0.25">
      <c r="A7338" s="4" t="str">
        <f>HYPERLINK("http://www.autodoc.ru/Web/price/art/MD21105971?analog=on","MD21105971")</f>
        <v>MD21105971</v>
      </c>
      <c r="B7338" s="1" t="s">
        <v>11463</v>
      </c>
      <c r="C7338" s="1" t="s">
        <v>725</v>
      </c>
      <c r="D7338" t="s">
        <v>11464</v>
      </c>
    </row>
    <row r="7339" spans="1:4" x14ac:dyDescent="0.25">
      <c r="A7339" s="3" t="s">
        <v>11465</v>
      </c>
      <c r="B7339" s="3"/>
      <c r="C7339" s="3"/>
      <c r="D7339" s="3"/>
    </row>
    <row r="7340" spans="1:4" x14ac:dyDescent="0.25">
      <c r="A7340" s="4" t="str">
        <f>HYPERLINK("http://www.autodoc.ru/Web/price/art/MD21209000L?analog=on","MD21209000L")</f>
        <v>MD21209000L</v>
      </c>
      <c r="B7340" s="1" t="s">
        <v>11466</v>
      </c>
      <c r="C7340" s="1" t="s">
        <v>2050</v>
      </c>
      <c r="D7340" t="s">
        <v>11467</v>
      </c>
    </row>
    <row r="7341" spans="1:4" x14ac:dyDescent="0.25">
      <c r="A7341" s="4" t="str">
        <f>HYPERLINK("http://www.autodoc.ru/Web/price/art/MD21209000R?analog=on","MD21209000R")</f>
        <v>MD21209000R</v>
      </c>
      <c r="B7341" s="1" t="s">
        <v>11468</v>
      </c>
      <c r="C7341" s="1" t="s">
        <v>2050</v>
      </c>
      <c r="D7341" t="s">
        <v>11469</v>
      </c>
    </row>
    <row r="7342" spans="1:4" x14ac:dyDescent="0.25">
      <c r="A7342" s="4" t="str">
        <f>HYPERLINK("http://www.autodoc.ru/Web/price/art/MD21209070L?analog=on","MD21209070L")</f>
        <v>MD21209070L</v>
      </c>
      <c r="B7342" s="1" t="s">
        <v>11470</v>
      </c>
      <c r="C7342" s="1" t="s">
        <v>2050</v>
      </c>
      <c r="D7342" t="s">
        <v>11471</v>
      </c>
    </row>
    <row r="7343" spans="1:4" x14ac:dyDescent="0.25">
      <c r="A7343" s="4" t="str">
        <f>HYPERLINK("http://www.autodoc.ru/Web/price/art/MD21209070R?analog=on","MD21209070R")</f>
        <v>MD21209070R</v>
      </c>
      <c r="B7343" s="1" t="s">
        <v>11472</v>
      </c>
      <c r="C7343" s="1" t="s">
        <v>2050</v>
      </c>
      <c r="D7343" t="s">
        <v>11473</v>
      </c>
    </row>
    <row r="7344" spans="1:4" x14ac:dyDescent="0.25">
      <c r="A7344" s="4" t="str">
        <f>HYPERLINK("http://www.autodoc.ru/Web/price/art/MD21209100?analog=on","MD21209100")</f>
        <v>MD21209100</v>
      </c>
      <c r="B7344" s="1" t="s">
        <v>11474</v>
      </c>
      <c r="C7344" s="1" t="s">
        <v>2050</v>
      </c>
      <c r="D7344" t="s">
        <v>11475</v>
      </c>
    </row>
    <row r="7345" spans="1:4" x14ac:dyDescent="0.25">
      <c r="A7345" s="4" t="str">
        <f>HYPERLINK("http://www.autodoc.ru/Web/price/art/MD21213100?analog=on","MD21213100")</f>
        <v>MD21213100</v>
      </c>
      <c r="B7345" s="1" t="s">
        <v>11476</v>
      </c>
      <c r="C7345" s="1" t="s">
        <v>1924</v>
      </c>
      <c r="D7345" t="s">
        <v>11477</v>
      </c>
    </row>
    <row r="7346" spans="1:4" x14ac:dyDescent="0.25">
      <c r="A7346" s="4" t="str">
        <f>HYPERLINK("http://www.autodoc.ru/Web/price/art/MD21213120?analog=on","MD21213120")</f>
        <v>MD21213120</v>
      </c>
      <c r="B7346" s="1" t="s">
        <v>11478</v>
      </c>
      <c r="C7346" s="1" t="s">
        <v>1924</v>
      </c>
      <c r="D7346" t="s">
        <v>11479</v>
      </c>
    </row>
    <row r="7347" spans="1:4" x14ac:dyDescent="0.25">
      <c r="A7347" s="4" t="str">
        <f>HYPERLINK("http://www.autodoc.ru/Web/price/art/MD21213121?analog=on","MD21213121")</f>
        <v>MD21213121</v>
      </c>
      <c r="B7347" s="1" t="s">
        <v>11480</v>
      </c>
      <c r="C7347" s="1" t="s">
        <v>1924</v>
      </c>
      <c r="D7347" t="s">
        <v>11481</v>
      </c>
    </row>
    <row r="7348" spans="1:4" x14ac:dyDescent="0.25">
      <c r="A7348" s="4" t="str">
        <f>HYPERLINK("http://www.autodoc.ru/Web/price/art/MD21213122?analog=on","MD21213122")</f>
        <v>MD21213122</v>
      </c>
      <c r="B7348" s="1" t="s">
        <v>11482</v>
      </c>
      <c r="C7348" s="1" t="s">
        <v>1924</v>
      </c>
      <c r="D7348" t="s">
        <v>11483</v>
      </c>
    </row>
    <row r="7349" spans="1:4" x14ac:dyDescent="0.25">
      <c r="A7349" s="4" t="str">
        <f>HYPERLINK("http://www.autodoc.ru/Web/price/art/MD21213160?analog=on","MD21213160")</f>
        <v>MD21213160</v>
      </c>
      <c r="B7349" s="1" t="s">
        <v>11484</v>
      </c>
      <c r="C7349" s="1" t="s">
        <v>1924</v>
      </c>
      <c r="D7349" t="s">
        <v>11485</v>
      </c>
    </row>
    <row r="7350" spans="1:4" x14ac:dyDescent="0.25">
      <c r="A7350" s="4" t="str">
        <f>HYPERLINK("http://www.autodoc.ru/Web/price/art/MD21209160?analog=on","MD21209160")</f>
        <v>MD21209160</v>
      </c>
      <c r="B7350" s="1" t="s">
        <v>11486</v>
      </c>
      <c r="C7350" s="1" t="s">
        <v>2050</v>
      </c>
      <c r="D7350" t="s">
        <v>11487</v>
      </c>
    </row>
    <row r="7351" spans="1:4" x14ac:dyDescent="0.25">
      <c r="A7351" s="4" t="str">
        <f>HYPERLINK("http://www.autodoc.ru/Web/price/art/MD21213161?analog=on","MD21213161")</f>
        <v>MD21213161</v>
      </c>
      <c r="B7351" s="1" t="s">
        <v>11488</v>
      </c>
      <c r="C7351" s="1" t="s">
        <v>1924</v>
      </c>
      <c r="D7351" t="s">
        <v>11489</v>
      </c>
    </row>
    <row r="7352" spans="1:4" x14ac:dyDescent="0.25">
      <c r="A7352" s="4" t="str">
        <f>HYPERLINK("http://www.autodoc.ru/Web/price/art/MD21209161?analog=on","MD21209161")</f>
        <v>MD21209161</v>
      </c>
      <c r="B7352" s="1" t="s">
        <v>11490</v>
      </c>
      <c r="C7352" s="1" t="s">
        <v>2050</v>
      </c>
      <c r="D7352" t="s">
        <v>11491</v>
      </c>
    </row>
    <row r="7353" spans="1:4" x14ac:dyDescent="0.25">
      <c r="A7353" s="4" t="str">
        <f>HYPERLINK("http://www.autodoc.ru/Web/price/art/MD21213162?analog=on","MD21213162")</f>
        <v>MD21213162</v>
      </c>
      <c r="B7353" s="1" t="s">
        <v>11492</v>
      </c>
      <c r="C7353" s="1" t="s">
        <v>1924</v>
      </c>
      <c r="D7353" t="s">
        <v>11493</v>
      </c>
    </row>
    <row r="7354" spans="1:4" x14ac:dyDescent="0.25">
      <c r="A7354" s="4" t="str">
        <f>HYPERLINK("http://www.autodoc.ru/Web/price/art/MD21209162?analog=on","MD21209162")</f>
        <v>MD21209162</v>
      </c>
      <c r="B7354" s="1" t="s">
        <v>11494</v>
      </c>
      <c r="C7354" s="1" t="s">
        <v>2050</v>
      </c>
      <c r="D7354" t="s">
        <v>11495</v>
      </c>
    </row>
    <row r="7355" spans="1:4" x14ac:dyDescent="0.25">
      <c r="A7355" s="4" t="str">
        <f>HYPERLINK("http://www.autodoc.ru/Web/price/art/MD21209163?analog=on","MD21209163")</f>
        <v>MD21209163</v>
      </c>
      <c r="B7355" s="1" t="s">
        <v>11496</v>
      </c>
      <c r="C7355" s="1" t="s">
        <v>2050</v>
      </c>
      <c r="D7355" t="s">
        <v>11497</v>
      </c>
    </row>
    <row r="7356" spans="1:4" x14ac:dyDescent="0.25">
      <c r="A7356" s="4" t="str">
        <f>HYPERLINK("http://www.autodoc.ru/Web/price/art/MD21213190?analog=on","MD21213190")</f>
        <v>MD21213190</v>
      </c>
      <c r="B7356" s="1" t="s">
        <v>11498</v>
      </c>
      <c r="C7356" s="1" t="s">
        <v>1924</v>
      </c>
      <c r="D7356" t="s">
        <v>11499</v>
      </c>
    </row>
    <row r="7357" spans="1:4" x14ac:dyDescent="0.25">
      <c r="A7357" s="4" t="str">
        <f>HYPERLINK("http://www.autodoc.ru/Web/price/art/MD21209190L?analog=on","MD21209190L")</f>
        <v>MD21209190L</v>
      </c>
      <c r="B7357" s="1" t="s">
        <v>11500</v>
      </c>
      <c r="C7357" s="1" t="s">
        <v>2050</v>
      </c>
      <c r="D7357" t="s">
        <v>11501</v>
      </c>
    </row>
    <row r="7358" spans="1:4" x14ac:dyDescent="0.25">
      <c r="A7358" s="4" t="str">
        <f>HYPERLINK("http://www.autodoc.ru/Web/price/art/MD21209190R?analog=on","MD21209190R")</f>
        <v>MD21209190R</v>
      </c>
      <c r="B7358" s="1" t="s">
        <v>11502</v>
      </c>
      <c r="C7358" s="1" t="s">
        <v>2050</v>
      </c>
      <c r="D7358" t="s">
        <v>11503</v>
      </c>
    </row>
    <row r="7359" spans="1:4" x14ac:dyDescent="0.25">
      <c r="A7359" s="4" t="str">
        <f>HYPERLINK("http://www.autodoc.ru/Web/price/art/MD21209190C?analog=on","MD21209190C")</f>
        <v>MD21209190C</v>
      </c>
      <c r="B7359" s="1" t="s">
        <v>11504</v>
      </c>
      <c r="C7359" s="1" t="s">
        <v>2050</v>
      </c>
      <c r="D7359" t="s">
        <v>11505</v>
      </c>
    </row>
    <row r="7360" spans="1:4" x14ac:dyDescent="0.25">
      <c r="A7360" s="4" t="str">
        <f>HYPERLINK("http://www.autodoc.ru/Web/price/art/MD21209240?analog=on","MD21209240")</f>
        <v>MD21209240</v>
      </c>
      <c r="B7360" s="1" t="s">
        <v>11506</v>
      </c>
      <c r="C7360" s="1" t="s">
        <v>2050</v>
      </c>
      <c r="D7360" t="s">
        <v>11507</v>
      </c>
    </row>
    <row r="7361" spans="1:4" x14ac:dyDescent="0.25">
      <c r="A7361" s="4" t="str">
        <f>HYPERLINK("http://www.autodoc.ru/Web/price/art/MD21209240A?analog=on","MD21209240A")</f>
        <v>MD21209240A</v>
      </c>
      <c r="B7361" s="1" t="s">
        <v>11506</v>
      </c>
      <c r="C7361" s="1" t="s">
        <v>2050</v>
      </c>
      <c r="D7361" t="s">
        <v>11508</v>
      </c>
    </row>
    <row r="7362" spans="1:4" x14ac:dyDescent="0.25">
      <c r="A7362" s="4" t="str">
        <f>HYPERLINK("http://www.autodoc.ru/Web/price/art/MD21209241?analog=on","MD21209241")</f>
        <v>MD21209241</v>
      </c>
      <c r="B7362" s="1" t="s">
        <v>11509</v>
      </c>
      <c r="C7362" s="1" t="s">
        <v>2050</v>
      </c>
      <c r="D7362" t="s">
        <v>11510</v>
      </c>
    </row>
    <row r="7363" spans="1:4" x14ac:dyDescent="0.25">
      <c r="A7363" s="4" t="str">
        <f>HYPERLINK("http://www.autodoc.ru/Web/price/art/MD21209270TL?analog=on","MD21209270TL")</f>
        <v>MD21209270TL</v>
      </c>
      <c r="B7363" s="1" t="s">
        <v>11511</v>
      </c>
      <c r="C7363" s="1" t="s">
        <v>2050</v>
      </c>
      <c r="D7363" t="s">
        <v>11512</v>
      </c>
    </row>
    <row r="7364" spans="1:4" x14ac:dyDescent="0.25">
      <c r="A7364" s="4" t="str">
        <f>HYPERLINK("http://www.autodoc.ru/Web/price/art/MD21209270AL?analog=on","MD21209270AL")</f>
        <v>MD21209270AL</v>
      </c>
      <c r="B7364" s="1" t="s">
        <v>11513</v>
      </c>
      <c r="C7364" s="1" t="s">
        <v>2050</v>
      </c>
      <c r="D7364" t="s">
        <v>11514</v>
      </c>
    </row>
    <row r="7365" spans="1:4" x14ac:dyDescent="0.25">
      <c r="A7365" s="4" t="str">
        <f>HYPERLINK("http://www.autodoc.ru/Web/price/art/MD21209270TR?analog=on","MD21209270TR")</f>
        <v>MD21209270TR</v>
      </c>
      <c r="B7365" s="1" t="s">
        <v>11513</v>
      </c>
      <c r="C7365" s="1" t="s">
        <v>2050</v>
      </c>
      <c r="D7365" t="s">
        <v>11515</v>
      </c>
    </row>
    <row r="7366" spans="1:4" x14ac:dyDescent="0.25">
      <c r="A7366" s="4" t="str">
        <f>HYPERLINK("http://www.autodoc.ru/Web/price/art/MD21209270AR?analog=on","MD21209270AR")</f>
        <v>MD21209270AR</v>
      </c>
      <c r="B7366" s="1" t="s">
        <v>11511</v>
      </c>
      <c r="C7366" s="1" t="s">
        <v>2050</v>
      </c>
      <c r="D7366" t="s">
        <v>11516</v>
      </c>
    </row>
    <row r="7367" spans="1:4" x14ac:dyDescent="0.25">
      <c r="A7367" s="4" t="str">
        <f>HYPERLINK("http://www.autodoc.ru/Web/price/art/MD21209300L?analog=on","MD21209300L")</f>
        <v>MD21209300L</v>
      </c>
      <c r="B7367" s="1" t="s">
        <v>11517</v>
      </c>
      <c r="C7367" s="1" t="s">
        <v>2050</v>
      </c>
      <c r="D7367" t="s">
        <v>11518</v>
      </c>
    </row>
    <row r="7368" spans="1:4" x14ac:dyDescent="0.25">
      <c r="A7368" s="4" t="str">
        <f>HYPERLINK("http://www.autodoc.ru/Web/price/art/MD21209300R?analog=on","MD21209300R")</f>
        <v>MD21209300R</v>
      </c>
      <c r="B7368" s="1" t="s">
        <v>11519</v>
      </c>
      <c r="C7368" s="1" t="s">
        <v>2050</v>
      </c>
      <c r="D7368" t="s">
        <v>11520</v>
      </c>
    </row>
    <row r="7369" spans="1:4" x14ac:dyDescent="0.25">
      <c r="A7369" s="4" t="str">
        <f>HYPERLINK("http://www.autodoc.ru/Web/price/art/MD21209301L?analog=on","MD21209301L")</f>
        <v>MD21209301L</v>
      </c>
      <c r="B7369" s="1" t="s">
        <v>11521</v>
      </c>
      <c r="C7369" s="1" t="s">
        <v>2050</v>
      </c>
      <c r="D7369" t="s">
        <v>11522</v>
      </c>
    </row>
    <row r="7370" spans="1:4" x14ac:dyDescent="0.25">
      <c r="A7370" s="4" t="str">
        <f>HYPERLINK("http://www.autodoc.ru/Web/price/art/MD21209301R?analog=on","MD21209301R")</f>
        <v>MD21209301R</v>
      </c>
      <c r="B7370" s="1" t="s">
        <v>11523</v>
      </c>
      <c r="C7370" s="1" t="s">
        <v>2050</v>
      </c>
      <c r="D7370" t="s">
        <v>11524</v>
      </c>
    </row>
    <row r="7371" spans="1:4" x14ac:dyDescent="0.25">
      <c r="A7371" s="4" t="str">
        <f>HYPERLINK("http://www.autodoc.ru/Web/price/art/MD21209302L?analog=on","MD21209302L")</f>
        <v>MD21209302L</v>
      </c>
      <c r="B7371" s="1" t="s">
        <v>11521</v>
      </c>
      <c r="C7371" s="1" t="s">
        <v>2050</v>
      </c>
      <c r="D7371" t="s">
        <v>11525</v>
      </c>
    </row>
    <row r="7372" spans="1:4" x14ac:dyDescent="0.25">
      <c r="A7372" s="4" t="str">
        <f>HYPERLINK("http://www.autodoc.ru/Web/price/art/MD21209302R?analog=on","MD21209302R")</f>
        <v>MD21209302R</v>
      </c>
      <c r="B7372" s="1" t="s">
        <v>11523</v>
      </c>
      <c r="C7372" s="1" t="s">
        <v>2050</v>
      </c>
      <c r="D7372" t="s">
        <v>11526</v>
      </c>
    </row>
    <row r="7373" spans="1:4" x14ac:dyDescent="0.25">
      <c r="A7373" s="4" t="str">
        <f>HYPERLINK("http://www.autodoc.ru/Web/price/art/MD21209303L?analog=on","MD21209303L")</f>
        <v>MD21209303L</v>
      </c>
      <c r="B7373" s="1" t="s">
        <v>11517</v>
      </c>
      <c r="C7373" s="1" t="s">
        <v>2050</v>
      </c>
      <c r="D7373" t="s">
        <v>11527</v>
      </c>
    </row>
    <row r="7374" spans="1:4" x14ac:dyDescent="0.25">
      <c r="A7374" s="4" t="str">
        <f>HYPERLINK("http://www.autodoc.ru/Web/price/art/MD21209303R?analog=on","MD21209303R")</f>
        <v>MD21209303R</v>
      </c>
      <c r="B7374" s="1" t="s">
        <v>11519</v>
      </c>
      <c r="C7374" s="1" t="s">
        <v>2050</v>
      </c>
      <c r="D7374" t="s">
        <v>11528</v>
      </c>
    </row>
    <row r="7375" spans="1:4" x14ac:dyDescent="0.25">
      <c r="A7375" s="4" t="str">
        <f>HYPERLINK("http://www.autodoc.ru/Web/price/art/MD21209330A?analog=on","MD21209330A")</f>
        <v>MD21209330A</v>
      </c>
      <c r="B7375" s="1" t="s">
        <v>11529</v>
      </c>
      <c r="C7375" s="1" t="s">
        <v>2050</v>
      </c>
      <c r="D7375" t="s">
        <v>11530</v>
      </c>
    </row>
    <row r="7376" spans="1:4" x14ac:dyDescent="0.25">
      <c r="A7376" s="4" t="str">
        <f>HYPERLINK("http://www.autodoc.ru/Web/price/art/MD21209330T?analog=on","MD21209330T")</f>
        <v>MD21209330T</v>
      </c>
      <c r="B7376" s="1" t="s">
        <v>11529</v>
      </c>
      <c r="C7376" s="1" t="s">
        <v>2050</v>
      </c>
      <c r="D7376" t="s">
        <v>11531</v>
      </c>
    </row>
    <row r="7377" spans="1:4" x14ac:dyDescent="0.25">
      <c r="A7377" s="4" t="str">
        <f>HYPERLINK("http://www.autodoc.ru/Web/price/art/MD21213330?analog=on","MD21213330")</f>
        <v>MD21213330</v>
      </c>
      <c r="B7377" s="1" t="s">
        <v>11532</v>
      </c>
      <c r="C7377" s="1" t="s">
        <v>1924</v>
      </c>
      <c r="D7377" t="s">
        <v>11533</v>
      </c>
    </row>
    <row r="7378" spans="1:4" x14ac:dyDescent="0.25">
      <c r="A7378" s="4" t="str">
        <f>HYPERLINK("http://www.autodoc.ru/Web/price/art/MD21209400TL?analog=on","MD21209400TL")</f>
        <v>MD21209400TL</v>
      </c>
      <c r="B7378" s="1" t="s">
        <v>11534</v>
      </c>
      <c r="C7378" s="1" t="s">
        <v>2050</v>
      </c>
      <c r="D7378" t="s">
        <v>11535</v>
      </c>
    </row>
    <row r="7379" spans="1:4" x14ac:dyDescent="0.25">
      <c r="A7379" s="4" t="str">
        <f>HYPERLINK("http://www.autodoc.ru/Web/price/art/MD21209400TR?analog=on","MD21209400TR")</f>
        <v>MD21209400TR</v>
      </c>
      <c r="B7379" s="1" t="s">
        <v>11536</v>
      </c>
      <c r="C7379" s="1" t="s">
        <v>2050</v>
      </c>
      <c r="D7379" t="s">
        <v>11537</v>
      </c>
    </row>
    <row r="7380" spans="1:4" x14ac:dyDescent="0.25">
      <c r="A7380" s="4" t="str">
        <f>HYPERLINK("http://www.autodoc.ru/Web/price/art/MD21209450L?analog=on","MD21209450L")</f>
        <v>MD21209450L</v>
      </c>
      <c r="B7380" s="1" t="s">
        <v>11538</v>
      </c>
      <c r="C7380" s="1" t="s">
        <v>2050</v>
      </c>
      <c r="D7380" t="s">
        <v>11539</v>
      </c>
    </row>
    <row r="7381" spans="1:4" x14ac:dyDescent="0.25">
      <c r="A7381" s="4" t="str">
        <f>HYPERLINK("http://www.autodoc.ru/Web/price/art/MD21209450R?analog=on","MD21209450R")</f>
        <v>MD21209450R</v>
      </c>
      <c r="B7381" s="1" t="s">
        <v>11540</v>
      </c>
      <c r="C7381" s="1" t="s">
        <v>2050</v>
      </c>
      <c r="D7381" t="s">
        <v>11541</v>
      </c>
    </row>
    <row r="7382" spans="1:4" x14ac:dyDescent="0.25">
      <c r="A7382" s="4" t="str">
        <f>HYPERLINK("http://www.autodoc.ru/Web/price/art/MD212134G0?analog=on","MD212134G0")</f>
        <v>MD212134G0</v>
      </c>
      <c r="B7382" s="1" t="s">
        <v>11542</v>
      </c>
      <c r="C7382" s="1" t="s">
        <v>1924</v>
      </c>
      <c r="D7382" t="s">
        <v>11543</v>
      </c>
    </row>
    <row r="7383" spans="1:4" x14ac:dyDescent="0.25">
      <c r="A7383" s="4" t="str">
        <f>HYPERLINK("http://www.autodoc.ru/Web/price/art/MD212094G0?analog=on","MD212094G0")</f>
        <v>MD212094G0</v>
      </c>
      <c r="B7383" s="1" t="s">
        <v>11544</v>
      </c>
      <c r="C7383" s="1" t="s">
        <v>2050</v>
      </c>
      <c r="D7383" t="s">
        <v>11543</v>
      </c>
    </row>
    <row r="7384" spans="1:4" x14ac:dyDescent="0.25">
      <c r="A7384" s="4" t="str">
        <f>HYPERLINK("http://www.autodoc.ru/Web/price/art/MD21209540L?analog=on","MD21209540L")</f>
        <v>MD21209540L</v>
      </c>
      <c r="B7384" s="1" t="s">
        <v>11545</v>
      </c>
      <c r="C7384" s="1" t="s">
        <v>2050</v>
      </c>
      <c r="D7384" t="s">
        <v>11546</v>
      </c>
    </row>
    <row r="7385" spans="1:4" x14ac:dyDescent="0.25">
      <c r="A7385" s="4" t="str">
        <f>HYPERLINK("http://www.autodoc.ru/Web/price/art/MD21209540R?analog=on","MD21209540R")</f>
        <v>MD21209540R</v>
      </c>
      <c r="B7385" s="1" t="s">
        <v>11547</v>
      </c>
      <c r="C7385" s="1" t="s">
        <v>2050</v>
      </c>
      <c r="D7385" t="s">
        <v>11548</v>
      </c>
    </row>
    <row r="7386" spans="1:4" x14ac:dyDescent="0.25">
      <c r="A7386" s="4" t="str">
        <f>HYPERLINK("http://www.autodoc.ru/Web/price/art/MD21209590?analog=on","MD21209590")</f>
        <v>MD21209590</v>
      </c>
      <c r="B7386" s="1" t="s">
        <v>11549</v>
      </c>
      <c r="C7386" s="1" t="s">
        <v>2050</v>
      </c>
      <c r="D7386" t="s">
        <v>11550</v>
      </c>
    </row>
    <row r="7387" spans="1:4" x14ac:dyDescent="0.25">
      <c r="A7387" s="4" t="str">
        <f>HYPERLINK("http://www.autodoc.ru/Web/price/art/MD21209740L?analog=on","MD21209740L")</f>
        <v>MD21209740L</v>
      </c>
      <c r="B7387" s="1" t="s">
        <v>11551</v>
      </c>
      <c r="C7387" s="1" t="s">
        <v>2050</v>
      </c>
      <c r="D7387" t="s">
        <v>11552</v>
      </c>
    </row>
    <row r="7388" spans="1:4" x14ac:dyDescent="0.25">
      <c r="A7388" s="4" t="str">
        <f>HYPERLINK("http://www.autodoc.ru/Web/price/art/MD21213740L?analog=on","MD21213740L")</f>
        <v>MD21213740L</v>
      </c>
      <c r="B7388" s="1" t="s">
        <v>11553</v>
      </c>
      <c r="C7388" s="1" t="s">
        <v>1924</v>
      </c>
      <c r="D7388" t="s">
        <v>11554</v>
      </c>
    </row>
    <row r="7389" spans="1:4" x14ac:dyDescent="0.25">
      <c r="A7389" s="4" t="str">
        <f>HYPERLINK("http://www.autodoc.ru/Web/price/art/MD21209740R?analog=on","MD21209740R")</f>
        <v>MD21209740R</v>
      </c>
      <c r="B7389" s="1" t="s">
        <v>11555</v>
      </c>
      <c r="C7389" s="1" t="s">
        <v>2050</v>
      </c>
      <c r="D7389" t="s">
        <v>11556</v>
      </c>
    </row>
    <row r="7390" spans="1:4" x14ac:dyDescent="0.25">
      <c r="A7390" s="4" t="str">
        <f>HYPERLINK("http://www.autodoc.ru/Web/price/art/MD21213740R?analog=on","MD21213740R")</f>
        <v>MD21213740R</v>
      </c>
      <c r="B7390" s="1" t="s">
        <v>11557</v>
      </c>
      <c r="C7390" s="1" t="s">
        <v>1924</v>
      </c>
      <c r="D7390" t="s">
        <v>11558</v>
      </c>
    </row>
    <row r="7391" spans="1:4" x14ac:dyDescent="0.25">
      <c r="A7391" s="4" t="str">
        <f>HYPERLINK("http://www.autodoc.ru/Web/price/art/MD21209741L?analog=on","MD21209741L")</f>
        <v>MD21209741L</v>
      </c>
      <c r="B7391" s="1" t="s">
        <v>11559</v>
      </c>
      <c r="C7391" s="1" t="s">
        <v>2050</v>
      </c>
      <c r="D7391" t="s">
        <v>11560</v>
      </c>
    </row>
    <row r="7392" spans="1:4" x14ac:dyDescent="0.25">
      <c r="A7392" s="4" t="str">
        <f>HYPERLINK("http://www.autodoc.ru/Web/price/art/MD21209741R?analog=on","MD21209741R")</f>
        <v>MD21209741R</v>
      </c>
      <c r="B7392" s="1" t="s">
        <v>11561</v>
      </c>
      <c r="C7392" s="1" t="s">
        <v>2050</v>
      </c>
      <c r="D7392" t="s">
        <v>11562</v>
      </c>
    </row>
    <row r="7393" spans="1:4" x14ac:dyDescent="0.25">
      <c r="A7393" s="4" t="str">
        <f>HYPERLINK("http://www.autodoc.ru/Web/price/art/MD21213750L?analog=on","MD21213750L")</f>
        <v>MD21213750L</v>
      </c>
      <c r="B7393" s="1" t="s">
        <v>11563</v>
      </c>
      <c r="C7393" s="1" t="s">
        <v>1924</v>
      </c>
      <c r="D7393" t="s">
        <v>11564</v>
      </c>
    </row>
    <row r="7394" spans="1:4" x14ac:dyDescent="0.25">
      <c r="A7394" s="4" t="str">
        <f>HYPERLINK("http://www.autodoc.ru/Web/price/art/MD21209750L?analog=on","MD21209750L")</f>
        <v>MD21209750L</v>
      </c>
      <c r="B7394" s="1" t="s">
        <v>11565</v>
      </c>
      <c r="C7394" s="1" t="s">
        <v>2050</v>
      </c>
      <c r="D7394" t="s">
        <v>11564</v>
      </c>
    </row>
    <row r="7395" spans="1:4" x14ac:dyDescent="0.25">
      <c r="A7395" s="4" t="str">
        <f>HYPERLINK("http://www.autodoc.ru/Web/price/art/MD21209750R?analog=on","MD21209750R")</f>
        <v>MD21209750R</v>
      </c>
      <c r="B7395" s="1" t="s">
        <v>11566</v>
      </c>
      <c r="C7395" s="1" t="s">
        <v>2050</v>
      </c>
      <c r="D7395" t="s">
        <v>11567</v>
      </c>
    </row>
    <row r="7396" spans="1:4" x14ac:dyDescent="0.25">
      <c r="A7396" s="4" t="str">
        <f>HYPERLINK("http://www.autodoc.ru/Web/price/art/MD21213750R?analog=on","MD21213750R")</f>
        <v>MD21213750R</v>
      </c>
      <c r="B7396" s="1" t="s">
        <v>11568</v>
      </c>
      <c r="C7396" s="1" t="s">
        <v>1924</v>
      </c>
      <c r="D7396" t="s">
        <v>11567</v>
      </c>
    </row>
    <row r="7397" spans="1:4" x14ac:dyDescent="0.25">
      <c r="A7397" s="4" t="str">
        <f>HYPERLINK("http://www.autodoc.ru/Web/price/art/MD21209790L?analog=on","MD21209790L")</f>
        <v>MD21209790L</v>
      </c>
      <c r="B7397" s="1" t="s">
        <v>10998</v>
      </c>
      <c r="C7397" s="1" t="s">
        <v>2050</v>
      </c>
      <c r="D7397" t="s">
        <v>10999</v>
      </c>
    </row>
    <row r="7398" spans="1:4" x14ac:dyDescent="0.25">
      <c r="A7398" s="4" t="str">
        <f>HYPERLINK("http://www.autodoc.ru/Web/price/art/MD21209790R?analog=on","MD21209790R")</f>
        <v>MD21209790R</v>
      </c>
      <c r="B7398" s="1" t="s">
        <v>11000</v>
      </c>
      <c r="C7398" s="1" t="s">
        <v>2050</v>
      </c>
      <c r="D7398" t="s">
        <v>11001</v>
      </c>
    </row>
    <row r="7399" spans="1:4" x14ac:dyDescent="0.25">
      <c r="A7399" s="4" t="str">
        <f>HYPERLINK("http://www.autodoc.ru/Web/price/art/MD21209791L?analog=on","MD21209791L")</f>
        <v>MD21209791L</v>
      </c>
      <c r="B7399" s="1" t="s">
        <v>11569</v>
      </c>
      <c r="C7399" s="1" t="s">
        <v>2050</v>
      </c>
      <c r="D7399" t="s">
        <v>11570</v>
      </c>
    </row>
    <row r="7400" spans="1:4" x14ac:dyDescent="0.25">
      <c r="A7400" s="4" t="str">
        <f>HYPERLINK("http://www.autodoc.ru/Web/price/art/MD21209791R?analog=on","MD21209791R")</f>
        <v>MD21209791R</v>
      </c>
      <c r="B7400" s="1" t="s">
        <v>11571</v>
      </c>
      <c r="C7400" s="1" t="s">
        <v>2050</v>
      </c>
      <c r="D7400" t="s">
        <v>11572</v>
      </c>
    </row>
    <row r="7401" spans="1:4" x14ac:dyDescent="0.25">
      <c r="A7401" s="4" t="str">
        <f>HYPERLINK("http://www.autodoc.ru/Web/price/art/MD21209810L?analog=on","MD21209810L")</f>
        <v>MD21209810L</v>
      </c>
      <c r="B7401" s="1" t="s">
        <v>11573</v>
      </c>
      <c r="C7401" s="1" t="s">
        <v>2050</v>
      </c>
      <c r="D7401" t="s">
        <v>11574</v>
      </c>
    </row>
    <row r="7402" spans="1:4" x14ac:dyDescent="0.25">
      <c r="A7402" s="4" t="str">
        <f>HYPERLINK("http://www.autodoc.ru/Web/price/art/MD21209810R?analog=on","MD21209810R")</f>
        <v>MD21209810R</v>
      </c>
      <c r="B7402" s="1" t="s">
        <v>11575</v>
      </c>
      <c r="C7402" s="1" t="s">
        <v>2050</v>
      </c>
      <c r="D7402" t="s">
        <v>11576</v>
      </c>
    </row>
    <row r="7403" spans="1:4" x14ac:dyDescent="0.25">
      <c r="A7403" s="4" t="str">
        <f>HYPERLINK("http://www.autodoc.ru/Web/price/art/MD21209811L?analog=on","MD21209811L")</f>
        <v>MD21209811L</v>
      </c>
      <c r="B7403" s="1" t="s">
        <v>11577</v>
      </c>
      <c r="C7403" s="1" t="s">
        <v>2050</v>
      </c>
      <c r="D7403" t="s">
        <v>11578</v>
      </c>
    </row>
    <row r="7404" spans="1:4" x14ac:dyDescent="0.25">
      <c r="A7404" s="4" t="str">
        <f>HYPERLINK("http://www.autodoc.ru/Web/price/art/MD21209811R?analog=on","MD21209811R")</f>
        <v>MD21209811R</v>
      </c>
      <c r="B7404" s="1" t="s">
        <v>11579</v>
      </c>
      <c r="C7404" s="1" t="s">
        <v>2050</v>
      </c>
      <c r="D7404" t="s">
        <v>11580</v>
      </c>
    </row>
    <row r="7405" spans="1:4" x14ac:dyDescent="0.25">
      <c r="A7405" s="4" t="str">
        <f>HYPERLINK("http://www.autodoc.ru/Web/price/art/MD21209812L?analog=on","MD21209812L")</f>
        <v>MD21209812L</v>
      </c>
      <c r="B7405" s="1" t="s">
        <v>11581</v>
      </c>
      <c r="C7405" s="1" t="s">
        <v>2050</v>
      </c>
      <c r="D7405" t="s">
        <v>11582</v>
      </c>
    </row>
    <row r="7406" spans="1:4" x14ac:dyDescent="0.25">
      <c r="A7406" s="4" t="str">
        <f>HYPERLINK("http://www.autodoc.ru/Web/price/art/MD21209812R?analog=on","MD21209812R")</f>
        <v>MD21209812R</v>
      </c>
      <c r="B7406" s="1" t="s">
        <v>11583</v>
      </c>
      <c r="C7406" s="1" t="s">
        <v>2050</v>
      </c>
      <c r="D7406" t="s">
        <v>11584</v>
      </c>
    </row>
    <row r="7407" spans="1:4" x14ac:dyDescent="0.25">
      <c r="A7407" s="4" t="str">
        <f>HYPERLINK("http://www.autodoc.ru/Web/price/art/MD212139A0L?analog=on","MD212139A0L")</f>
        <v>MD212139A0L</v>
      </c>
      <c r="B7407" s="1" t="s">
        <v>11585</v>
      </c>
      <c r="C7407" s="1" t="s">
        <v>1924</v>
      </c>
      <c r="D7407" t="s">
        <v>11586</v>
      </c>
    </row>
    <row r="7408" spans="1:4" x14ac:dyDescent="0.25">
      <c r="A7408" s="4" t="str">
        <f>HYPERLINK("http://www.autodoc.ru/Web/price/art/MD212139A0R?analog=on","MD212139A0R")</f>
        <v>MD212139A0R</v>
      </c>
      <c r="B7408" s="1" t="s">
        <v>11587</v>
      </c>
      <c r="C7408" s="1" t="s">
        <v>1924</v>
      </c>
      <c r="D7408" t="s">
        <v>11588</v>
      </c>
    </row>
    <row r="7409" spans="1:4" x14ac:dyDescent="0.25">
      <c r="A7409" s="4" t="str">
        <f>HYPERLINK("http://www.autodoc.ru/Web/price/art/MD212099C0L?analog=on","MD212099C0L")</f>
        <v>MD212099C0L</v>
      </c>
      <c r="B7409" s="1" t="s">
        <v>11589</v>
      </c>
      <c r="C7409" s="1" t="s">
        <v>2050</v>
      </c>
      <c r="D7409" t="s">
        <v>11590</v>
      </c>
    </row>
    <row r="7410" spans="1:4" x14ac:dyDescent="0.25">
      <c r="A7410" s="4" t="str">
        <f>HYPERLINK("http://www.autodoc.ru/Web/price/art/MD212099C0R?analog=on","MD212099C0R")</f>
        <v>MD212099C0R</v>
      </c>
      <c r="B7410" s="1" t="s">
        <v>11591</v>
      </c>
      <c r="C7410" s="1" t="s">
        <v>2050</v>
      </c>
      <c r="D7410" t="s">
        <v>11592</v>
      </c>
    </row>
    <row r="7411" spans="1:4" x14ac:dyDescent="0.25">
      <c r="A7411" s="4" t="str">
        <f>HYPERLINK("http://www.autodoc.ru/Web/price/art/MD212099F0P?analog=on","MD212099F0P")</f>
        <v>MD212099F0P</v>
      </c>
      <c r="B7411" s="1" t="s">
        <v>11593</v>
      </c>
      <c r="C7411" s="1" t="s">
        <v>2050</v>
      </c>
      <c r="D7411" t="s">
        <v>11594</v>
      </c>
    </row>
    <row r="7412" spans="1:4" x14ac:dyDescent="0.25">
      <c r="A7412" s="3" t="s">
        <v>11595</v>
      </c>
      <c r="B7412" s="3"/>
      <c r="C7412" s="3"/>
      <c r="D7412" s="3"/>
    </row>
    <row r="7413" spans="1:4" x14ac:dyDescent="0.25">
      <c r="A7413" s="4" t="str">
        <f>HYPERLINK("http://www.autodoc.ru/Web/price/art/MD21316120?analog=on","MD21316120")</f>
        <v>MD21316120</v>
      </c>
      <c r="B7413" s="1" t="s">
        <v>11596</v>
      </c>
      <c r="C7413" s="1" t="s">
        <v>557</v>
      </c>
      <c r="D7413" t="s">
        <v>11597</v>
      </c>
    </row>
    <row r="7414" spans="1:4" x14ac:dyDescent="0.25">
      <c r="A7414" s="4" t="str">
        <f>HYPERLINK("http://www.autodoc.ru/Web/price/art/MD21316160?analog=on","MD21316160")</f>
        <v>MD21316160</v>
      </c>
      <c r="B7414" s="1" t="s">
        <v>11598</v>
      </c>
      <c r="C7414" s="1" t="s">
        <v>557</v>
      </c>
      <c r="D7414" t="s">
        <v>11599</v>
      </c>
    </row>
    <row r="7415" spans="1:4" x14ac:dyDescent="0.25">
      <c r="A7415" s="4" t="str">
        <f>HYPERLINK("http://www.autodoc.ru/Web/price/art/MD21316161?analog=on","MD21316161")</f>
        <v>MD21316161</v>
      </c>
      <c r="B7415" s="1" t="s">
        <v>11600</v>
      </c>
      <c r="C7415" s="1" t="s">
        <v>557</v>
      </c>
      <c r="D7415" t="s">
        <v>11601</v>
      </c>
    </row>
    <row r="7416" spans="1:4" x14ac:dyDescent="0.25">
      <c r="A7416" s="4" t="str">
        <f>HYPERLINK("http://www.autodoc.ru/Web/price/art/MD21316162?analog=on","MD21316162")</f>
        <v>MD21316162</v>
      </c>
      <c r="B7416" s="1" t="s">
        <v>11602</v>
      </c>
      <c r="C7416" s="1" t="s">
        <v>557</v>
      </c>
      <c r="D7416" t="s">
        <v>11603</v>
      </c>
    </row>
    <row r="7417" spans="1:4" x14ac:dyDescent="0.25">
      <c r="A7417" s="4" t="str">
        <f>HYPERLINK("http://www.autodoc.ru/Web/price/art/MD21316190?analog=on","MD21316190")</f>
        <v>MD21316190</v>
      </c>
      <c r="B7417" s="1" t="s">
        <v>11604</v>
      </c>
      <c r="C7417" s="1" t="s">
        <v>557</v>
      </c>
      <c r="D7417" t="s">
        <v>11605</v>
      </c>
    </row>
    <row r="7418" spans="1:4" x14ac:dyDescent="0.25">
      <c r="A7418" s="4" t="str">
        <f>HYPERLINK("http://www.autodoc.ru/Web/price/art/MD21316270L?analog=on","MD21316270L")</f>
        <v>MD21316270L</v>
      </c>
      <c r="B7418" s="1" t="s">
        <v>11606</v>
      </c>
      <c r="C7418" s="1" t="s">
        <v>557</v>
      </c>
      <c r="D7418" t="s">
        <v>11607</v>
      </c>
    </row>
    <row r="7419" spans="1:4" x14ac:dyDescent="0.25">
      <c r="A7419" s="4" t="str">
        <f>HYPERLINK("http://www.autodoc.ru/Web/price/art/MD21316270R?analog=on","MD21316270R")</f>
        <v>MD21316270R</v>
      </c>
      <c r="B7419" s="1" t="s">
        <v>11608</v>
      </c>
      <c r="C7419" s="1" t="s">
        <v>557</v>
      </c>
      <c r="D7419" t="s">
        <v>11609</v>
      </c>
    </row>
    <row r="7420" spans="1:4" x14ac:dyDescent="0.25">
      <c r="A7420" s="4" t="str">
        <f>HYPERLINK("http://www.autodoc.ru/Web/price/art/MD21316271L?analog=on","MD21316271L")</f>
        <v>MD21316271L</v>
      </c>
      <c r="B7420" s="1" t="s">
        <v>11606</v>
      </c>
      <c r="C7420" s="1" t="s">
        <v>557</v>
      </c>
      <c r="D7420" t="s">
        <v>11610</v>
      </c>
    </row>
    <row r="7421" spans="1:4" x14ac:dyDescent="0.25">
      <c r="A7421" s="4" t="str">
        <f>HYPERLINK("http://www.autodoc.ru/Web/price/art/MD21316271R?analog=on","MD21316271R")</f>
        <v>MD21316271R</v>
      </c>
      <c r="B7421" s="1" t="s">
        <v>11608</v>
      </c>
      <c r="C7421" s="1" t="s">
        <v>557</v>
      </c>
      <c r="D7421" t="s">
        <v>11611</v>
      </c>
    </row>
    <row r="7422" spans="1:4" x14ac:dyDescent="0.25">
      <c r="A7422" s="4" t="str">
        <f>HYPERLINK("http://www.autodoc.ru/Web/price/art/MD21316272R?analog=on","MD21316272R")</f>
        <v>MD21316272R</v>
      </c>
      <c r="B7422" s="1" t="s">
        <v>11608</v>
      </c>
      <c r="C7422" s="1" t="s">
        <v>557</v>
      </c>
      <c r="D7422" t="s">
        <v>11612</v>
      </c>
    </row>
    <row r="7423" spans="1:4" x14ac:dyDescent="0.25">
      <c r="A7423" s="4" t="str">
        <f>HYPERLINK("http://www.autodoc.ru/Web/price/art/MD21316330?analog=on","MD21316330")</f>
        <v>MD21316330</v>
      </c>
      <c r="B7423" s="1" t="s">
        <v>11613</v>
      </c>
      <c r="C7423" s="1" t="s">
        <v>557</v>
      </c>
      <c r="D7423" t="s">
        <v>11614</v>
      </c>
    </row>
    <row r="7424" spans="1:4" x14ac:dyDescent="0.25">
      <c r="A7424" s="4" t="str">
        <f>HYPERLINK("http://www.autodoc.ru/Web/price/art/MD21316380?analog=on","MD21316380")</f>
        <v>MD21316380</v>
      </c>
      <c r="B7424" s="1" t="s">
        <v>11615</v>
      </c>
      <c r="C7424" s="1" t="s">
        <v>557</v>
      </c>
      <c r="D7424" t="s">
        <v>11616</v>
      </c>
    </row>
    <row r="7425" spans="1:4" x14ac:dyDescent="0.25">
      <c r="A7425" s="4" t="str">
        <f>HYPERLINK("http://www.autodoc.ru/Web/price/art/MD20514460L?analog=on","MD20514460L")</f>
        <v>MD20514460L</v>
      </c>
      <c r="B7425" s="1" t="s">
        <v>11043</v>
      </c>
      <c r="C7425" s="1" t="s">
        <v>1467</v>
      </c>
      <c r="D7425" t="s">
        <v>11044</v>
      </c>
    </row>
    <row r="7426" spans="1:4" x14ac:dyDescent="0.25">
      <c r="A7426" s="4" t="str">
        <f>HYPERLINK("http://www.autodoc.ru/Web/price/art/MD20514460R?analog=on","MD20514460R")</f>
        <v>MD20514460R</v>
      </c>
      <c r="B7426" s="1" t="s">
        <v>11045</v>
      </c>
      <c r="C7426" s="1" t="s">
        <v>1467</v>
      </c>
      <c r="D7426" t="s">
        <v>11046</v>
      </c>
    </row>
    <row r="7427" spans="1:4" x14ac:dyDescent="0.25">
      <c r="A7427" s="4" t="str">
        <f>HYPERLINK("http://www.autodoc.ru/Web/price/art/MD21316660?analog=on","MD21316660")</f>
        <v>MD21316660</v>
      </c>
      <c r="B7427" s="1" t="s">
        <v>11617</v>
      </c>
      <c r="C7427" s="1" t="s">
        <v>557</v>
      </c>
      <c r="D7427" t="s">
        <v>11618</v>
      </c>
    </row>
    <row r="7428" spans="1:4" x14ac:dyDescent="0.25">
      <c r="A7428" s="4" t="str">
        <f>HYPERLINK("http://www.autodoc.ru/Web/price/art/MD21316740L?analog=on","MD21316740L")</f>
        <v>MD21316740L</v>
      </c>
      <c r="B7428" s="1" t="s">
        <v>11619</v>
      </c>
      <c r="C7428" s="1" t="s">
        <v>557</v>
      </c>
      <c r="D7428" t="s">
        <v>11620</v>
      </c>
    </row>
    <row r="7429" spans="1:4" x14ac:dyDescent="0.25">
      <c r="A7429" s="4" t="str">
        <f>HYPERLINK("http://www.autodoc.ru/Web/price/art/MD21316740R?analog=on","MD21316740R")</f>
        <v>MD21316740R</v>
      </c>
      <c r="B7429" s="1" t="s">
        <v>11621</v>
      </c>
      <c r="C7429" s="1" t="s">
        <v>557</v>
      </c>
      <c r="D7429" t="s">
        <v>11622</v>
      </c>
    </row>
    <row r="7430" spans="1:4" x14ac:dyDescent="0.25">
      <c r="A7430" s="2" t="s">
        <v>11623</v>
      </c>
      <c r="B7430" s="2"/>
      <c r="C7430" s="2"/>
      <c r="D7430" s="2"/>
    </row>
    <row r="7431" spans="1:4" x14ac:dyDescent="0.25">
      <c r="A7431" s="3" t="s">
        <v>11624</v>
      </c>
      <c r="B7431" s="3"/>
      <c r="C7431" s="3"/>
      <c r="D7431" s="3"/>
    </row>
    <row r="7432" spans="1:4" x14ac:dyDescent="0.25">
      <c r="A7432" s="4" t="str">
        <f>HYPERLINK("http://www.autodoc.ru/Web/price/art/MD22002000L?analog=on","MD22002000L")</f>
        <v>MD22002000L</v>
      </c>
      <c r="B7432" s="1" t="s">
        <v>11625</v>
      </c>
      <c r="C7432" s="1" t="s">
        <v>2125</v>
      </c>
      <c r="D7432" t="s">
        <v>11626</v>
      </c>
    </row>
    <row r="7433" spans="1:4" x14ac:dyDescent="0.25">
      <c r="A7433" s="4" t="str">
        <f>HYPERLINK("http://www.autodoc.ru/Web/price/art/MD22002000R?analog=on","MD22002000R")</f>
        <v>MD22002000R</v>
      </c>
      <c r="B7433" s="1" t="s">
        <v>11627</v>
      </c>
      <c r="C7433" s="1" t="s">
        <v>2125</v>
      </c>
      <c r="D7433" t="s">
        <v>11628</v>
      </c>
    </row>
    <row r="7434" spans="1:4" x14ac:dyDescent="0.25">
      <c r="A7434" s="4" t="str">
        <f>HYPERLINK("http://www.autodoc.ru/Web/price/art/MD22002001L?analog=on","MD22002001L")</f>
        <v>MD22002001L</v>
      </c>
      <c r="B7434" s="1" t="s">
        <v>11625</v>
      </c>
      <c r="C7434" s="1" t="s">
        <v>2125</v>
      </c>
      <c r="D7434" t="s">
        <v>11629</v>
      </c>
    </row>
    <row r="7435" spans="1:4" x14ac:dyDescent="0.25">
      <c r="A7435" s="4" t="str">
        <f>HYPERLINK("http://www.autodoc.ru/Web/price/art/MD22002001R?analog=on","MD22002001R")</f>
        <v>MD22002001R</v>
      </c>
      <c r="B7435" s="1" t="s">
        <v>11627</v>
      </c>
      <c r="C7435" s="1" t="s">
        <v>2125</v>
      </c>
      <c r="D7435" t="s">
        <v>11630</v>
      </c>
    </row>
    <row r="7436" spans="1:4" x14ac:dyDescent="0.25">
      <c r="A7436" s="4" t="str">
        <f>HYPERLINK("http://www.autodoc.ru/Web/price/art/MD22098002BN?analog=on","MD22098002BN")</f>
        <v>MD22098002BN</v>
      </c>
      <c r="B7436" s="1" t="s">
        <v>11631</v>
      </c>
      <c r="C7436" s="1" t="s">
        <v>699</v>
      </c>
      <c r="D7436" t="s">
        <v>11632</v>
      </c>
    </row>
    <row r="7437" spans="1:4" x14ac:dyDescent="0.25">
      <c r="A7437" s="4" t="str">
        <f>HYPERLINK("http://www.autodoc.ru/Web/price/art/MD22002002HN?analog=on","MD22002002HN")</f>
        <v>MD22002002HN</v>
      </c>
      <c r="B7437" s="1" t="s">
        <v>11633</v>
      </c>
      <c r="C7437" s="1" t="s">
        <v>1730</v>
      </c>
      <c r="D7437" t="s">
        <v>11634</v>
      </c>
    </row>
    <row r="7438" spans="1:4" x14ac:dyDescent="0.25">
      <c r="A7438" s="4" t="str">
        <f>HYPERLINK("http://www.autodoc.ru/Web/price/art/MD22098003BN?analog=on","MD22098003BN")</f>
        <v>MD22098003BN</v>
      </c>
      <c r="B7438" s="1" t="s">
        <v>11631</v>
      </c>
      <c r="C7438" s="1" t="s">
        <v>699</v>
      </c>
      <c r="D7438" t="s">
        <v>11635</v>
      </c>
    </row>
    <row r="7439" spans="1:4" x14ac:dyDescent="0.25">
      <c r="A7439" s="4" t="str">
        <f>HYPERLINK("http://www.autodoc.ru/Web/price/art/MD22098004HN?analog=on","MD22098004HN")</f>
        <v>MD22098004HN</v>
      </c>
      <c r="B7439" s="1" t="s">
        <v>11631</v>
      </c>
      <c r="C7439" s="1" t="s">
        <v>699</v>
      </c>
      <c r="D7439" t="s">
        <v>11636</v>
      </c>
    </row>
    <row r="7440" spans="1:4" x14ac:dyDescent="0.25">
      <c r="A7440" s="4" t="str">
        <f>HYPERLINK("http://www.autodoc.ru/Web/price/art/MD22098004BN?analog=on","MD22098004BN")</f>
        <v>MD22098004BN</v>
      </c>
      <c r="B7440" s="1" t="s">
        <v>11631</v>
      </c>
      <c r="C7440" s="1" t="s">
        <v>699</v>
      </c>
      <c r="D7440" t="s">
        <v>11637</v>
      </c>
    </row>
    <row r="7441" spans="1:4" x14ac:dyDescent="0.25">
      <c r="A7441" s="4" t="str">
        <f>HYPERLINK("http://www.autodoc.ru/Web/price/art/MD22002100?analog=on","MD22002100")</f>
        <v>MD22002100</v>
      </c>
      <c r="B7441" s="1" t="s">
        <v>11638</v>
      </c>
      <c r="C7441" s="1" t="s">
        <v>2125</v>
      </c>
      <c r="D7441" t="s">
        <v>11639</v>
      </c>
    </row>
    <row r="7442" spans="1:4" x14ac:dyDescent="0.25">
      <c r="A7442" s="4" t="str">
        <f>HYPERLINK("http://www.autodoc.ru/Web/price/art/MD22000100HB?analog=on","MD22000100HB")</f>
        <v>MD22000100HB</v>
      </c>
      <c r="B7442" s="1" t="s">
        <v>11640</v>
      </c>
      <c r="C7442" s="1" t="s">
        <v>3014</v>
      </c>
      <c r="D7442" t="s">
        <v>11641</v>
      </c>
    </row>
    <row r="7443" spans="1:4" x14ac:dyDescent="0.25">
      <c r="A7443" s="4" t="str">
        <f>HYPERLINK("http://www.autodoc.ru/Web/price/art/MD22098100?analog=on","MD22098100")</f>
        <v>MD22098100</v>
      </c>
      <c r="C7443" s="1" t="s">
        <v>3250</v>
      </c>
      <c r="D7443" t="s">
        <v>11642</v>
      </c>
    </row>
    <row r="7444" spans="1:4" x14ac:dyDescent="0.25">
      <c r="A7444" s="4" t="str">
        <f>HYPERLINK("http://www.autodoc.ru/Web/price/art/MD22002101HG?analog=on","MD22002101HG")</f>
        <v>MD22002101HG</v>
      </c>
      <c r="B7444" s="1" t="s">
        <v>11643</v>
      </c>
      <c r="C7444" s="1" t="s">
        <v>2125</v>
      </c>
      <c r="D7444" t="s">
        <v>11644</v>
      </c>
    </row>
    <row r="7445" spans="1:4" x14ac:dyDescent="0.25">
      <c r="A7445" s="4" t="str">
        <f>HYPERLINK("http://www.autodoc.ru/Web/price/art/MD22098101?analog=on","MD22098101")</f>
        <v>MD22098101</v>
      </c>
      <c r="B7445" s="1" t="s">
        <v>11645</v>
      </c>
      <c r="C7445" s="1" t="s">
        <v>3250</v>
      </c>
      <c r="D7445" t="s">
        <v>11639</v>
      </c>
    </row>
    <row r="7446" spans="1:4" x14ac:dyDescent="0.25">
      <c r="A7446" s="4" t="str">
        <f>HYPERLINK("http://www.autodoc.ru/Web/price/art/MD22000160X?analog=on","MD22000160X")</f>
        <v>MD22000160X</v>
      </c>
      <c r="B7446" s="1" t="s">
        <v>11646</v>
      </c>
      <c r="C7446" s="1" t="s">
        <v>7981</v>
      </c>
      <c r="D7446" t="s">
        <v>11647</v>
      </c>
    </row>
    <row r="7447" spans="1:4" x14ac:dyDescent="0.25">
      <c r="A7447" s="4" t="str">
        <f>HYPERLINK("http://www.autodoc.ru/Web/price/art/MD22002160X?analog=on","MD22002160X")</f>
        <v>MD22002160X</v>
      </c>
      <c r="B7447" s="1" t="s">
        <v>11648</v>
      </c>
      <c r="C7447" s="1" t="s">
        <v>2125</v>
      </c>
      <c r="D7447" t="s">
        <v>11649</v>
      </c>
    </row>
    <row r="7448" spans="1:4" x14ac:dyDescent="0.25">
      <c r="A7448" s="4" t="str">
        <f>HYPERLINK("http://www.autodoc.ru/Web/price/art/MD22098160X?analog=on","MD22098160X")</f>
        <v>MD22098160X</v>
      </c>
      <c r="B7448" s="1" t="s">
        <v>11650</v>
      </c>
      <c r="C7448" s="1" t="s">
        <v>10113</v>
      </c>
      <c r="D7448" t="s">
        <v>11651</v>
      </c>
    </row>
    <row r="7449" spans="1:4" x14ac:dyDescent="0.25">
      <c r="A7449" s="4" t="str">
        <f>HYPERLINK("http://www.autodoc.ru/Web/price/art/MD22002161X?analog=on","MD22002161X")</f>
        <v>MD22002161X</v>
      </c>
      <c r="B7449" s="1" t="s">
        <v>11648</v>
      </c>
      <c r="C7449" s="1" t="s">
        <v>2125</v>
      </c>
      <c r="D7449" t="s">
        <v>11652</v>
      </c>
    </row>
    <row r="7450" spans="1:4" x14ac:dyDescent="0.25">
      <c r="A7450" s="4" t="str">
        <f>HYPERLINK("http://www.autodoc.ru/Web/price/art/MD22098170HL?analog=on","MD22098170HL")</f>
        <v>MD22098170HL</v>
      </c>
      <c r="B7450" s="1" t="s">
        <v>11653</v>
      </c>
      <c r="C7450" s="1" t="s">
        <v>3250</v>
      </c>
      <c r="D7450" t="s">
        <v>11654</v>
      </c>
    </row>
    <row r="7451" spans="1:4" x14ac:dyDescent="0.25">
      <c r="A7451" s="4" t="str">
        <f>HYPERLINK("http://www.autodoc.ru/Web/price/art/MD22098170HR?analog=on","MD22098170HR")</f>
        <v>MD22098170HR</v>
      </c>
      <c r="B7451" s="1" t="s">
        <v>11655</v>
      </c>
      <c r="C7451" s="1" t="s">
        <v>3250</v>
      </c>
      <c r="D7451" t="s">
        <v>11656</v>
      </c>
    </row>
    <row r="7452" spans="1:4" x14ac:dyDescent="0.25">
      <c r="A7452" s="4" t="str">
        <f>HYPERLINK("http://www.autodoc.ru/Web/price/art/MD22098180?analog=on","MD22098180")</f>
        <v>MD22098180</v>
      </c>
      <c r="B7452" s="1" t="s">
        <v>11657</v>
      </c>
      <c r="C7452" s="1" t="s">
        <v>699</v>
      </c>
      <c r="D7452" t="s">
        <v>11658</v>
      </c>
    </row>
    <row r="7453" spans="1:4" x14ac:dyDescent="0.25">
      <c r="A7453" s="4" t="str">
        <f>HYPERLINK("http://www.autodoc.ru/Web/price/art/MD22000190L?analog=on","MD22000190L")</f>
        <v>MD22000190L</v>
      </c>
      <c r="B7453" s="1" t="s">
        <v>11659</v>
      </c>
      <c r="C7453" s="1" t="s">
        <v>3014</v>
      </c>
      <c r="D7453" t="s">
        <v>11660</v>
      </c>
    </row>
    <row r="7454" spans="1:4" x14ac:dyDescent="0.25">
      <c r="A7454" s="4" t="str">
        <f>HYPERLINK("http://www.autodoc.ru/Web/price/art/MD22000190R?analog=on","MD22000190R")</f>
        <v>MD22000190R</v>
      </c>
      <c r="B7454" s="1" t="s">
        <v>11661</v>
      </c>
      <c r="C7454" s="1" t="s">
        <v>3014</v>
      </c>
      <c r="D7454" t="s">
        <v>11662</v>
      </c>
    </row>
    <row r="7455" spans="1:4" x14ac:dyDescent="0.25">
      <c r="A7455" s="4" t="str">
        <f>HYPERLINK("http://www.autodoc.ru/Web/price/art/MD22098230?analog=on","MD22098230")</f>
        <v>MD22098230</v>
      </c>
      <c r="B7455" s="1" t="s">
        <v>11663</v>
      </c>
      <c r="C7455" s="1" t="s">
        <v>699</v>
      </c>
      <c r="D7455" t="s">
        <v>11664</v>
      </c>
    </row>
    <row r="7456" spans="1:4" x14ac:dyDescent="0.25">
      <c r="A7456" s="4" t="str">
        <f>HYPERLINK("http://www.autodoc.ru/Web/price/art/MD22098240?analog=on","MD22098240")</f>
        <v>MD22098240</v>
      </c>
      <c r="B7456" s="1" t="s">
        <v>11665</v>
      </c>
      <c r="C7456" s="1" t="s">
        <v>3250</v>
      </c>
      <c r="D7456" t="s">
        <v>11666</v>
      </c>
    </row>
    <row r="7457" spans="1:4" x14ac:dyDescent="0.25">
      <c r="A7457" s="4" t="str">
        <f>HYPERLINK("http://www.autodoc.ru/Web/price/art/MD22098270L?analog=on","MD22098270L")</f>
        <v>MD22098270L</v>
      </c>
      <c r="B7457" s="1" t="s">
        <v>11667</v>
      </c>
      <c r="C7457" s="1" t="s">
        <v>699</v>
      </c>
      <c r="D7457" t="s">
        <v>11668</v>
      </c>
    </row>
    <row r="7458" spans="1:4" x14ac:dyDescent="0.25">
      <c r="A7458" s="4" t="str">
        <f>HYPERLINK("http://www.autodoc.ru/Web/price/art/MD22098270R?analog=on","MD22098270R")</f>
        <v>MD22098270R</v>
      </c>
      <c r="B7458" s="1" t="s">
        <v>11669</v>
      </c>
      <c r="C7458" s="1" t="s">
        <v>699</v>
      </c>
      <c r="D7458" t="s">
        <v>11670</v>
      </c>
    </row>
    <row r="7459" spans="1:4" x14ac:dyDescent="0.25">
      <c r="A7459" s="4" t="str">
        <f>HYPERLINK("http://www.autodoc.ru/Web/price/art/MD22098271L?analog=on","MD22098271L")</f>
        <v>MD22098271L</v>
      </c>
      <c r="B7459" s="1" t="s">
        <v>11667</v>
      </c>
      <c r="C7459" s="1" t="s">
        <v>699</v>
      </c>
      <c r="D7459" t="s">
        <v>11671</v>
      </c>
    </row>
    <row r="7460" spans="1:4" x14ac:dyDescent="0.25">
      <c r="A7460" s="4" t="str">
        <f>HYPERLINK("http://www.autodoc.ru/Web/price/art/MD22098271R?analog=on","MD22098271R")</f>
        <v>MD22098271R</v>
      </c>
      <c r="B7460" s="1" t="s">
        <v>11669</v>
      </c>
      <c r="C7460" s="1" t="s">
        <v>699</v>
      </c>
      <c r="D7460" t="s">
        <v>11672</v>
      </c>
    </row>
    <row r="7461" spans="1:4" x14ac:dyDescent="0.25">
      <c r="A7461" s="4" t="str">
        <f>HYPERLINK("http://www.autodoc.ru/Web/price/art/MD22098330T?analog=on","MD22098330T")</f>
        <v>MD22098330T</v>
      </c>
      <c r="B7461" s="1" t="s">
        <v>11673</v>
      </c>
      <c r="C7461" s="1" t="s">
        <v>3250</v>
      </c>
      <c r="D7461" t="s">
        <v>11674</v>
      </c>
    </row>
    <row r="7462" spans="1:4" x14ac:dyDescent="0.25">
      <c r="A7462" s="4" t="str">
        <f>HYPERLINK("http://www.autodoc.ru/Web/price/art/MD22003330T?analog=on","MD22003330T")</f>
        <v>MD22003330T</v>
      </c>
      <c r="B7462" s="1" t="s">
        <v>11675</v>
      </c>
      <c r="C7462" s="1" t="s">
        <v>4261</v>
      </c>
      <c r="D7462" t="s">
        <v>11674</v>
      </c>
    </row>
    <row r="7463" spans="1:4" x14ac:dyDescent="0.25">
      <c r="A7463" s="4" t="str">
        <f>HYPERLINK("http://www.autodoc.ru/Web/price/art/MD22002331?analog=on","MD22002331")</f>
        <v>MD22002331</v>
      </c>
      <c r="B7463" s="1" t="s">
        <v>11675</v>
      </c>
      <c r="C7463" s="1" t="s">
        <v>2125</v>
      </c>
      <c r="D7463" t="s">
        <v>11676</v>
      </c>
    </row>
    <row r="7464" spans="1:4" x14ac:dyDescent="0.25">
      <c r="A7464" s="4" t="str">
        <f>HYPERLINK("http://www.autodoc.ru/Web/price/art/MD22098450L?analog=on","MD22098450L")</f>
        <v>MD22098450L</v>
      </c>
      <c r="B7464" s="1" t="s">
        <v>11677</v>
      </c>
      <c r="C7464" s="1" t="s">
        <v>699</v>
      </c>
      <c r="D7464" t="s">
        <v>11678</v>
      </c>
    </row>
    <row r="7465" spans="1:4" x14ac:dyDescent="0.25">
      <c r="A7465" s="4" t="str">
        <f>HYPERLINK("http://www.autodoc.ru/Web/price/art/MD22002450L?analog=on","MD22002450L")</f>
        <v>MD22002450L</v>
      </c>
      <c r="B7465" s="1" t="s">
        <v>11679</v>
      </c>
      <c r="C7465" s="1" t="s">
        <v>2125</v>
      </c>
      <c r="D7465" t="s">
        <v>11680</v>
      </c>
    </row>
    <row r="7466" spans="1:4" x14ac:dyDescent="0.25">
      <c r="A7466" s="4" t="str">
        <f>HYPERLINK("http://www.autodoc.ru/Web/price/art/MD22098450R?analog=on","MD22098450R")</f>
        <v>MD22098450R</v>
      </c>
      <c r="B7466" s="1" t="s">
        <v>11681</v>
      </c>
      <c r="C7466" s="1" t="s">
        <v>699</v>
      </c>
      <c r="D7466" t="s">
        <v>11682</v>
      </c>
    </row>
    <row r="7467" spans="1:4" x14ac:dyDescent="0.25">
      <c r="A7467" s="4" t="str">
        <f>HYPERLINK("http://www.autodoc.ru/Web/price/art/MD22002450R?analog=on","MD22002450R")</f>
        <v>MD22002450R</v>
      </c>
      <c r="B7467" s="1" t="s">
        <v>11683</v>
      </c>
      <c r="C7467" s="1" t="s">
        <v>2125</v>
      </c>
      <c r="D7467" t="s">
        <v>11684</v>
      </c>
    </row>
    <row r="7468" spans="1:4" x14ac:dyDescent="0.25">
      <c r="A7468" s="4" t="str">
        <f>HYPERLINK("http://www.autodoc.ru/Web/price/art/MD22098470L?analog=on","MD22098470L")</f>
        <v>MD22098470L</v>
      </c>
      <c r="B7468" s="1" t="s">
        <v>11685</v>
      </c>
      <c r="C7468" s="1" t="s">
        <v>699</v>
      </c>
      <c r="D7468" t="s">
        <v>11686</v>
      </c>
    </row>
    <row r="7469" spans="1:4" x14ac:dyDescent="0.25">
      <c r="A7469" s="4" t="str">
        <f>HYPERLINK("http://www.autodoc.ru/Web/price/art/MD22002470L?analog=on","MD22002470L")</f>
        <v>MD22002470L</v>
      </c>
      <c r="B7469" s="1" t="s">
        <v>11687</v>
      </c>
      <c r="C7469" s="1" t="s">
        <v>3729</v>
      </c>
      <c r="D7469" t="s">
        <v>11688</v>
      </c>
    </row>
    <row r="7470" spans="1:4" x14ac:dyDescent="0.25">
      <c r="A7470" s="4" t="str">
        <f>HYPERLINK("http://www.autodoc.ru/Web/price/art/MD22098470R?analog=on","MD22098470R")</f>
        <v>MD22098470R</v>
      </c>
      <c r="B7470" s="1" t="s">
        <v>11689</v>
      </c>
      <c r="C7470" s="1" t="s">
        <v>699</v>
      </c>
      <c r="D7470" t="s">
        <v>11690</v>
      </c>
    </row>
    <row r="7471" spans="1:4" x14ac:dyDescent="0.25">
      <c r="A7471" s="4" t="str">
        <f>HYPERLINK("http://www.autodoc.ru/Web/price/art/MD22002470R?analog=on","MD22002470R")</f>
        <v>MD22002470R</v>
      </c>
      <c r="B7471" s="1" t="s">
        <v>11691</v>
      </c>
      <c r="C7471" s="1" t="s">
        <v>3729</v>
      </c>
      <c r="D7471" t="s">
        <v>11692</v>
      </c>
    </row>
    <row r="7472" spans="1:4" x14ac:dyDescent="0.25">
      <c r="A7472" s="4" t="str">
        <f>HYPERLINK("http://www.autodoc.ru/Web/price/art/MD22002740L?analog=on","MD22002740L")</f>
        <v>MD22002740L</v>
      </c>
      <c r="B7472" s="1" t="s">
        <v>11693</v>
      </c>
      <c r="C7472" s="1" t="s">
        <v>2125</v>
      </c>
      <c r="D7472" t="s">
        <v>11694</v>
      </c>
    </row>
    <row r="7473" spans="1:4" x14ac:dyDescent="0.25">
      <c r="A7473" s="4" t="str">
        <f>HYPERLINK("http://www.autodoc.ru/Web/price/art/MD22002740R?analog=on","MD22002740R")</f>
        <v>MD22002740R</v>
      </c>
      <c r="B7473" s="1" t="s">
        <v>11695</v>
      </c>
      <c r="C7473" s="1" t="s">
        <v>2125</v>
      </c>
      <c r="D7473" t="s">
        <v>11696</v>
      </c>
    </row>
    <row r="7474" spans="1:4" x14ac:dyDescent="0.25">
      <c r="A7474" s="4" t="str">
        <f>HYPERLINK("http://www.autodoc.ru/Web/price/art/MD22098741RWN?analog=on","MD22098741RWN")</f>
        <v>MD22098741RWN</v>
      </c>
      <c r="B7474" s="1" t="s">
        <v>11697</v>
      </c>
      <c r="C7474" s="1" t="s">
        <v>699</v>
      </c>
      <c r="D7474" t="s">
        <v>11698</v>
      </c>
    </row>
    <row r="7475" spans="1:4" x14ac:dyDescent="0.25">
      <c r="A7475" s="4" t="str">
        <f>HYPERLINK("http://www.autodoc.ru/Web/price/art/MD22098741RTN?analog=on","MD22098741RTN")</f>
        <v>MD22098741RTN</v>
      </c>
      <c r="B7475" s="1" t="s">
        <v>11697</v>
      </c>
      <c r="C7475" s="1" t="s">
        <v>699</v>
      </c>
      <c r="D7475" t="s">
        <v>11699</v>
      </c>
    </row>
    <row r="7476" spans="1:4" x14ac:dyDescent="0.25">
      <c r="A7476" s="4" t="str">
        <f>HYPERLINK("http://www.autodoc.ru/Web/price/art/MD22098742RHN?analog=on","MD22098742RHN")</f>
        <v>MD22098742RHN</v>
      </c>
      <c r="B7476" s="1" t="s">
        <v>11697</v>
      </c>
      <c r="C7476" s="1" t="s">
        <v>699</v>
      </c>
      <c r="D7476" t="s">
        <v>11700</v>
      </c>
    </row>
    <row r="7477" spans="1:4" x14ac:dyDescent="0.25">
      <c r="A7477" s="4" t="str">
        <f>HYPERLINK("http://www.autodoc.ru/Web/price/art/MD22098744L?analog=on","MD22098744L")</f>
        <v>MD22098744L</v>
      </c>
      <c r="B7477" s="1" t="s">
        <v>11701</v>
      </c>
      <c r="C7477" s="1" t="s">
        <v>3313</v>
      </c>
      <c r="D7477" t="s">
        <v>11702</v>
      </c>
    </row>
    <row r="7478" spans="1:4" x14ac:dyDescent="0.25">
      <c r="A7478" s="4" t="str">
        <f>HYPERLINK("http://www.autodoc.ru/Web/price/art/MD22098744R?analog=on","MD22098744R")</f>
        <v>MD22098744R</v>
      </c>
      <c r="B7478" s="1" t="s">
        <v>11703</v>
      </c>
      <c r="C7478" s="1" t="s">
        <v>3313</v>
      </c>
      <c r="D7478" t="s">
        <v>11704</v>
      </c>
    </row>
    <row r="7479" spans="1:4" x14ac:dyDescent="0.25">
      <c r="A7479" s="4" t="str">
        <f>HYPERLINK("http://www.autodoc.ru/Web/price/art/MD22098810L?analog=on","MD22098810L")</f>
        <v>MD22098810L</v>
      </c>
      <c r="B7479" s="1" t="s">
        <v>11705</v>
      </c>
      <c r="C7479" s="1" t="s">
        <v>699</v>
      </c>
      <c r="D7479" t="s">
        <v>11706</v>
      </c>
    </row>
    <row r="7480" spans="1:4" x14ac:dyDescent="0.25">
      <c r="A7480" s="4" t="str">
        <f>HYPERLINK("http://www.autodoc.ru/Web/price/art/MD22098810R?analog=on","MD22098810R")</f>
        <v>MD22098810R</v>
      </c>
      <c r="B7480" s="1" t="s">
        <v>11707</v>
      </c>
      <c r="C7480" s="1" t="s">
        <v>699</v>
      </c>
      <c r="D7480" t="s">
        <v>11708</v>
      </c>
    </row>
    <row r="7481" spans="1:4" x14ac:dyDescent="0.25">
      <c r="A7481" s="4" t="str">
        <f>HYPERLINK("http://www.autodoc.ru/Web/price/art/MD22098811L?analog=on","MD22098811L")</f>
        <v>MD22098811L</v>
      </c>
      <c r="B7481" s="1" t="s">
        <v>11709</v>
      </c>
      <c r="C7481" s="1" t="s">
        <v>699</v>
      </c>
      <c r="D7481" t="s">
        <v>11710</v>
      </c>
    </row>
    <row r="7482" spans="1:4" x14ac:dyDescent="0.25">
      <c r="A7482" s="4" t="str">
        <f>HYPERLINK("http://www.autodoc.ru/Web/price/art/MD22098811R?analog=on","MD22098811R")</f>
        <v>MD22098811R</v>
      </c>
      <c r="B7482" s="1" t="s">
        <v>11711</v>
      </c>
      <c r="C7482" s="1" t="s">
        <v>699</v>
      </c>
      <c r="D7482" t="s">
        <v>11712</v>
      </c>
    </row>
    <row r="7483" spans="1:4" x14ac:dyDescent="0.25">
      <c r="A7483" s="4" t="str">
        <f>HYPERLINK("http://www.autodoc.ru/Web/price/art/MD22098812L?analog=on","MD22098812L")</f>
        <v>MD22098812L</v>
      </c>
      <c r="B7483" s="1" t="s">
        <v>11713</v>
      </c>
      <c r="C7483" s="1" t="s">
        <v>699</v>
      </c>
      <c r="D7483" t="s">
        <v>11714</v>
      </c>
    </row>
    <row r="7484" spans="1:4" x14ac:dyDescent="0.25">
      <c r="A7484" s="4" t="str">
        <f>HYPERLINK("http://www.autodoc.ru/Web/price/art/MD22098812R?analog=on","MD22098812R")</f>
        <v>MD22098812R</v>
      </c>
      <c r="B7484" s="1" t="s">
        <v>11715</v>
      </c>
      <c r="C7484" s="1" t="s">
        <v>699</v>
      </c>
      <c r="D7484" t="s">
        <v>11716</v>
      </c>
    </row>
    <row r="7485" spans="1:4" x14ac:dyDescent="0.25">
      <c r="A7485" s="4" t="str">
        <f>HYPERLINK("http://www.autodoc.ru/Web/price/art/MD22098970?analog=on","MD22098970")</f>
        <v>MD22098970</v>
      </c>
      <c r="B7485" s="1" t="s">
        <v>9913</v>
      </c>
      <c r="C7485" s="1" t="s">
        <v>5185</v>
      </c>
      <c r="D7485" t="s">
        <v>9914</v>
      </c>
    </row>
    <row r="7486" spans="1:4" x14ac:dyDescent="0.25">
      <c r="A7486" s="4" t="str">
        <f>HYPERLINK("http://www.autodoc.ru/Web/price/art/MD20300971?analog=on","MD20300971")</f>
        <v>MD20300971</v>
      </c>
      <c r="B7486" s="1" t="s">
        <v>9352</v>
      </c>
      <c r="C7486" s="1" t="s">
        <v>3014</v>
      </c>
      <c r="D7486" t="s">
        <v>9353</v>
      </c>
    </row>
    <row r="7487" spans="1:4" x14ac:dyDescent="0.25">
      <c r="A7487" s="3" t="s">
        <v>11717</v>
      </c>
      <c r="B7487" s="3"/>
      <c r="C7487" s="3"/>
      <c r="D7487" s="3"/>
    </row>
    <row r="7488" spans="1:4" x14ac:dyDescent="0.25">
      <c r="A7488" s="4" t="str">
        <f>HYPERLINK("http://www.autodoc.ru/Web/price/art/MD22105000L?analog=on","MD22105000L")</f>
        <v>MD22105000L</v>
      </c>
      <c r="B7488" s="1" t="s">
        <v>11718</v>
      </c>
      <c r="C7488" s="1" t="s">
        <v>725</v>
      </c>
      <c r="D7488" t="s">
        <v>11719</v>
      </c>
    </row>
    <row r="7489" spans="1:4" x14ac:dyDescent="0.25">
      <c r="A7489" s="4" t="str">
        <f>HYPERLINK("http://www.autodoc.ru/Web/price/art/MD22105000R?analog=on","MD22105000R")</f>
        <v>MD22105000R</v>
      </c>
      <c r="B7489" s="1" t="s">
        <v>11720</v>
      </c>
      <c r="C7489" s="1" t="s">
        <v>725</v>
      </c>
      <c r="D7489" t="s">
        <v>11721</v>
      </c>
    </row>
    <row r="7490" spans="1:4" x14ac:dyDescent="0.25">
      <c r="A7490" s="4" t="str">
        <f>HYPERLINK("http://www.autodoc.ru/Web/price/art/MD22105070L?analog=on","MD22105070L")</f>
        <v>MD22105070L</v>
      </c>
      <c r="B7490" s="1" t="s">
        <v>11722</v>
      </c>
      <c r="C7490" s="1" t="s">
        <v>725</v>
      </c>
      <c r="D7490" t="s">
        <v>11723</v>
      </c>
    </row>
    <row r="7491" spans="1:4" x14ac:dyDescent="0.25">
      <c r="A7491" s="4" t="str">
        <f>HYPERLINK("http://www.autodoc.ru/Web/price/art/MD22105070R?analog=on","MD22105070R")</f>
        <v>MD22105070R</v>
      </c>
      <c r="B7491" s="1" t="s">
        <v>11724</v>
      </c>
      <c r="C7491" s="1" t="s">
        <v>725</v>
      </c>
      <c r="D7491" t="s">
        <v>11725</v>
      </c>
    </row>
    <row r="7492" spans="1:4" x14ac:dyDescent="0.25">
      <c r="A7492" s="4" t="str">
        <f>HYPERLINK("http://www.autodoc.ru/Web/price/art/MD22105071L?analog=on","MD22105071L")</f>
        <v>MD22105071L</v>
      </c>
      <c r="B7492" s="1" t="s">
        <v>11722</v>
      </c>
      <c r="C7492" s="1" t="s">
        <v>725</v>
      </c>
      <c r="D7492" t="s">
        <v>11726</v>
      </c>
    </row>
    <row r="7493" spans="1:4" x14ac:dyDescent="0.25">
      <c r="A7493" s="4" t="str">
        <f>HYPERLINK("http://www.autodoc.ru/Web/price/art/MD22105071R?analog=on","MD22105071R")</f>
        <v>MD22105071R</v>
      </c>
      <c r="B7493" s="1" t="s">
        <v>11724</v>
      </c>
      <c r="C7493" s="1" t="s">
        <v>725</v>
      </c>
      <c r="D7493" t="s">
        <v>11727</v>
      </c>
    </row>
    <row r="7494" spans="1:4" x14ac:dyDescent="0.25">
      <c r="A7494" s="4" t="str">
        <f>HYPERLINK("http://www.autodoc.ru/Web/price/art/MD22105100HG?analog=on","MD22105100HG")</f>
        <v>MD22105100HG</v>
      </c>
      <c r="B7494" s="1" t="s">
        <v>11728</v>
      </c>
      <c r="C7494" s="1" t="s">
        <v>725</v>
      </c>
      <c r="D7494" t="s">
        <v>11729</v>
      </c>
    </row>
    <row r="7495" spans="1:4" x14ac:dyDescent="0.25">
      <c r="A7495" s="4" t="str">
        <f>HYPERLINK("http://www.autodoc.ru/Web/price/art/MD22105161?analog=on","MD22105161")</f>
        <v>MD22105161</v>
      </c>
      <c r="B7495" s="1" t="s">
        <v>11730</v>
      </c>
      <c r="C7495" s="1" t="s">
        <v>725</v>
      </c>
      <c r="D7495" t="s">
        <v>11731</v>
      </c>
    </row>
    <row r="7496" spans="1:4" x14ac:dyDescent="0.25">
      <c r="A7496" s="4" t="str">
        <f>HYPERLINK("http://www.autodoc.ru/Web/price/art/MD22105162?analog=on","MD22105162")</f>
        <v>MD22105162</v>
      </c>
      <c r="B7496" s="1" t="s">
        <v>11732</v>
      </c>
      <c r="C7496" s="1" t="s">
        <v>725</v>
      </c>
      <c r="D7496" t="s">
        <v>11733</v>
      </c>
    </row>
    <row r="7497" spans="1:4" x14ac:dyDescent="0.25">
      <c r="A7497" s="4" t="str">
        <f>HYPERLINK("http://www.autodoc.ru/Web/price/art/MD22105270L?analog=on","MD22105270L")</f>
        <v>MD22105270L</v>
      </c>
      <c r="B7497" s="1" t="s">
        <v>11734</v>
      </c>
      <c r="C7497" s="1" t="s">
        <v>725</v>
      </c>
      <c r="D7497" t="s">
        <v>11735</v>
      </c>
    </row>
    <row r="7498" spans="1:4" x14ac:dyDescent="0.25">
      <c r="A7498" s="4" t="str">
        <f>HYPERLINK("http://www.autodoc.ru/Web/price/art/MD22105270R?analog=on","MD22105270R")</f>
        <v>MD22105270R</v>
      </c>
      <c r="B7498" s="1" t="s">
        <v>11736</v>
      </c>
      <c r="C7498" s="1" t="s">
        <v>725</v>
      </c>
      <c r="D7498" t="s">
        <v>11737</v>
      </c>
    </row>
    <row r="7499" spans="1:4" x14ac:dyDescent="0.25">
      <c r="A7499" s="4" t="str">
        <f>HYPERLINK("http://www.autodoc.ru/Web/price/art/MD22105330?analog=on","MD22105330")</f>
        <v>MD22105330</v>
      </c>
      <c r="B7499" s="1" t="s">
        <v>11738</v>
      </c>
      <c r="C7499" s="1" t="s">
        <v>725</v>
      </c>
      <c r="D7499" t="s">
        <v>11739</v>
      </c>
    </row>
    <row r="7500" spans="1:4" x14ac:dyDescent="0.25">
      <c r="A7500" s="4" t="str">
        <f>HYPERLINK("http://www.autodoc.ru/Web/price/art/MD22105740L?analog=on","MD22105740L")</f>
        <v>MD22105740L</v>
      </c>
      <c r="B7500" s="1" t="s">
        <v>11740</v>
      </c>
      <c r="C7500" s="1" t="s">
        <v>831</v>
      </c>
      <c r="D7500" t="s">
        <v>11741</v>
      </c>
    </row>
    <row r="7501" spans="1:4" x14ac:dyDescent="0.25">
      <c r="A7501" s="4" t="str">
        <f>HYPERLINK("http://www.autodoc.ru/Web/price/art/MD22109740L?analog=on","MD22109740L")</f>
        <v>MD22109740L</v>
      </c>
      <c r="B7501" s="1" t="s">
        <v>11742</v>
      </c>
      <c r="C7501" s="1" t="s">
        <v>2050</v>
      </c>
      <c r="D7501" t="s">
        <v>11743</v>
      </c>
    </row>
    <row r="7502" spans="1:4" x14ac:dyDescent="0.25">
      <c r="A7502" s="4" t="str">
        <f>HYPERLINK("http://www.autodoc.ru/Web/price/art/MD22105740R?analog=on","MD22105740R")</f>
        <v>MD22105740R</v>
      </c>
      <c r="B7502" s="1" t="s">
        <v>11744</v>
      </c>
      <c r="C7502" s="1" t="s">
        <v>831</v>
      </c>
      <c r="D7502" t="s">
        <v>11745</v>
      </c>
    </row>
    <row r="7503" spans="1:4" x14ac:dyDescent="0.25">
      <c r="A7503" s="4" t="str">
        <f>HYPERLINK("http://www.autodoc.ru/Web/price/art/MD22109740R?analog=on","MD22109740R")</f>
        <v>MD22109740R</v>
      </c>
      <c r="B7503" s="1" t="s">
        <v>11746</v>
      </c>
      <c r="C7503" s="1" t="s">
        <v>2050</v>
      </c>
      <c r="D7503" t="s">
        <v>11747</v>
      </c>
    </row>
    <row r="7504" spans="1:4" x14ac:dyDescent="0.25">
      <c r="A7504" s="4" t="str">
        <f>HYPERLINK("http://www.autodoc.ru/Web/price/art/MD22105741RTN?analog=on","MD22105741RTN")</f>
        <v>MD22105741RTN</v>
      </c>
      <c r="B7504" s="1" t="s">
        <v>11748</v>
      </c>
      <c r="C7504" s="1" t="s">
        <v>831</v>
      </c>
      <c r="D7504" t="s">
        <v>11749</v>
      </c>
    </row>
    <row r="7505" spans="1:4" x14ac:dyDescent="0.25">
      <c r="A7505" s="4" t="str">
        <f>HYPERLINK("http://www.autodoc.ru/Web/price/art/MD22109741RTN?analog=on","MD22109741RTN")</f>
        <v>MD22109741RTN</v>
      </c>
      <c r="B7505" s="1" t="s">
        <v>11750</v>
      </c>
      <c r="C7505" s="1" t="s">
        <v>2050</v>
      </c>
      <c r="D7505" t="s">
        <v>11751</v>
      </c>
    </row>
    <row r="7506" spans="1:4" x14ac:dyDescent="0.25">
      <c r="A7506" s="4" t="str">
        <f>HYPERLINK("http://www.autodoc.ru/Web/price/art/MD22105742RWN?analog=on","MD22105742RWN")</f>
        <v>MD22105742RWN</v>
      </c>
      <c r="B7506" s="1" t="s">
        <v>11748</v>
      </c>
      <c r="C7506" s="1" t="s">
        <v>831</v>
      </c>
      <c r="D7506" t="s">
        <v>11752</v>
      </c>
    </row>
    <row r="7507" spans="1:4" x14ac:dyDescent="0.25">
      <c r="A7507" s="4" t="str">
        <f>HYPERLINK("http://www.autodoc.ru/Web/price/art/MD22105810L?analog=on","MD22105810L")</f>
        <v>MD22105810L</v>
      </c>
      <c r="B7507" s="1" t="s">
        <v>11753</v>
      </c>
      <c r="C7507" s="1" t="s">
        <v>725</v>
      </c>
      <c r="D7507" t="s">
        <v>11754</v>
      </c>
    </row>
    <row r="7508" spans="1:4" x14ac:dyDescent="0.25">
      <c r="A7508" s="4" t="str">
        <f>HYPERLINK("http://www.autodoc.ru/Web/price/art/MD22105810R?analog=on","MD22105810R")</f>
        <v>MD22105810R</v>
      </c>
      <c r="B7508" s="1" t="s">
        <v>11755</v>
      </c>
      <c r="C7508" s="1" t="s">
        <v>725</v>
      </c>
      <c r="D7508" t="s">
        <v>11756</v>
      </c>
    </row>
    <row r="7509" spans="1:4" x14ac:dyDescent="0.25">
      <c r="A7509" s="4" t="str">
        <f>HYPERLINK("http://www.autodoc.ru/Web/price/art/MD22105811L?analog=on","MD22105811L")</f>
        <v>MD22105811L</v>
      </c>
      <c r="B7509" s="1" t="s">
        <v>11757</v>
      </c>
      <c r="C7509" s="1" t="s">
        <v>725</v>
      </c>
      <c r="D7509" t="s">
        <v>11758</v>
      </c>
    </row>
    <row r="7510" spans="1:4" x14ac:dyDescent="0.25">
      <c r="A7510" s="4" t="str">
        <f>HYPERLINK("http://www.autodoc.ru/Web/price/art/MD22105811R?analog=on","MD22105811R")</f>
        <v>MD22105811R</v>
      </c>
      <c r="B7510" s="1" t="s">
        <v>11759</v>
      </c>
      <c r="C7510" s="1" t="s">
        <v>725</v>
      </c>
      <c r="D7510" t="s">
        <v>11760</v>
      </c>
    </row>
    <row r="7511" spans="1:4" x14ac:dyDescent="0.25">
      <c r="A7511" s="4" t="str">
        <f>HYPERLINK("http://www.autodoc.ru/Web/price/art/MD22105812L?analog=on","MD22105812L")</f>
        <v>MD22105812L</v>
      </c>
      <c r="B7511" s="1" t="s">
        <v>11761</v>
      </c>
      <c r="C7511" s="1" t="s">
        <v>725</v>
      </c>
      <c r="D7511" t="s">
        <v>11762</v>
      </c>
    </row>
    <row r="7512" spans="1:4" x14ac:dyDescent="0.25">
      <c r="A7512" s="4" t="str">
        <f>HYPERLINK("http://www.autodoc.ru/Web/price/art/MD22105812R?analog=on","MD22105812R")</f>
        <v>MD22105812R</v>
      </c>
      <c r="B7512" s="1" t="s">
        <v>11763</v>
      </c>
      <c r="C7512" s="1" t="s">
        <v>725</v>
      </c>
      <c r="D7512" t="s">
        <v>11764</v>
      </c>
    </row>
    <row r="7513" spans="1:4" x14ac:dyDescent="0.25">
      <c r="A7513" s="4" t="str">
        <f>HYPERLINK("http://www.autodoc.ru/Web/price/art/MD22105930?analog=on","MD22105930")</f>
        <v>MD22105930</v>
      </c>
      <c r="B7513" s="1" t="s">
        <v>11765</v>
      </c>
      <c r="C7513" s="1" t="s">
        <v>862</v>
      </c>
      <c r="D7513" t="s">
        <v>11766</v>
      </c>
    </row>
    <row r="7514" spans="1:4" x14ac:dyDescent="0.25">
      <c r="A7514" s="4" t="str">
        <f>HYPERLINK("http://www.autodoc.ru/Web/price/art/MD22108930?analog=on","MD22108930")</f>
        <v>MD22108930</v>
      </c>
      <c r="B7514" s="1" t="s">
        <v>11767</v>
      </c>
      <c r="C7514" s="1" t="s">
        <v>483</v>
      </c>
      <c r="D7514" t="s">
        <v>11768</v>
      </c>
    </row>
    <row r="7515" spans="1:4" x14ac:dyDescent="0.25">
      <c r="A7515" s="4" t="str">
        <f>HYPERLINK("http://www.autodoc.ru/Web/price/art/MD221059C0L?analog=on","MD221059C0L")</f>
        <v>MD221059C0L</v>
      </c>
      <c r="B7515" s="1" t="s">
        <v>11769</v>
      </c>
      <c r="C7515" s="1" t="s">
        <v>725</v>
      </c>
      <c r="D7515" t="s">
        <v>11770</v>
      </c>
    </row>
    <row r="7516" spans="1:4" x14ac:dyDescent="0.25">
      <c r="A7516" s="4" t="str">
        <f>HYPERLINK("http://www.autodoc.ru/Web/price/art/MD221059C0R?analog=on","MD221059C0R")</f>
        <v>MD221059C0R</v>
      </c>
      <c r="B7516" s="1" t="s">
        <v>11771</v>
      </c>
      <c r="C7516" s="1" t="s">
        <v>725</v>
      </c>
      <c r="D7516" t="s">
        <v>11772</v>
      </c>
    </row>
    <row r="7517" spans="1:4" x14ac:dyDescent="0.25">
      <c r="A7517" s="3" t="s">
        <v>11773</v>
      </c>
      <c r="B7517" s="3"/>
      <c r="C7517" s="3"/>
      <c r="D7517" s="3"/>
    </row>
    <row r="7518" spans="1:4" x14ac:dyDescent="0.25">
      <c r="A7518" s="4" t="str">
        <f>HYPERLINK("http://www.autodoc.ru/Web/price/art/MD16612050L?analog=on","MD16612050L")</f>
        <v>MD16612050L</v>
      </c>
      <c r="B7518" s="1" t="s">
        <v>10201</v>
      </c>
      <c r="C7518" s="1" t="s">
        <v>546</v>
      </c>
      <c r="D7518" t="s">
        <v>10202</v>
      </c>
    </row>
    <row r="7519" spans="1:4" x14ac:dyDescent="0.25">
      <c r="A7519" s="4" t="str">
        <f>HYPERLINK("http://www.autodoc.ru/Web/price/art/MD16612050R?analog=on","MD16612050R")</f>
        <v>MD16612050R</v>
      </c>
      <c r="B7519" s="1" t="s">
        <v>10203</v>
      </c>
      <c r="C7519" s="1" t="s">
        <v>546</v>
      </c>
      <c r="D7519" t="s">
        <v>10204</v>
      </c>
    </row>
    <row r="7520" spans="1:4" x14ac:dyDescent="0.25">
      <c r="A7520" s="4" t="str">
        <f>HYPERLINK("http://www.autodoc.ru/Web/price/art/MD20514460L?analog=on","MD20514460L")</f>
        <v>MD20514460L</v>
      </c>
      <c r="B7520" s="1" t="s">
        <v>11043</v>
      </c>
      <c r="C7520" s="1" t="s">
        <v>1467</v>
      </c>
      <c r="D7520" t="s">
        <v>11044</v>
      </c>
    </row>
    <row r="7521" spans="1:4" x14ac:dyDescent="0.25">
      <c r="A7521" s="4" t="str">
        <f>HYPERLINK("http://www.autodoc.ru/Web/price/art/MD20514460R?analog=on","MD20514460R")</f>
        <v>MD20514460R</v>
      </c>
      <c r="B7521" s="1" t="s">
        <v>11045</v>
      </c>
      <c r="C7521" s="1" t="s">
        <v>1467</v>
      </c>
      <c r="D7521" t="s">
        <v>11046</v>
      </c>
    </row>
    <row r="7522" spans="1:4" x14ac:dyDescent="0.25">
      <c r="A7522" s="4" t="str">
        <f>HYPERLINK("http://www.autodoc.ru/Web/price/art/MD22213740L?analog=on","MD22213740L")</f>
        <v>MD22213740L</v>
      </c>
      <c r="B7522" s="1" t="s">
        <v>11774</v>
      </c>
      <c r="C7522" s="1" t="s">
        <v>1924</v>
      </c>
      <c r="D7522" t="s">
        <v>11775</v>
      </c>
    </row>
    <row r="7523" spans="1:4" x14ac:dyDescent="0.25">
      <c r="A7523" s="4" t="str">
        <f>HYPERLINK("http://www.autodoc.ru/Web/price/art/MD22213740R?analog=on","MD22213740R")</f>
        <v>MD22213740R</v>
      </c>
      <c r="B7523" s="1" t="s">
        <v>11776</v>
      </c>
      <c r="C7523" s="1" t="s">
        <v>1924</v>
      </c>
      <c r="D7523" t="s">
        <v>11777</v>
      </c>
    </row>
    <row r="7524" spans="1:4" x14ac:dyDescent="0.25">
      <c r="A7524" s="3" t="s">
        <v>11778</v>
      </c>
      <c r="B7524" s="3"/>
      <c r="C7524" s="3"/>
      <c r="D7524" s="3"/>
    </row>
    <row r="7525" spans="1:4" x14ac:dyDescent="0.25">
      <c r="A7525" s="4" t="str">
        <f>HYPERLINK("http://www.autodoc.ru/Web/price/art/MD24505000L?analog=on","MD24505000L")</f>
        <v>MD24505000L</v>
      </c>
      <c r="B7525" s="1" t="s">
        <v>11779</v>
      </c>
      <c r="C7525" s="1" t="s">
        <v>725</v>
      </c>
      <c r="D7525" t="s">
        <v>11780</v>
      </c>
    </row>
    <row r="7526" spans="1:4" x14ac:dyDescent="0.25">
      <c r="A7526" s="4" t="str">
        <f>HYPERLINK("http://www.autodoc.ru/Web/price/art/MD24505000R?analog=on","MD24505000R")</f>
        <v>MD24505000R</v>
      </c>
      <c r="B7526" s="1" t="s">
        <v>11781</v>
      </c>
      <c r="C7526" s="1" t="s">
        <v>725</v>
      </c>
      <c r="D7526" t="s">
        <v>11782</v>
      </c>
    </row>
    <row r="7527" spans="1:4" x14ac:dyDescent="0.25">
      <c r="A7527" s="4" t="str">
        <f>HYPERLINK("http://www.autodoc.ru/Web/price/art/MD16405080L?analog=on","MD16405080L")</f>
        <v>MD16405080L</v>
      </c>
      <c r="C7527" s="1" t="s">
        <v>725</v>
      </c>
      <c r="D7527" t="s">
        <v>10223</v>
      </c>
    </row>
    <row r="7528" spans="1:4" x14ac:dyDescent="0.25">
      <c r="A7528" s="4" t="str">
        <f>HYPERLINK("http://www.autodoc.ru/Web/price/art/MD16405080R?analog=on","MD16405080R")</f>
        <v>MD16405080R</v>
      </c>
      <c r="C7528" s="1" t="s">
        <v>725</v>
      </c>
      <c r="D7528" t="s">
        <v>10224</v>
      </c>
    </row>
    <row r="7529" spans="1:4" x14ac:dyDescent="0.25">
      <c r="A7529" s="4" t="str">
        <f>HYPERLINK("http://www.autodoc.ru/Web/price/art/MD24505160X?analog=on","MD24505160X")</f>
        <v>MD24505160X</v>
      </c>
      <c r="B7529" s="1" t="s">
        <v>11783</v>
      </c>
      <c r="C7529" s="1" t="s">
        <v>725</v>
      </c>
      <c r="D7529" t="s">
        <v>11784</v>
      </c>
    </row>
    <row r="7530" spans="1:4" x14ac:dyDescent="0.25">
      <c r="A7530" s="4" t="str">
        <f>HYPERLINK("http://www.autodoc.ru/Web/price/art/MD24505740RHL?analog=on","MD24505740RHL")</f>
        <v>MD24505740RHL</v>
      </c>
      <c r="B7530" s="1" t="s">
        <v>11785</v>
      </c>
      <c r="C7530" s="1" t="s">
        <v>11786</v>
      </c>
      <c r="D7530" t="s">
        <v>11787</v>
      </c>
    </row>
    <row r="7531" spans="1:4" x14ac:dyDescent="0.25">
      <c r="A7531" s="4" t="str">
        <f>HYPERLINK("http://www.autodoc.ru/Web/price/art/MD24505740RHR?analog=on","MD24505740RHR")</f>
        <v>MD24505740RHR</v>
      </c>
      <c r="B7531" s="1" t="s">
        <v>11788</v>
      </c>
      <c r="C7531" s="1" t="s">
        <v>11786</v>
      </c>
      <c r="D7531" t="s">
        <v>11789</v>
      </c>
    </row>
    <row r="7532" spans="1:4" x14ac:dyDescent="0.25">
      <c r="A7532" s="4" t="str">
        <f>HYPERLINK("http://www.autodoc.ru/Web/price/art/MD24505741RHL?analog=on","MD24505741RHL")</f>
        <v>MD24505741RHL</v>
      </c>
      <c r="B7532" s="1" t="s">
        <v>11790</v>
      </c>
      <c r="C7532" s="1" t="s">
        <v>11786</v>
      </c>
      <c r="D7532" t="s">
        <v>11791</v>
      </c>
    </row>
    <row r="7533" spans="1:4" x14ac:dyDescent="0.25">
      <c r="A7533" s="4" t="str">
        <f>HYPERLINK("http://www.autodoc.ru/Web/price/art/MD24505741RHR?analog=on","MD24505741RHR")</f>
        <v>MD24505741RHR</v>
      </c>
      <c r="B7533" s="1" t="s">
        <v>11792</v>
      </c>
      <c r="C7533" s="1" t="s">
        <v>11786</v>
      </c>
      <c r="D7533" t="s">
        <v>11793</v>
      </c>
    </row>
    <row r="7534" spans="1:4" x14ac:dyDescent="0.25">
      <c r="A7534" s="4" t="str">
        <f>HYPERLINK("http://www.autodoc.ru/Web/price/art/MD245059C0L?analog=on","MD245059C0L")</f>
        <v>MD245059C0L</v>
      </c>
      <c r="B7534" s="1" t="s">
        <v>10836</v>
      </c>
      <c r="C7534" s="1" t="s">
        <v>725</v>
      </c>
      <c r="D7534" t="s">
        <v>10837</v>
      </c>
    </row>
    <row r="7535" spans="1:4" x14ac:dyDescent="0.25">
      <c r="A7535" s="4" t="str">
        <f>HYPERLINK("http://www.autodoc.ru/Web/price/art/MD245059C0R?analog=on","MD245059C0R")</f>
        <v>MD245059C0R</v>
      </c>
      <c r="B7535" s="1" t="s">
        <v>10838</v>
      </c>
      <c r="C7535" s="1" t="s">
        <v>725</v>
      </c>
      <c r="D7535" t="s">
        <v>10839</v>
      </c>
    </row>
    <row r="7536" spans="1:4" x14ac:dyDescent="0.25">
      <c r="A7536" s="3" t="s">
        <v>11794</v>
      </c>
      <c r="B7536" s="3"/>
      <c r="C7536" s="3"/>
      <c r="D7536" s="3"/>
    </row>
    <row r="7537" spans="1:4" x14ac:dyDescent="0.25">
      <c r="A7537" s="4" t="str">
        <f>HYPERLINK("http://www.autodoc.ru/Web/price/art/MD25105000L?analog=on","MD25105000L")</f>
        <v>MD25105000L</v>
      </c>
      <c r="B7537" s="1" t="s">
        <v>11795</v>
      </c>
      <c r="C7537" s="1" t="s">
        <v>11796</v>
      </c>
      <c r="D7537" t="s">
        <v>11797</v>
      </c>
    </row>
    <row r="7538" spans="1:4" x14ac:dyDescent="0.25">
      <c r="A7538" s="4" t="str">
        <f>HYPERLINK("http://www.autodoc.ru/Web/price/art/MD25105000R?analog=on","MD25105000R")</f>
        <v>MD25105000R</v>
      </c>
      <c r="B7538" s="1" t="s">
        <v>11798</v>
      </c>
      <c r="C7538" s="1" t="s">
        <v>11796</v>
      </c>
      <c r="D7538" t="s">
        <v>11799</v>
      </c>
    </row>
    <row r="7539" spans="1:4" x14ac:dyDescent="0.25">
      <c r="A7539" s="4" t="str">
        <f>HYPERLINK("http://www.autodoc.ru/Web/price/art/MD16405074L?analog=on","MD16405074L")</f>
        <v>MD16405074L</v>
      </c>
      <c r="B7539" s="1" t="s">
        <v>10217</v>
      </c>
      <c r="C7539" s="1" t="s">
        <v>725</v>
      </c>
      <c r="D7539" t="s">
        <v>10218</v>
      </c>
    </row>
    <row r="7540" spans="1:4" x14ac:dyDescent="0.25">
      <c r="A7540" s="4" t="str">
        <f>HYPERLINK("http://www.autodoc.ru/Web/price/art/MD16405074R?analog=on","MD16405074R")</f>
        <v>MD16405074R</v>
      </c>
      <c r="B7540" s="1" t="s">
        <v>10219</v>
      </c>
      <c r="C7540" s="1" t="s">
        <v>725</v>
      </c>
      <c r="D7540" t="s">
        <v>10220</v>
      </c>
    </row>
    <row r="7541" spans="1:4" x14ac:dyDescent="0.25">
      <c r="A7541" s="4" t="str">
        <f>HYPERLINK("http://www.autodoc.ru/Web/price/art/MD16405810L?analog=on","MD16405810L")</f>
        <v>MD16405810L</v>
      </c>
      <c r="B7541" s="1" t="s">
        <v>10283</v>
      </c>
      <c r="C7541" s="1" t="s">
        <v>725</v>
      </c>
      <c r="D7541" t="s">
        <v>10284</v>
      </c>
    </row>
    <row r="7542" spans="1:4" x14ac:dyDescent="0.25">
      <c r="A7542" s="4" t="str">
        <f>HYPERLINK("http://www.autodoc.ru/Web/price/art/MD16405810R?analog=on","MD16405810R")</f>
        <v>MD16405810R</v>
      </c>
      <c r="B7542" s="1" t="s">
        <v>10285</v>
      </c>
      <c r="C7542" s="1" t="s">
        <v>725</v>
      </c>
      <c r="D7542" t="s">
        <v>10286</v>
      </c>
    </row>
    <row r="7543" spans="1:4" x14ac:dyDescent="0.25">
      <c r="A7543" s="4" t="str">
        <f>HYPERLINK("http://www.autodoc.ru/Web/price/art/MD16405930?analog=on","MD16405930")</f>
        <v>MD16405930</v>
      </c>
      <c r="B7543" s="1" t="s">
        <v>10287</v>
      </c>
      <c r="C7543" s="1" t="s">
        <v>725</v>
      </c>
      <c r="D7543" t="s">
        <v>10288</v>
      </c>
    </row>
    <row r="7544" spans="1:4" x14ac:dyDescent="0.25">
      <c r="A7544" s="4" t="str">
        <f>HYPERLINK("http://www.autodoc.ru/Web/price/art/MD16405970?analog=on","MD16405970")</f>
        <v>MD16405970</v>
      </c>
      <c r="B7544" s="1" t="s">
        <v>10293</v>
      </c>
      <c r="C7544" s="1" t="s">
        <v>725</v>
      </c>
      <c r="D7544" t="s">
        <v>10294</v>
      </c>
    </row>
    <row r="7545" spans="1:4" x14ac:dyDescent="0.25">
      <c r="A7545" s="4" t="str">
        <f>HYPERLINK("http://www.autodoc.ru/Web/price/art/MD21105970?analog=on","MD21105970")</f>
        <v>MD21105970</v>
      </c>
      <c r="B7545" s="1" t="s">
        <v>11461</v>
      </c>
      <c r="C7545" s="1" t="s">
        <v>725</v>
      </c>
      <c r="D7545" t="s">
        <v>11462</v>
      </c>
    </row>
    <row r="7546" spans="1:4" x14ac:dyDescent="0.25">
      <c r="A7546" s="3" t="s">
        <v>11800</v>
      </c>
      <c r="B7546" s="3"/>
      <c r="C7546" s="3"/>
      <c r="D7546" s="3"/>
    </row>
    <row r="7547" spans="1:4" x14ac:dyDescent="0.25">
      <c r="A7547" s="4" t="str">
        <f>HYPERLINK("http://www.autodoc.ru/Web/price/art/MD46307000Z?analog=on","MD46307000Z")</f>
        <v>MD46307000Z</v>
      </c>
      <c r="B7547" s="1" t="s">
        <v>11801</v>
      </c>
      <c r="C7547" s="1" t="s">
        <v>764</v>
      </c>
      <c r="D7547" t="s">
        <v>11802</v>
      </c>
    </row>
    <row r="7548" spans="1:4" x14ac:dyDescent="0.25">
      <c r="A7548" s="4" t="str">
        <f>HYPERLINK("http://www.autodoc.ru/Web/price/art/MD46392000BN?analog=on","MD46392000BN")</f>
        <v>MD46392000BN</v>
      </c>
      <c r="B7548" s="1" t="s">
        <v>11801</v>
      </c>
      <c r="C7548" s="1" t="s">
        <v>11803</v>
      </c>
      <c r="D7548" t="s">
        <v>11804</v>
      </c>
    </row>
    <row r="7549" spans="1:4" x14ac:dyDescent="0.25">
      <c r="A7549" s="4" t="str">
        <f>HYPERLINK("http://www.autodoc.ru/Web/price/art/MD46392001HN?analog=on","MD46392001HN")</f>
        <v>MD46392001HN</v>
      </c>
      <c r="B7549" s="1" t="s">
        <v>11801</v>
      </c>
      <c r="C7549" s="1" t="s">
        <v>11803</v>
      </c>
      <c r="D7549" t="s">
        <v>11805</v>
      </c>
    </row>
    <row r="7550" spans="1:4" x14ac:dyDescent="0.25">
      <c r="A7550" s="4" t="str">
        <f>HYPERLINK("http://www.autodoc.ru/Web/price/art/MD46392002N?analog=on","MD46392002N")</f>
        <v>MD46392002N</v>
      </c>
      <c r="B7550" s="1" t="s">
        <v>11801</v>
      </c>
      <c r="C7550" s="1" t="s">
        <v>11806</v>
      </c>
      <c r="D7550" t="s">
        <v>11807</v>
      </c>
    </row>
    <row r="7551" spans="1:4" x14ac:dyDescent="0.25">
      <c r="A7551" s="4" t="str">
        <f>HYPERLINK("http://www.autodoc.ru/Web/price/art/MD16405073L?analog=on","MD16405073L")</f>
        <v>MD16405073L</v>
      </c>
      <c r="B7551" s="1" t="s">
        <v>10205</v>
      </c>
      <c r="C7551" s="1" t="s">
        <v>725</v>
      </c>
      <c r="D7551" t="s">
        <v>10215</v>
      </c>
    </row>
    <row r="7552" spans="1:4" x14ac:dyDescent="0.25">
      <c r="A7552" s="4" t="str">
        <f>HYPERLINK("http://www.autodoc.ru/Web/price/art/MD16405073R?analog=on","MD16405073R")</f>
        <v>MD16405073R</v>
      </c>
      <c r="B7552" s="1" t="s">
        <v>10207</v>
      </c>
      <c r="C7552" s="1" t="s">
        <v>725</v>
      </c>
      <c r="D7552" t="s">
        <v>10216</v>
      </c>
    </row>
    <row r="7553" spans="1:4" x14ac:dyDescent="0.25">
      <c r="A7553" s="4" t="str">
        <f>HYPERLINK("http://www.autodoc.ru/Web/price/art/MD46302290L?analog=on","MD46302290L")</f>
        <v>MD46302290L</v>
      </c>
      <c r="B7553" s="1" t="s">
        <v>11808</v>
      </c>
      <c r="C7553" s="1" t="s">
        <v>2125</v>
      </c>
      <c r="D7553" t="s">
        <v>11809</v>
      </c>
    </row>
    <row r="7554" spans="1:4" x14ac:dyDescent="0.25">
      <c r="A7554" s="4" t="str">
        <f>HYPERLINK("http://www.autodoc.ru/Web/price/art/MD46302290R?analog=on","MD46302290R")</f>
        <v>MD46302290R</v>
      </c>
      <c r="B7554" s="1" t="s">
        <v>11810</v>
      </c>
      <c r="C7554" s="1" t="s">
        <v>2125</v>
      </c>
      <c r="D7554" t="s">
        <v>11811</v>
      </c>
    </row>
    <row r="7555" spans="1:4" x14ac:dyDescent="0.25">
      <c r="A7555" s="4" t="str">
        <f>HYPERLINK("http://www.autodoc.ru/Web/price/art/MD46307450L?analog=on","MD46307450L")</f>
        <v>MD46307450L</v>
      </c>
      <c r="B7555" s="1" t="s">
        <v>11812</v>
      </c>
      <c r="C7555" s="1" t="s">
        <v>764</v>
      </c>
      <c r="D7555" t="s">
        <v>11813</v>
      </c>
    </row>
    <row r="7556" spans="1:4" x14ac:dyDescent="0.25">
      <c r="A7556" s="4" t="str">
        <f>HYPERLINK("http://www.autodoc.ru/Web/price/art/MD46307450R?analog=on","MD46307450R")</f>
        <v>MD46307450R</v>
      </c>
      <c r="B7556" s="1" t="s">
        <v>11814</v>
      </c>
      <c r="C7556" s="1" t="s">
        <v>764</v>
      </c>
      <c r="D7556" t="s">
        <v>11815</v>
      </c>
    </row>
    <row r="7557" spans="1:4" x14ac:dyDescent="0.25">
      <c r="A7557" s="4" t="str">
        <f>HYPERLINK("http://www.autodoc.ru/Web/price/art/MD16612460L?analog=on","MD16612460L")</f>
        <v>MD16612460L</v>
      </c>
      <c r="B7557" s="1" t="s">
        <v>10333</v>
      </c>
      <c r="C7557" s="1" t="s">
        <v>546</v>
      </c>
      <c r="D7557" t="s">
        <v>10334</v>
      </c>
    </row>
    <row r="7558" spans="1:4" x14ac:dyDescent="0.25">
      <c r="A7558" s="4" t="str">
        <f>HYPERLINK("http://www.autodoc.ru/Web/price/art/MD16612460R?analog=on","MD16612460R")</f>
        <v>MD16612460R</v>
      </c>
      <c r="B7558" s="1" t="s">
        <v>10335</v>
      </c>
      <c r="C7558" s="1" t="s">
        <v>546</v>
      </c>
      <c r="D7558" t="s">
        <v>10336</v>
      </c>
    </row>
    <row r="7559" spans="1:4" x14ac:dyDescent="0.25">
      <c r="A7559" s="4" t="str">
        <f>HYPERLINK("http://www.autodoc.ru/Web/price/art/MD16612461L?analog=on","MD16612461L")</f>
        <v>MD16612461L</v>
      </c>
      <c r="B7559" s="1" t="s">
        <v>10337</v>
      </c>
      <c r="C7559" s="1" t="s">
        <v>546</v>
      </c>
      <c r="D7559" t="s">
        <v>10338</v>
      </c>
    </row>
    <row r="7560" spans="1:4" x14ac:dyDescent="0.25">
      <c r="A7560" s="4" t="str">
        <f>HYPERLINK("http://www.autodoc.ru/Web/price/art/MD16612461R?analog=on","MD16612461R")</f>
        <v>MD16612461R</v>
      </c>
      <c r="B7560" s="1" t="s">
        <v>10339</v>
      </c>
      <c r="C7560" s="1" t="s">
        <v>546</v>
      </c>
      <c r="D7560" t="s">
        <v>10340</v>
      </c>
    </row>
    <row r="7561" spans="1:4" x14ac:dyDescent="0.25">
      <c r="A7561" s="4" t="str">
        <f>HYPERLINK("http://www.autodoc.ru/Web/price/art/MD46302670XL?analog=on","MD46302670XL")</f>
        <v>MD46302670XL</v>
      </c>
      <c r="B7561" s="1" t="s">
        <v>11816</v>
      </c>
      <c r="C7561" s="1" t="s">
        <v>3291</v>
      </c>
      <c r="D7561" t="s">
        <v>11817</v>
      </c>
    </row>
    <row r="7562" spans="1:4" x14ac:dyDescent="0.25">
      <c r="A7562" s="4" t="str">
        <f>HYPERLINK("http://www.autodoc.ru/Web/price/art/MD46302670XR?analog=on","MD46302670XR")</f>
        <v>MD46302670XR</v>
      </c>
      <c r="B7562" s="1" t="s">
        <v>11818</v>
      </c>
      <c r="C7562" s="1" t="s">
        <v>3291</v>
      </c>
      <c r="D7562" t="s">
        <v>11819</v>
      </c>
    </row>
    <row r="7563" spans="1:4" x14ac:dyDescent="0.25">
      <c r="A7563" s="4" t="str">
        <f>HYPERLINK("http://www.autodoc.ru/Web/price/art/MD46307740L?analog=on","MD46307740L")</f>
        <v>MD46307740L</v>
      </c>
      <c r="B7563" s="1" t="s">
        <v>11820</v>
      </c>
      <c r="C7563" s="1" t="s">
        <v>764</v>
      </c>
      <c r="D7563" t="s">
        <v>11821</v>
      </c>
    </row>
    <row r="7564" spans="1:4" x14ac:dyDescent="0.25">
      <c r="A7564" s="4" t="str">
        <f>HYPERLINK("http://www.autodoc.ru/Web/price/art/MD46307740R?analog=on","MD46307740R")</f>
        <v>MD46307740R</v>
      </c>
      <c r="B7564" s="1" t="s">
        <v>11822</v>
      </c>
      <c r="C7564" s="1" t="s">
        <v>764</v>
      </c>
      <c r="D7564" t="s">
        <v>11823</v>
      </c>
    </row>
    <row r="7565" spans="1:4" x14ac:dyDescent="0.25">
      <c r="A7565" s="4" t="str">
        <f>HYPERLINK("http://www.autodoc.ru/Web/price/art/MD16405930?analog=on","MD16405930")</f>
        <v>MD16405930</v>
      </c>
      <c r="B7565" s="1" t="s">
        <v>10287</v>
      </c>
      <c r="C7565" s="1" t="s">
        <v>725</v>
      </c>
      <c r="D7565" t="s">
        <v>10288</v>
      </c>
    </row>
    <row r="7566" spans="1:4" x14ac:dyDescent="0.25">
      <c r="A7566" s="4" t="str">
        <f>HYPERLINK("http://www.autodoc.ru/Web/price/art/MD16398970?analog=on","MD16398970")</f>
        <v>MD16398970</v>
      </c>
      <c r="B7566" s="1" t="s">
        <v>9544</v>
      </c>
      <c r="C7566" s="1" t="s">
        <v>699</v>
      </c>
      <c r="D7566" t="s">
        <v>9545</v>
      </c>
    </row>
    <row r="7567" spans="1:4" x14ac:dyDescent="0.25">
      <c r="A7567" s="3" t="s">
        <v>11824</v>
      </c>
      <c r="B7567" s="3"/>
      <c r="C7567" s="3"/>
      <c r="D7567" s="3"/>
    </row>
    <row r="7568" spans="1:4" x14ac:dyDescent="0.25">
      <c r="A7568" s="4" t="str">
        <f>HYPERLINK("http://www.autodoc.ru/Web/price/art/MD11713270L?analog=on","MD11713270L")</f>
        <v>MD11713270L</v>
      </c>
      <c r="B7568" s="1" t="s">
        <v>11825</v>
      </c>
      <c r="C7568" s="1" t="s">
        <v>1924</v>
      </c>
      <c r="D7568" t="s">
        <v>11826</v>
      </c>
    </row>
    <row r="7569" spans="1:4" x14ac:dyDescent="0.25">
      <c r="A7569" s="4" t="str">
        <f>HYPERLINK("http://www.autodoc.ru/Web/price/art/MD11713270R?analog=on","MD11713270R")</f>
        <v>MD11713270R</v>
      </c>
      <c r="B7569" s="1" t="s">
        <v>11827</v>
      </c>
      <c r="C7569" s="1" t="s">
        <v>1924</v>
      </c>
      <c r="D7569" t="s">
        <v>11828</v>
      </c>
    </row>
    <row r="7570" spans="1:4" x14ac:dyDescent="0.25">
      <c r="A7570" s="3" t="s">
        <v>11829</v>
      </c>
      <c r="B7570" s="3"/>
      <c r="C7570" s="3"/>
      <c r="D7570" s="3"/>
    </row>
    <row r="7571" spans="1:4" x14ac:dyDescent="0.25">
      <c r="A7571" s="4" t="str">
        <f>HYPERLINK("http://www.autodoc.ru/Web/price/art/MDGLA17000L?analog=on","MDGLA17000L")</f>
        <v>MDGLA17000L</v>
      </c>
      <c r="B7571" s="1" t="s">
        <v>11830</v>
      </c>
      <c r="C7571" s="1" t="s">
        <v>2025</v>
      </c>
      <c r="D7571" t="s">
        <v>11831</v>
      </c>
    </row>
    <row r="7572" spans="1:4" x14ac:dyDescent="0.25">
      <c r="A7572" s="4" t="str">
        <f>HYPERLINK("http://www.autodoc.ru/Web/price/art/MDGLA14000L?analog=on","MDGLA14000L")</f>
        <v>MDGLA14000L</v>
      </c>
      <c r="B7572" s="1" t="s">
        <v>11832</v>
      </c>
      <c r="C7572" s="1" t="s">
        <v>1467</v>
      </c>
      <c r="D7572" t="s">
        <v>11833</v>
      </c>
    </row>
    <row r="7573" spans="1:4" x14ac:dyDescent="0.25">
      <c r="A7573" s="4" t="str">
        <f>HYPERLINK("http://www.autodoc.ru/Web/price/art/MDGLA17000R?analog=on","MDGLA17000R")</f>
        <v>MDGLA17000R</v>
      </c>
      <c r="B7573" s="1" t="s">
        <v>11834</v>
      </c>
      <c r="C7573" s="1" t="s">
        <v>2025</v>
      </c>
      <c r="D7573" t="s">
        <v>11835</v>
      </c>
    </row>
    <row r="7574" spans="1:4" x14ac:dyDescent="0.25">
      <c r="A7574" s="4" t="str">
        <f>HYPERLINK("http://www.autodoc.ru/Web/price/art/MDGLA14000R?analog=on","MDGLA14000R")</f>
        <v>MDGLA14000R</v>
      </c>
      <c r="B7574" s="1" t="s">
        <v>11836</v>
      </c>
      <c r="C7574" s="1" t="s">
        <v>1467</v>
      </c>
      <c r="D7574" t="s">
        <v>11837</v>
      </c>
    </row>
    <row r="7575" spans="1:4" x14ac:dyDescent="0.25">
      <c r="A7575" s="4" t="str">
        <f>HYPERLINK("http://www.autodoc.ru/Web/price/art/MDGLA14160?analog=on","MDGLA14160")</f>
        <v>MDGLA14160</v>
      </c>
      <c r="B7575" s="1" t="s">
        <v>11838</v>
      </c>
      <c r="C7575" s="1" t="s">
        <v>1467</v>
      </c>
      <c r="D7575" t="s">
        <v>11839</v>
      </c>
    </row>
    <row r="7576" spans="1:4" x14ac:dyDescent="0.25">
      <c r="A7576" s="4" t="str">
        <f>HYPERLINK("http://www.autodoc.ru/Web/price/art/MDGLA14270L?analog=on","MDGLA14270L")</f>
        <v>MDGLA14270L</v>
      </c>
      <c r="B7576" s="1" t="s">
        <v>11840</v>
      </c>
      <c r="C7576" s="1" t="s">
        <v>1467</v>
      </c>
      <c r="D7576" t="s">
        <v>11841</v>
      </c>
    </row>
    <row r="7577" spans="1:4" x14ac:dyDescent="0.25">
      <c r="A7577" s="4" t="str">
        <f>HYPERLINK("http://www.autodoc.ru/Web/price/art/MDGLA14270R?analog=on","MDGLA14270R")</f>
        <v>MDGLA14270R</v>
      </c>
      <c r="B7577" s="1" t="s">
        <v>11842</v>
      </c>
      <c r="C7577" s="1" t="s">
        <v>1467</v>
      </c>
      <c r="D7577" t="s">
        <v>11843</v>
      </c>
    </row>
    <row r="7578" spans="1:4" x14ac:dyDescent="0.25">
      <c r="A7578" s="4" t="str">
        <f>HYPERLINK("http://www.autodoc.ru/Web/price/art/MD21316272L?analog=on","MD21316272L")</f>
        <v>MD21316272L</v>
      </c>
      <c r="B7578" s="1" t="s">
        <v>11606</v>
      </c>
      <c r="C7578" s="1" t="s">
        <v>557</v>
      </c>
      <c r="D7578" t="s">
        <v>11844</v>
      </c>
    </row>
    <row r="7579" spans="1:4" x14ac:dyDescent="0.25">
      <c r="A7579" s="4" t="str">
        <f>HYPERLINK("http://www.autodoc.ru/Web/price/art/MDGLA14290L?analog=on","MDGLA14290L")</f>
        <v>MDGLA14290L</v>
      </c>
      <c r="B7579" s="1" t="s">
        <v>11845</v>
      </c>
      <c r="C7579" s="1" t="s">
        <v>1467</v>
      </c>
      <c r="D7579" t="s">
        <v>11846</v>
      </c>
    </row>
    <row r="7580" spans="1:4" x14ac:dyDescent="0.25">
      <c r="A7580" s="4" t="str">
        <f>HYPERLINK("http://www.autodoc.ru/Web/price/art/MDGLA14290R?analog=on","MDGLA14290R")</f>
        <v>MDGLA14290R</v>
      </c>
      <c r="B7580" s="1" t="s">
        <v>11847</v>
      </c>
      <c r="C7580" s="1" t="s">
        <v>1467</v>
      </c>
      <c r="D7580" t="s">
        <v>11848</v>
      </c>
    </row>
    <row r="7581" spans="1:4" x14ac:dyDescent="0.25">
      <c r="A7581" s="4" t="str">
        <f>HYPERLINK("http://www.autodoc.ru/Web/price/art/MDGLA14291L?analog=on","MDGLA14291L")</f>
        <v>MDGLA14291L</v>
      </c>
      <c r="B7581" s="1" t="s">
        <v>11849</v>
      </c>
      <c r="C7581" s="1" t="s">
        <v>1467</v>
      </c>
      <c r="D7581" t="s">
        <v>11850</v>
      </c>
    </row>
    <row r="7582" spans="1:4" x14ac:dyDescent="0.25">
      <c r="A7582" s="4" t="str">
        <f>HYPERLINK("http://www.autodoc.ru/Web/price/art/MDGLA14291R?analog=on","MDGLA14291R")</f>
        <v>MDGLA14291R</v>
      </c>
      <c r="B7582" s="1" t="s">
        <v>11851</v>
      </c>
      <c r="C7582" s="1" t="s">
        <v>1467</v>
      </c>
      <c r="D7582" t="s">
        <v>11852</v>
      </c>
    </row>
    <row r="7583" spans="1:4" x14ac:dyDescent="0.25">
      <c r="A7583" s="4" t="str">
        <f>HYPERLINK("http://www.autodoc.ru/Web/price/art/MDGLA14450L?analog=on","MDGLA14450L")</f>
        <v>MDGLA14450L</v>
      </c>
      <c r="B7583" s="1" t="s">
        <v>11853</v>
      </c>
      <c r="C7583" s="1" t="s">
        <v>1467</v>
      </c>
      <c r="D7583" t="s">
        <v>11854</v>
      </c>
    </row>
    <row r="7584" spans="1:4" x14ac:dyDescent="0.25">
      <c r="A7584" s="4" t="str">
        <f>HYPERLINK("http://www.autodoc.ru/Web/price/art/MDGLA14450R?analog=on","MDGLA14450R")</f>
        <v>MDGLA14450R</v>
      </c>
      <c r="B7584" s="1" t="s">
        <v>11855</v>
      </c>
      <c r="C7584" s="1" t="s">
        <v>1467</v>
      </c>
      <c r="D7584" t="s">
        <v>11856</v>
      </c>
    </row>
    <row r="7585" spans="1:4" x14ac:dyDescent="0.25">
      <c r="A7585" s="4" t="str">
        <f>HYPERLINK("http://www.autodoc.ru/Web/price/art/MDGLA144G0?analog=on","MDGLA144G0")</f>
        <v>MDGLA144G0</v>
      </c>
      <c r="B7585" s="1" t="s">
        <v>11857</v>
      </c>
      <c r="C7585" s="1" t="s">
        <v>1467</v>
      </c>
      <c r="D7585" t="s">
        <v>11858</v>
      </c>
    </row>
    <row r="7586" spans="1:4" x14ac:dyDescent="0.25">
      <c r="A7586" s="4" t="str">
        <f>HYPERLINK("http://www.autodoc.ru/Web/price/art/MDGLA14740L?analog=on","MDGLA14740L")</f>
        <v>MDGLA14740L</v>
      </c>
      <c r="B7586" s="1" t="s">
        <v>11859</v>
      </c>
      <c r="C7586" s="1" t="s">
        <v>1467</v>
      </c>
      <c r="D7586" t="s">
        <v>11860</v>
      </c>
    </row>
    <row r="7587" spans="1:4" x14ac:dyDescent="0.25">
      <c r="A7587" s="4" t="str">
        <f>HYPERLINK("http://www.autodoc.ru/Web/price/art/MDGLA14740R?analog=on","MDGLA14740R")</f>
        <v>MDGLA14740R</v>
      </c>
      <c r="B7587" s="1" t="s">
        <v>11861</v>
      </c>
      <c r="C7587" s="1" t="s">
        <v>1467</v>
      </c>
      <c r="D7587" t="s">
        <v>11862</v>
      </c>
    </row>
    <row r="7588" spans="1:4" x14ac:dyDescent="0.25">
      <c r="A7588" s="4" t="str">
        <f>HYPERLINK("http://www.autodoc.ru/Web/price/art/MDGLA14750L?analog=on","MDGLA14750L")</f>
        <v>MDGLA14750L</v>
      </c>
      <c r="B7588" s="1" t="s">
        <v>11863</v>
      </c>
      <c r="C7588" s="1" t="s">
        <v>1467</v>
      </c>
      <c r="D7588" t="s">
        <v>11864</v>
      </c>
    </row>
    <row r="7589" spans="1:4" x14ac:dyDescent="0.25">
      <c r="A7589" s="4" t="str">
        <f>HYPERLINK("http://www.autodoc.ru/Web/price/art/MDGLA14750R?analog=on","MDGLA14750R")</f>
        <v>MDGLA14750R</v>
      </c>
      <c r="B7589" s="1" t="s">
        <v>11865</v>
      </c>
      <c r="C7589" s="1" t="s">
        <v>1467</v>
      </c>
      <c r="D7589" t="s">
        <v>11866</v>
      </c>
    </row>
    <row r="7590" spans="1:4" x14ac:dyDescent="0.25">
      <c r="A7590" s="3" t="s">
        <v>11867</v>
      </c>
      <c r="B7590" s="3"/>
      <c r="C7590" s="3"/>
      <c r="D7590" s="3"/>
    </row>
    <row r="7591" spans="1:4" x14ac:dyDescent="0.25">
      <c r="A7591" s="4" t="str">
        <f>HYPERLINK("http://www.autodoc.ru/Web/price/art/MDGL006000L?analog=on","MDGL006000L")</f>
        <v>MDGL006000L</v>
      </c>
      <c r="B7591" s="1" t="s">
        <v>11868</v>
      </c>
      <c r="C7591" s="1" t="s">
        <v>1995</v>
      </c>
      <c r="D7591" t="s">
        <v>11869</v>
      </c>
    </row>
    <row r="7592" spans="1:4" x14ac:dyDescent="0.25">
      <c r="A7592" s="4" t="str">
        <f>HYPERLINK("http://www.autodoc.ru/Web/price/art/MDGL006000R?analog=on","MDGL006000R")</f>
        <v>MDGL006000R</v>
      </c>
      <c r="B7592" s="1" t="s">
        <v>11870</v>
      </c>
      <c r="C7592" s="1" t="s">
        <v>1995</v>
      </c>
      <c r="D7592" t="s">
        <v>11871</v>
      </c>
    </row>
    <row r="7593" spans="1:4" x14ac:dyDescent="0.25">
      <c r="A7593" s="4" t="str">
        <f>HYPERLINK("http://www.autodoc.ru/Web/price/art/MDGL006270L?analog=on","MDGL006270L")</f>
        <v>MDGL006270L</v>
      </c>
      <c r="B7593" s="1" t="s">
        <v>11872</v>
      </c>
      <c r="C7593" s="1" t="s">
        <v>1995</v>
      </c>
      <c r="D7593" t="s">
        <v>11873</v>
      </c>
    </row>
    <row r="7594" spans="1:4" x14ac:dyDescent="0.25">
      <c r="A7594" s="4" t="str">
        <f>HYPERLINK("http://www.autodoc.ru/Web/price/art/MDGL006270R?analog=on","MDGL006270R")</f>
        <v>MDGL006270R</v>
      </c>
      <c r="B7594" s="1" t="s">
        <v>11874</v>
      </c>
      <c r="C7594" s="1" t="s">
        <v>1995</v>
      </c>
      <c r="D7594" t="s">
        <v>11875</v>
      </c>
    </row>
    <row r="7595" spans="1:4" x14ac:dyDescent="0.25">
      <c r="A7595" s="4" t="str">
        <f>HYPERLINK("http://www.autodoc.ru/Web/price/art/MDGL006271L?analog=on","MDGL006271L")</f>
        <v>MDGL006271L</v>
      </c>
      <c r="B7595" s="1" t="s">
        <v>11872</v>
      </c>
      <c r="C7595" s="1" t="s">
        <v>1995</v>
      </c>
      <c r="D7595" t="s">
        <v>11876</v>
      </c>
    </row>
    <row r="7596" spans="1:4" x14ac:dyDescent="0.25">
      <c r="A7596" s="4" t="str">
        <f>HYPERLINK("http://www.autodoc.ru/Web/price/art/MDGL006271R?analog=on","MDGL006271R")</f>
        <v>MDGL006271R</v>
      </c>
      <c r="B7596" s="1" t="s">
        <v>11874</v>
      </c>
      <c r="C7596" s="1" t="s">
        <v>1995</v>
      </c>
      <c r="D7596" t="s">
        <v>11877</v>
      </c>
    </row>
    <row r="7597" spans="1:4" x14ac:dyDescent="0.25">
      <c r="A7597" s="4" t="str">
        <f>HYPERLINK("http://www.autodoc.ru/Web/price/art/MDGL006300L?analog=on","MDGL006300L")</f>
        <v>MDGL006300L</v>
      </c>
      <c r="B7597" s="1" t="s">
        <v>11878</v>
      </c>
      <c r="C7597" s="1" t="s">
        <v>1995</v>
      </c>
      <c r="D7597" t="s">
        <v>11879</v>
      </c>
    </row>
    <row r="7598" spans="1:4" x14ac:dyDescent="0.25">
      <c r="A7598" s="4" t="str">
        <f>HYPERLINK("http://www.autodoc.ru/Web/price/art/MDGL006300R?analog=on","MDGL006300R")</f>
        <v>MDGL006300R</v>
      </c>
      <c r="B7598" s="1" t="s">
        <v>11880</v>
      </c>
      <c r="C7598" s="1" t="s">
        <v>1995</v>
      </c>
      <c r="D7598" t="s">
        <v>11881</v>
      </c>
    </row>
    <row r="7599" spans="1:4" x14ac:dyDescent="0.25">
      <c r="A7599" s="4" t="str">
        <f>HYPERLINK("http://www.autodoc.ru/Web/price/art/MDGL006301L?analog=on","MDGL006301L")</f>
        <v>MDGL006301L</v>
      </c>
      <c r="B7599" s="1" t="s">
        <v>11882</v>
      </c>
      <c r="C7599" s="1" t="s">
        <v>1995</v>
      </c>
      <c r="D7599" t="s">
        <v>11883</v>
      </c>
    </row>
    <row r="7600" spans="1:4" x14ac:dyDescent="0.25">
      <c r="A7600" s="4" t="str">
        <f>HYPERLINK("http://www.autodoc.ru/Web/price/art/MDGL006301R?analog=on","MDGL006301R")</f>
        <v>MDGL006301R</v>
      </c>
      <c r="B7600" s="1" t="s">
        <v>11884</v>
      </c>
      <c r="C7600" s="1" t="s">
        <v>1995</v>
      </c>
      <c r="D7600" t="s">
        <v>11885</v>
      </c>
    </row>
    <row r="7601" spans="1:4" x14ac:dyDescent="0.25">
      <c r="A7601" s="4" t="str">
        <f>HYPERLINK("http://www.autodoc.ru/Web/price/art/MDGL006330?analog=on","MDGL006330")</f>
        <v>MDGL006330</v>
      </c>
      <c r="B7601" s="1" t="s">
        <v>11886</v>
      </c>
      <c r="C7601" s="1" t="s">
        <v>1995</v>
      </c>
      <c r="D7601" t="s">
        <v>11887</v>
      </c>
    </row>
    <row r="7602" spans="1:4" x14ac:dyDescent="0.25">
      <c r="A7602" s="4" t="str">
        <f>HYPERLINK("http://www.autodoc.ru/Web/price/art/MDGL006410?analog=on","MDGL006410")</f>
        <v>MDGL006410</v>
      </c>
      <c r="B7602" s="1" t="s">
        <v>11888</v>
      </c>
      <c r="C7602" s="1" t="s">
        <v>1995</v>
      </c>
      <c r="D7602" t="s">
        <v>11889</v>
      </c>
    </row>
    <row r="7603" spans="1:4" x14ac:dyDescent="0.25">
      <c r="A7603" s="4" t="str">
        <f>HYPERLINK("http://www.autodoc.ru/Web/price/art/MDGL0064A0N?analog=on","MDGL0064A0N")</f>
        <v>MDGL0064A0N</v>
      </c>
      <c r="C7603" s="1" t="s">
        <v>1995</v>
      </c>
      <c r="D7603" t="s">
        <v>11890</v>
      </c>
    </row>
    <row r="7604" spans="1:4" x14ac:dyDescent="0.25">
      <c r="A7604" s="4" t="str">
        <f>HYPERLINK("http://www.autodoc.ru/Web/price/art/MDGL0064D0L?analog=on","MDGL0064D0L")</f>
        <v>MDGL0064D0L</v>
      </c>
      <c r="B7604" s="1" t="s">
        <v>11891</v>
      </c>
      <c r="C7604" s="1" t="s">
        <v>1995</v>
      </c>
      <c r="D7604" t="s">
        <v>11892</v>
      </c>
    </row>
    <row r="7605" spans="1:4" x14ac:dyDescent="0.25">
      <c r="A7605" s="4" t="str">
        <f>HYPERLINK("http://www.autodoc.ru/Web/price/art/MDGL0064D0R?analog=on","MDGL0064D0R")</f>
        <v>MDGL0064D0R</v>
      </c>
      <c r="B7605" s="1" t="s">
        <v>11893</v>
      </c>
      <c r="C7605" s="1" t="s">
        <v>1995</v>
      </c>
      <c r="D7605" t="s">
        <v>11894</v>
      </c>
    </row>
    <row r="7606" spans="1:4" x14ac:dyDescent="0.25">
      <c r="A7606" s="4" t="str">
        <f>HYPERLINK("http://www.autodoc.ru/Web/price/art/MD16405810L?analog=on","MD16405810L")</f>
        <v>MD16405810L</v>
      </c>
      <c r="B7606" s="1" t="s">
        <v>10283</v>
      </c>
      <c r="C7606" s="1" t="s">
        <v>725</v>
      </c>
      <c r="D7606" t="s">
        <v>10284</v>
      </c>
    </row>
    <row r="7607" spans="1:4" x14ac:dyDescent="0.25">
      <c r="A7607" s="4" t="str">
        <f>HYPERLINK("http://www.autodoc.ru/Web/price/art/MD16405810R?analog=on","MD16405810R")</f>
        <v>MD16405810R</v>
      </c>
      <c r="B7607" s="1" t="s">
        <v>10285</v>
      </c>
      <c r="C7607" s="1" t="s">
        <v>725</v>
      </c>
      <c r="D7607" t="s">
        <v>10286</v>
      </c>
    </row>
    <row r="7608" spans="1:4" x14ac:dyDescent="0.25">
      <c r="A7608" s="4" t="str">
        <f>HYPERLINK("http://www.autodoc.ru/Web/price/art/MD16405930?analog=on","MD16405930")</f>
        <v>MD16405930</v>
      </c>
      <c r="B7608" s="1" t="s">
        <v>10287</v>
      </c>
      <c r="C7608" s="1" t="s">
        <v>725</v>
      </c>
      <c r="D7608" t="s">
        <v>10288</v>
      </c>
    </row>
    <row r="7609" spans="1:4" x14ac:dyDescent="0.25">
      <c r="A7609" s="4" t="str">
        <f>HYPERLINK("http://www.autodoc.ru/Web/price/art/MDGL0069C0L?analog=on","MDGL0069C0L")</f>
        <v>MDGL0069C0L</v>
      </c>
      <c r="B7609" s="1" t="s">
        <v>11895</v>
      </c>
      <c r="C7609" s="1" t="s">
        <v>1995</v>
      </c>
      <c r="D7609" t="s">
        <v>11896</v>
      </c>
    </row>
    <row r="7610" spans="1:4" x14ac:dyDescent="0.25">
      <c r="A7610" s="4" t="str">
        <f>HYPERLINK("http://www.autodoc.ru/Web/price/art/MDGL0069C0R?analog=on","MDGL0069C0R")</f>
        <v>MDGL0069C0R</v>
      </c>
      <c r="B7610" s="1" t="s">
        <v>11897</v>
      </c>
      <c r="C7610" s="1" t="s">
        <v>1995</v>
      </c>
      <c r="D7610" t="s">
        <v>11898</v>
      </c>
    </row>
    <row r="7611" spans="1:4" x14ac:dyDescent="0.25">
      <c r="A7611" s="4" t="str">
        <f>HYPERLINK("http://www.autodoc.ru/Web/price/art/MD16405970?analog=on","MD16405970")</f>
        <v>MD16405970</v>
      </c>
      <c r="B7611" s="1" t="s">
        <v>10293</v>
      </c>
      <c r="C7611" s="1" t="s">
        <v>725</v>
      </c>
      <c r="D7611" t="s">
        <v>10294</v>
      </c>
    </row>
    <row r="7612" spans="1:4" x14ac:dyDescent="0.25">
      <c r="A7612" s="3" t="s">
        <v>11899</v>
      </c>
      <c r="B7612" s="3"/>
      <c r="C7612" s="3"/>
      <c r="D7612" s="3"/>
    </row>
    <row r="7613" spans="1:4" x14ac:dyDescent="0.25">
      <c r="A7613" s="4" t="str">
        <f>HYPERLINK("http://www.autodoc.ru/Web/price/art/MDGLK10000BN?analog=on","MDGLK10000BN")</f>
        <v>MDGLK10000BN</v>
      </c>
      <c r="B7613" s="1" t="s">
        <v>11900</v>
      </c>
      <c r="C7613" s="1" t="s">
        <v>437</v>
      </c>
      <c r="D7613" t="s">
        <v>11901</v>
      </c>
    </row>
    <row r="7614" spans="1:4" x14ac:dyDescent="0.25">
      <c r="A7614" s="4" t="str">
        <f>HYPERLINK("http://www.autodoc.ru/Web/price/art/MDGLK08000L?analog=on","MDGLK08000L")</f>
        <v>MDGLK08000L</v>
      </c>
      <c r="B7614" s="1" t="s">
        <v>11902</v>
      </c>
      <c r="C7614" s="1" t="s">
        <v>7796</v>
      </c>
      <c r="D7614" t="s">
        <v>11903</v>
      </c>
    </row>
    <row r="7615" spans="1:4" x14ac:dyDescent="0.25">
      <c r="A7615" s="4" t="str">
        <f>HYPERLINK("http://www.autodoc.ru/Web/price/art/MDGLK12000L?analog=on","MDGLK12000L")</f>
        <v>MDGLK12000L</v>
      </c>
      <c r="B7615" s="1" t="s">
        <v>11904</v>
      </c>
      <c r="C7615" s="1" t="s">
        <v>546</v>
      </c>
      <c r="D7615" t="s">
        <v>11905</v>
      </c>
    </row>
    <row r="7616" spans="1:4" x14ac:dyDescent="0.25">
      <c r="A7616" s="4" t="str">
        <f>HYPERLINK("http://www.autodoc.ru/Web/price/art/MDGLK08000R?analog=on","MDGLK08000R")</f>
        <v>MDGLK08000R</v>
      </c>
      <c r="B7616" s="1" t="s">
        <v>11906</v>
      </c>
      <c r="C7616" s="1" t="s">
        <v>7796</v>
      </c>
      <c r="D7616" t="s">
        <v>11907</v>
      </c>
    </row>
    <row r="7617" spans="1:4" x14ac:dyDescent="0.25">
      <c r="A7617" s="4" t="str">
        <f>HYPERLINK("http://www.autodoc.ru/Web/price/art/MDGLK12000R?analog=on","MDGLK12000R")</f>
        <v>MDGLK12000R</v>
      </c>
      <c r="B7617" s="1" t="s">
        <v>11908</v>
      </c>
      <c r="C7617" s="1" t="s">
        <v>546</v>
      </c>
      <c r="D7617" t="s">
        <v>11909</v>
      </c>
    </row>
    <row r="7618" spans="1:4" x14ac:dyDescent="0.25">
      <c r="A7618" s="4" t="str">
        <f>HYPERLINK("http://www.autodoc.ru/Web/price/art/MDGLK10100HB?analog=on","MDGLK10100HB")</f>
        <v>MDGLK10100HB</v>
      </c>
      <c r="B7618" s="1" t="s">
        <v>11910</v>
      </c>
      <c r="C7618" s="1" t="s">
        <v>437</v>
      </c>
      <c r="D7618" t="s">
        <v>11911</v>
      </c>
    </row>
    <row r="7619" spans="1:4" x14ac:dyDescent="0.25">
      <c r="A7619" s="4" t="str">
        <f>HYPERLINK("http://www.autodoc.ru/Web/price/art/MDGLK101D0L?analog=on","MDGLK101D0L")</f>
        <v>MDGLK101D0L</v>
      </c>
      <c r="B7619" s="1" t="s">
        <v>11912</v>
      </c>
      <c r="C7619" s="1" t="s">
        <v>437</v>
      </c>
      <c r="D7619" t="s">
        <v>11913</v>
      </c>
    </row>
    <row r="7620" spans="1:4" x14ac:dyDescent="0.25">
      <c r="A7620" s="4" t="str">
        <f>HYPERLINK("http://www.autodoc.ru/Web/price/art/MDGLK131D0L?analog=on","MDGLK131D0L")</f>
        <v>MDGLK131D0L</v>
      </c>
      <c r="B7620" s="1" t="s">
        <v>11914</v>
      </c>
      <c r="C7620" s="1" t="s">
        <v>1924</v>
      </c>
      <c r="D7620" t="s">
        <v>11915</v>
      </c>
    </row>
    <row r="7621" spans="1:4" x14ac:dyDescent="0.25">
      <c r="A7621" s="4" t="str">
        <f>HYPERLINK("http://www.autodoc.ru/Web/price/art/MDGLK101D0R?analog=on","MDGLK101D0R")</f>
        <v>MDGLK101D0R</v>
      </c>
      <c r="B7621" s="1" t="s">
        <v>11916</v>
      </c>
      <c r="C7621" s="1" t="s">
        <v>437</v>
      </c>
      <c r="D7621" t="s">
        <v>11917</v>
      </c>
    </row>
    <row r="7622" spans="1:4" x14ac:dyDescent="0.25">
      <c r="A7622" s="4" t="str">
        <f>HYPERLINK("http://www.autodoc.ru/Web/price/art/MDGLK131D0R?analog=on","MDGLK131D0R")</f>
        <v>MDGLK131D0R</v>
      </c>
      <c r="B7622" s="1" t="s">
        <v>11918</v>
      </c>
      <c r="C7622" s="1" t="s">
        <v>1924</v>
      </c>
      <c r="D7622" t="s">
        <v>11919</v>
      </c>
    </row>
    <row r="7623" spans="1:4" x14ac:dyDescent="0.25">
      <c r="A7623" s="4" t="str">
        <f>HYPERLINK("http://www.autodoc.ru/Web/price/art/MDGLK131D0?analog=on","MDGLK131D0")</f>
        <v>MDGLK131D0</v>
      </c>
      <c r="B7623" s="1" t="s">
        <v>11920</v>
      </c>
      <c r="C7623" s="1" t="s">
        <v>1924</v>
      </c>
      <c r="D7623" t="s">
        <v>11921</v>
      </c>
    </row>
    <row r="7624" spans="1:4" x14ac:dyDescent="0.25">
      <c r="A7624" s="4" t="str">
        <f>HYPERLINK("http://www.autodoc.ru/Web/price/art/MDGLK101D1L?analog=on","MDGLK101D1L")</f>
        <v>MDGLK101D1L</v>
      </c>
      <c r="B7624" s="1" t="s">
        <v>11922</v>
      </c>
      <c r="C7624" s="1" t="s">
        <v>437</v>
      </c>
      <c r="D7624" t="s">
        <v>11923</v>
      </c>
    </row>
    <row r="7625" spans="1:4" x14ac:dyDescent="0.25">
      <c r="A7625" s="4" t="str">
        <f>HYPERLINK("http://www.autodoc.ru/Web/price/art/MDGLK101D1R?analog=on","MDGLK101D1R")</f>
        <v>MDGLK101D1R</v>
      </c>
      <c r="B7625" s="1" t="s">
        <v>11924</v>
      </c>
      <c r="C7625" s="1" t="s">
        <v>437</v>
      </c>
      <c r="D7625" t="s">
        <v>11925</v>
      </c>
    </row>
    <row r="7626" spans="1:4" x14ac:dyDescent="0.25">
      <c r="A7626" s="4" t="str">
        <f>HYPERLINK("http://www.autodoc.ru/Web/price/art/MDGLK101D2L?analog=on","MDGLK101D2L")</f>
        <v>MDGLK101D2L</v>
      </c>
      <c r="B7626" s="1" t="s">
        <v>11926</v>
      </c>
      <c r="C7626" s="1" t="s">
        <v>437</v>
      </c>
      <c r="D7626" t="s">
        <v>11927</v>
      </c>
    </row>
    <row r="7627" spans="1:4" x14ac:dyDescent="0.25">
      <c r="A7627" s="4" t="str">
        <f>HYPERLINK("http://www.autodoc.ru/Web/price/art/MDGLK101D2R?analog=on","MDGLK101D2R")</f>
        <v>MDGLK101D2R</v>
      </c>
      <c r="B7627" s="1" t="s">
        <v>11928</v>
      </c>
      <c r="C7627" s="1" t="s">
        <v>437</v>
      </c>
      <c r="D7627" t="s">
        <v>11929</v>
      </c>
    </row>
    <row r="7628" spans="1:4" x14ac:dyDescent="0.25">
      <c r="A7628" s="4" t="str">
        <f>HYPERLINK("http://www.autodoc.ru/Web/price/art/MDGLK10160?analog=on","MDGLK10160")</f>
        <v>MDGLK10160</v>
      </c>
      <c r="B7628" s="1" t="s">
        <v>11930</v>
      </c>
      <c r="C7628" s="1" t="s">
        <v>437</v>
      </c>
      <c r="D7628" t="s">
        <v>11931</v>
      </c>
    </row>
    <row r="7629" spans="1:4" x14ac:dyDescent="0.25">
      <c r="A7629" s="4" t="str">
        <f>HYPERLINK("http://www.autodoc.ru/Web/price/art/MDGLK13160?analog=on","MDGLK13160")</f>
        <v>MDGLK13160</v>
      </c>
      <c r="B7629" s="1" t="s">
        <v>11932</v>
      </c>
      <c r="C7629" s="1" t="s">
        <v>1924</v>
      </c>
      <c r="D7629" t="s">
        <v>11933</v>
      </c>
    </row>
    <row r="7630" spans="1:4" x14ac:dyDescent="0.25">
      <c r="A7630" s="4" t="str">
        <f>HYPERLINK("http://www.autodoc.ru/Web/price/art/MDGLK10161?analog=on","MDGLK10161")</f>
        <v>MDGLK10161</v>
      </c>
      <c r="B7630" s="1" t="s">
        <v>11934</v>
      </c>
      <c r="C7630" s="1" t="s">
        <v>437</v>
      </c>
      <c r="D7630" t="s">
        <v>11935</v>
      </c>
    </row>
    <row r="7631" spans="1:4" x14ac:dyDescent="0.25">
      <c r="A7631" s="4" t="str">
        <f>HYPERLINK("http://www.autodoc.ru/Web/price/art/MDGLK10162?analog=on","MDGLK10162")</f>
        <v>MDGLK10162</v>
      </c>
      <c r="B7631" s="1" t="s">
        <v>11936</v>
      </c>
      <c r="C7631" s="1" t="s">
        <v>437</v>
      </c>
      <c r="D7631" t="s">
        <v>11937</v>
      </c>
    </row>
    <row r="7632" spans="1:4" x14ac:dyDescent="0.25">
      <c r="A7632" s="4" t="str">
        <f>HYPERLINK("http://www.autodoc.ru/Web/price/art/MDGLK13180?analog=on","MDGLK13180")</f>
        <v>MDGLK13180</v>
      </c>
      <c r="B7632" s="1" t="s">
        <v>11938</v>
      </c>
      <c r="C7632" s="1" t="s">
        <v>1924</v>
      </c>
      <c r="D7632" t="s">
        <v>11939</v>
      </c>
    </row>
    <row r="7633" spans="1:4" x14ac:dyDescent="0.25">
      <c r="A7633" s="4" t="str">
        <f>HYPERLINK("http://www.autodoc.ru/Web/price/art/MDGLK13190L?analog=on","MDGLK13190L")</f>
        <v>MDGLK13190L</v>
      </c>
      <c r="B7633" s="1" t="s">
        <v>11940</v>
      </c>
      <c r="C7633" s="1" t="s">
        <v>1924</v>
      </c>
      <c r="D7633" t="s">
        <v>11941</v>
      </c>
    </row>
    <row r="7634" spans="1:4" x14ac:dyDescent="0.25">
      <c r="A7634" s="4" t="str">
        <f>HYPERLINK("http://www.autodoc.ru/Web/price/art/MDGLK10190L?analog=on","MDGLK10190L")</f>
        <v>MDGLK10190L</v>
      </c>
      <c r="B7634" s="1" t="s">
        <v>11942</v>
      </c>
      <c r="C7634" s="1" t="s">
        <v>437</v>
      </c>
      <c r="D7634" t="s">
        <v>11943</v>
      </c>
    </row>
    <row r="7635" spans="1:4" x14ac:dyDescent="0.25">
      <c r="A7635" s="4" t="str">
        <f>HYPERLINK("http://www.autodoc.ru/Web/price/art/MDGLK13190R?analog=on","MDGLK13190R")</f>
        <v>MDGLK13190R</v>
      </c>
      <c r="B7635" s="1" t="s">
        <v>11944</v>
      </c>
      <c r="C7635" s="1" t="s">
        <v>1924</v>
      </c>
      <c r="D7635" t="s">
        <v>11945</v>
      </c>
    </row>
    <row r="7636" spans="1:4" x14ac:dyDescent="0.25">
      <c r="A7636" s="4" t="str">
        <f>HYPERLINK("http://www.autodoc.ru/Web/price/art/MDGLK10190R?analog=on","MDGLK10190R")</f>
        <v>MDGLK10190R</v>
      </c>
      <c r="B7636" s="1" t="s">
        <v>11946</v>
      </c>
      <c r="C7636" s="1" t="s">
        <v>437</v>
      </c>
      <c r="D7636" t="s">
        <v>11947</v>
      </c>
    </row>
    <row r="7637" spans="1:4" x14ac:dyDescent="0.25">
      <c r="A7637" s="4" t="str">
        <f>HYPERLINK("http://www.autodoc.ru/Web/price/art/MDGLK13191?analog=on","MDGLK13191")</f>
        <v>MDGLK13191</v>
      </c>
      <c r="B7637" s="1" t="s">
        <v>11948</v>
      </c>
      <c r="C7637" s="1" t="s">
        <v>1924</v>
      </c>
      <c r="D7637" t="s">
        <v>11949</v>
      </c>
    </row>
    <row r="7638" spans="1:4" x14ac:dyDescent="0.25">
      <c r="A7638" s="4" t="str">
        <f>HYPERLINK("http://www.autodoc.ru/Web/price/art/MDGLK10270L?analog=on","MDGLK10270L")</f>
        <v>MDGLK10270L</v>
      </c>
      <c r="B7638" s="1" t="s">
        <v>11950</v>
      </c>
      <c r="C7638" s="1" t="s">
        <v>437</v>
      </c>
      <c r="D7638" t="s">
        <v>11951</v>
      </c>
    </row>
    <row r="7639" spans="1:4" x14ac:dyDescent="0.25">
      <c r="A7639" s="4" t="str">
        <f>HYPERLINK("http://www.autodoc.ru/Web/price/art/MDGLK10270R?analog=on","MDGLK10270R")</f>
        <v>MDGLK10270R</v>
      </c>
      <c r="B7639" s="1" t="s">
        <v>11952</v>
      </c>
      <c r="C7639" s="1" t="s">
        <v>437</v>
      </c>
      <c r="D7639" t="s">
        <v>11953</v>
      </c>
    </row>
    <row r="7640" spans="1:4" x14ac:dyDescent="0.25">
      <c r="A7640" s="4" t="str">
        <f>HYPERLINK("http://www.autodoc.ru/Web/price/art/MDGLK10300L?analog=on","MDGLK10300L")</f>
        <v>MDGLK10300L</v>
      </c>
      <c r="B7640" s="1" t="s">
        <v>11954</v>
      </c>
      <c r="C7640" s="1" t="s">
        <v>437</v>
      </c>
      <c r="D7640" t="s">
        <v>11955</v>
      </c>
    </row>
    <row r="7641" spans="1:4" x14ac:dyDescent="0.25">
      <c r="A7641" s="4" t="str">
        <f>HYPERLINK("http://www.autodoc.ru/Web/price/art/MDGLK10300R?analog=on","MDGLK10300R")</f>
        <v>MDGLK10300R</v>
      </c>
      <c r="B7641" s="1" t="s">
        <v>11956</v>
      </c>
      <c r="C7641" s="1" t="s">
        <v>437</v>
      </c>
      <c r="D7641" t="s">
        <v>11957</v>
      </c>
    </row>
    <row r="7642" spans="1:4" x14ac:dyDescent="0.25">
      <c r="A7642" s="4" t="str">
        <f>HYPERLINK("http://www.autodoc.ru/Web/price/art/MDGLK10301L?analog=on","MDGLK10301L")</f>
        <v>MDGLK10301L</v>
      </c>
      <c r="B7642" s="1" t="s">
        <v>11958</v>
      </c>
      <c r="C7642" s="1" t="s">
        <v>437</v>
      </c>
      <c r="D7642" t="s">
        <v>11959</v>
      </c>
    </row>
    <row r="7643" spans="1:4" x14ac:dyDescent="0.25">
      <c r="A7643" s="4" t="str">
        <f>HYPERLINK("http://www.autodoc.ru/Web/price/art/MDGLK10301R?analog=on","MDGLK10301R")</f>
        <v>MDGLK10301R</v>
      </c>
      <c r="B7643" s="1" t="s">
        <v>11960</v>
      </c>
      <c r="C7643" s="1" t="s">
        <v>437</v>
      </c>
      <c r="D7643" t="s">
        <v>11961</v>
      </c>
    </row>
    <row r="7644" spans="1:4" x14ac:dyDescent="0.25">
      <c r="A7644" s="4" t="str">
        <f>HYPERLINK("http://www.autodoc.ru/Web/price/art/MDGLK10302L?analog=on","MDGLK10302L")</f>
        <v>MDGLK10302L</v>
      </c>
      <c r="B7644" s="1" t="s">
        <v>11954</v>
      </c>
      <c r="C7644" s="1" t="s">
        <v>437</v>
      </c>
      <c r="D7644" t="s">
        <v>11962</v>
      </c>
    </row>
    <row r="7645" spans="1:4" x14ac:dyDescent="0.25">
      <c r="A7645" s="4" t="str">
        <f>HYPERLINK("http://www.autodoc.ru/Web/price/art/MDGLK10302R?analog=on","MDGLK10302R")</f>
        <v>MDGLK10302R</v>
      </c>
      <c r="B7645" s="1" t="s">
        <v>11956</v>
      </c>
      <c r="C7645" s="1" t="s">
        <v>437</v>
      </c>
      <c r="D7645" t="s">
        <v>11963</v>
      </c>
    </row>
    <row r="7646" spans="1:4" x14ac:dyDescent="0.25">
      <c r="A7646" s="4" t="str">
        <f>HYPERLINK("http://www.autodoc.ru/Web/price/art/MDGLK10330?analog=on","MDGLK10330")</f>
        <v>MDGLK10330</v>
      </c>
      <c r="B7646" s="1" t="s">
        <v>11964</v>
      </c>
      <c r="C7646" s="1" t="s">
        <v>437</v>
      </c>
      <c r="D7646" t="s">
        <v>11965</v>
      </c>
    </row>
    <row r="7647" spans="1:4" x14ac:dyDescent="0.25">
      <c r="A7647" s="4" t="str">
        <f>HYPERLINK("http://www.autodoc.ru/Web/price/art/MDGLK084A0N?analog=on","MDGLK084A0N")</f>
        <v>MDGLK084A0N</v>
      </c>
      <c r="C7647" s="1" t="s">
        <v>483</v>
      </c>
      <c r="D7647" t="s">
        <v>11966</v>
      </c>
    </row>
    <row r="7648" spans="1:4" x14ac:dyDescent="0.25">
      <c r="A7648" s="4" t="str">
        <f>HYPERLINK("http://www.autodoc.ru/Web/price/art/MDGLK104D0L?analog=on","MDGLK104D0L")</f>
        <v>MDGLK104D0L</v>
      </c>
      <c r="B7648" s="1" t="s">
        <v>11967</v>
      </c>
      <c r="C7648" s="1" t="s">
        <v>437</v>
      </c>
      <c r="D7648" t="s">
        <v>11968</v>
      </c>
    </row>
    <row r="7649" spans="1:4" x14ac:dyDescent="0.25">
      <c r="A7649" s="4" t="str">
        <f>HYPERLINK("http://www.autodoc.ru/Web/price/art/MDGLK134D0L?analog=on","MDGLK134D0L")</f>
        <v>MDGLK134D0L</v>
      </c>
      <c r="B7649" s="1" t="s">
        <v>11969</v>
      </c>
      <c r="C7649" s="1" t="s">
        <v>1924</v>
      </c>
      <c r="D7649" t="s">
        <v>11970</v>
      </c>
    </row>
    <row r="7650" spans="1:4" x14ac:dyDescent="0.25">
      <c r="A7650" s="4" t="str">
        <f>HYPERLINK("http://www.autodoc.ru/Web/price/art/MDGLK104D0R?analog=on","MDGLK104D0R")</f>
        <v>MDGLK104D0R</v>
      </c>
      <c r="B7650" s="1" t="s">
        <v>11971</v>
      </c>
      <c r="C7650" s="1" t="s">
        <v>437</v>
      </c>
      <c r="D7650" t="s">
        <v>11972</v>
      </c>
    </row>
    <row r="7651" spans="1:4" x14ac:dyDescent="0.25">
      <c r="A7651" s="4" t="str">
        <f>HYPERLINK("http://www.autodoc.ru/Web/price/art/MDGLK134D0R?analog=on","MDGLK134D0R")</f>
        <v>MDGLK134D0R</v>
      </c>
      <c r="B7651" s="1" t="s">
        <v>11973</v>
      </c>
      <c r="C7651" s="1" t="s">
        <v>1924</v>
      </c>
      <c r="D7651" t="s">
        <v>11974</v>
      </c>
    </row>
    <row r="7652" spans="1:4" x14ac:dyDescent="0.25">
      <c r="A7652" s="4" t="str">
        <f>HYPERLINK("http://www.autodoc.ru/Web/price/art/MDGLK104D1L?analog=on","MDGLK104D1L")</f>
        <v>MDGLK104D1L</v>
      </c>
      <c r="B7652" s="1" t="s">
        <v>11967</v>
      </c>
      <c r="C7652" s="1" t="s">
        <v>437</v>
      </c>
      <c r="D7652" t="s">
        <v>11970</v>
      </c>
    </row>
    <row r="7653" spans="1:4" x14ac:dyDescent="0.25">
      <c r="A7653" s="4" t="str">
        <f>HYPERLINK("http://www.autodoc.ru/Web/price/art/MDGLK104D1R?analog=on","MDGLK104D1R")</f>
        <v>MDGLK104D1R</v>
      </c>
      <c r="B7653" s="1" t="s">
        <v>11971</v>
      </c>
      <c r="C7653" s="1" t="s">
        <v>437</v>
      </c>
      <c r="D7653" t="s">
        <v>11974</v>
      </c>
    </row>
    <row r="7654" spans="1:4" x14ac:dyDescent="0.25">
      <c r="A7654" s="4" t="str">
        <f>HYPERLINK("http://www.autodoc.ru/Web/price/art/MDGLK10450L?analog=on","MDGLK10450L")</f>
        <v>MDGLK10450L</v>
      </c>
      <c r="C7654" s="1" t="s">
        <v>437</v>
      </c>
      <c r="D7654" t="s">
        <v>11975</v>
      </c>
    </row>
    <row r="7655" spans="1:4" x14ac:dyDescent="0.25">
      <c r="A7655" s="4" t="str">
        <f>HYPERLINK("http://www.autodoc.ru/Web/price/art/MDGLK10450R?analog=on","MDGLK10450R")</f>
        <v>MDGLK10450R</v>
      </c>
      <c r="C7655" s="1" t="s">
        <v>437</v>
      </c>
      <c r="D7655" t="s">
        <v>11976</v>
      </c>
    </row>
    <row r="7656" spans="1:4" x14ac:dyDescent="0.25">
      <c r="A7656" s="4" t="str">
        <f>HYPERLINK("http://www.autodoc.ru/Web/price/art/MDGLK104G0?analog=on","MDGLK104G0")</f>
        <v>MDGLK104G0</v>
      </c>
      <c r="B7656" s="1" t="s">
        <v>11977</v>
      </c>
      <c r="C7656" s="1" t="s">
        <v>437</v>
      </c>
      <c r="D7656" t="s">
        <v>11978</v>
      </c>
    </row>
    <row r="7657" spans="1:4" x14ac:dyDescent="0.25">
      <c r="A7657" s="4" t="str">
        <f>HYPERLINK("http://www.autodoc.ru/Web/price/art/MDGLK134G0?analog=on","MDGLK134G0")</f>
        <v>MDGLK134G0</v>
      </c>
      <c r="B7657" s="1" t="s">
        <v>11979</v>
      </c>
      <c r="C7657" s="1" t="s">
        <v>1924</v>
      </c>
      <c r="D7657" t="s">
        <v>11978</v>
      </c>
    </row>
    <row r="7658" spans="1:4" x14ac:dyDescent="0.25">
      <c r="A7658" s="4" t="str">
        <f>HYPERLINK("http://www.autodoc.ru/Web/price/art/MD204124G1?analog=on","MD204124G1")</f>
        <v>MD204124G1</v>
      </c>
      <c r="B7658" s="1" t="s">
        <v>11980</v>
      </c>
      <c r="C7658" s="1" t="s">
        <v>546</v>
      </c>
      <c r="D7658" t="s">
        <v>11981</v>
      </c>
    </row>
    <row r="7659" spans="1:4" x14ac:dyDescent="0.25">
      <c r="A7659" s="4" t="str">
        <f>HYPERLINK("http://www.autodoc.ru/Web/price/art/MDGLK08740L?analog=on","MDGLK08740L")</f>
        <v>MDGLK08740L</v>
      </c>
      <c r="B7659" s="1" t="s">
        <v>11982</v>
      </c>
      <c r="C7659" s="1" t="s">
        <v>7796</v>
      </c>
      <c r="D7659" t="s">
        <v>11983</v>
      </c>
    </row>
    <row r="7660" spans="1:4" x14ac:dyDescent="0.25">
      <c r="A7660" s="4" t="str">
        <f>HYPERLINK("http://www.autodoc.ru/Web/price/art/MDGLK12740L?analog=on","MDGLK12740L")</f>
        <v>MDGLK12740L</v>
      </c>
      <c r="B7660" s="1" t="s">
        <v>11984</v>
      </c>
      <c r="C7660" s="1" t="s">
        <v>546</v>
      </c>
      <c r="D7660" t="s">
        <v>11985</v>
      </c>
    </row>
    <row r="7661" spans="1:4" x14ac:dyDescent="0.25">
      <c r="A7661" s="4" t="str">
        <f>HYPERLINK("http://www.autodoc.ru/Web/price/art/MDGLK08740R?analog=on","MDGLK08740R")</f>
        <v>MDGLK08740R</v>
      </c>
      <c r="B7661" s="1" t="s">
        <v>11986</v>
      </c>
      <c r="C7661" s="1" t="s">
        <v>7796</v>
      </c>
      <c r="D7661" t="s">
        <v>11987</v>
      </c>
    </row>
    <row r="7662" spans="1:4" x14ac:dyDescent="0.25">
      <c r="A7662" s="4" t="str">
        <f>HYPERLINK("http://www.autodoc.ru/Web/price/art/MDGLK12740R?analog=on","MDGLK12740R")</f>
        <v>MDGLK12740R</v>
      </c>
      <c r="B7662" s="1" t="s">
        <v>11988</v>
      </c>
      <c r="C7662" s="1" t="s">
        <v>546</v>
      </c>
      <c r="D7662" t="s">
        <v>11989</v>
      </c>
    </row>
    <row r="7663" spans="1:4" x14ac:dyDescent="0.25">
      <c r="A7663" s="4" t="str">
        <f>HYPERLINK("http://www.autodoc.ru/Web/price/art/MDGLK10810Z?analog=on","MDGLK10810Z")</f>
        <v>MDGLK10810Z</v>
      </c>
      <c r="B7663" s="1" t="s">
        <v>11990</v>
      </c>
      <c r="C7663" s="1" t="s">
        <v>437</v>
      </c>
      <c r="D7663" t="s">
        <v>11991</v>
      </c>
    </row>
    <row r="7664" spans="1:4" x14ac:dyDescent="0.25">
      <c r="A7664" s="4" t="str">
        <f>HYPERLINK("http://www.autodoc.ru/Web/price/art/MDGLK10810L?analog=on","MDGLK10810L")</f>
        <v>MDGLK10810L</v>
      </c>
      <c r="B7664" s="1" t="s">
        <v>11992</v>
      </c>
      <c r="C7664" s="1" t="s">
        <v>437</v>
      </c>
      <c r="D7664" t="s">
        <v>11993</v>
      </c>
    </row>
    <row r="7665" spans="1:4" x14ac:dyDescent="0.25">
      <c r="A7665" s="4" t="str">
        <f>HYPERLINK("http://www.autodoc.ru/Web/price/art/MDGLK10810R?analog=on","MDGLK10810R")</f>
        <v>MDGLK10810R</v>
      </c>
      <c r="B7665" s="1" t="s">
        <v>11994</v>
      </c>
      <c r="C7665" s="1" t="s">
        <v>437</v>
      </c>
      <c r="D7665" t="s">
        <v>11995</v>
      </c>
    </row>
    <row r="7666" spans="1:4" x14ac:dyDescent="0.25">
      <c r="A7666" s="4" t="str">
        <f>HYPERLINK("http://www.autodoc.ru/Web/price/art/MDGLK109C0L?analog=on","MDGLK109C0L")</f>
        <v>MDGLK109C0L</v>
      </c>
      <c r="B7666" s="1" t="s">
        <v>11996</v>
      </c>
      <c r="C7666" s="1" t="s">
        <v>437</v>
      </c>
      <c r="D7666" t="s">
        <v>11997</v>
      </c>
    </row>
    <row r="7667" spans="1:4" x14ac:dyDescent="0.25">
      <c r="A7667" s="4" t="str">
        <f>HYPERLINK("http://www.autodoc.ru/Web/price/art/MDGLK129C0L?analog=on","MDGLK129C0L")</f>
        <v>MDGLK129C0L</v>
      </c>
      <c r="B7667" s="1" t="s">
        <v>11998</v>
      </c>
      <c r="C7667" s="1" t="s">
        <v>546</v>
      </c>
      <c r="D7667" t="s">
        <v>11997</v>
      </c>
    </row>
    <row r="7668" spans="1:4" x14ac:dyDescent="0.25">
      <c r="A7668" s="4" t="str">
        <f>HYPERLINK("http://www.autodoc.ru/Web/price/art/MDGLK129C0R?analog=on","MDGLK129C0R")</f>
        <v>MDGLK129C0R</v>
      </c>
      <c r="B7668" s="1" t="s">
        <v>11999</v>
      </c>
      <c r="C7668" s="1" t="s">
        <v>546</v>
      </c>
      <c r="D7668" t="s">
        <v>12000</v>
      </c>
    </row>
    <row r="7669" spans="1:4" x14ac:dyDescent="0.25">
      <c r="A7669" s="4" t="str">
        <f>HYPERLINK("http://www.autodoc.ru/Web/price/art/MDGLK109C0R?analog=on","MDGLK109C0R")</f>
        <v>MDGLK109C0R</v>
      </c>
      <c r="B7669" s="1" t="s">
        <v>12001</v>
      </c>
      <c r="C7669" s="1" t="s">
        <v>437</v>
      </c>
      <c r="D7669" t="s">
        <v>12000</v>
      </c>
    </row>
    <row r="7670" spans="1:4" x14ac:dyDescent="0.25">
      <c r="A7670" s="3" t="s">
        <v>12002</v>
      </c>
      <c r="B7670" s="3"/>
      <c r="C7670" s="3"/>
      <c r="D7670" s="3"/>
    </row>
    <row r="7671" spans="1:4" x14ac:dyDescent="0.25">
      <c r="A7671" s="4" t="str">
        <f>HYPERLINK("http://www.autodoc.ru/Web/price/art/MD25316100?analog=on","MD25316100")</f>
        <v>MD25316100</v>
      </c>
      <c r="B7671" s="1" t="s">
        <v>12003</v>
      </c>
      <c r="C7671" s="1" t="s">
        <v>557</v>
      </c>
      <c r="D7671" t="s">
        <v>12004</v>
      </c>
    </row>
    <row r="7672" spans="1:4" x14ac:dyDescent="0.25">
      <c r="A7672" s="4" t="str">
        <f>HYPERLINK("http://www.autodoc.ru/Web/price/art/MD25316101?analog=on","MD25316101")</f>
        <v>MD25316101</v>
      </c>
      <c r="B7672" s="1" t="s">
        <v>12005</v>
      </c>
      <c r="C7672" s="1" t="s">
        <v>557</v>
      </c>
      <c r="D7672" t="s">
        <v>12006</v>
      </c>
    </row>
    <row r="7673" spans="1:4" x14ac:dyDescent="0.25">
      <c r="A7673" s="4" t="str">
        <f>HYPERLINK("http://www.autodoc.ru/Web/price/art/MD25316102?analog=on","MD25316102")</f>
        <v>MD25316102</v>
      </c>
      <c r="B7673" s="1" t="s">
        <v>12007</v>
      </c>
      <c r="C7673" s="1" t="s">
        <v>557</v>
      </c>
      <c r="D7673" t="s">
        <v>12008</v>
      </c>
    </row>
    <row r="7674" spans="1:4" x14ac:dyDescent="0.25">
      <c r="A7674" s="4" t="str">
        <f>HYPERLINK("http://www.autodoc.ru/Web/price/art/MD25316103?analog=on","MD25316103")</f>
        <v>MD25316103</v>
      </c>
      <c r="B7674" s="1" t="s">
        <v>12009</v>
      </c>
      <c r="C7674" s="1" t="s">
        <v>557</v>
      </c>
      <c r="D7674" t="s">
        <v>12010</v>
      </c>
    </row>
    <row r="7675" spans="1:4" x14ac:dyDescent="0.25">
      <c r="A7675" s="4" t="str">
        <f>HYPERLINK("http://www.autodoc.ru/Web/price/art/MD25316120L?analog=on","MD25316120L")</f>
        <v>MD25316120L</v>
      </c>
      <c r="B7675" s="1" t="s">
        <v>12011</v>
      </c>
      <c r="C7675" s="1" t="s">
        <v>557</v>
      </c>
      <c r="D7675" t="s">
        <v>12012</v>
      </c>
    </row>
    <row r="7676" spans="1:4" x14ac:dyDescent="0.25">
      <c r="A7676" s="4" t="str">
        <f>HYPERLINK("http://www.autodoc.ru/Web/price/art/MD25316120R?analog=on","MD25316120R")</f>
        <v>MD25316120R</v>
      </c>
      <c r="B7676" s="1" t="s">
        <v>12013</v>
      </c>
      <c r="C7676" s="1" t="s">
        <v>557</v>
      </c>
      <c r="D7676" t="s">
        <v>12014</v>
      </c>
    </row>
    <row r="7677" spans="1:4" x14ac:dyDescent="0.25">
      <c r="A7677" s="4" t="str">
        <f>HYPERLINK("http://www.autodoc.ru/Web/price/art/MD25316121L?analog=on","MD25316121L")</f>
        <v>MD25316121L</v>
      </c>
      <c r="B7677" s="1" t="s">
        <v>12015</v>
      </c>
      <c r="C7677" s="1" t="s">
        <v>557</v>
      </c>
      <c r="D7677" t="s">
        <v>12016</v>
      </c>
    </row>
    <row r="7678" spans="1:4" x14ac:dyDescent="0.25">
      <c r="A7678" s="4" t="str">
        <f>HYPERLINK("http://www.autodoc.ru/Web/price/art/MD25316121R?analog=on","MD25316121R")</f>
        <v>MD25316121R</v>
      </c>
      <c r="B7678" s="1" t="s">
        <v>12017</v>
      </c>
      <c r="C7678" s="1" t="s">
        <v>557</v>
      </c>
      <c r="D7678" t="s">
        <v>12018</v>
      </c>
    </row>
    <row r="7679" spans="1:4" x14ac:dyDescent="0.25">
      <c r="A7679" s="4" t="str">
        <f>HYPERLINK("http://www.autodoc.ru/Web/price/art/MD25316160?analog=on","MD25316160")</f>
        <v>MD25316160</v>
      </c>
      <c r="B7679" s="1" t="s">
        <v>12019</v>
      </c>
      <c r="C7679" s="1" t="s">
        <v>557</v>
      </c>
      <c r="D7679" t="s">
        <v>12020</v>
      </c>
    </row>
    <row r="7680" spans="1:4" x14ac:dyDescent="0.25">
      <c r="A7680" s="4" t="str">
        <f>HYPERLINK("http://www.autodoc.ru/Web/price/art/MD25316161?analog=on","MD25316161")</f>
        <v>MD25316161</v>
      </c>
      <c r="B7680" s="1" t="s">
        <v>12021</v>
      </c>
      <c r="C7680" s="1" t="s">
        <v>557</v>
      </c>
      <c r="D7680" t="s">
        <v>12022</v>
      </c>
    </row>
    <row r="7681" spans="1:4" x14ac:dyDescent="0.25">
      <c r="A7681" s="4" t="str">
        <f>HYPERLINK("http://www.autodoc.ru/Web/price/art/MD25316170?analog=on","MD25316170")</f>
        <v>MD25316170</v>
      </c>
      <c r="B7681" s="1" t="s">
        <v>12023</v>
      </c>
      <c r="C7681" s="1" t="s">
        <v>557</v>
      </c>
      <c r="D7681" t="s">
        <v>12024</v>
      </c>
    </row>
    <row r="7682" spans="1:4" x14ac:dyDescent="0.25">
      <c r="A7682" s="4" t="str">
        <f>HYPERLINK("http://www.autodoc.ru/Web/price/art/MD25316270L?analog=on","MD25316270L")</f>
        <v>MD25316270L</v>
      </c>
      <c r="B7682" s="1" t="s">
        <v>12025</v>
      </c>
      <c r="C7682" s="1" t="s">
        <v>557</v>
      </c>
      <c r="D7682" t="s">
        <v>12026</v>
      </c>
    </row>
    <row r="7683" spans="1:4" x14ac:dyDescent="0.25">
      <c r="A7683" s="4" t="str">
        <f>HYPERLINK("http://www.autodoc.ru/Web/price/art/MD25316270R?analog=on","MD25316270R")</f>
        <v>MD25316270R</v>
      </c>
      <c r="B7683" s="1" t="s">
        <v>12027</v>
      </c>
      <c r="C7683" s="1" t="s">
        <v>557</v>
      </c>
      <c r="D7683" t="s">
        <v>12028</v>
      </c>
    </row>
    <row r="7684" spans="1:4" x14ac:dyDescent="0.25">
      <c r="A7684" s="4" t="str">
        <f>HYPERLINK("http://www.autodoc.ru/Web/price/art/MD25316271L?analog=on","MD25316271L")</f>
        <v>MD25316271L</v>
      </c>
      <c r="B7684" s="1" t="s">
        <v>12025</v>
      </c>
      <c r="C7684" s="1" t="s">
        <v>557</v>
      </c>
      <c r="D7684" t="s">
        <v>12029</v>
      </c>
    </row>
    <row r="7685" spans="1:4" x14ac:dyDescent="0.25">
      <c r="A7685" s="4" t="str">
        <f>HYPERLINK("http://www.autodoc.ru/Web/price/art/MD25316271R?analog=on","MD25316271R")</f>
        <v>MD25316271R</v>
      </c>
      <c r="B7685" s="1" t="s">
        <v>12027</v>
      </c>
      <c r="C7685" s="1" t="s">
        <v>557</v>
      </c>
      <c r="D7685" t="s">
        <v>12030</v>
      </c>
    </row>
    <row r="7686" spans="1:4" x14ac:dyDescent="0.25">
      <c r="A7686" s="4" t="str">
        <f>HYPERLINK("http://www.autodoc.ru/Web/price/art/MD25316330?analog=on","MD25316330")</f>
        <v>MD25316330</v>
      </c>
      <c r="B7686" s="1" t="s">
        <v>12031</v>
      </c>
      <c r="C7686" s="1" t="s">
        <v>557</v>
      </c>
      <c r="D7686" t="s">
        <v>12032</v>
      </c>
    </row>
    <row r="7687" spans="1:4" x14ac:dyDescent="0.25">
      <c r="A7687" s="4" t="str">
        <f>HYPERLINK("http://www.autodoc.ru/Web/price/art/MD25316640?analog=on","MD25316640")</f>
        <v>MD25316640</v>
      </c>
      <c r="B7687" s="1" t="s">
        <v>12033</v>
      </c>
      <c r="C7687" s="1" t="s">
        <v>557</v>
      </c>
      <c r="D7687" t="s">
        <v>12034</v>
      </c>
    </row>
    <row r="7688" spans="1:4" x14ac:dyDescent="0.25">
      <c r="A7688" s="4" t="str">
        <f>HYPERLINK("http://www.autodoc.ru/Web/price/art/MD25316641?analog=on","MD25316641")</f>
        <v>MD25316641</v>
      </c>
      <c r="B7688" s="1" t="s">
        <v>12035</v>
      </c>
      <c r="C7688" s="1" t="s">
        <v>557</v>
      </c>
      <c r="D7688" t="s">
        <v>12036</v>
      </c>
    </row>
    <row r="7689" spans="1:4" x14ac:dyDescent="0.25">
      <c r="A7689" s="4" t="str">
        <f>HYPERLINK("http://www.autodoc.ru/Web/price/art/MD25316740L?analog=on","MD25316740L")</f>
        <v>MD25316740L</v>
      </c>
      <c r="B7689" s="1" t="s">
        <v>12037</v>
      </c>
      <c r="C7689" s="1" t="s">
        <v>557</v>
      </c>
      <c r="D7689" t="s">
        <v>12038</v>
      </c>
    </row>
    <row r="7690" spans="1:4" x14ac:dyDescent="0.25">
      <c r="A7690" s="4" t="str">
        <f>HYPERLINK("http://www.autodoc.ru/Web/price/art/MD25316740R?analog=on","MD25316740R")</f>
        <v>MD25316740R</v>
      </c>
      <c r="B7690" s="1" t="s">
        <v>12039</v>
      </c>
      <c r="C7690" s="1" t="s">
        <v>557</v>
      </c>
      <c r="D7690" t="s">
        <v>12040</v>
      </c>
    </row>
    <row r="7691" spans="1:4" x14ac:dyDescent="0.25">
      <c r="A7691" s="2" t="s">
        <v>12041</v>
      </c>
      <c r="B7691" s="2"/>
      <c r="C7691" s="2"/>
      <c r="D7691" s="2"/>
    </row>
    <row r="7692" spans="1:4" x14ac:dyDescent="0.25">
      <c r="A7692" s="3" t="s">
        <v>12042</v>
      </c>
      <c r="B7692" s="3"/>
      <c r="C7692" s="3"/>
      <c r="D7692" s="3"/>
    </row>
    <row r="7693" spans="1:4" x14ac:dyDescent="0.25">
      <c r="A7693" s="4" t="str">
        <f>HYPERLINK("http://www.autodoc.ru/Web/price/art/MNCOO07000LL?analog=on","MNCOO07000LL")</f>
        <v>MNCOO07000LL</v>
      </c>
      <c r="B7693" s="1" t="s">
        <v>12043</v>
      </c>
      <c r="C7693" s="1" t="s">
        <v>764</v>
      </c>
      <c r="D7693" t="s">
        <v>12044</v>
      </c>
    </row>
    <row r="7694" spans="1:4" x14ac:dyDescent="0.25">
      <c r="A7694" s="4" t="str">
        <f>HYPERLINK("http://www.autodoc.ru/Web/price/art/MNCOO07000LR?analog=on","MNCOO07000LR")</f>
        <v>MNCOO07000LR</v>
      </c>
      <c r="B7694" s="1" t="s">
        <v>12045</v>
      </c>
      <c r="C7694" s="1" t="s">
        <v>764</v>
      </c>
      <c r="D7694" t="s">
        <v>12046</v>
      </c>
    </row>
    <row r="7695" spans="1:4" x14ac:dyDescent="0.25">
      <c r="A7695" s="4" t="str">
        <f>HYPERLINK("http://www.autodoc.ru/Web/price/art/MNCOO01000BN?analog=on","MNCOO01000BN")</f>
        <v>MNCOO01000BN</v>
      </c>
      <c r="B7695" s="1" t="s">
        <v>12047</v>
      </c>
      <c r="C7695" s="1" t="s">
        <v>1333</v>
      </c>
      <c r="D7695" t="s">
        <v>12048</v>
      </c>
    </row>
    <row r="7696" spans="1:4" x14ac:dyDescent="0.25">
      <c r="A7696" s="4" t="str">
        <f>HYPERLINK("http://www.autodoc.ru/Web/price/art/MNCOO01001BN?analog=on","MNCOO01001BN")</f>
        <v>MNCOO01001BN</v>
      </c>
      <c r="B7696" s="1" t="s">
        <v>12047</v>
      </c>
      <c r="C7696" s="1" t="s">
        <v>1333</v>
      </c>
      <c r="D7696" t="s">
        <v>12049</v>
      </c>
    </row>
    <row r="7697" spans="1:4" x14ac:dyDescent="0.25">
      <c r="A7697" s="4" t="str">
        <f>HYPERLINK("http://www.autodoc.ru/Web/price/art/MNCOO01070L?analog=on","MNCOO01070L")</f>
        <v>MNCOO01070L</v>
      </c>
      <c r="B7697" s="1" t="s">
        <v>12050</v>
      </c>
      <c r="C7697" s="1" t="s">
        <v>1310</v>
      </c>
      <c r="D7697" t="s">
        <v>12051</v>
      </c>
    </row>
    <row r="7698" spans="1:4" x14ac:dyDescent="0.25">
      <c r="A7698" s="4" t="str">
        <f>HYPERLINK("http://www.autodoc.ru/Web/price/art/MNCOO01070R?analog=on","MNCOO01070R")</f>
        <v>MNCOO01070R</v>
      </c>
      <c r="B7698" s="1" t="s">
        <v>12052</v>
      </c>
      <c r="C7698" s="1" t="s">
        <v>1310</v>
      </c>
      <c r="D7698" t="s">
        <v>12053</v>
      </c>
    </row>
    <row r="7699" spans="1:4" x14ac:dyDescent="0.25">
      <c r="A7699" s="4" t="str">
        <f>HYPERLINK("http://www.autodoc.ru/Web/price/art/MNCOO01160X?analog=on","MNCOO01160X")</f>
        <v>MNCOO01160X</v>
      </c>
      <c r="B7699" s="1" t="s">
        <v>12054</v>
      </c>
      <c r="C7699" s="1" t="s">
        <v>1301</v>
      </c>
      <c r="D7699" t="s">
        <v>12055</v>
      </c>
    </row>
    <row r="7700" spans="1:4" x14ac:dyDescent="0.25">
      <c r="A7700" s="4" t="str">
        <f>HYPERLINK("http://www.autodoc.ru/Web/price/art/MNCOO01170HL?analog=on","MNCOO01170HL")</f>
        <v>MNCOO01170HL</v>
      </c>
      <c r="B7700" s="1" t="s">
        <v>12056</v>
      </c>
      <c r="C7700" s="1" t="s">
        <v>1301</v>
      </c>
      <c r="D7700" t="s">
        <v>12057</v>
      </c>
    </row>
    <row r="7701" spans="1:4" x14ac:dyDescent="0.25">
      <c r="A7701" s="4" t="str">
        <f>HYPERLINK("http://www.autodoc.ru/Web/price/art/MNCOO01170HR?analog=on","MNCOO01170HR")</f>
        <v>MNCOO01170HR</v>
      </c>
      <c r="B7701" s="1" t="s">
        <v>12058</v>
      </c>
      <c r="C7701" s="1" t="s">
        <v>1301</v>
      </c>
      <c r="D7701" t="s">
        <v>12059</v>
      </c>
    </row>
    <row r="7702" spans="1:4" x14ac:dyDescent="0.25">
      <c r="A7702" s="4" t="str">
        <f>HYPERLINK("http://www.autodoc.ru/Web/price/art/MNCOO01270TL?analog=on","MNCOO01270TL")</f>
        <v>MNCOO01270TL</v>
      </c>
      <c r="B7702" s="1" t="s">
        <v>12060</v>
      </c>
      <c r="C7702" s="1" t="s">
        <v>1310</v>
      </c>
      <c r="D7702" t="s">
        <v>12061</v>
      </c>
    </row>
    <row r="7703" spans="1:4" x14ac:dyDescent="0.25">
      <c r="A7703" s="4" t="str">
        <f>HYPERLINK("http://www.autodoc.ru/Web/price/art/MNCOO01270TR?analog=on","MNCOO01270TR")</f>
        <v>MNCOO01270TR</v>
      </c>
      <c r="B7703" s="1" t="s">
        <v>12062</v>
      </c>
      <c r="C7703" s="1" t="s">
        <v>1310</v>
      </c>
      <c r="D7703" t="s">
        <v>12063</v>
      </c>
    </row>
    <row r="7704" spans="1:4" x14ac:dyDescent="0.25">
      <c r="A7704" s="4" t="str">
        <f>HYPERLINK("http://www.autodoc.ru/Web/price/art/MNCOO07300L?analog=on","MNCOO07300L")</f>
        <v>MNCOO07300L</v>
      </c>
      <c r="B7704" s="1" t="s">
        <v>12064</v>
      </c>
      <c r="C7704" s="1" t="s">
        <v>764</v>
      </c>
      <c r="D7704" t="s">
        <v>12065</v>
      </c>
    </row>
    <row r="7705" spans="1:4" x14ac:dyDescent="0.25">
      <c r="A7705" s="4" t="str">
        <f>HYPERLINK("http://www.autodoc.ru/Web/price/art/MNCOO01300L?analog=on","MNCOO01300L")</f>
        <v>MNCOO01300L</v>
      </c>
      <c r="B7705" s="1" t="s">
        <v>12066</v>
      </c>
      <c r="C7705" s="1" t="s">
        <v>1298</v>
      </c>
      <c r="D7705" t="s">
        <v>12065</v>
      </c>
    </row>
    <row r="7706" spans="1:4" x14ac:dyDescent="0.25">
      <c r="A7706" s="4" t="str">
        <f>HYPERLINK("http://www.autodoc.ru/Web/price/art/MNCOO01300R?analog=on","MNCOO01300R")</f>
        <v>MNCOO01300R</v>
      </c>
      <c r="B7706" s="1" t="s">
        <v>12067</v>
      </c>
      <c r="C7706" s="1" t="s">
        <v>1298</v>
      </c>
      <c r="D7706" t="s">
        <v>12068</v>
      </c>
    </row>
    <row r="7707" spans="1:4" x14ac:dyDescent="0.25">
      <c r="A7707" s="4" t="str">
        <f>HYPERLINK("http://www.autodoc.ru/Web/price/art/MNCOO07300R?analog=on","MNCOO07300R")</f>
        <v>MNCOO07300R</v>
      </c>
      <c r="B7707" s="1" t="s">
        <v>12069</v>
      </c>
      <c r="C7707" s="1" t="s">
        <v>764</v>
      </c>
      <c r="D7707" t="s">
        <v>12068</v>
      </c>
    </row>
    <row r="7708" spans="1:4" x14ac:dyDescent="0.25">
      <c r="A7708" s="4" t="str">
        <f>HYPERLINK("http://www.autodoc.ru/Web/price/art/MNCOO01330T?analog=on","MNCOO01330T")</f>
        <v>MNCOO01330T</v>
      </c>
      <c r="B7708" s="1" t="s">
        <v>12070</v>
      </c>
      <c r="C7708" s="1" t="s">
        <v>1310</v>
      </c>
      <c r="D7708" t="s">
        <v>12071</v>
      </c>
    </row>
    <row r="7709" spans="1:4" x14ac:dyDescent="0.25">
      <c r="A7709" s="4" t="str">
        <f>HYPERLINK("http://www.autodoc.ru/Web/price/art/MNCOO07380?analog=on","MNCOO07380")</f>
        <v>MNCOO07380</v>
      </c>
      <c r="B7709" s="1" t="s">
        <v>12072</v>
      </c>
      <c r="C7709" s="1" t="s">
        <v>764</v>
      </c>
      <c r="D7709" t="s">
        <v>12073</v>
      </c>
    </row>
    <row r="7710" spans="1:4" x14ac:dyDescent="0.25">
      <c r="A7710" s="4" t="str">
        <f>HYPERLINK("http://www.autodoc.ru/Web/price/art/MNCOO01381?analog=on","MNCOO01381")</f>
        <v>MNCOO01381</v>
      </c>
      <c r="B7710" s="1" t="s">
        <v>12074</v>
      </c>
      <c r="C7710" s="1" t="s">
        <v>1310</v>
      </c>
      <c r="D7710" t="s">
        <v>12073</v>
      </c>
    </row>
    <row r="7711" spans="1:4" x14ac:dyDescent="0.25">
      <c r="A7711" s="4" t="str">
        <f>HYPERLINK("http://www.autodoc.ru/Web/price/art/MNCOO01450XL?analog=on","MNCOO01450XL")</f>
        <v>MNCOO01450XL</v>
      </c>
      <c r="B7711" s="1" t="s">
        <v>12075</v>
      </c>
      <c r="C7711" s="1" t="s">
        <v>1333</v>
      </c>
      <c r="D7711" t="s">
        <v>12076</v>
      </c>
    </row>
    <row r="7712" spans="1:4" x14ac:dyDescent="0.25">
      <c r="A7712" s="4" t="str">
        <f>HYPERLINK("http://www.autodoc.ru/Web/price/art/MNCOO01450XR?analog=on","MNCOO01450XR")</f>
        <v>MNCOO01450XR</v>
      </c>
      <c r="B7712" s="1" t="s">
        <v>12077</v>
      </c>
      <c r="C7712" s="1" t="s">
        <v>1333</v>
      </c>
      <c r="D7712" t="s">
        <v>12078</v>
      </c>
    </row>
    <row r="7713" spans="1:4" x14ac:dyDescent="0.25">
      <c r="A7713" s="4" t="str">
        <f>HYPERLINK("http://www.autodoc.ru/Web/price/art/MNCOO01740HN?analog=on","MNCOO01740HN")</f>
        <v>MNCOO01740HN</v>
      </c>
      <c r="B7713" s="1" t="s">
        <v>12079</v>
      </c>
      <c r="C7713" s="1" t="s">
        <v>1298</v>
      </c>
      <c r="D7713" t="s">
        <v>12080</v>
      </c>
    </row>
    <row r="7714" spans="1:4" x14ac:dyDescent="0.25">
      <c r="A7714" s="4" t="str">
        <f>HYPERLINK("http://www.autodoc.ru/Web/price/art/MNCOO01741BN?analog=on","MNCOO01741BN")</f>
        <v>MNCOO01741BN</v>
      </c>
      <c r="B7714" s="1" t="s">
        <v>12079</v>
      </c>
      <c r="C7714" s="1" t="s">
        <v>1298</v>
      </c>
      <c r="D7714" t="s">
        <v>12081</v>
      </c>
    </row>
    <row r="7715" spans="1:4" x14ac:dyDescent="0.25">
      <c r="A7715" s="3" t="s">
        <v>12082</v>
      </c>
      <c r="B7715" s="3"/>
      <c r="C7715" s="3"/>
      <c r="D7715" s="3"/>
    </row>
    <row r="7716" spans="1:4" x14ac:dyDescent="0.25">
      <c r="A7716" s="4" t="str">
        <f>HYPERLINK("http://www.autodoc.ru/Web/price/art/MNCOO10000LL?analog=on","MNCOO10000LL")</f>
        <v>MNCOO10000LL</v>
      </c>
      <c r="B7716" s="1" t="s">
        <v>12083</v>
      </c>
      <c r="C7716" s="1" t="s">
        <v>437</v>
      </c>
      <c r="D7716" t="s">
        <v>12084</v>
      </c>
    </row>
    <row r="7717" spans="1:4" x14ac:dyDescent="0.25">
      <c r="A7717" s="4" t="str">
        <f>HYPERLINK("http://www.autodoc.ru/Web/price/art/MNCOO10000LR?analog=on","MNCOO10000LR")</f>
        <v>MNCOO10000LR</v>
      </c>
      <c r="B7717" s="1" t="s">
        <v>12085</v>
      </c>
      <c r="C7717" s="1" t="s">
        <v>437</v>
      </c>
      <c r="D7717" t="s">
        <v>12086</v>
      </c>
    </row>
    <row r="7718" spans="1:4" x14ac:dyDescent="0.25">
      <c r="A7718" s="4" t="str">
        <f>HYPERLINK("http://www.autodoc.ru/Web/price/art/MNCOO10001HN?analog=on","MNCOO10001HN")</f>
        <v>MNCOO10001HN</v>
      </c>
      <c r="C7718" s="1" t="s">
        <v>437</v>
      </c>
      <c r="D7718" t="s">
        <v>12087</v>
      </c>
    </row>
    <row r="7719" spans="1:4" x14ac:dyDescent="0.25">
      <c r="A7719" s="4" t="str">
        <f>HYPERLINK("http://www.autodoc.ru/Web/price/art/MNCOO10100?analog=on","MNCOO10100")</f>
        <v>MNCOO10100</v>
      </c>
      <c r="B7719" s="1" t="s">
        <v>12088</v>
      </c>
      <c r="C7719" s="1" t="s">
        <v>10853</v>
      </c>
      <c r="D7719" t="s">
        <v>12089</v>
      </c>
    </row>
    <row r="7720" spans="1:4" x14ac:dyDescent="0.25">
      <c r="A7720" s="4" t="str">
        <f>HYPERLINK("http://www.autodoc.ru/Web/price/art/MNCOO10120?analog=on","MNCOO10120")</f>
        <v>MNCOO10120</v>
      </c>
      <c r="B7720" s="1" t="s">
        <v>12090</v>
      </c>
      <c r="C7720" s="1" t="s">
        <v>10853</v>
      </c>
      <c r="D7720" t="s">
        <v>12091</v>
      </c>
    </row>
    <row r="7721" spans="1:4" x14ac:dyDescent="0.25">
      <c r="A7721" s="4" t="str">
        <f>HYPERLINK("http://www.autodoc.ru/Web/price/art/MNCOO101D0?analog=on","MNCOO101D0")</f>
        <v>MNCOO101D0</v>
      </c>
      <c r="B7721" s="1" t="s">
        <v>12092</v>
      </c>
      <c r="C7721" s="1" t="s">
        <v>10853</v>
      </c>
      <c r="D7721" t="s">
        <v>12093</v>
      </c>
    </row>
    <row r="7722" spans="1:4" x14ac:dyDescent="0.25">
      <c r="A7722" s="4" t="str">
        <f>HYPERLINK("http://www.autodoc.ru/Web/price/art/MNCOO10160?analog=on","MNCOO10160")</f>
        <v>MNCOO10160</v>
      </c>
      <c r="B7722" s="1" t="s">
        <v>12094</v>
      </c>
      <c r="C7722" s="1" t="s">
        <v>10853</v>
      </c>
      <c r="D7722" t="s">
        <v>12095</v>
      </c>
    </row>
    <row r="7723" spans="1:4" x14ac:dyDescent="0.25">
      <c r="A7723" s="4" t="str">
        <f>HYPERLINK("http://www.autodoc.ru/Web/price/art/MNCOO10161?analog=on","MNCOO10161")</f>
        <v>MNCOO10161</v>
      </c>
      <c r="B7723" s="1" t="s">
        <v>12096</v>
      </c>
      <c r="C7723" s="1" t="s">
        <v>12097</v>
      </c>
      <c r="D7723" t="s">
        <v>12098</v>
      </c>
    </row>
    <row r="7724" spans="1:4" x14ac:dyDescent="0.25">
      <c r="A7724" s="4" t="str">
        <f>HYPERLINK("http://www.autodoc.ru/Web/price/art/MNCOO10220?analog=on","MNCOO10220")</f>
        <v>MNCOO10220</v>
      </c>
      <c r="B7724" s="1" t="s">
        <v>12099</v>
      </c>
      <c r="C7724" s="1" t="s">
        <v>10853</v>
      </c>
      <c r="D7724" t="s">
        <v>12100</v>
      </c>
    </row>
    <row r="7725" spans="1:4" x14ac:dyDescent="0.25">
      <c r="A7725" s="4" t="str">
        <f>HYPERLINK("http://www.autodoc.ru/Web/price/art/MNCOO10330?analog=on","MNCOO10330")</f>
        <v>MNCOO10330</v>
      </c>
      <c r="B7725" s="1" t="s">
        <v>12101</v>
      </c>
      <c r="C7725" s="1" t="s">
        <v>10853</v>
      </c>
      <c r="D7725" t="s">
        <v>12102</v>
      </c>
    </row>
    <row r="7726" spans="1:4" x14ac:dyDescent="0.25">
      <c r="A7726" s="4" t="str">
        <f>HYPERLINK("http://www.autodoc.ru/Web/price/art/MNCOO10450L?analog=on","MNCOO10450L")</f>
        <v>MNCOO10450L</v>
      </c>
      <c r="B7726" s="1" t="s">
        <v>12103</v>
      </c>
      <c r="C7726" s="1" t="s">
        <v>437</v>
      </c>
      <c r="D7726" t="s">
        <v>12104</v>
      </c>
    </row>
    <row r="7727" spans="1:4" x14ac:dyDescent="0.25">
      <c r="A7727" s="4" t="str">
        <f>HYPERLINK("http://www.autodoc.ru/Web/price/art/MNCOO10450R?analog=on","MNCOO10450R")</f>
        <v>MNCOO10450R</v>
      </c>
      <c r="B7727" s="1" t="s">
        <v>12105</v>
      </c>
      <c r="C7727" s="1" t="s">
        <v>437</v>
      </c>
      <c r="D7727" t="s">
        <v>12106</v>
      </c>
    </row>
    <row r="7728" spans="1:4" x14ac:dyDescent="0.25">
      <c r="A7728" s="4" t="str">
        <f>HYPERLINK("http://www.autodoc.ru/Web/price/art/MNCOO10740L?analog=on","MNCOO10740L")</f>
        <v>MNCOO10740L</v>
      </c>
      <c r="B7728" s="1" t="s">
        <v>12107</v>
      </c>
      <c r="C7728" s="1" t="s">
        <v>437</v>
      </c>
      <c r="D7728" t="s">
        <v>12108</v>
      </c>
    </row>
    <row r="7729" spans="1:4" x14ac:dyDescent="0.25">
      <c r="A7729" s="4" t="str">
        <f>HYPERLINK("http://www.autodoc.ru/Web/price/art/MNCOO10740R?analog=on","MNCOO10740R")</f>
        <v>MNCOO10740R</v>
      </c>
      <c r="B7729" s="1" t="s">
        <v>12109</v>
      </c>
      <c r="C7729" s="1" t="s">
        <v>437</v>
      </c>
      <c r="D7729" t="s">
        <v>12110</v>
      </c>
    </row>
    <row r="7730" spans="1:4" x14ac:dyDescent="0.25">
      <c r="A7730" s="2" t="s">
        <v>12111</v>
      </c>
      <c r="B7730" s="2"/>
      <c r="C7730" s="2"/>
      <c r="D7730" s="2"/>
    </row>
    <row r="7731" spans="1:4" x14ac:dyDescent="0.25">
      <c r="A7731" s="3" t="s">
        <v>12112</v>
      </c>
      <c r="B7731" s="3"/>
      <c r="C7731" s="3"/>
      <c r="D7731" s="3"/>
    </row>
    <row r="7732" spans="1:4" x14ac:dyDescent="0.25">
      <c r="A7732" s="4" t="str">
        <f>HYPERLINK("http://www.autodoc.ru/Web/price/art/OPANT06000HL?analog=on","OPANT06000HL")</f>
        <v>OPANT06000HL</v>
      </c>
      <c r="B7732" s="1" t="s">
        <v>12113</v>
      </c>
      <c r="C7732" s="1" t="s">
        <v>1995</v>
      </c>
      <c r="D7732" t="s">
        <v>12114</v>
      </c>
    </row>
    <row r="7733" spans="1:4" x14ac:dyDescent="0.25">
      <c r="A7733" s="4" t="str">
        <f>HYPERLINK("http://www.autodoc.ru/Web/price/art/OPANT06000HR?analog=on","OPANT06000HR")</f>
        <v>OPANT06000HR</v>
      </c>
      <c r="B7733" s="1" t="s">
        <v>12115</v>
      </c>
      <c r="C7733" s="1" t="s">
        <v>1995</v>
      </c>
      <c r="D7733" t="s">
        <v>12116</v>
      </c>
    </row>
    <row r="7734" spans="1:4" x14ac:dyDescent="0.25">
      <c r="A7734" s="4" t="str">
        <f>HYPERLINK("http://www.autodoc.ru/Web/price/art/OPANT06070L?analog=on","OPANT06070L")</f>
        <v>OPANT06070L</v>
      </c>
      <c r="B7734" s="1" t="s">
        <v>12117</v>
      </c>
      <c r="C7734" s="1" t="s">
        <v>1995</v>
      </c>
      <c r="D7734" t="s">
        <v>12118</v>
      </c>
    </row>
    <row r="7735" spans="1:4" x14ac:dyDescent="0.25">
      <c r="A7735" s="4" t="str">
        <f>HYPERLINK("http://www.autodoc.ru/Web/price/art/OPANT06070R?analog=on","OPANT06070R")</f>
        <v>OPANT06070R</v>
      </c>
      <c r="B7735" s="1" t="s">
        <v>12119</v>
      </c>
      <c r="C7735" s="1" t="s">
        <v>1995</v>
      </c>
      <c r="D7735" t="s">
        <v>12120</v>
      </c>
    </row>
    <row r="7736" spans="1:4" x14ac:dyDescent="0.25">
      <c r="A7736" s="4" t="str">
        <f>HYPERLINK("http://www.autodoc.ru/Web/price/art/OPANT084A0N?analog=on","OPANT084A0N")</f>
        <v>OPANT084A0N</v>
      </c>
      <c r="C7736" s="1" t="s">
        <v>483</v>
      </c>
      <c r="D7736" t="s">
        <v>12121</v>
      </c>
    </row>
    <row r="7737" spans="1:4" x14ac:dyDescent="0.25">
      <c r="A7737" s="4" t="str">
        <f>HYPERLINK("http://www.autodoc.ru/Web/price/art/OPANT084A1N?analog=on","OPANT084A1N")</f>
        <v>OPANT084A1N</v>
      </c>
      <c r="C7737" s="1" t="s">
        <v>483</v>
      </c>
      <c r="D7737" t="s">
        <v>12121</v>
      </c>
    </row>
    <row r="7738" spans="1:4" x14ac:dyDescent="0.25">
      <c r="A7738" s="4" t="str">
        <f>HYPERLINK("http://www.autodoc.ru/Web/price/art/CVCPT06910?analog=on","CVCPT06910")</f>
        <v>CVCPT06910</v>
      </c>
      <c r="B7738" s="1" t="s">
        <v>12122</v>
      </c>
      <c r="C7738" s="1" t="s">
        <v>1995</v>
      </c>
      <c r="D7738" t="s">
        <v>12123</v>
      </c>
    </row>
    <row r="7739" spans="1:4" x14ac:dyDescent="0.25">
      <c r="A7739" s="4" t="str">
        <f>HYPERLINK("http://www.autodoc.ru/Web/price/art/CVCPT06932?analog=on","CVCPT06932")</f>
        <v>CVCPT06932</v>
      </c>
      <c r="B7739" s="1" t="s">
        <v>12124</v>
      </c>
      <c r="C7739" s="1" t="s">
        <v>1995</v>
      </c>
      <c r="D7739" t="s">
        <v>12125</v>
      </c>
    </row>
    <row r="7740" spans="1:4" x14ac:dyDescent="0.25">
      <c r="A7740" s="4" t="str">
        <f>HYPERLINK("http://www.autodoc.ru/Web/price/art/OPANT079F0?analog=on","OPANT079F0")</f>
        <v>OPANT079F0</v>
      </c>
      <c r="B7740" s="1" t="s">
        <v>12126</v>
      </c>
      <c r="C7740" s="1" t="s">
        <v>12127</v>
      </c>
      <c r="D7740" t="s">
        <v>12128</v>
      </c>
    </row>
    <row r="7741" spans="1:4" x14ac:dyDescent="0.25">
      <c r="A7741" s="4" t="str">
        <f>HYPERLINK("http://www.autodoc.ru/Web/price/art/OPANT129F0?analog=on","OPANT129F0")</f>
        <v>OPANT129F0</v>
      </c>
      <c r="B7741" s="1" t="s">
        <v>12129</v>
      </c>
      <c r="C7741" s="1" t="s">
        <v>601</v>
      </c>
      <c r="D7741" t="s">
        <v>12130</v>
      </c>
    </row>
    <row r="7742" spans="1:4" x14ac:dyDescent="0.25">
      <c r="A7742" s="3" t="s">
        <v>12131</v>
      </c>
      <c r="B7742" s="3"/>
      <c r="C7742" s="3"/>
      <c r="D7742" s="3"/>
    </row>
    <row r="7743" spans="1:4" x14ac:dyDescent="0.25">
      <c r="A7743" s="4" t="str">
        <f>HYPERLINK("http://www.autodoc.ru/Web/price/art/OPAST92000L?analog=on","OPAST92000L")</f>
        <v>OPAST92000L</v>
      </c>
      <c r="B7743" s="1" t="s">
        <v>12132</v>
      </c>
      <c r="C7743" s="1" t="s">
        <v>239</v>
      </c>
      <c r="D7743" t="s">
        <v>12133</v>
      </c>
    </row>
    <row r="7744" spans="1:4" x14ac:dyDescent="0.25">
      <c r="A7744" s="4" t="str">
        <f>HYPERLINK("http://www.autodoc.ru/Web/price/art/OPAST95000L?analog=on","OPAST95000L")</f>
        <v>OPAST95000L</v>
      </c>
      <c r="B7744" s="1" t="s">
        <v>12134</v>
      </c>
      <c r="C7744" s="1" t="s">
        <v>1193</v>
      </c>
      <c r="D7744" t="s">
        <v>12133</v>
      </c>
    </row>
    <row r="7745" spans="1:4" x14ac:dyDescent="0.25">
      <c r="A7745" s="4" t="str">
        <f>HYPERLINK("http://www.autodoc.ru/Web/price/art/OPAST92000R?analog=on","OPAST92000R")</f>
        <v>OPAST92000R</v>
      </c>
      <c r="B7745" s="1" t="s">
        <v>12135</v>
      </c>
      <c r="C7745" s="1" t="s">
        <v>239</v>
      </c>
      <c r="D7745" t="s">
        <v>12136</v>
      </c>
    </row>
    <row r="7746" spans="1:4" x14ac:dyDescent="0.25">
      <c r="A7746" s="4" t="str">
        <f>HYPERLINK("http://www.autodoc.ru/Web/price/art/OPAST95000R?analog=on","OPAST95000R")</f>
        <v>OPAST95000R</v>
      </c>
      <c r="B7746" s="1" t="s">
        <v>12137</v>
      </c>
      <c r="C7746" s="1" t="s">
        <v>1193</v>
      </c>
      <c r="D7746" t="s">
        <v>12136</v>
      </c>
    </row>
    <row r="7747" spans="1:4" x14ac:dyDescent="0.25">
      <c r="A7747" s="4" t="str">
        <f>HYPERLINK("http://www.autodoc.ru/Web/price/art/OPAST92001CCL?analog=on","OPAST92001CCL")</f>
        <v>OPAST92001CCL</v>
      </c>
      <c r="B7747" s="1" t="s">
        <v>12132</v>
      </c>
      <c r="C7747" s="1" t="s">
        <v>239</v>
      </c>
      <c r="D7747" t="s">
        <v>12138</v>
      </c>
    </row>
    <row r="7748" spans="1:4" x14ac:dyDescent="0.25">
      <c r="A7748" s="4" t="str">
        <f>HYPERLINK("http://www.autodoc.ru/Web/price/art/OPAST95001L?analog=on","OPAST95001L")</f>
        <v>OPAST95001L</v>
      </c>
      <c r="B7748" s="1" t="s">
        <v>12137</v>
      </c>
      <c r="C7748" s="1" t="s">
        <v>1193</v>
      </c>
      <c r="D7748" t="s">
        <v>12138</v>
      </c>
    </row>
    <row r="7749" spans="1:4" x14ac:dyDescent="0.25">
      <c r="A7749" s="4" t="str">
        <f>HYPERLINK("http://www.autodoc.ru/Web/price/art/OPAST95001R?analog=on","OPAST95001R")</f>
        <v>OPAST95001R</v>
      </c>
      <c r="B7749" s="1" t="s">
        <v>12134</v>
      </c>
      <c r="C7749" s="1" t="s">
        <v>1193</v>
      </c>
      <c r="D7749" t="s">
        <v>12139</v>
      </c>
    </row>
    <row r="7750" spans="1:4" x14ac:dyDescent="0.25">
      <c r="A7750" s="4" t="str">
        <f>HYPERLINK("http://www.autodoc.ru/Web/price/art/OPAST92001CCR?analog=on","OPAST92001CCR")</f>
        <v>OPAST92001CCR</v>
      </c>
      <c r="B7750" s="1" t="s">
        <v>12135</v>
      </c>
      <c r="C7750" s="1" t="s">
        <v>239</v>
      </c>
      <c r="D7750" t="s">
        <v>12139</v>
      </c>
    </row>
    <row r="7751" spans="1:4" x14ac:dyDescent="0.25">
      <c r="A7751" s="4" t="str">
        <f>HYPERLINK("http://www.autodoc.ru/Web/price/art/OPAST95010BN?analog=on","OPAST95010BN")</f>
        <v>OPAST95010BN</v>
      </c>
      <c r="B7751" s="1" t="s">
        <v>12140</v>
      </c>
      <c r="C7751" s="1" t="s">
        <v>1193</v>
      </c>
      <c r="D7751" t="s">
        <v>12141</v>
      </c>
    </row>
    <row r="7752" spans="1:4" x14ac:dyDescent="0.25">
      <c r="A7752" s="4" t="str">
        <f>HYPERLINK("http://www.autodoc.ru/Web/price/art/OPAST95020L?analog=on","OPAST95020L")</f>
        <v>OPAST95020L</v>
      </c>
      <c r="C7752" s="1" t="s">
        <v>1193</v>
      </c>
      <c r="D7752" t="s">
        <v>12142</v>
      </c>
    </row>
    <row r="7753" spans="1:4" x14ac:dyDescent="0.25">
      <c r="A7753" s="4" t="str">
        <f>HYPERLINK("http://www.autodoc.ru/Web/price/art/OPAST95020R?analog=on","OPAST95020R")</f>
        <v>OPAST95020R</v>
      </c>
      <c r="C7753" s="1" t="s">
        <v>1193</v>
      </c>
      <c r="D7753" t="s">
        <v>12143</v>
      </c>
    </row>
    <row r="7754" spans="1:4" x14ac:dyDescent="0.25">
      <c r="A7754" s="4" t="str">
        <f>HYPERLINK("http://www.autodoc.ru/Web/price/art/OPAST92030WL?analog=on","OPAST92030WL")</f>
        <v>OPAST92030WL</v>
      </c>
      <c r="B7754" s="1" t="s">
        <v>12144</v>
      </c>
      <c r="C7754" s="1" t="s">
        <v>239</v>
      </c>
      <c r="D7754" t="s">
        <v>12145</v>
      </c>
    </row>
    <row r="7755" spans="1:4" x14ac:dyDescent="0.25">
      <c r="A7755" s="4" t="str">
        <f>HYPERLINK("http://www.autodoc.ru/Web/price/art/OPAST92030YL?analog=on","OPAST92030YL")</f>
        <v>OPAST92030YL</v>
      </c>
      <c r="B7755" s="1" t="s">
        <v>12146</v>
      </c>
      <c r="C7755" s="1" t="s">
        <v>239</v>
      </c>
      <c r="D7755" t="s">
        <v>12147</v>
      </c>
    </row>
    <row r="7756" spans="1:4" x14ac:dyDescent="0.25">
      <c r="A7756" s="4" t="str">
        <f>HYPERLINK("http://www.autodoc.ru/Web/price/art/OPAST95030CCL?analog=on","OPAST95030CCL")</f>
        <v>OPAST95030CCL</v>
      </c>
      <c r="B7756" s="1" t="s">
        <v>12148</v>
      </c>
      <c r="C7756" s="1" t="s">
        <v>1193</v>
      </c>
      <c r="D7756" t="s">
        <v>12149</v>
      </c>
    </row>
    <row r="7757" spans="1:4" x14ac:dyDescent="0.25">
      <c r="A7757" s="4" t="str">
        <f>HYPERLINK("http://www.autodoc.ru/Web/price/art/OPAST92030WR?analog=on","OPAST92030WR")</f>
        <v>OPAST92030WR</v>
      </c>
      <c r="B7757" s="1" t="s">
        <v>12150</v>
      </c>
      <c r="C7757" s="1" t="s">
        <v>239</v>
      </c>
      <c r="D7757" t="s">
        <v>12151</v>
      </c>
    </row>
    <row r="7758" spans="1:4" x14ac:dyDescent="0.25">
      <c r="A7758" s="4" t="str">
        <f>HYPERLINK("http://www.autodoc.ru/Web/price/art/OPAST92030YR?analog=on","OPAST92030YR")</f>
        <v>OPAST92030YR</v>
      </c>
      <c r="B7758" s="1" t="s">
        <v>12152</v>
      </c>
      <c r="C7758" s="1" t="s">
        <v>239</v>
      </c>
      <c r="D7758" t="s">
        <v>12153</v>
      </c>
    </row>
    <row r="7759" spans="1:4" x14ac:dyDescent="0.25">
      <c r="A7759" s="4" t="str">
        <f>HYPERLINK("http://www.autodoc.ru/Web/price/art/OPAST95030CCR?analog=on","OPAST95030CCR")</f>
        <v>OPAST95030CCR</v>
      </c>
      <c r="B7759" s="1" t="s">
        <v>12154</v>
      </c>
      <c r="C7759" s="1" t="s">
        <v>1193</v>
      </c>
      <c r="D7759" t="s">
        <v>12155</v>
      </c>
    </row>
    <row r="7760" spans="1:4" x14ac:dyDescent="0.25">
      <c r="A7760" s="4" t="str">
        <f>HYPERLINK("http://www.autodoc.ru/Web/price/art/OPAST92070L?analog=on","OPAST92070L")</f>
        <v>OPAST92070L</v>
      </c>
      <c r="B7760" s="1" t="s">
        <v>12156</v>
      </c>
      <c r="C7760" s="1" t="s">
        <v>239</v>
      </c>
      <c r="D7760" t="s">
        <v>12157</v>
      </c>
    </row>
    <row r="7761" spans="1:4" x14ac:dyDescent="0.25">
      <c r="A7761" s="4" t="str">
        <f>HYPERLINK("http://www.autodoc.ru/Web/price/art/OPAST95070L?analog=on","OPAST95070L")</f>
        <v>OPAST95070L</v>
      </c>
      <c r="B7761" s="1" t="s">
        <v>12158</v>
      </c>
      <c r="C7761" s="1" t="s">
        <v>1193</v>
      </c>
      <c r="D7761" t="s">
        <v>12157</v>
      </c>
    </row>
    <row r="7762" spans="1:4" x14ac:dyDescent="0.25">
      <c r="A7762" s="4" t="str">
        <f>HYPERLINK("http://www.autodoc.ru/Web/price/art/OPAST92070R?analog=on","OPAST92070R")</f>
        <v>OPAST92070R</v>
      </c>
      <c r="B7762" s="1" t="s">
        <v>12159</v>
      </c>
      <c r="C7762" s="1" t="s">
        <v>239</v>
      </c>
      <c r="D7762" t="s">
        <v>12160</v>
      </c>
    </row>
    <row r="7763" spans="1:4" x14ac:dyDescent="0.25">
      <c r="A7763" s="4" t="str">
        <f>HYPERLINK("http://www.autodoc.ru/Web/price/art/OPAST95070R?analog=on","OPAST95070R")</f>
        <v>OPAST95070R</v>
      </c>
      <c r="B7763" s="1" t="s">
        <v>12161</v>
      </c>
      <c r="C7763" s="1" t="s">
        <v>1193</v>
      </c>
      <c r="D7763" t="s">
        <v>12160</v>
      </c>
    </row>
    <row r="7764" spans="1:4" x14ac:dyDescent="0.25">
      <c r="A7764" s="4" t="str">
        <f>HYPERLINK("http://www.autodoc.ru/Web/price/art/OPAST95071L?analog=on","OPAST95071L")</f>
        <v>OPAST95071L</v>
      </c>
      <c r="B7764" s="1" t="s">
        <v>12162</v>
      </c>
      <c r="C7764" s="1" t="s">
        <v>1193</v>
      </c>
      <c r="D7764" t="s">
        <v>12163</v>
      </c>
    </row>
    <row r="7765" spans="1:4" x14ac:dyDescent="0.25">
      <c r="A7765" s="4" t="str">
        <f>HYPERLINK("http://www.autodoc.ru/Web/price/art/OPAST95080L?analog=on","OPAST95080L")</f>
        <v>OPAST95080L</v>
      </c>
      <c r="C7765" s="1" t="s">
        <v>1193</v>
      </c>
      <c r="D7765" t="s">
        <v>12164</v>
      </c>
    </row>
    <row r="7766" spans="1:4" x14ac:dyDescent="0.25">
      <c r="A7766" s="4" t="str">
        <f>HYPERLINK("http://www.autodoc.ru/Web/price/art/OPAST95080R?analog=on","OPAST95080R")</f>
        <v>OPAST95080R</v>
      </c>
      <c r="C7766" s="1" t="s">
        <v>1193</v>
      </c>
      <c r="D7766" t="s">
        <v>12165</v>
      </c>
    </row>
    <row r="7767" spans="1:4" x14ac:dyDescent="0.25">
      <c r="A7767" s="4" t="str">
        <f>HYPERLINK("http://www.autodoc.ru/Web/price/art/OPAST95100?analog=on","OPAST95100")</f>
        <v>OPAST95100</v>
      </c>
      <c r="C7767" s="1" t="s">
        <v>1193</v>
      </c>
      <c r="D7767" t="s">
        <v>12166</v>
      </c>
    </row>
    <row r="7768" spans="1:4" x14ac:dyDescent="0.25">
      <c r="A7768" s="4" t="str">
        <f>HYPERLINK("http://www.autodoc.ru/Web/price/art/OPAST92100?analog=on","OPAST92100")</f>
        <v>OPAST92100</v>
      </c>
      <c r="B7768" s="1" t="s">
        <v>12167</v>
      </c>
      <c r="C7768" s="1" t="s">
        <v>239</v>
      </c>
      <c r="D7768" t="s">
        <v>12166</v>
      </c>
    </row>
    <row r="7769" spans="1:4" x14ac:dyDescent="0.25">
      <c r="A7769" s="4" t="str">
        <f>HYPERLINK("http://www.autodoc.ru/Web/price/art/OPAST92160B?analog=on","OPAST92160B")</f>
        <v>OPAST92160B</v>
      </c>
      <c r="B7769" s="1" t="s">
        <v>12168</v>
      </c>
      <c r="C7769" s="1" t="s">
        <v>239</v>
      </c>
      <c r="D7769" t="s">
        <v>12169</v>
      </c>
    </row>
    <row r="7770" spans="1:4" x14ac:dyDescent="0.25">
      <c r="A7770" s="4" t="str">
        <f>HYPERLINK("http://www.autodoc.ru/Web/price/art/OPAST95160X?analog=on","OPAST95160X")</f>
        <v>OPAST95160X</v>
      </c>
      <c r="B7770" s="1" t="s">
        <v>12170</v>
      </c>
      <c r="C7770" s="1" t="s">
        <v>1193</v>
      </c>
      <c r="D7770" t="s">
        <v>12171</v>
      </c>
    </row>
    <row r="7771" spans="1:4" x14ac:dyDescent="0.25">
      <c r="A7771" s="4" t="str">
        <f>HYPERLINK("http://www.autodoc.ru/Web/price/art/OPAST92161B?analog=on","OPAST92161B")</f>
        <v>OPAST92161B</v>
      </c>
      <c r="B7771" s="1" t="s">
        <v>12172</v>
      </c>
      <c r="C7771" s="1" t="s">
        <v>239</v>
      </c>
      <c r="D7771" t="s">
        <v>12173</v>
      </c>
    </row>
    <row r="7772" spans="1:4" x14ac:dyDescent="0.25">
      <c r="A7772" s="4" t="str">
        <f>HYPERLINK("http://www.autodoc.ru/Web/price/art/OPAST92240?analog=on","OPAST92240")</f>
        <v>OPAST92240</v>
      </c>
      <c r="B7772" s="1" t="s">
        <v>12174</v>
      </c>
      <c r="C7772" s="1" t="s">
        <v>12175</v>
      </c>
      <c r="D7772" t="s">
        <v>12176</v>
      </c>
    </row>
    <row r="7773" spans="1:4" x14ac:dyDescent="0.25">
      <c r="A7773" s="4" t="str">
        <f>HYPERLINK("http://www.autodoc.ru/Web/price/art/OPAST92250L?analog=on","OPAST92250L")</f>
        <v>OPAST92250L</v>
      </c>
      <c r="B7773" s="1" t="s">
        <v>12177</v>
      </c>
      <c r="C7773" s="1" t="s">
        <v>12175</v>
      </c>
      <c r="D7773" t="s">
        <v>12178</v>
      </c>
    </row>
    <row r="7774" spans="1:4" x14ac:dyDescent="0.25">
      <c r="A7774" s="4" t="str">
        <f>HYPERLINK("http://www.autodoc.ru/Web/price/art/OPAST92250R?analog=on","OPAST92250R")</f>
        <v>OPAST92250R</v>
      </c>
      <c r="B7774" s="1" t="s">
        <v>12179</v>
      </c>
      <c r="C7774" s="1" t="s">
        <v>12175</v>
      </c>
      <c r="D7774" t="s">
        <v>12180</v>
      </c>
    </row>
    <row r="7775" spans="1:4" x14ac:dyDescent="0.25">
      <c r="A7775" s="4" t="str">
        <f>HYPERLINK("http://www.autodoc.ru/Web/price/art/OPAST92270L?analog=on","OPAST92270L")</f>
        <v>OPAST92270L</v>
      </c>
      <c r="B7775" s="1" t="s">
        <v>12181</v>
      </c>
      <c r="C7775" s="1" t="s">
        <v>12175</v>
      </c>
      <c r="D7775" t="s">
        <v>12182</v>
      </c>
    </row>
    <row r="7776" spans="1:4" x14ac:dyDescent="0.25">
      <c r="A7776" s="4" t="str">
        <f>HYPERLINK("http://www.autodoc.ru/Web/price/art/OPAST92270R?analog=on","OPAST92270R")</f>
        <v>OPAST92270R</v>
      </c>
      <c r="B7776" s="1" t="s">
        <v>12183</v>
      </c>
      <c r="C7776" s="1" t="s">
        <v>12175</v>
      </c>
      <c r="D7776" t="s">
        <v>12184</v>
      </c>
    </row>
    <row r="7777" spans="1:4" x14ac:dyDescent="0.25">
      <c r="A7777" s="4" t="str">
        <f>HYPERLINK("http://www.autodoc.ru/Web/price/art/OPAST92280YZ?analog=on","OPAST92280YZ")</f>
        <v>OPAST92280YZ</v>
      </c>
      <c r="B7777" s="1" t="s">
        <v>12185</v>
      </c>
      <c r="C7777" s="1" t="s">
        <v>12175</v>
      </c>
      <c r="D7777" t="s">
        <v>12186</v>
      </c>
    </row>
    <row r="7778" spans="1:4" x14ac:dyDescent="0.25">
      <c r="A7778" s="4" t="str">
        <f>HYPERLINK("http://www.autodoc.ru/Web/price/art/OPAST92300L?analog=on","OPAST92300L")</f>
        <v>OPAST92300L</v>
      </c>
      <c r="B7778" s="1" t="s">
        <v>12187</v>
      </c>
      <c r="C7778" s="1" t="s">
        <v>12175</v>
      </c>
      <c r="D7778" t="s">
        <v>12188</v>
      </c>
    </row>
    <row r="7779" spans="1:4" x14ac:dyDescent="0.25">
      <c r="A7779" s="4" t="str">
        <f>HYPERLINK("http://www.autodoc.ru/Web/price/art/OPAST92300R?analog=on","OPAST92300R")</f>
        <v>OPAST92300R</v>
      </c>
      <c r="B7779" s="1" t="s">
        <v>12189</v>
      </c>
      <c r="C7779" s="1" t="s">
        <v>12175</v>
      </c>
      <c r="D7779" t="s">
        <v>12190</v>
      </c>
    </row>
    <row r="7780" spans="1:4" x14ac:dyDescent="0.25">
      <c r="A7780" s="4" t="str">
        <f>HYPERLINK("http://www.autodoc.ru/Web/price/art/OPAST92320?analog=on","OPAST92320")</f>
        <v>OPAST92320</v>
      </c>
      <c r="C7780" s="1" t="s">
        <v>12175</v>
      </c>
      <c r="D7780" t="s">
        <v>12191</v>
      </c>
    </row>
    <row r="7781" spans="1:4" x14ac:dyDescent="0.25">
      <c r="A7781" s="4" t="str">
        <f>HYPERLINK("http://www.autodoc.ru/Web/price/art/OPAST92330?analog=on","OPAST92330")</f>
        <v>OPAST92330</v>
      </c>
      <c r="B7781" s="1" t="s">
        <v>12192</v>
      </c>
      <c r="C7781" s="1" t="s">
        <v>12175</v>
      </c>
      <c r="D7781" t="s">
        <v>12193</v>
      </c>
    </row>
    <row r="7782" spans="1:4" x14ac:dyDescent="0.25">
      <c r="A7782" s="4" t="str">
        <f>HYPERLINK("http://www.autodoc.ru/Web/price/art/OPAST92390?analog=on","OPAST92390")</f>
        <v>OPAST92390</v>
      </c>
      <c r="B7782" s="1" t="s">
        <v>12194</v>
      </c>
      <c r="C7782" s="1" t="s">
        <v>12175</v>
      </c>
      <c r="D7782" t="s">
        <v>12195</v>
      </c>
    </row>
    <row r="7783" spans="1:4" x14ac:dyDescent="0.25">
      <c r="A7783" s="4" t="str">
        <f>HYPERLINK("http://www.autodoc.ru/Web/price/art/OPAST92410C?analog=on","OPAST92410C")</f>
        <v>OPAST92410C</v>
      </c>
      <c r="B7783" s="1" t="s">
        <v>12196</v>
      </c>
      <c r="C7783" s="1" t="s">
        <v>12175</v>
      </c>
      <c r="D7783" t="s">
        <v>12197</v>
      </c>
    </row>
    <row r="7784" spans="1:4" x14ac:dyDescent="0.25">
      <c r="A7784" s="4" t="str">
        <f>HYPERLINK("http://www.autodoc.ru/Web/price/art/OPAST94450L?analog=on","OPAST94450L")</f>
        <v>OPAST94450L</v>
      </c>
      <c r="B7784" s="1" t="s">
        <v>12198</v>
      </c>
      <c r="C7784" s="1" t="s">
        <v>1143</v>
      </c>
      <c r="D7784" t="s">
        <v>12199</v>
      </c>
    </row>
    <row r="7785" spans="1:4" x14ac:dyDescent="0.25">
      <c r="A7785" s="4" t="str">
        <f>HYPERLINK("http://www.autodoc.ru/Web/price/art/OPAST94450R?analog=on","OPAST94450R")</f>
        <v>OPAST94450R</v>
      </c>
      <c r="B7785" s="1" t="s">
        <v>12200</v>
      </c>
      <c r="C7785" s="1" t="s">
        <v>1143</v>
      </c>
      <c r="D7785" t="s">
        <v>12201</v>
      </c>
    </row>
    <row r="7786" spans="1:4" x14ac:dyDescent="0.25">
      <c r="A7786" s="4" t="str">
        <f>HYPERLINK("http://www.autodoc.ru/Web/price/art/OPAST94451L?analog=on","OPAST94451L")</f>
        <v>OPAST94451L</v>
      </c>
      <c r="B7786" s="1" t="s">
        <v>12202</v>
      </c>
      <c r="C7786" s="1" t="s">
        <v>1143</v>
      </c>
      <c r="D7786" t="s">
        <v>12203</v>
      </c>
    </row>
    <row r="7787" spans="1:4" x14ac:dyDescent="0.25">
      <c r="A7787" s="4" t="str">
        <f>HYPERLINK("http://www.autodoc.ru/Web/price/art/OPAST94451R?analog=on","OPAST94451R")</f>
        <v>OPAST94451R</v>
      </c>
      <c r="B7787" s="1" t="s">
        <v>12204</v>
      </c>
      <c r="C7787" s="1" t="s">
        <v>1143</v>
      </c>
      <c r="D7787" t="s">
        <v>12205</v>
      </c>
    </row>
    <row r="7788" spans="1:4" x14ac:dyDescent="0.25">
      <c r="A7788" s="4" t="str">
        <f>HYPERLINK("http://www.autodoc.ru/Web/price/art/OPAST92454L?analog=on","OPAST92454L")</f>
        <v>OPAST92454L</v>
      </c>
      <c r="B7788" s="1" t="s">
        <v>12206</v>
      </c>
      <c r="C7788" s="1" t="s">
        <v>239</v>
      </c>
      <c r="D7788" t="s">
        <v>12207</v>
      </c>
    </row>
    <row r="7789" spans="1:4" x14ac:dyDescent="0.25">
      <c r="A7789" s="4" t="str">
        <f>HYPERLINK("http://www.autodoc.ru/Web/price/art/OPAST92454R?analog=on","OPAST92454R")</f>
        <v>OPAST92454R</v>
      </c>
      <c r="B7789" s="1" t="s">
        <v>12208</v>
      </c>
      <c r="C7789" s="1" t="s">
        <v>239</v>
      </c>
      <c r="D7789" t="s">
        <v>12201</v>
      </c>
    </row>
    <row r="7790" spans="1:4" x14ac:dyDescent="0.25">
      <c r="A7790" s="4" t="str">
        <f>HYPERLINK("http://www.autodoc.ru/Web/price/art/OPAST94460L?analog=on","OPAST94460L")</f>
        <v>OPAST94460L</v>
      </c>
      <c r="B7790" s="1" t="s">
        <v>12209</v>
      </c>
      <c r="C7790" s="1" t="s">
        <v>1143</v>
      </c>
      <c r="D7790" t="s">
        <v>12210</v>
      </c>
    </row>
    <row r="7791" spans="1:4" x14ac:dyDescent="0.25">
      <c r="A7791" s="4" t="str">
        <f>HYPERLINK("http://www.autodoc.ru/Web/price/art/OPAST94460R?analog=on","OPAST94460R")</f>
        <v>OPAST94460R</v>
      </c>
      <c r="B7791" s="1" t="s">
        <v>12211</v>
      </c>
      <c r="C7791" s="1" t="s">
        <v>1143</v>
      </c>
      <c r="D7791" t="s">
        <v>12212</v>
      </c>
    </row>
    <row r="7792" spans="1:4" x14ac:dyDescent="0.25">
      <c r="A7792" s="4" t="str">
        <f>HYPERLINK("http://www.autodoc.ru/Web/price/art/OPAST92480L?analog=on","OPAST92480L")</f>
        <v>OPAST92480L</v>
      </c>
      <c r="B7792" s="1" t="s">
        <v>12213</v>
      </c>
      <c r="C7792" s="1" t="s">
        <v>12175</v>
      </c>
      <c r="D7792" t="s">
        <v>12214</v>
      </c>
    </row>
    <row r="7793" spans="1:4" x14ac:dyDescent="0.25">
      <c r="A7793" s="4" t="str">
        <f>HYPERLINK("http://www.autodoc.ru/Web/price/art/OPAST92480R?analog=on","OPAST92480R")</f>
        <v>OPAST92480R</v>
      </c>
      <c r="B7793" s="1" t="s">
        <v>12215</v>
      </c>
      <c r="C7793" s="1" t="s">
        <v>12175</v>
      </c>
      <c r="D7793" t="s">
        <v>12216</v>
      </c>
    </row>
    <row r="7794" spans="1:4" x14ac:dyDescent="0.25">
      <c r="A7794" s="4" t="str">
        <f>HYPERLINK("http://www.autodoc.ru/Web/price/art/OPAST92481L?analog=on","OPAST92481L")</f>
        <v>OPAST92481L</v>
      </c>
      <c r="B7794" s="1" t="s">
        <v>12217</v>
      </c>
      <c r="C7794" s="1" t="s">
        <v>12175</v>
      </c>
      <c r="D7794" t="s">
        <v>12218</v>
      </c>
    </row>
    <row r="7795" spans="1:4" x14ac:dyDescent="0.25">
      <c r="A7795" s="4" t="str">
        <f>HYPERLINK("http://www.autodoc.ru/Web/price/art/OPAST92481R?analog=on","OPAST92481R")</f>
        <v>OPAST92481R</v>
      </c>
      <c r="B7795" s="1" t="s">
        <v>12219</v>
      </c>
      <c r="C7795" s="1" t="s">
        <v>12175</v>
      </c>
      <c r="D7795" t="s">
        <v>12220</v>
      </c>
    </row>
    <row r="7796" spans="1:4" x14ac:dyDescent="0.25">
      <c r="A7796" s="4" t="str">
        <f>HYPERLINK("http://www.autodoc.ru/Web/price/art/OPAST92490L?analog=on","OPAST92490L")</f>
        <v>OPAST92490L</v>
      </c>
      <c r="C7796" s="1" t="s">
        <v>12175</v>
      </c>
      <c r="D7796" t="s">
        <v>12221</v>
      </c>
    </row>
    <row r="7797" spans="1:4" x14ac:dyDescent="0.25">
      <c r="A7797" s="4" t="str">
        <f>HYPERLINK("http://www.autodoc.ru/Web/price/art/OPAST92490R?analog=on","OPAST92490R")</f>
        <v>OPAST92490R</v>
      </c>
      <c r="C7797" s="1" t="s">
        <v>12175</v>
      </c>
      <c r="D7797" t="s">
        <v>12222</v>
      </c>
    </row>
    <row r="7798" spans="1:4" x14ac:dyDescent="0.25">
      <c r="A7798" s="4" t="str">
        <f>HYPERLINK("http://www.autodoc.ru/Web/price/art/OPAST92491L?analog=on","OPAST92491L")</f>
        <v>OPAST92491L</v>
      </c>
      <c r="C7798" s="1" t="s">
        <v>12175</v>
      </c>
      <c r="D7798" t="s">
        <v>12223</v>
      </c>
    </row>
    <row r="7799" spans="1:4" x14ac:dyDescent="0.25">
      <c r="A7799" s="4" t="str">
        <f>HYPERLINK("http://www.autodoc.ru/Web/price/art/OPAST92491R?analog=on","OPAST92491R")</f>
        <v>OPAST92491R</v>
      </c>
      <c r="C7799" s="1" t="s">
        <v>12175</v>
      </c>
      <c r="D7799" t="s">
        <v>12224</v>
      </c>
    </row>
    <row r="7800" spans="1:4" x14ac:dyDescent="0.25">
      <c r="A7800" s="4" t="str">
        <f>HYPERLINK("http://www.autodoc.ru/Web/price/art/OPAST92492L?analog=on","OPAST92492L")</f>
        <v>OPAST92492L</v>
      </c>
      <c r="C7800" s="1" t="s">
        <v>12175</v>
      </c>
      <c r="D7800" t="s">
        <v>12225</v>
      </c>
    </row>
    <row r="7801" spans="1:4" x14ac:dyDescent="0.25">
      <c r="A7801" s="4" t="str">
        <f>HYPERLINK("http://www.autodoc.ru/Web/price/art/OPAST92492R?analog=on","OPAST92492R")</f>
        <v>OPAST92492R</v>
      </c>
      <c r="C7801" s="1" t="s">
        <v>12175</v>
      </c>
      <c r="D7801" t="s">
        <v>12226</v>
      </c>
    </row>
    <row r="7802" spans="1:4" x14ac:dyDescent="0.25">
      <c r="A7802" s="4" t="str">
        <f>HYPERLINK("http://www.autodoc.ru/Web/price/art/OPAST92493L?analog=on","OPAST92493L")</f>
        <v>OPAST92493L</v>
      </c>
      <c r="C7802" s="1" t="s">
        <v>12175</v>
      </c>
      <c r="D7802" t="s">
        <v>12227</v>
      </c>
    </row>
    <row r="7803" spans="1:4" x14ac:dyDescent="0.25">
      <c r="A7803" s="4" t="str">
        <f>HYPERLINK("http://www.autodoc.ru/Web/price/art/OPAST92493R?analog=on","OPAST92493R")</f>
        <v>OPAST92493R</v>
      </c>
      <c r="C7803" s="1" t="s">
        <v>12175</v>
      </c>
      <c r="D7803" t="s">
        <v>12228</v>
      </c>
    </row>
    <row r="7804" spans="1:4" x14ac:dyDescent="0.25">
      <c r="A7804" s="4" t="str">
        <f>HYPERLINK("http://www.autodoc.ru/Web/price/art/OPAST92641B?analog=on","OPAST92641B")</f>
        <v>OPAST92641B</v>
      </c>
      <c r="B7804" s="1" t="s">
        <v>12229</v>
      </c>
      <c r="C7804" s="1" t="s">
        <v>239</v>
      </c>
      <c r="D7804" t="s">
        <v>12230</v>
      </c>
    </row>
    <row r="7805" spans="1:4" x14ac:dyDescent="0.25">
      <c r="A7805" s="4" t="str">
        <f>HYPERLINK("http://www.autodoc.ru/Web/price/art/OPAST92740RYL?analog=on","OPAST92740RYL")</f>
        <v>OPAST92740RYL</v>
      </c>
      <c r="B7805" s="1" t="s">
        <v>12231</v>
      </c>
      <c r="C7805" s="1" t="s">
        <v>239</v>
      </c>
      <c r="D7805" t="s">
        <v>12232</v>
      </c>
    </row>
    <row r="7806" spans="1:4" x14ac:dyDescent="0.25">
      <c r="A7806" s="4" t="str">
        <f>HYPERLINK("http://www.autodoc.ru/Web/price/art/OPAST95740RTL?analog=on","OPAST95740RTL")</f>
        <v>OPAST95740RTL</v>
      </c>
      <c r="B7806" s="1" t="s">
        <v>12233</v>
      </c>
      <c r="C7806" s="1" t="s">
        <v>1193</v>
      </c>
      <c r="D7806" t="s">
        <v>12234</v>
      </c>
    </row>
    <row r="7807" spans="1:4" x14ac:dyDescent="0.25">
      <c r="A7807" s="4" t="str">
        <f>HYPERLINK("http://www.autodoc.ru/Web/price/art/OPAST92740RYR?analog=on","OPAST92740RYR")</f>
        <v>OPAST92740RYR</v>
      </c>
      <c r="B7807" s="1" t="s">
        <v>12235</v>
      </c>
      <c r="C7807" s="1" t="s">
        <v>239</v>
      </c>
      <c r="D7807" t="s">
        <v>12236</v>
      </c>
    </row>
    <row r="7808" spans="1:4" x14ac:dyDescent="0.25">
      <c r="A7808" s="4" t="str">
        <f>HYPERLINK("http://www.autodoc.ru/Web/price/art/OPAST95740RTR?analog=on","OPAST95740RTR")</f>
        <v>OPAST95740RTR</v>
      </c>
      <c r="B7808" s="1" t="s">
        <v>12237</v>
      </c>
      <c r="C7808" s="1" t="s">
        <v>1193</v>
      </c>
      <c r="D7808" t="s">
        <v>12238</v>
      </c>
    </row>
    <row r="7809" spans="1:4" x14ac:dyDescent="0.25">
      <c r="A7809" s="4" t="str">
        <f>HYPERLINK("http://www.autodoc.ru/Web/price/art/OPAST92741RYL?analog=on","OPAST92741RYL")</f>
        <v>OPAST92741RYL</v>
      </c>
      <c r="B7809" s="1" t="s">
        <v>12239</v>
      </c>
      <c r="C7809" s="1" t="s">
        <v>239</v>
      </c>
      <c r="D7809" t="s">
        <v>12240</v>
      </c>
    </row>
    <row r="7810" spans="1:4" x14ac:dyDescent="0.25">
      <c r="A7810" s="4" t="str">
        <f>HYPERLINK("http://www.autodoc.ru/Web/price/art/OPAST92741RYR?analog=on","OPAST92741RYR")</f>
        <v>OPAST92741RYR</v>
      </c>
      <c r="B7810" s="1" t="s">
        <v>12241</v>
      </c>
      <c r="C7810" s="1" t="s">
        <v>239</v>
      </c>
      <c r="D7810" t="s">
        <v>12242</v>
      </c>
    </row>
    <row r="7811" spans="1:4" x14ac:dyDescent="0.25">
      <c r="A7811" s="4" t="str">
        <f>HYPERLINK("http://www.autodoc.ru/Web/price/art/OPAST92742RWN?analog=on","OPAST92742RWN")</f>
        <v>OPAST92742RWN</v>
      </c>
      <c r="B7811" s="1" t="s">
        <v>12243</v>
      </c>
      <c r="C7811" s="1" t="s">
        <v>12175</v>
      </c>
      <c r="D7811" t="s">
        <v>12244</v>
      </c>
    </row>
    <row r="7812" spans="1:4" x14ac:dyDescent="0.25">
      <c r="A7812" s="4" t="str">
        <f>HYPERLINK("http://www.autodoc.ru/Web/price/art/OPAST95742L?analog=on","OPAST95742L")</f>
        <v>OPAST95742L</v>
      </c>
      <c r="B7812" s="1" t="s">
        <v>12245</v>
      </c>
      <c r="C7812" s="1" t="s">
        <v>1193</v>
      </c>
      <c r="D7812" t="s">
        <v>12246</v>
      </c>
    </row>
    <row r="7813" spans="1:4" x14ac:dyDescent="0.25">
      <c r="A7813" s="4" t="str">
        <f>HYPERLINK("http://www.autodoc.ru/Web/price/art/OPAST95742R?analog=on","OPAST95742R")</f>
        <v>OPAST95742R</v>
      </c>
      <c r="B7813" s="1" t="s">
        <v>12247</v>
      </c>
      <c r="C7813" s="1" t="s">
        <v>1193</v>
      </c>
      <c r="D7813" t="s">
        <v>12248</v>
      </c>
    </row>
    <row r="7814" spans="1:4" x14ac:dyDescent="0.25">
      <c r="A7814" s="4" t="str">
        <f>HYPERLINK("http://www.autodoc.ru/Web/price/art/OPAST92743RYL?analog=on","OPAST92743RYL")</f>
        <v>OPAST92743RYL</v>
      </c>
      <c r="B7814" s="1" t="s">
        <v>12249</v>
      </c>
      <c r="C7814" s="1" t="s">
        <v>239</v>
      </c>
      <c r="D7814" t="s">
        <v>12250</v>
      </c>
    </row>
    <row r="7815" spans="1:4" x14ac:dyDescent="0.25">
      <c r="A7815" s="4" t="str">
        <f>HYPERLINK("http://www.autodoc.ru/Web/price/art/OPAST95743RTL?analog=on","OPAST95743RTL")</f>
        <v>OPAST95743RTL</v>
      </c>
      <c r="B7815" s="1" t="s">
        <v>12251</v>
      </c>
      <c r="C7815" s="1" t="s">
        <v>1193</v>
      </c>
      <c r="D7815" t="s">
        <v>12252</v>
      </c>
    </row>
    <row r="7816" spans="1:4" x14ac:dyDescent="0.25">
      <c r="A7816" s="4" t="str">
        <f>HYPERLINK("http://www.autodoc.ru/Web/price/art/OPAST92743RYR?analog=on","OPAST92743RYR")</f>
        <v>OPAST92743RYR</v>
      </c>
      <c r="B7816" s="1" t="s">
        <v>12253</v>
      </c>
      <c r="C7816" s="1" t="s">
        <v>239</v>
      </c>
      <c r="D7816" t="s">
        <v>12254</v>
      </c>
    </row>
    <row r="7817" spans="1:4" x14ac:dyDescent="0.25">
      <c r="A7817" s="4" t="str">
        <f>HYPERLINK("http://www.autodoc.ru/Web/price/art/OPAST95743RTR?analog=on","OPAST95743RTR")</f>
        <v>OPAST95743RTR</v>
      </c>
      <c r="B7817" s="1" t="s">
        <v>12255</v>
      </c>
      <c r="C7817" s="1" t="s">
        <v>1193</v>
      </c>
      <c r="D7817" t="s">
        <v>12256</v>
      </c>
    </row>
    <row r="7818" spans="1:4" x14ac:dyDescent="0.25">
      <c r="A7818" s="4" t="str">
        <f>HYPERLINK("http://www.autodoc.ru/Web/price/art/OPAST92744RWN?analog=on","OPAST92744RWN")</f>
        <v>OPAST92744RWN</v>
      </c>
      <c r="B7818" s="1" t="s">
        <v>12243</v>
      </c>
      <c r="C7818" s="1" t="s">
        <v>12175</v>
      </c>
      <c r="D7818" t="s">
        <v>12257</v>
      </c>
    </row>
    <row r="7819" spans="1:4" x14ac:dyDescent="0.25">
      <c r="A7819" s="4" t="str">
        <f>HYPERLINK("http://www.autodoc.ru/Web/price/art/OPAST92745HN?analog=on","OPAST92745HN")</f>
        <v>OPAST92745HN</v>
      </c>
      <c r="B7819" s="1" t="s">
        <v>12243</v>
      </c>
      <c r="C7819" s="1" t="s">
        <v>12175</v>
      </c>
      <c r="D7819" t="s">
        <v>12258</v>
      </c>
    </row>
    <row r="7820" spans="1:4" x14ac:dyDescent="0.25">
      <c r="A7820" s="4" t="str">
        <f>HYPERLINK("http://www.autodoc.ru/Web/price/art/OPAST92840Z?analog=on","OPAST92840Z")</f>
        <v>OPAST92840Z</v>
      </c>
      <c r="B7820" s="1" t="s">
        <v>12259</v>
      </c>
      <c r="C7820" s="1" t="s">
        <v>9954</v>
      </c>
      <c r="D7820" t="s">
        <v>12260</v>
      </c>
    </row>
    <row r="7821" spans="1:4" x14ac:dyDescent="0.25">
      <c r="A7821" s="4" t="str">
        <f>HYPERLINK("http://www.autodoc.ru/Web/price/art/OPAST91910?analog=on","OPAST91910")</f>
        <v>OPAST91910</v>
      </c>
      <c r="B7821" s="1" t="s">
        <v>12261</v>
      </c>
      <c r="C7821" s="1" t="s">
        <v>2655</v>
      </c>
      <c r="D7821" t="s">
        <v>12262</v>
      </c>
    </row>
    <row r="7822" spans="1:4" x14ac:dyDescent="0.25">
      <c r="A7822" s="4" t="str">
        <f>HYPERLINK("http://www.autodoc.ru/Web/price/art/OPAST91915?analog=on","OPAST91915")</f>
        <v>OPAST91915</v>
      </c>
      <c r="B7822" s="1" t="s">
        <v>12263</v>
      </c>
      <c r="C7822" s="1" t="s">
        <v>2655</v>
      </c>
      <c r="D7822" t="s">
        <v>12262</v>
      </c>
    </row>
    <row r="7823" spans="1:4" x14ac:dyDescent="0.25">
      <c r="A7823" s="4" t="str">
        <f>HYPERLINK("http://www.autodoc.ru/Web/price/art/OPAST91918?analog=on","OPAST91918")</f>
        <v>OPAST91918</v>
      </c>
      <c r="B7823" s="1" t="s">
        <v>12264</v>
      </c>
      <c r="C7823" s="1" t="s">
        <v>2655</v>
      </c>
      <c r="D7823" t="s">
        <v>12265</v>
      </c>
    </row>
    <row r="7824" spans="1:4" x14ac:dyDescent="0.25">
      <c r="A7824" s="4" t="str">
        <f>HYPERLINK("http://www.autodoc.ru/Web/price/art/OPAST91919?analog=on","OPAST91919")</f>
        <v>OPAST91919</v>
      </c>
      <c r="B7824" s="1" t="s">
        <v>12266</v>
      </c>
      <c r="C7824" s="1" t="s">
        <v>2655</v>
      </c>
      <c r="D7824" t="s">
        <v>12265</v>
      </c>
    </row>
    <row r="7825" spans="1:4" x14ac:dyDescent="0.25">
      <c r="A7825" s="3" t="s">
        <v>12267</v>
      </c>
      <c r="B7825" s="3"/>
      <c r="C7825" s="3"/>
      <c r="D7825" s="3"/>
    </row>
    <row r="7826" spans="1:4" x14ac:dyDescent="0.25">
      <c r="A7826" s="4" t="str">
        <f>HYPERLINK("http://www.autodoc.ru/Web/price/art/OPAST98000L?analog=on","OPAST98000L")</f>
        <v>OPAST98000L</v>
      </c>
      <c r="B7826" s="1" t="s">
        <v>12268</v>
      </c>
      <c r="C7826" s="1" t="s">
        <v>3313</v>
      </c>
      <c r="D7826" t="s">
        <v>12269</v>
      </c>
    </row>
    <row r="7827" spans="1:4" x14ac:dyDescent="0.25">
      <c r="A7827" s="4" t="str">
        <f>HYPERLINK("http://www.autodoc.ru/Web/price/art/OPAST98000R?analog=on","OPAST98000R")</f>
        <v>OPAST98000R</v>
      </c>
      <c r="B7827" s="1" t="s">
        <v>12270</v>
      </c>
      <c r="C7827" s="1" t="s">
        <v>3313</v>
      </c>
      <c r="D7827" t="s">
        <v>12271</v>
      </c>
    </row>
    <row r="7828" spans="1:4" x14ac:dyDescent="0.25">
      <c r="A7828" s="4" t="str">
        <f>HYPERLINK("http://www.autodoc.ru/Web/price/art/OPAST98001N?analog=on","OPAST98001N")</f>
        <v>OPAST98001N</v>
      </c>
      <c r="B7828" s="1" t="s">
        <v>12272</v>
      </c>
      <c r="C7828" s="1" t="s">
        <v>699</v>
      </c>
      <c r="D7828" t="s">
        <v>12273</v>
      </c>
    </row>
    <row r="7829" spans="1:4" x14ac:dyDescent="0.25">
      <c r="A7829" s="4" t="str">
        <f>HYPERLINK("http://www.autodoc.ru/Web/price/art/OPAST02002L?analog=on","OPAST02002L")</f>
        <v>OPAST02002L</v>
      </c>
      <c r="B7829" s="1" t="s">
        <v>12274</v>
      </c>
      <c r="C7829" s="1" t="s">
        <v>2125</v>
      </c>
      <c r="D7829" t="s">
        <v>12275</v>
      </c>
    </row>
    <row r="7830" spans="1:4" x14ac:dyDescent="0.25">
      <c r="A7830" s="4" t="str">
        <f>HYPERLINK("http://www.autodoc.ru/Web/price/art/OPAST98002BL?analog=on","OPAST98002BL")</f>
        <v>OPAST98002BL</v>
      </c>
      <c r="B7830" s="1" t="s">
        <v>12276</v>
      </c>
      <c r="C7830" s="1" t="s">
        <v>3313</v>
      </c>
      <c r="D7830" t="s">
        <v>12277</v>
      </c>
    </row>
    <row r="7831" spans="1:4" x14ac:dyDescent="0.25">
      <c r="A7831" s="4" t="str">
        <f>HYPERLINK("http://www.autodoc.ru/Web/price/art/OPAST02002R?analog=on","OPAST02002R")</f>
        <v>OPAST02002R</v>
      </c>
      <c r="B7831" s="1" t="s">
        <v>12278</v>
      </c>
      <c r="C7831" s="1" t="s">
        <v>2125</v>
      </c>
      <c r="D7831" t="s">
        <v>12279</v>
      </c>
    </row>
    <row r="7832" spans="1:4" x14ac:dyDescent="0.25">
      <c r="A7832" s="4" t="str">
        <f>HYPERLINK("http://www.autodoc.ru/Web/price/art/OPAST98002BR?analog=on","OPAST98002BR")</f>
        <v>OPAST98002BR</v>
      </c>
      <c r="B7832" s="1" t="s">
        <v>12280</v>
      </c>
      <c r="C7832" s="1" t="s">
        <v>3313</v>
      </c>
      <c r="D7832" t="s">
        <v>12281</v>
      </c>
    </row>
    <row r="7833" spans="1:4" x14ac:dyDescent="0.25">
      <c r="A7833" s="4" t="str">
        <f>HYPERLINK("http://www.autodoc.ru/Web/price/art/OPAST98003BN?analog=on","OPAST98003BN")</f>
        <v>OPAST98003BN</v>
      </c>
      <c r="B7833" s="1" t="s">
        <v>12282</v>
      </c>
      <c r="C7833" s="1" t="s">
        <v>699</v>
      </c>
      <c r="D7833" t="s">
        <v>12283</v>
      </c>
    </row>
    <row r="7834" spans="1:4" x14ac:dyDescent="0.25">
      <c r="A7834" s="4" t="str">
        <f>HYPERLINK("http://www.autodoc.ru/Web/price/art/OPAST98004BN?analog=on","OPAST98004BN")</f>
        <v>OPAST98004BN</v>
      </c>
      <c r="B7834" s="1" t="s">
        <v>12282</v>
      </c>
      <c r="C7834" s="1" t="s">
        <v>699</v>
      </c>
      <c r="D7834" t="s">
        <v>12284</v>
      </c>
    </row>
    <row r="7835" spans="1:4" x14ac:dyDescent="0.25">
      <c r="A7835" s="4" t="str">
        <f>HYPERLINK("http://www.autodoc.ru/Web/price/art/OPAST98005HN?analog=on","OPAST98005HN")</f>
        <v>OPAST98005HN</v>
      </c>
      <c r="B7835" s="1" t="s">
        <v>12282</v>
      </c>
      <c r="C7835" s="1" t="s">
        <v>699</v>
      </c>
      <c r="D7835" t="s">
        <v>12285</v>
      </c>
    </row>
    <row r="7836" spans="1:4" x14ac:dyDescent="0.25">
      <c r="A7836" s="4" t="str">
        <f>HYPERLINK("http://www.autodoc.ru/Web/price/art/OPAST98006HN?analog=on","OPAST98006HN")</f>
        <v>OPAST98006HN</v>
      </c>
      <c r="B7836" s="1" t="s">
        <v>12282</v>
      </c>
      <c r="C7836" s="1" t="s">
        <v>699</v>
      </c>
      <c r="D7836" t="s">
        <v>12286</v>
      </c>
    </row>
    <row r="7837" spans="1:4" x14ac:dyDescent="0.25">
      <c r="A7837" s="4" t="str">
        <f>HYPERLINK("http://www.autodoc.ru/Web/price/art/OPAST98007BN?analog=on","OPAST98007BN")</f>
        <v>OPAST98007BN</v>
      </c>
      <c r="B7837" s="1" t="s">
        <v>12282</v>
      </c>
      <c r="C7837" s="1" t="s">
        <v>699</v>
      </c>
      <c r="D7837" t="s">
        <v>12287</v>
      </c>
    </row>
    <row r="7838" spans="1:4" x14ac:dyDescent="0.25">
      <c r="A7838" s="4" t="str">
        <f>HYPERLINK("http://www.autodoc.ru/Web/price/art/OPAST98008L?analog=on","OPAST98008L")</f>
        <v>OPAST98008L</v>
      </c>
      <c r="B7838" s="1" t="s">
        <v>12268</v>
      </c>
      <c r="C7838" s="1" t="s">
        <v>3313</v>
      </c>
      <c r="D7838" t="s">
        <v>12288</v>
      </c>
    </row>
    <row r="7839" spans="1:4" x14ac:dyDescent="0.25">
      <c r="A7839" s="4" t="str">
        <f>HYPERLINK("http://www.autodoc.ru/Web/price/art/OPAST98070L?analog=on","OPAST98070L")</f>
        <v>OPAST98070L</v>
      </c>
      <c r="B7839" s="1" t="s">
        <v>12289</v>
      </c>
      <c r="C7839" s="1" t="s">
        <v>699</v>
      </c>
      <c r="D7839" t="s">
        <v>12157</v>
      </c>
    </row>
    <row r="7840" spans="1:4" x14ac:dyDescent="0.25">
      <c r="A7840" s="4" t="str">
        <f>HYPERLINK("http://www.autodoc.ru/Web/price/art/OPAST98070R?analog=on","OPAST98070R")</f>
        <v>OPAST98070R</v>
      </c>
      <c r="B7840" s="1" t="s">
        <v>12290</v>
      </c>
      <c r="C7840" s="1" t="s">
        <v>699</v>
      </c>
      <c r="D7840" t="s">
        <v>12160</v>
      </c>
    </row>
    <row r="7841" spans="1:4" x14ac:dyDescent="0.25">
      <c r="A7841" s="4" t="str">
        <f>HYPERLINK("http://www.autodoc.ru/Web/price/art/DWNEX08070Z?analog=on","DWNEX08070Z")</f>
        <v>DWNEX08070Z</v>
      </c>
      <c r="B7841" s="1" t="s">
        <v>5420</v>
      </c>
      <c r="C7841" s="1" t="s">
        <v>483</v>
      </c>
      <c r="D7841" t="s">
        <v>5422</v>
      </c>
    </row>
    <row r="7842" spans="1:4" x14ac:dyDescent="0.25">
      <c r="A7842" s="4" t="str">
        <f>HYPERLINK("http://www.autodoc.ru/Web/price/art/OPAST98080L?analog=on","OPAST98080L")</f>
        <v>OPAST98080L</v>
      </c>
      <c r="C7842" s="1" t="s">
        <v>699</v>
      </c>
      <c r="D7842" t="s">
        <v>12164</v>
      </c>
    </row>
    <row r="7843" spans="1:4" x14ac:dyDescent="0.25">
      <c r="A7843" s="4" t="str">
        <f>HYPERLINK("http://www.autodoc.ru/Web/price/art/OPAST98080R?analog=on","OPAST98080R")</f>
        <v>OPAST98080R</v>
      </c>
      <c r="C7843" s="1" t="s">
        <v>699</v>
      </c>
      <c r="D7843" t="s">
        <v>12165</v>
      </c>
    </row>
    <row r="7844" spans="1:4" x14ac:dyDescent="0.25">
      <c r="A7844" s="4" t="str">
        <f>HYPERLINK("http://www.autodoc.ru/Web/price/art/OPAST98100B?analog=on","OPAST98100B")</f>
        <v>OPAST98100B</v>
      </c>
      <c r="B7844" s="1" t="s">
        <v>12291</v>
      </c>
      <c r="C7844" s="1" t="s">
        <v>699</v>
      </c>
      <c r="D7844" t="s">
        <v>12292</v>
      </c>
    </row>
    <row r="7845" spans="1:4" x14ac:dyDescent="0.25">
      <c r="A7845" s="4" t="str">
        <f>HYPERLINK("http://www.autodoc.ru/Web/price/art/OPAST98100HB?analog=on","OPAST98100HB")</f>
        <v>OPAST98100HB</v>
      </c>
      <c r="B7845" s="1" t="s">
        <v>12293</v>
      </c>
      <c r="C7845" s="1" t="s">
        <v>699</v>
      </c>
      <c r="D7845" t="s">
        <v>12294</v>
      </c>
    </row>
    <row r="7846" spans="1:4" x14ac:dyDescent="0.25">
      <c r="A7846" s="4" t="str">
        <f>HYPERLINK("http://www.autodoc.ru/Web/price/art/OPAST98101B?analog=on","OPAST98101B")</f>
        <v>OPAST98101B</v>
      </c>
      <c r="B7846" s="1" t="s">
        <v>12291</v>
      </c>
      <c r="C7846" s="1" t="s">
        <v>699</v>
      </c>
      <c r="D7846" t="s">
        <v>12295</v>
      </c>
    </row>
    <row r="7847" spans="1:4" x14ac:dyDescent="0.25">
      <c r="A7847" s="4" t="str">
        <f>HYPERLINK("http://www.autodoc.ru/Web/price/art/OPAST98160X?analog=on","OPAST98160X")</f>
        <v>OPAST98160X</v>
      </c>
      <c r="B7847" s="1" t="s">
        <v>12296</v>
      </c>
      <c r="C7847" s="1" t="s">
        <v>699</v>
      </c>
      <c r="D7847" t="s">
        <v>12297</v>
      </c>
    </row>
    <row r="7848" spans="1:4" x14ac:dyDescent="0.25">
      <c r="A7848" s="4" t="str">
        <f>HYPERLINK("http://www.autodoc.ru/Web/price/art/OPAST98161B?analog=on","OPAST98161B")</f>
        <v>OPAST98161B</v>
      </c>
      <c r="B7848" s="1" t="s">
        <v>12298</v>
      </c>
      <c r="C7848" s="1" t="s">
        <v>699</v>
      </c>
      <c r="D7848" t="s">
        <v>12299</v>
      </c>
    </row>
    <row r="7849" spans="1:4" x14ac:dyDescent="0.25">
      <c r="A7849" s="4" t="str">
        <f>HYPERLINK("http://www.autodoc.ru/Web/price/art/OPAST98161X?analog=on","OPAST98161X")</f>
        <v>OPAST98161X</v>
      </c>
      <c r="B7849" s="1" t="s">
        <v>12296</v>
      </c>
      <c r="C7849" s="1" t="s">
        <v>699</v>
      </c>
      <c r="D7849" t="s">
        <v>12300</v>
      </c>
    </row>
    <row r="7850" spans="1:4" x14ac:dyDescent="0.25">
      <c r="A7850" s="4" t="str">
        <f>HYPERLINK("http://www.autodoc.ru/Web/price/art/OPAST98220BL?analog=on","OPAST98220BL")</f>
        <v>OPAST98220BL</v>
      </c>
      <c r="B7850" s="1" t="s">
        <v>12301</v>
      </c>
      <c r="C7850" s="1" t="s">
        <v>699</v>
      </c>
      <c r="D7850" t="s">
        <v>12302</v>
      </c>
    </row>
    <row r="7851" spans="1:4" x14ac:dyDescent="0.25">
      <c r="A7851" s="4" t="str">
        <f>HYPERLINK("http://www.autodoc.ru/Web/price/art/OPAST98220BR?analog=on","OPAST98220BR")</f>
        <v>OPAST98220BR</v>
      </c>
      <c r="B7851" s="1" t="s">
        <v>12303</v>
      </c>
      <c r="C7851" s="1" t="s">
        <v>699</v>
      </c>
      <c r="D7851" t="s">
        <v>12304</v>
      </c>
    </row>
    <row r="7852" spans="1:4" x14ac:dyDescent="0.25">
      <c r="A7852" s="4" t="str">
        <f>HYPERLINK("http://www.autodoc.ru/Web/price/art/OPAST98240?analog=on","OPAST98240")</f>
        <v>OPAST98240</v>
      </c>
      <c r="B7852" s="1" t="s">
        <v>12305</v>
      </c>
      <c r="C7852" s="1" t="s">
        <v>699</v>
      </c>
      <c r="D7852" t="s">
        <v>12176</v>
      </c>
    </row>
    <row r="7853" spans="1:4" x14ac:dyDescent="0.25">
      <c r="A7853" s="4" t="str">
        <f>HYPERLINK("http://www.autodoc.ru/Web/price/art/OPAST98270L?analog=on","OPAST98270L")</f>
        <v>OPAST98270L</v>
      </c>
      <c r="B7853" s="1" t="s">
        <v>12306</v>
      </c>
      <c r="C7853" s="1" t="s">
        <v>699</v>
      </c>
      <c r="D7853" t="s">
        <v>12307</v>
      </c>
    </row>
    <row r="7854" spans="1:4" x14ac:dyDescent="0.25">
      <c r="A7854" s="4" t="str">
        <f>HYPERLINK("http://www.autodoc.ru/Web/price/art/OPAST98270R?analog=on","OPAST98270R")</f>
        <v>OPAST98270R</v>
      </c>
      <c r="B7854" s="1" t="s">
        <v>12308</v>
      </c>
      <c r="C7854" s="1" t="s">
        <v>699</v>
      </c>
      <c r="D7854" t="s">
        <v>12309</v>
      </c>
    </row>
    <row r="7855" spans="1:4" x14ac:dyDescent="0.25">
      <c r="A7855" s="4" t="str">
        <f>HYPERLINK("http://www.autodoc.ru/Web/price/art/OPAST98280TTZ?analog=on","OPAST98280TTZ")</f>
        <v>OPAST98280TTZ</v>
      </c>
      <c r="B7855" s="1" t="s">
        <v>12310</v>
      </c>
      <c r="C7855" s="1" t="s">
        <v>699</v>
      </c>
      <c r="D7855" t="s">
        <v>12311</v>
      </c>
    </row>
    <row r="7856" spans="1:4" x14ac:dyDescent="0.25">
      <c r="A7856" s="4" t="str">
        <f>HYPERLINK("http://www.autodoc.ru/Web/price/art/OPAST98300L?analog=on","OPAST98300L")</f>
        <v>OPAST98300L</v>
      </c>
      <c r="B7856" s="1" t="s">
        <v>12312</v>
      </c>
      <c r="C7856" s="1" t="s">
        <v>699</v>
      </c>
      <c r="D7856" t="s">
        <v>12188</v>
      </c>
    </row>
    <row r="7857" spans="1:4" x14ac:dyDescent="0.25">
      <c r="A7857" s="4" t="str">
        <f>HYPERLINK("http://www.autodoc.ru/Web/price/art/OPAST98300R?analog=on","OPAST98300R")</f>
        <v>OPAST98300R</v>
      </c>
      <c r="B7857" s="1" t="s">
        <v>12313</v>
      </c>
      <c r="C7857" s="1" t="s">
        <v>699</v>
      </c>
      <c r="D7857" t="s">
        <v>12190</v>
      </c>
    </row>
    <row r="7858" spans="1:4" x14ac:dyDescent="0.25">
      <c r="A7858" s="4" t="str">
        <f>HYPERLINK("http://www.autodoc.ru/Web/price/art/OPAST98301L?analog=on","OPAST98301L")</f>
        <v>OPAST98301L</v>
      </c>
      <c r="B7858" s="1" t="s">
        <v>12314</v>
      </c>
      <c r="C7858" s="1" t="s">
        <v>699</v>
      </c>
      <c r="D7858" t="s">
        <v>12315</v>
      </c>
    </row>
    <row r="7859" spans="1:4" x14ac:dyDescent="0.25">
      <c r="A7859" s="4" t="str">
        <f>HYPERLINK("http://www.autodoc.ru/Web/price/art/OPAST98301R?analog=on","OPAST98301R")</f>
        <v>OPAST98301R</v>
      </c>
      <c r="B7859" s="1" t="s">
        <v>12316</v>
      </c>
      <c r="C7859" s="1" t="s">
        <v>699</v>
      </c>
      <c r="D7859" t="s">
        <v>12317</v>
      </c>
    </row>
    <row r="7860" spans="1:4" x14ac:dyDescent="0.25">
      <c r="A7860" s="4" t="str">
        <f>HYPERLINK("http://www.autodoc.ru/Web/price/art/OPAST98302L?analog=on","OPAST98302L")</f>
        <v>OPAST98302L</v>
      </c>
      <c r="B7860" s="1" t="s">
        <v>12318</v>
      </c>
      <c r="C7860" s="1" t="s">
        <v>699</v>
      </c>
      <c r="D7860" t="s">
        <v>12319</v>
      </c>
    </row>
    <row r="7861" spans="1:4" x14ac:dyDescent="0.25">
      <c r="A7861" s="4" t="str">
        <f>HYPERLINK("http://www.autodoc.ru/Web/price/art/OPAST98302R?analog=on","OPAST98302R")</f>
        <v>OPAST98302R</v>
      </c>
      <c r="B7861" s="1" t="s">
        <v>12320</v>
      </c>
      <c r="C7861" s="1" t="s">
        <v>699</v>
      </c>
      <c r="D7861" t="s">
        <v>12321</v>
      </c>
    </row>
    <row r="7862" spans="1:4" x14ac:dyDescent="0.25">
      <c r="A7862" s="4" t="str">
        <f>HYPERLINK("http://www.autodoc.ru/Web/price/art/OPAST98330?analog=on","OPAST98330")</f>
        <v>OPAST98330</v>
      </c>
      <c r="B7862" s="1" t="s">
        <v>12322</v>
      </c>
      <c r="C7862" s="1" t="s">
        <v>699</v>
      </c>
      <c r="D7862" t="s">
        <v>12193</v>
      </c>
    </row>
    <row r="7863" spans="1:4" x14ac:dyDescent="0.25">
      <c r="A7863" s="4" t="str">
        <f>HYPERLINK("http://www.autodoc.ru/Web/price/art/OPAST98390?analog=on","OPAST98390")</f>
        <v>OPAST98390</v>
      </c>
      <c r="B7863" s="1" t="s">
        <v>12323</v>
      </c>
      <c r="C7863" s="1" t="s">
        <v>699</v>
      </c>
      <c r="D7863" t="s">
        <v>12324</v>
      </c>
    </row>
    <row r="7864" spans="1:4" x14ac:dyDescent="0.25">
      <c r="A7864" s="4" t="str">
        <f>HYPERLINK("http://www.autodoc.ru/Web/price/art/OPAST98450L?analog=on","OPAST98450L")</f>
        <v>OPAST98450L</v>
      </c>
      <c r="B7864" s="1" t="s">
        <v>12325</v>
      </c>
      <c r="C7864" s="1" t="s">
        <v>699</v>
      </c>
      <c r="D7864" t="s">
        <v>12326</v>
      </c>
    </row>
    <row r="7865" spans="1:4" x14ac:dyDescent="0.25">
      <c r="A7865" s="4" t="str">
        <f>HYPERLINK("http://www.autodoc.ru/Web/price/art/OPAST98450XL?analog=on","OPAST98450XL")</f>
        <v>OPAST98450XL</v>
      </c>
      <c r="B7865" s="1" t="s">
        <v>12327</v>
      </c>
      <c r="C7865" s="1" t="s">
        <v>699</v>
      </c>
      <c r="D7865" t="s">
        <v>12328</v>
      </c>
    </row>
    <row r="7866" spans="1:4" x14ac:dyDescent="0.25">
      <c r="A7866" s="4" t="str">
        <f>HYPERLINK("http://www.autodoc.ru/Web/price/art/OPAST98450R?analog=on","OPAST98450R")</f>
        <v>OPAST98450R</v>
      </c>
      <c r="B7866" s="1" t="s">
        <v>12329</v>
      </c>
      <c r="C7866" s="1" t="s">
        <v>699</v>
      </c>
      <c r="D7866" t="s">
        <v>12330</v>
      </c>
    </row>
    <row r="7867" spans="1:4" x14ac:dyDescent="0.25">
      <c r="A7867" s="4" t="str">
        <f>HYPERLINK("http://www.autodoc.ru/Web/price/art/OPAST98450XR?analog=on","OPAST98450XR")</f>
        <v>OPAST98450XR</v>
      </c>
      <c r="B7867" s="1" t="s">
        <v>12331</v>
      </c>
      <c r="C7867" s="1" t="s">
        <v>699</v>
      </c>
      <c r="D7867" t="s">
        <v>12332</v>
      </c>
    </row>
    <row r="7868" spans="1:4" x14ac:dyDescent="0.25">
      <c r="A7868" s="4" t="str">
        <f>HYPERLINK("http://www.autodoc.ru/Web/price/art/OPAST98451XL?analog=on","OPAST98451XL")</f>
        <v>OPAST98451XL</v>
      </c>
      <c r="B7868" s="1" t="s">
        <v>12333</v>
      </c>
      <c r="C7868" s="1" t="s">
        <v>699</v>
      </c>
      <c r="D7868" t="s">
        <v>12334</v>
      </c>
    </row>
    <row r="7869" spans="1:4" x14ac:dyDescent="0.25">
      <c r="A7869" s="4" t="str">
        <f>HYPERLINK("http://www.autodoc.ru/Web/price/art/OPAST98451XR?analog=on","OPAST98451XR")</f>
        <v>OPAST98451XR</v>
      </c>
      <c r="B7869" s="1" t="s">
        <v>12335</v>
      </c>
      <c r="C7869" s="1" t="s">
        <v>699</v>
      </c>
      <c r="D7869" t="s">
        <v>12336</v>
      </c>
    </row>
    <row r="7870" spans="1:4" x14ac:dyDescent="0.25">
      <c r="A7870" s="4" t="str">
        <f>HYPERLINK("http://www.autodoc.ru/Web/price/art/OPAST98460L?analog=on","OPAST98460L")</f>
        <v>OPAST98460L</v>
      </c>
      <c r="B7870" s="1" t="s">
        <v>12337</v>
      </c>
      <c r="C7870" s="1" t="s">
        <v>699</v>
      </c>
      <c r="D7870" t="s">
        <v>12338</v>
      </c>
    </row>
    <row r="7871" spans="1:4" x14ac:dyDescent="0.25">
      <c r="A7871" s="4" t="str">
        <f>HYPERLINK("http://www.autodoc.ru/Web/price/art/OPAST98460R?analog=on","OPAST98460R")</f>
        <v>OPAST98460R</v>
      </c>
      <c r="B7871" s="1" t="s">
        <v>12339</v>
      </c>
      <c r="C7871" s="1" t="s">
        <v>699</v>
      </c>
      <c r="D7871" t="s">
        <v>12340</v>
      </c>
    </row>
    <row r="7872" spans="1:4" x14ac:dyDescent="0.25">
      <c r="A7872" s="4" t="str">
        <f>HYPERLINK("http://www.autodoc.ru/Web/price/art/OPAST98480L?analog=on","OPAST98480L")</f>
        <v>OPAST98480L</v>
      </c>
      <c r="C7872" s="1" t="s">
        <v>699</v>
      </c>
      <c r="D7872" t="s">
        <v>12218</v>
      </c>
    </row>
    <row r="7873" spans="1:4" x14ac:dyDescent="0.25">
      <c r="A7873" s="4" t="str">
        <f>HYPERLINK("http://www.autodoc.ru/Web/price/art/OPAST98480R?analog=on","OPAST98480R")</f>
        <v>OPAST98480R</v>
      </c>
      <c r="C7873" s="1" t="s">
        <v>699</v>
      </c>
      <c r="D7873" t="s">
        <v>12220</v>
      </c>
    </row>
    <row r="7874" spans="1:4" x14ac:dyDescent="0.25">
      <c r="A7874" s="4" t="str">
        <f>HYPERLINK("http://www.autodoc.ru/Web/price/art/OPAST98490L?analog=on","OPAST98490L")</f>
        <v>OPAST98490L</v>
      </c>
      <c r="C7874" s="1" t="s">
        <v>699</v>
      </c>
      <c r="D7874" t="s">
        <v>12221</v>
      </c>
    </row>
    <row r="7875" spans="1:4" x14ac:dyDescent="0.25">
      <c r="A7875" s="4" t="str">
        <f>HYPERLINK("http://www.autodoc.ru/Web/price/art/OPAST98490R?analog=on","OPAST98490R")</f>
        <v>OPAST98490R</v>
      </c>
      <c r="C7875" s="1" t="s">
        <v>699</v>
      </c>
      <c r="D7875" t="s">
        <v>12222</v>
      </c>
    </row>
    <row r="7876" spans="1:4" x14ac:dyDescent="0.25">
      <c r="A7876" s="4" t="str">
        <f>HYPERLINK("http://www.autodoc.ru/Web/price/art/OPAST98491L?analog=on","OPAST98491L")</f>
        <v>OPAST98491L</v>
      </c>
      <c r="C7876" s="1" t="s">
        <v>699</v>
      </c>
      <c r="D7876" t="s">
        <v>12341</v>
      </c>
    </row>
    <row r="7877" spans="1:4" x14ac:dyDescent="0.25">
      <c r="A7877" s="4" t="str">
        <f>HYPERLINK("http://www.autodoc.ru/Web/price/art/OPAST98491R?analog=on","OPAST98491R")</f>
        <v>OPAST98491R</v>
      </c>
      <c r="C7877" s="1" t="s">
        <v>699</v>
      </c>
      <c r="D7877" t="s">
        <v>12342</v>
      </c>
    </row>
    <row r="7878" spans="1:4" x14ac:dyDescent="0.25">
      <c r="A7878" s="4" t="str">
        <f>HYPERLINK("http://www.autodoc.ru/Web/price/art/OPAST98492L?analog=on","OPAST98492L")</f>
        <v>OPAST98492L</v>
      </c>
      <c r="C7878" s="1" t="s">
        <v>699</v>
      </c>
      <c r="D7878" t="s">
        <v>12343</v>
      </c>
    </row>
    <row r="7879" spans="1:4" x14ac:dyDescent="0.25">
      <c r="A7879" s="4" t="str">
        <f>HYPERLINK("http://www.autodoc.ru/Web/price/art/OPAST98492R?analog=on","OPAST98492R")</f>
        <v>OPAST98492R</v>
      </c>
      <c r="C7879" s="1" t="s">
        <v>699</v>
      </c>
      <c r="D7879" t="s">
        <v>12344</v>
      </c>
    </row>
    <row r="7880" spans="1:4" x14ac:dyDescent="0.25">
      <c r="A7880" s="4" t="str">
        <f>HYPERLINK("http://www.autodoc.ru/Web/price/art/OPAST98641X?analog=on","OPAST98641X")</f>
        <v>OPAST98641X</v>
      </c>
      <c r="B7880" s="1" t="s">
        <v>12345</v>
      </c>
      <c r="C7880" s="1" t="s">
        <v>699</v>
      </c>
      <c r="D7880" t="s">
        <v>12346</v>
      </c>
    </row>
    <row r="7881" spans="1:4" x14ac:dyDescent="0.25">
      <c r="A7881" s="4" t="str">
        <f>HYPERLINK("http://www.autodoc.ru/Web/price/art/OPAST98740L?analog=on","OPAST98740L")</f>
        <v>OPAST98740L</v>
      </c>
      <c r="B7881" s="1" t="s">
        <v>12347</v>
      </c>
      <c r="C7881" s="1" t="s">
        <v>699</v>
      </c>
      <c r="D7881" t="s">
        <v>12246</v>
      </c>
    </row>
    <row r="7882" spans="1:4" x14ac:dyDescent="0.25">
      <c r="A7882" s="4" t="str">
        <f>HYPERLINK("http://www.autodoc.ru/Web/price/art/OPAST98740R?analog=on","OPAST98740R")</f>
        <v>OPAST98740R</v>
      </c>
      <c r="B7882" s="1" t="s">
        <v>12348</v>
      </c>
      <c r="C7882" s="1" t="s">
        <v>699</v>
      </c>
      <c r="D7882" t="s">
        <v>12248</v>
      </c>
    </row>
    <row r="7883" spans="1:4" x14ac:dyDescent="0.25">
      <c r="A7883" s="4" t="str">
        <f>HYPERLINK("http://www.autodoc.ru/Web/price/art/OPAST98741TTN?analog=on","OPAST98741TTN")</f>
        <v>OPAST98741TTN</v>
      </c>
      <c r="B7883" s="1" t="s">
        <v>12349</v>
      </c>
      <c r="C7883" s="1" t="s">
        <v>699</v>
      </c>
      <c r="D7883" t="s">
        <v>12350</v>
      </c>
    </row>
    <row r="7884" spans="1:4" x14ac:dyDescent="0.25">
      <c r="A7884" s="4" t="str">
        <f>HYPERLINK("http://www.autodoc.ru/Web/price/art/OPAST98742BN?analog=on","OPAST98742BN")</f>
        <v>OPAST98742BN</v>
      </c>
      <c r="B7884" s="1" t="s">
        <v>12349</v>
      </c>
      <c r="C7884" s="1" t="s">
        <v>699</v>
      </c>
      <c r="D7884" t="s">
        <v>12351</v>
      </c>
    </row>
    <row r="7885" spans="1:4" x14ac:dyDescent="0.25">
      <c r="A7885" s="4" t="str">
        <f>HYPERLINK("http://www.autodoc.ru/Web/price/art/OPAST98743RTL?analog=on","OPAST98743RTL")</f>
        <v>OPAST98743RTL</v>
      </c>
      <c r="B7885" s="1" t="s">
        <v>12352</v>
      </c>
      <c r="C7885" s="1" t="s">
        <v>699</v>
      </c>
      <c r="D7885" t="s">
        <v>12353</v>
      </c>
    </row>
    <row r="7886" spans="1:4" x14ac:dyDescent="0.25">
      <c r="A7886" s="4" t="str">
        <f>HYPERLINK("http://www.autodoc.ru/Web/price/art/OPAST98743RTR?analog=on","OPAST98743RTR")</f>
        <v>OPAST98743RTR</v>
      </c>
      <c r="B7886" s="1" t="s">
        <v>12354</v>
      </c>
      <c r="C7886" s="1" t="s">
        <v>699</v>
      </c>
      <c r="D7886" t="s">
        <v>12355</v>
      </c>
    </row>
    <row r="7887" spans="1:4" x14ac:dyDescent="0.25">
      <c r="A7887" s="4" t="str">
        <f>HYPERLINK("http://www.autodoc.ru/Web/price/art/OPAST98744L?analog=on","OPAST98744L")</f>
        <v>OPAST98744L</v>
      </c>
      <c r="B7887" s="1" t="s">
        <v>12356</v>
      </c>
      <c r="C7887" s="1" t="s">
        <v>699</v>
      </c>
      <c r="D7887" t="s">
        <v>12357</v>
      </c>
    </row>
    <row r="7888" spans="1:4" x14ac:dyDescent="0.25">
      <c r="A7888" s="4" t="str">
        <f>HYPERLINK("http://www.autodoc.ru/Web/price/art/OPAST98744R?analog=on","OPAST98744R")</f>
        <v>OPAST98744R</v>
      </c>
      <c r="B7888" s="1" t="s">
        <v>12358</v>
      </c>
      <c r="C7888" s="1" t="s">
        <v>699</v>
      </c>
      <c r="D7888" t="s">
        <v>12359</v>
      </c>
    </row>
    <row r="7889" spans="1:4" x14ac:dyDescent="0.25">
      <c r="A7889" s="4" t="str">
        <f>HYPERLINK("http://www.autodoc.ru/Web/price/art/OPAST98745BHN?analog=on","OPAST98745BHN")</f>
        <v>OPAST98745BHN</v>
      </c>
      <c r="B7889" s="1" t="s">
        <v>12349</v>
      </c>
      <c r="C7889" s="1" t="s">
        <v>699</v>
      </c>
      <c r="D7889" t="s">
        <v>12360</v>
      </c>
    </row>
    <row r="7890" spans="1:4" x14ac:dyDescent="0.25">
      <c r="A7890" s="4" t="str">
        <f>HYPERLINK("http://www.autodoc.ru/Web/price/art/OPAST98746HN?analog=on","OPAST98746HN")</f>
        <v>OPAST98746HN</v>
      </c>
      <c r="B7890" s="1" t="s">
        <v>12349</v>
      </c>
      <c r="C7890" s="1" t="s">
        <v>699</v>
      </c>
      <c r="D7890" t="s">
        <v>12361</v>
      </c>
    </row>
    <row r="7891" spans="1:4" x14ac:dyDescent="0.25">
      <c r="A7891" s="4" t="str">
        <f>HYPERLINK("http://www.autodoc.ru/Web/price/art/OPAST98747L?analog=on","OPAST98747L")</f>
        <v>OPAST98747L</v>
      </c>
      <c r="B7891" s="1" t="s">
        <v>12362</v>
      </c>
      <c r="C7891" s="1" t="s">
        <v>699</v>
      </c>
      <c r="D7891" t="s">
        <v>12363</v>
      </c>
    </row>
    <row r="7892" spans="1:4" x14ac:dyDescent="0.25">
      <c r="A7892" s="4" t="str">
        <f>HYPERLINK("http://www.autodoc.ru/Web/price/art/OPAST98747R?analog=on","OPAST98747R")</f>
        <v>OPAST98747R</v>
      </c>
      <c r="B7892" s="1" t="s">
        <v>12364</v>
      </c>
      <c r="C7892" s="1" t="s">
        <v>699</v>
      </c>
      <c r="D7892" t="s">
        <v>12365</v>
      </c>
    </row>
    <row r="7893" spans="1:4" x14ac:dyDescent="0.25">
      <c r="A7893" s="4" t="str">
        <f>HYPERLINK("http://www.autodoc.ru/Web/price/art/OPAST9891A?analog=on","OPAST9891A")</f>
        <v>OPAST9891A</v>
      </c>
      <c r="B7893" s="1" t="s">
        <v>12366</v>
      </c>
      <c r="C7893" s="1" t="s">
        <v>699</v>
      </c>
      <c r="D7893" t="s">
        <v>12265</v>
      </c>
    </row>
    <row r="7894" spans="1:4" x14ac:dyDescent="0.25">
      <c r="A7894" s="4" t="str">
        <f>HYPERLINK("http://www.autodoc.ru/Web/price/art/OPAST98913?analog=on","OPAST98913")</f>
        <v>OPAST98913</v>
      </c>
      <c r="B7894" s="1" t="s">
        <v>12367</v>
      </c>
      <c r="C7894" s="1" t="s">
        <v>699</v>
      </c>
      <c r="D7894" t="s">
        <v>12265</v>
      </c>
    </row>
    <row r="7895" spans="1:4" x14ac:dyDescent="0.25">
      <c r="A7895" s="4" t="str">
        <f>HYPERLINK("http://www.autodoc.ru/Web/price/art/OPAST98915?analog=on","OPAST98915")</f>
        <v>OPAST98915</v>
      </c>
      <c r="B7895" s="1" t="s">
        <v>12368</v>
      </c>
      <c r="C7895" s="1" t="s">
        <v>699</v>
      </c>
      <c r="D7895" t="s">
        <v>12369</v>
      </c>
    </row>
    <row r="7896" spans="1:4" x14ac:dyDescent="0.25">
      <c r="A7896" s="4" t="str">
        <f>HYPERLINK("http://www.autodoc.ru/Web/price/art/OPAST98916?analog=on","OPAST98916")</f>
        <v>OPAST98916</v>
      </c>
      <c r="B7896" s="1" t="s">
        <v>12370</v>
      </c>
      <c r="C7896" s="1" t="s">
        <v>699</v>
      </c>
      <c r="D7896" t="s">
        <v>12371</v>
      </c>
    </row>
    <row r="7897" spans="1:4" x14ac:dyDescent="0.25">
      <c r="A7897" s="4" t="str">
        <f>HYPERLINK("http://www.autodoc.ru/Web/price/art/OPAST98917?analog=on","OPAST98917")</f>
        <v>OPAST98917</v>
      </c>
      <c r="B7897" s="1" t="s">
        <v>12372</v>
      </c>
      <c r="C7897" s="1" t="s">
        <v>699</v>
      </c>
      <c r="D7897" t="s">
        <v>12371</v>
      </c>
    </row>
    <row r="7898" spans="1:4" x14ac:dyDescent="0.25">
      <c r="A7898" s="4" t="str">
        <f>HYPERLINK("http://www.autodoc.ru/Web/price/art/OPAST98918?analog=on","OPAST98918")</f>
        <v>OPAST98918</v>
      </c>
      <c r="B7898" s="1" t="s">
        <v>12373</v>
      </c>
      <c r="C7898" s="1" t="s">
        <v>699</v>
      </c>
      <c r="D7898" t="s">
        <v>12374</v>
      </c>
    </row>
    <row r="7899" spans="1:4" x14ac:dyDescent="0.25">
      <c r="A7899" s="4" t="str">
        <f>HYPERLINK("http://www.autodoc.ru/Web/price/art/OPAST98940?analog=on","OPAST98940")</f>
        <v>OPAST98940</v>
      </c>
      <c r="B7899" s="1" t="s">
        <v>12375</v>
      </c>
      <c r="C7899" s="1" t="s">
        <v>699</v>
      </c>
      <c r="D7899" t="s">
        <v>12376</v>
      </c>
    </row>
    <row r="7900" spans="1:4" x14ac:dyDescent="0.25">
      <c r="A7900" s="4" t="str">
        <f>HYPERLINK("http://www.autodoc.ru/Web/price/art/OPAST98970?analog=on","OPAST98970")</f>
        <v>OPAST98970</v>
      </c>
      <c r="B7900" s="1" t="s">
        <v>12377</v>
      </c>
      <c r="C7900" s="1" t="s">
        <v>699</v>
      </c>
      <c r="D7900" t="s">
        <v>12378</v>
      </c>
    </row>
    <row r="7901" spans="1:4" x14ac:dyDescent="0.25">
      <c r="A7901" s="4" t="str">
        <f>HYPERLINK("http://www.autodoc.ru/Web/price/art/OPAST98971?analog=on","OPAST98971")</f>
        <v>OPAST98971</v>
      </c>
      <c r="B7901" s="1" t="s">
        <v>12379</v>
      </c>
      <c r="C7901" s="1" t="s">
        <v>699</v>
      </c>
      <c r="D7901" t="s">
        <v>12380</v>
      </c>
    </row>
    <row r="7902" spans="1:4" x14ac:dyDescent="0.25">
      <c r="A7902" s="4" t="str">
        <f>HYPERLINK("http://www.autodoc.ru/Web/price/art/OPAST98972?analog=on","OPAST98972")</f>
        <v>OPAST98972</v>
      </c>
      <c r="B7902" s="1" t="s">
        <v>12381</v>
      </c>
      <c r="C7902" s="1" t="s">
        <v>5185</v>
      </c>
      <c r="D7902" t="s">
        <v>12382</v>
      </c>
    </row>
    <row r="7903" spans="1:4" x14ac:dyDescent="0.25">
      <c r="A7903" s="3" t="s">
        <v>12383</v>
      </c>
      <c r="B7903" s="3"/>
      <c r="C7903" s="3"/>
      <c r="D7903" s="3"/>
    </row>
    <row r="7904" spans="1:4" x14ac:dyDescent="0.25">
      <c r="A7904" s="4" t="str">
        <f>HYPERLINK("http://www.autodoc.ru/Web/price/art/OPAST04000BL?analog=on","OPAST04000BL")</f>
        <v>OPAST04000BL</v>
      </c>
      <c r="B7904" s="1" t="s">
        <v>12384</v>
      </c>
      <c r="C7904" s="1" t="s">
        <v>12385</v>
      </c>
      <c r="D7904" t="s">
        <v>12386</v>
      </c>
    </row>
    <row r="7905" spans="1:4" x14ac:dyDescent="0.25">
      <c r="A7905" s="4" t="str">
        <f>HYPERLINK("http://www.autodoc.ru/Web/price/art/OPAST04000BR?analog=on","OPAST04000BR")</f>
        <v>OPAST04000BR</v>
      </c>
      <c r="B7905" s="1" t="s">
        <v>12387</v>
      </c>
      <c r="C7905" s="1" t="s">
        <v>12385</v>
      </c>
      <c r="D7905" t="s">
        <v>12388</v>
      </c>
    </row>
    <row r="7906" spans="1:4" x14ac:dyDescent="0.25">
      <c r="A7906" s="4" t="str">
        <f>HYPERLINK("http://www.autodoc.ru/Web/price/art/OPAST04001BN?analog=on","OPAST04001BN")</f>
        <v>OPAST04001BN</v>
      </c>
      <c r="B7906" s="1" t="s">
        <v>12389</v>
      </c>
      <c r="C7906" s="1" t="s">
        <v>12385</v>
      </c>
      <c r="D7906" t="s">
        <v>12390</v>
      </c>
    </row>
    <row r="7907" spans="1:4" x14ac:dyDescent="0.25">
      <c r="A7907" s="4" t="str">
        <f>HYPERLINK("http://www.autodoc.ru/Web/price/art/OPAST04002BL?analog=on","OPAST04002BL")</f>
        <v>OPAST04002BL</v>
      </c>
      <c r="B7907" s="1" t="s">
        <v>12391</v>
      </c>
      <c r="C7907" s="1" t="s">
        <v>12385</v>
      </c>
      <c r="D7907" t="s">
        <v>12392</v>
      </c>
    </row>
    <row r="7908" spans="1:4" x14ac:dyDescent="0.25">
      <c r="A7908" s="4" t="str">
        <f>HYPERLINK("http://www.autodoc.ru/Web/price/art/OPAST04002BR?analog=on","OPAST04002BR")</f>
        <v>OPAST04002BR</v>
      </c>
      <c r="B7908" s="1" t="s">
        <v>12393</v>
      </c>
      <c r="C7908" s="1" t="s">
        <v>12385</v>
      </c>
      <c r="D7908" t="s">
        <v>12394</v>
      </c>
    </row>
    <row r="7909" spans="1:4" x14ac:dyDescent="0.25">
      <c r="A7909" s="4" t="str">
        <f>HYPERLINK("http://www.autodoc.ru/Web/price/art/OPAST04003HN?analog=on","OPAST04003HN")</f>
        <v>OPAST04003HN</v>
      </c>
      <c r="B7909" s="1" t="s">
        <v>12395</v>
      </c>
      <c r="C7909" s="1" t="s">
        <v>12385</v>
      </c>
      <c r="D7909" t="s">
        <v>12396</v>
      </c>
    </row>
    <row r="7910" spans="1:4" x14ac:dyDescent="0.25">
      <c r="A7910" s="4" t="str">
        <f>HYPERLINK("http://www.autodoc.ru/Web/price/art/OPAST04004BN?analog=on","OPAST04004BN")</f>
        <v>OPAST04004BN</v>
      </c>
      <c r="B7910" s="1" t="s">
        <v>12389</v>
      </c>
      <c r="C7910" s="1" t="s">
        <v>12385</v>
      </c>
      <c r="D7910" t="s">
        <v>12397</v>
      </c>
    </row>
    <row r="7911" spans="1:4" x14ac:dyDescent="0.25">
      <c r="A7911" s="4" t="str">
        <f>HYPERLINK("http://www.autodoc.ru/Web/price/art/OPAST04005HL?analog=on","OPAST04005HL")</f>
        <v>OPAST04005HL</v>
      </c>
      <c r="B7911" s="1" t="s">
        <v>12398</v>
      </c>
      <c r="C7911" s="1" t="s">
        <v>12385</v>
      </c>
      <c r="D7911" t="s">
        <v>12399</v>
      </c>
    </row>
    <row r="7912" spans="1:4" x14ac:dyDescent="0.25">
      <c r="A7912" s="4" t="str">
        <f>HYPERLINK("http://www.autodoc.ru/Web/price/art/OPAST04005HR?analog=on","OPAST04005HR")</f>
        <v>OPAST04005HR</v>
      </c>
      <c r="B7912" s="1" t="s">
        <v>12400</v>
      </c>
      <c r="C7912" s="1" t="s">
        <v>12385</v>
      </c>
      <c r="D7912" t="s">
        <v>12401</v>
      </c>
    </row>
    <row r="7913" spans="1:4" x14ac:dyDescent="0.25">
      <c r="A7913" s="4" t="str">
        <f>HYPERLINK("http://www.autodoc.ru/Web/price/art/OPAST04006BN?analog=on","OPAST04006BN")</f>
        <v>OPAST04006BN</v>
      </c>
      <c r="B7913" s="1" t="s">
        <v>12389</v>
      </c>
      <c r="C7913" s="1" t="s">
        <v>12385</v>
      </c>
      <c r="D7913" t="s">
        <v>12402</v>
      </c>
    </row>
    <row r="7914" spans="1:4" x14ac:dyDescent="0.25">
      <c r="A7914" s="4" t="str">
        <f>HYPERLINK("http://www.autodoc.ru/Web/price/art/OPAST04006HN?analog=on","OPAST04006HN")</f>
        <v>OPAST04006HN</v>
      </c>
      <c r="B7914" s="1" t="s">
        <v>12395</v>
      </c>
      <c r="C7914" s="1" t="s">
        <v>12385</v>
      </c>
      <c r="D7914" t="s">
        <v>12403</v>
      </c>
    </row>
    <row r="7915" spans="1:4" x14ac:dyDescent="0.25">
      <c r="A7915" s="4" t="str">
        <f>HYPERLINK("http://www.autodoc.ru/Web/price/art/OPAST04007BL?analog=on","OPAST04007BL")</f>
        <v>OPAST04007BL</v>
      </c>
      <c r="B7915" s="1" t="s">
        <v>12404</v>
      </c>
      <c r="C7915" s="1" t="s">
        <v>12385</v>
      </c>
      <c r="D7915" t="s">
        <v>12405</v>
      </c>
    </row>
    <row r="7916" spans="1:4" x14ac:dyDescent="0.25">
      <c r="A7916" s="4" t="str">
        <f>HYPERLINK("http://www.autodoc.ru/Web/price/art/OPAST04007BR?analog=on","OPAST04007BR")</f>
        <v>OPAST04007BR</v>
      </c>
      <c r="B7916" s="1" t="s">
        <v>12406</v>
      </c>
      <c r="C7916" s="1" t="s">
        <v>12385</v>
      </c>
      <c r="D7916" t="s">
        <v>12407</v>
      </c>
    </row>
    <row r="7917" spans="1:4" x14ac:dyDescent="0.25">
      <c r="A7917" s="4" t="str">
        <f>HYPERLINK("http://www.autodoc.ru/Web/price/art/OPAST04008HN?analog=on","OPAST04008HN")</f>
        <v>OPAST04008HN</v>
      </c>
      <c r="B7917" s="1" t="s">
        <v>12395</v>
      </c>
      <c r="C7917" s="1" t="s">
        <v>12385</v>
      </c>
      <c r="D7917" t="s">
        <v>12408</v>
      </c>
    </row>
    <row r="7918" spans="1:4" x14ac:dyDescent="0.25">
      <c r="A7918" s="4" t="str">
        <f>HYPERLINK("http://www.autodoc.ru/Web/price/art/OPAST04008BN?analog=on","OPAST04008BN")</f>
        <v>OPAST04008BN</v>
      </c>
      <c r="B7918" s="1" t="s">
        <v>12389</v>
      </c>
      <c r="C7918" s="1" t="s">
        <v>12385</v>
      </c>
      <c r="D7918" t="s">
        <v>12409</v>
      </c>
    </row>
    <row r="7919" spans="1:4" x14ac:dyDescent="0.25">
      <c r="A7919" s="4" t="str">
        <f>HYPERLINK("http://www.autodoc.ru/Web/price/art/OPAST04009BN?analog=on","OPAST04009BN")</f>
        <v>OPAST04009BN</v>
      </c>
      <c r="B7919" s="1" t="s">
        <v>12389</v>
      </c>
      <c r="C7919" s="1" t="s">
        <v>12385</v>
      </c>
      <c r="D7919" t="s">
        <v>12410</v>
      </c>
    </row>
    <row r="7920" spans="1:4" x14ac:dyDescent="0.25">
      <c r="A7920" s="4" t="str">
        <f>HYPERLINK("http://www.autodoc.ru/Web/price/art/OPAST04070L?analog=on","OPAST04070L")</f>
        <v>OPAST04070L</v>
      </c>
      <c r="B7920" s="1" t="s">
        <v>12411</v>
      </c>
      <c r="C7920" s="1" t="s">
        <v>707</v>
      </c>
      <c r="D7920" t="s">
        <v>12412</v>
      </c>
    </row>
    <row r="7921" spans="1:4" x14ac:dyDescent="0.25">
      <c r="A7921" s="4" t="str">
        <f>HYPERLINK("http://www.autodoc.ru/Web/price/art/OPAST04070R?analog=on","OPAST04070R")</f>
        <v>OPAST04070R</v>
      </c>
      <c r="B7921" s="1" t="s">
        <v>12413</v>
      </c>
      <c r="C7921" s="1" t="s">
        <v>707</v>
      </c>
      <c r="D7921" t="s">
        <v>12414</v>
      </c>
    </row>
    <row r="7922" spans="1:4" x14ac:dyDescent="0.25">
      <c r="A7922" s="4" t="str">
        <f>HYPERLINK("http://www.autodoc.ru/Web/price/art/OPAST07070L?analog=on","OPAST07070L")</f>
        <v>OPAST07070L</v>
      </c>
      <c r="B7922" s="1" t="s">
        <v>12415</v>
      </c>
      <c r="C7922" s="1" t="s">
        <v>12416</v>
      </c>
      <c r="D7922" t="s">
        <v>12417</v>
      </c>
    </row>
    <row r="7923" spans="1:4" x14ac:dyDescent="0.25">
      <c r="A7923" s="4" t="str">
        <f>HYPERLINK("http://www.autodoc.ru/Web/price/art/OPAST07070R?analog=on","OPAST07070R")</f>
        <v>OPAST07070R</v>
      </c>
      <c r="B7923" s="1" t="s">
        <v>12418</v>
      </c>
      <c r="C7923" s="1" t="s">
        <v>12416</v>
      </c>
      <c r="D7923" t="s">
        <v>12419</v>
      </c>
    </row>
    <row r="7924" spans="1:4" x14ac:dyDescent="0.25">
      <c r="A7924" s="4" t="str">
        <f>HYPERLINK("http://www.autodoc.ru/Web/price/art/OPAST04071L?analog=on","OPAST04071L")</f>
        <v>OPAST04071L</v>
      </c>
      <c r="B7924" s="1" t="s">
        <v>12420</v>
      </c>
      <c r="C7924" s="1" t="s">
        <v>707</v>
      </c>
      <c r="D7924" t="s">
        <v>12421</v>
      </c>
    </row>
    <row r="7925" spans="1:4" x14ac:dyDescent="0.25">
      <c r="A7925" s="4" t="str">
        <f>HYPERLINK("http://www.autodoc.ru/Web/price/art/OPAST04071R?analog=on","OPAST04071R")</f>
        <v>OPAST04071R</v>
      </c>
      <c r="B7925" s="1" t="s">
        <v>12422</v>
      </c>
      <c r="C7925" s="1" t="s">
        <v>707</v>
      </c>
      <c r="D7925" t="s">
        <v>12423</v>
      </c>
    </row>
    <row r="7926" spans="1:4" x14ac:dyDescent="0.25">
      <c r="A7926" s="4" t="str">
        <f>HYPERLINK("http://www.autodoc.ru/Web/price/art/OPAST04100B?analog=on","OPAST04100B")</f>
        <v>OPAST04100B</v>
      </c>
      <c r="B7926" s="1" t="s">
        <v>12424</v>
      </c>
      <c r="C7926" s="1" t="s">
        <v>746</v>
      </c>
      <c r="D7926" t="s">
        <v>12425</v>
      </c>
    </row>
    <row r="7927" spans="1:4" x14ac:dyDescent="0.25">
      <c r="A7927" s="4" t="str">
        <f>HYPERLINK("http://www.autodoc.ru/Web/price/art/OPAST04120H?analog=on","OPAST04120H")</f>
        <v>OPAST04120H</v>
      </c>
      <c r="B7927" s="1" t="s">
        <v>12426</v>
      </c>
      <c r="C7927" s="1" t="s">
        <v>746</v>
      </c>
      <c r="D7927" t="s">
        <v>12427</v>
      </c>
    </row>
    <row r="7928" spans="1:4" x14ac:dyDescent="0.25">
      <c r="A7928" s="4" t="str">
        <f>HYPERLINK("http://www.autodoc.ru/Web/price/art/OPAST04160?analog=on","OPAST04160")</f>
        <v>OPAST04160</v>
      </c>
      <c r="B7928" s="1" t="s">
        <v>12428</v>
      </c>
      <c r="C7928" s="1" t="s">
        <v>707</v>
      </c>
      <c r="D7928" t="s">
        <v>12429</v>
      </c>
    </row>
    <row r="7929" spans="1:4" x14ac:dyDescent="0.25">
      <c r="A7929" s="4" t="str">
        <f>HYPERLINK("http://www.autodoc.ru/Web/price/art/OPAST07160X?analog=on","OPAST07160X")</f>
        <v>OPAST07160X</v>
      </c>
      <c r="B7929" s="1" t="s">
        <v>12430</v>
      </c>
      <c r="C7929" s="1" t="s">
        <v>12416</v>
      </c>
      <c r="D7929" t="s">
        <v>12431</v>
      </c>
    </row>
    <row r="7930" spans="1:4" x14ac:dyDescent="0.25">
      <c r="A7930" s="4" t="str">
        <f>HYPERLINK("http://www.autodoc.ru/Web/price/art/OPAST04160X?analog=on","OPAST04160X")</f>
        <v>OPAST04160X</v>
      </c>
      <c r="B7930" s="1" t="s">
        <v>12432</v>
      </c>
      <c r="C7930" s="1" t="s">
        <v>707</v>
      </c>
      <c r="D7930" t="s">
        <v>12433</v>
      </c>
    </row>
    <row r="7931" spans="1:4" x14ac:dyDescent="0.25">
      <c r="A7931" s="4" t="str">
        <f>HYPERLINK("http://www.autodoc.ru/Web/price/art/OPAST07161?analog=on","OPAST07161")</f>
        <v>OPAST07161</v>
      </c>
      <c r="B7931" s="1" t="s">
        <v>12430</v>
      </c>
      <c r="C7931" s="1" t="s">
        <v>12416</v>
      </c>
      <c r="D7931" t="s">
        <v>12434</v>
      </c>
    </row>
    <row r="7932" spans="1:4" x14ac:dyDescent="0.25">
      <c r="A7932" s="4" t="str">
        <f>HYPERLINK("http://www.autodoc.ru/Web/price/art/OPAST04170XL?analog=on","OPAST04170XL")</f>
        <v>OPAST04170XL</v>
      </c>
      <c r="B7932" s="1" t="s">
        <v>12435</v>
      </c>
      <c r="C7932" s="1" t="s">
        <v>707</v>
      </c>
      <c r="D7932" t="s">
        <v>12436</v>
      </c>
    </row>
    <row r="7933" spans="1:4" x14ac:dyDescent="0.25">
      <c r="A7933" s="4" t="str">
        <f>HYPERLINK("http://www.autodoc.ru/Web/price/art/OPAST04170XR?analog=on","OPAST04170XR")</f>
        <v>OPAST04170XR</v>
      </c>
      <c r="B7933" s="1" t="s">
        <v>12437</v>
      </c>
      <c r="C7933" s="1" t="s">
        <v>707</v>
      </c>
      <c r="D7933" t="s">
        <v>12438</v>
      </c>
    </row>
    <row r="7934" spans="1:4" x14ac:dyDescent="0.25">
      <c r="A7934" s="4" t="str">
        <f>HYPERLINK("http://www.autodoc.ru/Web/price/art/OPAST04190N?analog=on","OPAST04190N")</f>
        <v>OPAST04190N</v>
      </c>
      <c r="B7934" s="1" t="s">
        <v>12439</v>
      </c>
      <c r="C7934" s="1" t="s">
        <v>707</v>
      </c>
      <c r="D7934" t="s">
        <v>12440</v>
      </c>
    </row>
    <row r="7935" spans="1:4" x14ac:dyDescent="0.25">
      <c r="A7935" s="4" t="str">
        <f>HYPERLINK("http://www.autodoc.ru/Web/price/art/OPAST07190BL?analog=on","OPAST07190BL")</f>
        <v>OPAST07190BL</v>
      </c>
      <c r="B7935" s="1" t="s">
        <v>12441</v>
      </c>
      <c r="C7935" s="1" t="s">
        <v>12416</v>
      </c>
      <c r="D7935" t="s">
        <v>12442</v>
      </c>
    </row>
    <row r="7936" spans="1:4" x14ac:dyDescent="0.25">
      <c r="A7936" s="4" t="str">
        <f>HYPERLINK("http://www.autodoc.ru/Web/price/art/OPAST07190BR?analog=on","OPAST07190BR")</f>
        <v>OPAST07190BR</v>
      </c>
      <c r="B7936" s="1" t="s">
        <v>12443</v>
      </c>
      <c r="C7936" s="1" t="s">
        <v>12416</v>
      </c>
      <c r="D7936" t="s">
        <v>12444</v>
      </c>
    </row>
    <row r="7937" spans="1:4" x14ac:dyDescent="0.25">
      <c r="A7937" s="4" t="str">
        <f>HYPERLINK("http://www.autodoc.ru/Web/price/art/OPAST04190C?analog=on","OPAST04190C")</f>
        <v>OPAST04190C</v>
      </c>
      <c r="B7937" s="1" t="s">
        <v>12445</v>
      </c>
      <c r="C7937" s="1" t="s">
        <v>707</v>
      </c>
      <c r="D7937" t="s">
        <v>12446</v>
      </c>
    </row>
    <row r="7938" spans="1:4" x14ac:dyDescent="0.25">
      <c r="A7938" s="4" t="str">
        <f>HYPERLINK("http://www.autodoc.ru/Web/price/art/OPAST07191?analog=on","OPAST07191")</f>
        <v>OPAST07191</v>
      </c>
      <c r="B7938" s="1" t="s">
        <v>12447</v>
      </c>
      <c r="C7938" s="1" t="s">
        <v>12416</v>
      </c>
      <c r="D7938" t="s">
        <v>12448</v>
      </c>
    </row>
    <row r="7939" spans="1:4" x14ac:dyDescent="0.25">
      <c r="A7939" s="4" t="str">
        <f>HYPERLINK("http://www.autodoc.ru/Web/price/art/OPAST04191N?analog=on","OPAST04191N")</f>
        <v>OPAST04191N</v>
      </c>
      <c r="B7939" s="1" t="s">
        <v>12449</v>
      </c>
      <c r="C7939" s="1" t="s">
        <v>707</v>
      </c>
      <c r="D7939" t="s">
        <v>12450</v>
      </c>
    </row>
    <row r="7940" spans="1:4" x14ac:dyDescent="0.25">
      <c r="A7940" s="4" t="str">
        <f>HYPERLINK("http://www.autodoc.ru/Web/price/art/OPAST04192L?analog=on","OPAST04192L")</f>
        <v>OPAST04192L</v>
      </c>
      <c r="B7940" s="1" t="s">
        <v>12451</v>
      </c>
      <c r="C7940" s="1" t="s">
        <v>707</v>
      </c>
      <c r="D7940" t="s">
        <v>12452</v>
      </c>
    </row>
    <row r="7941" spans="1:4" x14ac:dyDescent="0.25">
      <c r="A7941" s="4" t="str">
        <f>HYPERLINK("http://www.autodoc.ru/Web/price/art/OPAST04192R?analog=on","OPAST04192R")</f>
        <v>OPAST04192R</v>
      </c>
      <c r="B7941" s="1" t="s">
        <v>12453</v>
      </c>
      <c r="C7941" s="1" t="s">
        <v>707</v>
      </c>
      <c r="D7941" t="s">
        <v>12454</v>
      </c>
    </row>
    <row r="7942" spans="1:4" x14ac:dyDescent="0.25">
      <c r="A7942" s="4" t="str">
        <f>HYPERLINK("http://www.autodoc.ru/Web/price/art/OPAST04193L?analog=on","OPAST04193L")</f>
        <v>OPAST04193L</v>
      </c>
      <c r="B7942" s="1" t="s">
        <v>12455</v>
      </c>
      <c r="C7942" s="1" t="s">
        <v>707</v>
      </c>
      <c r="D7942" t="s">
        <v>12456</v>
      </c>
    </row>
    <row r="7943" spans="1:4" x14ac:dyDescent="0.25">
      <c r="A7943" s="4" t="str">
        <f>HYPERLINK("http://www.autodoc.ru/Web/price/art/OPAST04193R?analog=on","OPAST04193R")</f>
        <v>OPAST04193R</v>
      </c>
      <c r="B7943" s="1" t="s">
        <v>12457</v>
      </c>
      <c r="C7943" s="1" t="s">
        <v>707</v>
      </c>
      <c r="D7943" t="s">
        <v>12458</v>
      </c>
    </row>
    <row r="7944" spans="1:4" x14ac:dyDescent="0.25">
      <c r="A7944" s="4" t="str">
        <f>HYPERLINK("http://www.autodoc.ru/Web/price/art/OPAST04194C?analog=on","OPAST04194C")</f>
        <v>OPAST04194C</v>
      </c>
      <c r="B7944" s="1" t="s">
        <v>12445</v>
      </c>
      <c r="C7944" s="1" t="s">
        <v>707</v>
      </c>
      <c r="D7944" t="s">
        <v>12459</v>
      </c>
    </row>
    <row r="7945" spans="1:4" x14ac:dyDescent="0.25">
      <c r="A7945" s="4" t="str">
        <f>HYPERLINK("http://www.autodoc.ru/Web/price/art/OPAST04220L?analog=on","OPAST04220L")</f>
        <v>OPAST04220L</v>
      </c>
      <c r="B7945" s="1" t="s">
        <v>12460</v>
      </c>
      <c r="C7945" s="1" t="s">
        <v>707</v>
      </c>
      <c r="D7945" t="s">
        <v>12461</v>
      </c>
    </row>
    <row r="7946" spans="1:4" x14ac:dyDescent="0.25">
      <c r="A7946" s="4" t="str">
        <f>HYPERLINK("http://www.autodoc.ru/Web/price/art/OPAST04220R?analog=on","OPAST04220R")</f>
        <v>OPAST04220R</v>
      </c>
      <c r="B7946" s="1" t="s">
        <v>12462</v>
      </c>
      <c r="C7946" s="1" t="s">
        <v>707</v>
      </c>
      <c r="D7946" t="s">
        <v>12463</v>
      </c>
    </row>
    <row r="7947" spans="1:4" x14ac:dyDescent="0.25">
      <c r="A7947" s="4" t="str">
        <f>HYPERLINK("http://www.autodoc.ru/Web/price/art/OPAST04240?analog=on","OPAST04240")</f>
        <v>OPAST04240</v>
      </c>
      <c r="B7947" s="1" t="s">
        <v>12464</v>
      </c>
      <c r="C7947" s="1" t="s">
        <v>707</v>
      </c>
      <c r="D7947" t="s">
        <v>12465</v>
      </c>
    </row>
    <row r="7948" spans="1:4" x14ac:dyDescent="0.25">
      <c r="A7948" s="4" t="str">
        <f>HYPERLINK("http://www.autodoc.ru/Web/price/art/OPAST04270L?analog=on","OPAST04270L")</f>
        <v>OPAST04270L</v>
      </c>
      <c r="B7948" s="1" t="s">
        <v>12466</v>
      </c>
      <c r="C7948" s="1" t="s">
        <v>707</v>
      </c>
      <c r="D7948" t="s">
        <v>12467</v>
      </c>
    </row>
    <row r="7949" spans="1:4" x14ac:dyDescent="0.25">
      <c r="A7949" s="4" t="str">
        <f>HYPERLINK("http://www.autodoc.ru/Web/price/art/OPAST04270R?analog=on","OPAST04270R")</f>
        <v>OPAST04270R</v>
      </c>
      <c r="B7949" s="1" t="s">
        <v>12468</v>
      </c>
      <c r="C7949" s="1" t="s">
        <v>707</v>
      </c>
      <c r="D7949" t="s">
        <v>12469</v>
      </c>
    </row>
    <row r="7950" spans="1:4" x14ac:dyDescent="0.25">
      <c r="A7950" s="4" t="str">
        <f>HYPERLINK("http://www.autodoc.ru/Web/price/art/OPAST04280L?analog=on","OPAST04280L")</f>
        <v>OPAST04280L</v>
      </c>
      <c r="B7950" s="1" t="s">
        <v>12470</v>
      </c>
      <c r="C7950" s="1" t="s">
        <v>707</v>
      </c>
      <c r="D7950" t="s">
        <v>12471</v>
      </c>
    </row>
    <row r="7951" spans="1:4" x14ac:dyDescent="0.25">
      <c r="A7951" s="4" t="str">
        <f>HYPERLINK("http://www.autodoc.ru/Web/price/art/OPAST04280R?analog=on","OPAST04280R")</f>
        <v>OPAST04280R</v>
      </c>
      <c r="B7951" s="1" t="s">
        <v>12472</v>
      </c>
      <c r="C7951" s="1" t="s">
        <v>707</v>
      </c>
      <c r="D7951" t="s">
        <v>12473</v>
      </c>
    </row>
    <row r="7952" spans="1:4" x14ac:dyDescent="0.25">
      <c r="A7952" s="4" t="str">
        <f>HYPERLINK("http://www.autodoc.ru/Web/price/art/CVCRZ09281L?analog=on","CVCRZ09281L")</f>
        <v>CVCRZ09281L</v>
      </c>
      <c r="B7952" s="1" t="s">
        <v>12470</v>
      </c>
      <c r="C7952" s="1" t="s">
        <v>2050</v>
      </c>
      <c r="D7952" t="s">
        <v>12474</v>
      </c>
    </row>
    <row r="7953" spans="1:4" x14ac:dyDescent="0.25">
      <c r="A7953" s="4" t="str">
        <f>HYPERLINK("http://www.autodoc.ru/Web/price/art/CVCRZ09281R?analog=on","CVCRZ09281R")</f>
        <v>CVCRZ09281R</v>
      </c>
      <c r="B7953" s="1" t="s">
        <v>12472</v>
      </c>
      <c r="C7953" s="1" t="s">
        <v>2050</v>
      </c>
      <c r="D7953" t="s">
        <v>12475</v>
      </c>
    </row>
    <row r="7954" spans="1:4" x14ac:dyDescent="0.25">
      <c r="A7954" s="4" t="str">
        <f>HYPERLINK("http://www.autodoc.ru/Web/price/art/OPAST04300L?analog=on","OPAST04300L")</f>
        <v>OPAST04300L</v>
      </c>
      <c r="B7954" s="1" t="s">
        <v>12476</v>
      </c>
      <c r="C7954" s="1" t="s">
        <v>707</v>
      </c>
      <c r="D7954" t="s">
        <v>12477</v>
      </c>
    </row>
    <row r="7955" spans="1:4" x14ac:dyDescent="0.25">
      <c r="A7955" s="4" t="str">
        <f>HYPERLINK("http://www.autodoc.ru/Web/price/art/OPAST04300R?analog=on","OPAST04300R")</f>
        <v>OPAST04300R</v>
      </c>
      <c r="B7955" s="1" t="s">
        <v>12478</v>
      </c>
      <c r="C7955" s="1" t="s">
        <v>707</v>
      </c>
      <c r="D7955" t="s">
        <v>12479</v>
      </c>
    </row>
    <row r="7956" spans="1:4" x14ac:dyDescent="0.25">
      <c r="A7956" s="4" t="str">
        <f>HYPERLINK("http://www.autodoc.ru/Web/price/art/OPAST04301L?analog=on","OPAST04301L")</f>
        <v>OPAST04301L</v>
      </c>
      <c r="B7956" s="1" t="s">
        <v>12480</v>
      </c>
      <c r="C7956" s="1" t="s">
        <v>707</v>
      </c>
      <c r="D7956" t="s">
        <v>12481</v>
      </c>
    </row>
    <row r="7957" spans="1:4" x14ac:dyDescent="0.25">
      <c r="A7957" s="4" t="str">
        <f>HYPERLINK("http://www.autodoc.ru/Web/price/art/OPAST04301R?analog=on","OPAST04301R")</f>
        <v>OPAST04301R</v>
      </c>
      <c r="B7957" s="1" t="s">
        <v>12482</v>
      </c>
      <c r="C7957" s="1" t="s">
        <v>707</v>
      </c>
      <c r="D7957" t="s">
        <v>12483</v>
      </c>
    </row>
    <row r="7958" spans="1:4" x14ac:dyDescent="0.25">
      <c r="A7958" s="4" t="str">
        <f>HYPERLINK("http://www.autodoc.ru/Web/price/art/OPAST04302L?analog=on","OPAST04302L")</f>
        <v>OPAST04302L</v>
      </c>
      <c r="B7958" s="1" t="s">
        <v>12476</v>
      </c>
      <c r="C7958" s="1" t="s">
        <v>707</v>
      </c>
      <c r="D7958" t="s">
        <v>12484</v>
      </c>
    </row>
    <row r="7959" spans="1:4" x14ac:dyDescent="0.25">
      <c r="A7959" s="4" t="str">
        <f>HYPERLINK("http://www.autodoc.ru/Web/price/art/OPAST04302R?analog=on","OPAST04302R")</f>
        <v>OPAST04302R</v>
      </c>
      <c r="B7959" s="1" t="s">
        <v>12478</v>
      </c>
      <c r="C7959" s="1" t="s">
        <v>707</v>
      </c>
      <c r="D7959" t="s">
        <v>12485</v>
      </c>
    </row>
    <row r="7960" spans="1:4" x14ac:dyDescent="0.25">
      <c r="A7960" s="4" t="str">
        <f>HYPERLINK("http://www.autodoc.ru/Web/price/art/OPAST04330?analog=on","OPAST04330")</f>
        <v>OPAST04330</v>
      </c>
      <c r="B7960" s="1" t="s">
        <v>12486</v>
      </c>
      <c r="C7960" s="1" t="s">
        <v>707</v>
      </c>
      <c r="D7960" t="s">
        <v>12193</v>
      </c>
    </row>
    <row r="7961" spans="1:4" x14ac:dyDescent="0.25">
      <c r="A7961" s="4" t="str">
        <f>HYPERLINK("http://www.autodoc.ru/Web/price/art/OPAST04350?analog=on","OPAST04350")</f>
        <v>OPAST04350</v>
      </c>
      <c r="B7961" s="1" t="s">
        <v>12487</v>
      </c>
      <c r="C7961" s="1" t="s">
        <v>707</v>
      </c>
      <c r="D7961" t="s">
        <v>12488</v>
      </c>
    </row>
    <row r="7962" spans="1:4" x14ac:dyDescent="0.25">
      <c r="A7962" s="4" t="str">
        <f>HYPERLINK("http://www.autodoc.ru/Web/price/art/OPAST04390?analog=on","OPAST04390")</f>
        <v>OPAST04390</v>
      </c>
      <c r="B7962" s="1" t="s">
        <v>12489</v>
      </c>
      <c r="C7962" s="1" t="s">
        <v>707</v>
      </c>
      <c r="D7962" t="s">
        <v>12490</v>
      </c>
    </row>
    <row r="7963" spans="1:4" x14ac:dyDescent="0.25">
      <c r="A7963" s="4" t="str">
        <f>HYPERLINK("http://www.autodoc.ru/Web/price/art/OPAST04400L?analog=on","OPAST04400L")</f>
        <v>OPAST04400L</v>
      </c>
      <c r="B7963" s="1" t="s">
        <v>12491</v>
      </c>
      <c r="C7963" s="1" t="s">
        <v>707</v>
      </c>
      <c r="D7963" t="s">
        <v>12492</v>
      </c>
    </row>
    <row r="7964" spans="1:4" x14ac:dyDescent="0.25">
      <c r="A7964" s="4" t="str">
        <f>HYPERLINK("http://www.autodoc.ru/Web/price/art/OPAST04400R?analog=on","OPAST04400R")</f>
        <v>OPAST04400R</v>
      </c>
      <c r="B7964" s="1" t="s">
        <v>12493</v>
      </c>
      <c r="C7964" s="1" t="s">
        <v>707</v>
      </c>
      <c r="D7964" t="s">
        <v>12494</v>
      </c>
    </row>
    <row r="7965" spans="1:4" x14ac:dyDescent="0.25">
      <c r="A7965" s="4" t="str">
        <f>HYPERLINK("http://www.autodoc.ru/Web/price/art/OPAST044D0L?analog=on","OPAST044D0L")</f>
        <v>OPAST044D0L</v>
      </c>
      <c r="B7965" s="1" t="s">
        <v>12495</v>
      </c>
      <c r="C7965" s="1" t="s">
        <v>707</v>
      </c>
      <c r="D7965" t="s">
        <v>12496</v>
      </c>
    </row>
    <row r="7966" spans="1:4" x14ac:dyDescent="0.25">
      <c r="A7966" s="4" t="str">
        <f>HYPERLINK("http://www.autodoc.ru/Web/price/art/OPAST044D0R?analog=on","OPAST044D0R")</f>
        <v>OPAST044D0R</v>
      </c>
      <c r="B7966" s="1" t="s">
        <v>12497</v>
      </c>
      <c r="C7966" s="1" t="s">
        <v>707</v>
      </c>
      <c r="D7966" t="s">
        <v>12498</v>
      </c>
    </row>
    <row r="7967" spans="1:4" x14ac:dyDescent="0.25">
      <c r="A7967" s="4" t="str">
        <f>HYPERLINK("http://www.autodoc.ru/Web/price/art/OPAST04450XL?analog=on","OPAST04450XL")</f>
        <v>OPAST04450XL</v>
      </c>
      <c r="B7967" s="1" t="s">
        <v>12499</v>
      </c>
      <c r="C7967" s="1" t="s">
        <v>707</v>
      </c>
      <c r="D7967" t="s">
        <v>12500</v>
      </c>
    </row>
    <row r="7968" spans="1:4" x14ac:dyDescent="0.25">
      <c r="A7968" s="4" t="str">
        <f>HYPERLINK("http://www.autodoc.ru/Web/price/art/OPAST04450XR?analog=on","OPAST04450XR")</f>
        <v>OPAST04450XR</v>
      </c>
      <c r="B7968" s="1" t="s">
        <v>12501</v>
      </c>
      <c r="C7968" s="1" t="s">
        <v>707</v>
      </c>
      <c r="D7968" t="s">
        <v>12502</v>
      </c>
    </row>
    <row r="7969" spans="1:4" x14ac:dyDescent="0.25">
      <c r="A7969" s="4" t="str">
        <f>HYPERLINK("http://www.autodoc.ru/Web/price/art/OPAST04451XL?analog=on","OPAST04451XL")</f>
        <v>OPAST04451XL</v>
      </c>
      <c r="B7969" s="1" t="s">
        <v>12503</v>
      </c>
      <c r="C7969" s="1" t="s">
        <v>707</v>
      </c>
      <c r="D7969" t="s">
        <v>12504</v>
      </c>
    </row>
    <row r="7970" spans="1:4" x14ac:dyDescent="0.25">
      <c r="A7970" s="4" t="str">
        <f>HYPERLINK("http://www.autodoc.ru/Web/price/art/OPAST04451XR?analog=on","OPAST04451XR")</f>
        <v>OPAST04451XR</v>
      </c>
      <c r="B7970" s="1" t="s">
        <v>12505</v>
      </c>
      <c r="C7970" s="1" t="s">
        <v>707</v>
      </c>
      <c r="D7970" t="s">
        <v>12506</v>
      </c>
    </row>
    <row r="7971" spans="1:4" x14ac:dyDescent="0.25">
      <c r="A7971" s="4" t="str">
        <f>HYPERLINK("http://www.autodoc.ru/Web/price/art/OPAST04452L?analog=on","OPAST04452L")</f>
        <v>OPAST04452L</v>
      </c>
      <c r="B7971" s="1" t="s">
        <v>12507</v>
      </c>
      <c r="C7971" s="1" t="s">
        <v>707</v>
      </c>
      <c r="D7971" t="s">
        <v>12508</v>
      </c>
    </row>
    <row r="7972" spans="1:4" x14ac:dyDescent="0.25">
      <c r="A7972" s="4" t="str">
        <f>HYPERLINK("http://www.autodoc.ru/Web/price/art/OPAST04452R?analog=on","OPAST04452R")</f>
        <v>OPAST04452R</v>
      </c>
      <c r="B7972" s="1" t="s">
        <v>12509</v>
      </c>
      <c r="C7972" s="1" t="s">
        <v>707</v>
      </c>
      <c r="D7972" t="s">
        <v>12510</v>
      </c>
    </row>
    <row r="7973" spans="1:4" x14ac:dyDescent="0.25">
      <c r="A7973" s="4" t="str">
        <f>HYPERLINK("http://www.autodoc.ru/Web/price/art/OPAST04461L?analog=on","OPAST04461L")</f>
        <v>OPAST04461L</v>
      </c>
      <c r="B7973" s="1" t="s">
        <v>12511</v>
      </c>
      <c r="C7973" s="1" t="s">
        <v>707</v>
      </c>
      <c r="D7973" t="s">
        <v>12338</v>
      </c>
    </row>
    <row r="7974" spans="1:4" x14ac:dyDescent="0.25">
      <c r="A7974" s="4" t="str">
        <f>HYPERLINK("http://www.autodoc.ru/Web/price/art/OPAST04461R?analog=on","OPAST04461R")</f>
        <v>OPAST04461R</v>
      </c>
      <c r="B7974" s="1" t="s">
        <v>12512</v>
      </c>
      <c r="C7974" s="1" t="s">
        <v>707</v>
      </c>
      <c r="D7974" t="s">
        <v>12340</v>
      </c>
    </row>
    <row r="7975" spans="1:4" x14ac:dyDescent="0.25">
      <c r="A7975" s="4" t="str">
        <f>HYPERLINK("http://www.autodoc.ru/Web/price/art/OPAST044G0?analog=on","OPAST044G0")</f>
        <v>OPAST044G0</v>
      </c>
      <c r="B7975" s="1" t="s">
        <v>12513</v>
      </c>
      <c r="C7975" s="1" t="s">
        <v>707</v>
      </c>
      <c r="D7975" t="s">
        <v>12514</v>
      </c>
    </row>
    <row r="7976" spans="1:4" x14ac:dyDescent="0.25">
      <c r="A7976" s="4" t="str">
        <f>HYPERLINK("http://www.autodoc.ru/Web/price/art/OPAST04480L?analog=on","OPAST04480L")</f>
        <v>OPAST04480L</v>
      </c>
      <c r="B7976" s="1" t="s">
        <v>12515</v>
      </c>
      <c r="C7976" s="1" t="s">
        <v>707</v>
      </c>
      <c r="D7976" t="s">
        <v>12516</v>
      </c>
    </row>
    <row r="7977" spans="1:4" x14ac:dyDescent="0.25">
      <c r="A7977" s="4" t="str">
        <f>HYPERLINK("http://www.autodoc.ru/Web/price/art/OPAST04480R?analog=on","OPAST04480R")</f>
        <v>OPAST04480R</v>
      </c>
      <c r="B7977" s="1" t="s">
        <v>12517</v>
      </c>
      <c r="C7977" s="1" t="s">
        <v>707</v>
      </c>
      <c r="D7977" t="s">
        <v>12518</v>
      </c>
    </row>
    <row r="7978" spans="1:4" x14ac:dyDescent="0.25">
      <c r="A7978" s="4" t="str">
        <f>HYPERLINK("http://www.autodoc.ru/Web/price/art/OPAST04640X?analog=on","OPAST04640X")</f>
        <v>OPAST04640X</v>
      </c>
      <c r="B7978" s="1" t="s">
        <v>12519</v>
      </c>
      <c r="C7978" s="1" t="s">
        <v>707</v>
      </c>
      <c r="D7978" t="s">
        <v>12520</v>
      </c>
    </row>
    <row r="7979" spans="1:4" x14ac:dyDescent="0.25">
      <c r="A7979" s="4" t="str">
        <f>HYPERLINK("http://www.autodoc.ru/Web/price/art/OPAST04641X?analog=on","OPAST04641X")</f>
        <v>OPAST04641X</v>
      </c>
      <c r="B7979" s="1" t="s">
        <v>12521</v>
      </c>
      <c r="C7979" s="1" t="s">
        <v>707</v>
      </c>
      <c r="D7979" t="s">
        <v>12522</v>
      </c>
    </row>
    <row r="7980" spans="1:4" x14ac:dyDescent="0.25">
      <c r="A7980" s="4" t="str">
        <f>HYPERLINK("http://www.autodoc.ru/Web/price/art/OPAST04642X?analog=on","OPAST04642X")</f>
        <v>OPAST04642X</v>
      </c>
      <c r="B7980" s="1" t="s">
        <v>12521</v>
      </c>
      <c r="C7980" s="1" t="s">
        <v>707</v>
      </c>
      <c r="D7980" t="s">
        <v>12346</v>
      </c>
    </row>
    <row r="7981" spans="1:4" x14ac:dyDescent="0.25">
      <c r="A7981" s="4" t="str">
        <f>HYPERLINK("http://www.autodoc.ru/Web/price/art/OPAST04643X?analog=on","OPAST04643X")</f>
        <v>OPAST04643X</v>
      </c>
      <c r="B7981" s="1" t="s">
        <v>12519</v>
      </c>
      <c r="C7981" s="1" t="s">
        <v>707</v>
      </c>
      <c r="D7981" t="s">
        <v>12523</v>
      </c>
    </row>
    <row r="7982" spans="1:4" x14ac:dyDescent="0.25">
      <c r="A7982" s="4" t="str">
        <f>HYPERLINK("http://www.autodoc.ru/Web/price/art/OPAST04660XL?analog=on","OPAST04660XL")</f>
        <v>OPAST04660XL</v>
      </c>
      <c r="B7982" s="1" t="s">
        <v>12524</v>
      </c>
      <c r="C7982" s="1" t="s">
        <v>707</v>
      </c>
      <c r="D7982" t="s">
        <v>12525</v>
      </c>
    </row>
    <row r="7983" spans="1:4" x14ac:dyDescent="0.25">
      <c r="A7983" s="4" t="str">
        <f>HYPERLINK("http://www.autodoc.ru/Web/price/art/OPAST04660XR?analog=on","OPAST04660XR")</f>
        <v>OPAST04660XR</v>
      </c>
      <c r="B7983" s="1" t="s">
        <v>12526</v>
      </c>
      <c r="C7983" s="1" t="s">
        <v>707</v>
      </c>
      <c r="D7983" t="s">
        <v>12527</v>
      </c>
    </row>
    <row r="7984" spans="1:4" x14ac:dyDescent="0.25">
      <c r="A7984" s="4" t="str">
        <f>HYPERLINK("http://www.autodoc.ru/Web/price/art/OPAST04700?analog=on","OPAST04700")</f>
        <v>OPAST04700</v>
      </c>
      <c r="B7984" s="1" t="s">
        <v>12528</v>
      </c>
      <c r="C7984" s="1" t="s">
        <v>707</v>
      </c>
      <c r="D7984" t="s">
        <v>12529</v>
      </c>
    </row>
    <row r="7985" spans="1:4" x14ac:dyDescent="0.25">
      <c r="A7985" s="4" t="str">
        <f>HYPERLINK("http://www.autodoc.ru/Web/price/art/OPAST04740HN?analog=on","OPAST04740HN")</f>
        <v>OPAST04740HN</v>
      </c>
      <c r="B7985" s="1" t="s">
        <v>12530</v>
      </c>
      <c r="C7985" s="1" t="s">
        <v>707</v>
      </c>
      <c r="D7985" t="s">
        <v>12531</v>
      </c>
    </row>
    <row r="7986" spans="1:4" x14ac:dyDescent="0.25">
      <c r="A7986" s="4" t="str">
        <f>HYPERLINK("http://www.autodoc.ru/Web/price/art/OPAST07740RWL?analog=on","OPAST07740RWL")</f>
        <v>OPAST07740RWL</v>
      </c>
      <c r="B7986" s="1" t="s">
        <v>12532</v>
      </c>
      <c r="C7986" s="1" t="s">
        <v>12416</v>
      </c>
      <c r="D7986" t="s">
        <v>12533</v>
      </c>
    </row>
    <row r="7987" spans="1:4" x14ac:dyDescent="0.25">
      <c r="A7987" s="4" t="str">
        <f>HYPERLINK("http://www.autodoc.ru/Web/price/art/OPAST07740RWR?analog=on","OPAST07740RWR")</f>
        <v>OPAST07740RWR</v>
      </c>
      <c r="B7987" s="1" t="s">
        <v>12534</v>
      </c>
      <c r="C7987" s="1" t="s">
        <v>12416</v>
      </c>
      <c r="D7987" t="s">
        <v>12535</v>
      </c>
    </row>
    <row r="7988" spans="1:4" x14ac:dyDescent="0.25">
      <c r="A7988" s="4" t="str">
        <f>HYPERLINK("http://www.autodoc.ru/Web/price/art/OPAST04741RWL?analog=on","OPAST04741RWL")</f>
        <v>OPAST04741RWL</v>
      </c>
      <c r="B7988" s="1" t="s">
        <v>12536</v>
      </c>
      <c r="C7988" s="1" t="s">
        <v>707</v>
      </c>
      <c r="D7988" t="s">
        <v>12537</v>
      </c>
    </row>
    <row r="7989" spans="1:4" x14ac:dyDescent="0.25">
      <c r="A7989" s="4" t="str">
        <f>HYPERLINK("http://www.autodoc.ru/Web/price/art/OPAST07741L?analog=on","OPAST07741L")</f>
        <v>OPAST07741L</v>
      </c>
      <c r="B7989" s="1" t="s">
        <v>12538</v>
      </c>
      <c r="C7989" s="1" t="s">
        <v>12416</v>
      </c>
      <c r="D7989" t="s">
        <v>12357</v>
      </c>
    </row>
    <row r="7990" spans="1:4" x14ac:dyDescent="0.25">
      <c r="A7990" s="4" t="str">
        <f>HYPERLINK("http://www.autodoc.ru/Web/price/art/OPAST04741RWR?analog=on","OPAST04741RWR")</f>
        <v>OPAST04741RWR</v>
      </c>
      <c r="B7990" s="1" t="s">
        <v>12539</v>
      </c>
      <c r="C7990" s="1" t="s">
        <v>707</v>
      </c>
      <c r="D7990" t="s">
        <v>12540</v>
      </c>
    </row>
    <row r="7991" spans="1:4" x14ac:dyDescent="0.25">
      <c r="A7991" s="4" t="str">
        <f>HYPERLINK("http://www.autodoc.ru/Web/price/art/OPAST07741R?analog=on","OPAST07741R")</f>
        <v>OPAST07741R</v>
      </c>
      <c r="B7991" s="1" t="s">
        <v>12541</v>
      </c>
      <c r="C7991" s="1" t="s">
        <v>12416</v>
      </c>
      <c r="D7991" t="s">
        <v>12359</v>
      </c>
    </row>
    <row r="7992" spans="1:4" x14ac:dyDescent="0.25">
      <c r="A7992" s="4" t="str">
        <f>HYPERLINK("http://www.autodoc.ru/Web/price/art/OPAST04742TRL?analog=on","OPAST04742TRL")</f>
        <v>OPAST04742TRL</v>
      </c>
      <c r="B7992" s="1" t="s">
        <v>12542</v>
      </c>
      <c r="C7992" s="1" t="s">
        <v>707</v>
      </c>
      <c r="D7992" t="s">
        <v>12543</v>
      </c>
    </row>
    <row r="7993" spans="1:4" x14ac:dyDescent="0.25">
      <c r="A7993" s="4" t="str">
        <f>HYPERLINK("http://www.autodoc.ru/Web/price/art/OPAST07742L?analog=on","OPAST07742L")</f>
        <v>OPAST07742L</v>
      </c>
      <c r="B7993" s="1" t="s">
        <v>12544</v>
      </c>
      <c r="C7993" s="1" t="s">
        <v>12416</v>
      </c>
      <c r="D7993" t="s">
        <v>12246</v>
      </c>
    </row>
    <row r="7994" spans="1:4" x14ac:dyDescent="0.25">
      <c r="A7994" s="4" t="str">
        <f>HYPERLINK("http://www.autodoc.ru/Web/price/art/OPAST04742TRR?analog=on","OPAST04742TRR")</f>
        <v>OPAST04742TRR</v>
      </c>
      <c r="B7994" s="1" t="s">
        <v>12545</v>
      </c>
      <c r="C7994" s="1" t="s">
        <v>707</v>
      </c>
      <c r="D7994" t="s">
        <v>12546</v>
      </c>
    </row>
    <row r="7995" spans="1:4" x14ac:dyDescent="0.25">
      <c r="A7995" s="4" t="str">
        <f>HYPERLINK("http://www.autodoc.ru/Web/price/art/OPAST07742R?analog=on","OPAST07742R")</f>
        <v>OPAST07742R</v>
      </c>
      <c r="B7995" s="1" t="s">
        <v>12547</v>
      </c>
      <c r="C7995" s="1" t="s">
        <v>12416</v>
      </c>
      <c r="D7995" t="s">
        <v>12248</v>
      </c>
    </row>
    <row r="7996" spans="1:4" x14ac:dyDescent="0.25">
      <c r="A7996" s="4" t="str">
        <f>HYPERLINK("http://www.autodoc.ru/Web/price/art/OPAST04743TTN?analog=on","OPAST04743TTN")</f>
        <v>OPAST04743TTN</v>
      </c>
      <c r="B7996" s="1" t="s">
        <v>12530</v>
      </c>
      <c r="C7996" s="1" t="s">
        <v>707</v>
      </c>
      <c r="D7996" t="s">
        <v>12548</v>
      </c>
    </row>
    <row r="7997" spans="1:4" x14ac:dyDescent="0.25">
      <c r="A7997" s="4" t="str">
        <f>HYPERLINK("http://www.autodoc.ru/Web/price/art/OPAST04744HN?analog=on","OPAST04744HN")</f>
        <v>OPAST04744HN</v>
      </c>
      <c r="B7997" s="1" t="s">
        <v>12530</v>
      </c>
      <c r="C7997" s="1" t="s">
        <v>707</v>
      </c>
      <c r="D7997" t="s">
        <v>12549</v>
      </c>
    </row>
    <row r="7998" spans="1:4" x14ac:dyDescent="0.25">
      <c r="A7998" s="4" t="str">
        <f>HYPERLINK("http://www.autodoc.ru/Web/price/art/OPAST04745BN?analog=on","OPAST04745BN")</f>
        <v>OPAST04745BN</v>
      </c>
      <c r="B7998" s="1" t="s">
        <v>12530</v>
      </c>
      <c r="C7998" s="1" t="s">
        <v>707</v>
      </c>
      <c r="D7998" t="s">
        <v>12550</v>
      </c>
    </row>
    <row r="7999" spans="1:4" x14ac:dyDescent="0.25">
      <c r="A7999" s="4" t="str">
        <f>HYPERLINK("http://www.autodoc.ru/Web/price/art/OPAST04746BN?analog=on","OPAST04746BN")</f>
        <v>OPAST04746BN</v>
      </c>
      <c r="B7999" s="1" t="s">
        <v>12530</v>
      </c>
      <c r="C7999" s="1" t="s">
        <v>707</v>
      </c>
      <c r="D7999" t="s">
        <v>12551</v>
      </c>
    </row>
    <row r="8000" spans="1:4" x14ac:dyDescent="0.25">
      <c r="A8000" s="4" t="str">
        <f>HYPERLINK("http://www.autodoc.ru/Web/price/art/OPAST04912?analog=on","OPAST04912")</f>
        <v>OPAST04912</v>
      </c>
      <c r="B8000" s="1" t="s">
        <v>12552</v>
      </c>
      <c r="C8000" s="1" t="s">
        <v>707</v>
      </c>
      <c r="D8000" t="s">
        <v>12265</v>
      </c>
    </row>
    <row r="8001" spans="1:4" x14ac:dyDescent="0.25">
      <c r="A8001" s="4" t="str">
        <f>HYPERLINK("http://www.autodoc.ru/Web/price/art/OPAST04913?analog=on","OPAST04913")</f>
        <v>OPAST04913</v>
      </c>
      <c r="B8001" s="1" t="s">
        <v>12553</v>
      </c>
      <c r="C8001" s="1" t="s">
        <v>707</v>
      </c>
      <c r="D8001" t="s">
        <v>12554</v>
      </c>
    </row>
    <row r="8002" spans="1:4" x14ac:dyDescent="0.25">
      <c r="A8002" s="4" t="str">
        <f>HYPERLINK("http://www.autodoc.ru/Web/price/art/OPAST04931?analog=on","OPAST04931")</f>
        <v>OPAST04931</v>
      </c>
      <c r="B8002" s="1" t="s">
        <v>12555</v>
      </c>
      <c r="C8002" s="1" t="s">
        <v>707</v>
      </c>
      <c r="D8002" t="s">
        <v>12556</v>
      </c>
    </row>
    <row r="8003" spans="1:4" x14ac:dyDescent="0.25">
      <c r="A8003" s="4" t="str">
        <f>HYPERLINK("http://www.autodoc.ru/Web/price/art/OPAST04932?analog=on","OPAST04932")</f>
        <v>OPAST04932</v>
      </c>
      <c r="B8003" s="1" t="s">
        <v>12557</v>
      </c>
      <c r="C8003" s="1" t="s">
        <v>707</v>
      </c>
      <c r="D8003" t="s">
        <v>12556</v>
      </c>
    </row>
    <row r="8004" spans="1:4" x14ac:dyDescent="0.25">
      <c r="A8004" s="4" t="str">
        <f>HYPERLINK("http://www.autodoc.ru/Web/price/art/OPAST049E0?analog=on","OPAST049E0")</f>
        <v>OPAST049E0</v>
      </c>
      <c r="B8004" s="1" t="s">
        <v>12558</v>
      </c>
      <c r="C8004" s="1" t="s">
        <v>707</v>
      </c>
      <c r="D8004" t="s">
        <v>12559</v>
      </c>
    </row>
    <row r="8005" spans="1:4" x14ac:dyDescent="0.25">
      <c r="A8005" s="4" t="str">
        <f>HYPERLINK("http://www.autodoc.ru/Web/price/art/OPAST049F0?analog=on","OPAST049F0")</f>
        <v>OPAST049F0</v>
      </c>
      <c r="B8005" s="1" t="s">
        <v>12560</v>
      </c>
      <c r="C8005" s="1" t="s">
        <v>9076</v>
      </c>
      <c r="D8005" t="s">
        <v>12561</v>
      </c>
    </row>
    <row r="8006" spans="1:4" x14ac:dyDescent="0.25">
      <c r="A8006" s="4" t="str">
        <f>HYPERLINK("http://www.autodoc.ru/Web/price/art/OPAST04970?analog=on","OPAST04970")</f>
        <v>OPAST04970</v>
      </c>
      <c r="B8006" s="1" t="s">
        <v>12562</v>
      </c>
      <c r="C8006" s="1" t="s">
        <v>707</v>
      </c>
      <c r="D8006" t="s">
        <v>12563</v>
      </c>
    </row>
    <row r="8007" spans="1:4" x14ac:dyDescent="0.25">
      <c r="A8007" s="3" t="s">
        <v>12564</v>
      </c>
      <c r="B8007" s="3"/>
      <c r="C8007" s="3"/>
      <c r="D8007" s="3"/>
    </row>
    <row r="8008" spans="1:4" x14ac:dyDescent="0.25">
      <c r="A8008" s="4" t="str">
        <f>HYPERLINK("http://www.autodoc.ru/Web/price/art/OPAST09000HN?analog=on","OPAST09000HN")</f>
        <v>OPAST09000HN</v>
      </c>
      <c r="B8008" s="1" t="s">
        <v>12565</v>
      </c>
      <c r="C8008" s="1" t="s">
        <v>2050</v>
      </c>
      <c r="D8008" t="s">
        <v>12566</v>
      </c>
    </row>
    <row r="8009" spans="1:4" x14ac:dyDescent="0.25">
      <c r="A8009" s="4" t="str">
        <f>HYPERLINK("http://www.autodoc.ru/Web/price/art/OPAST09000BN?analog=on","OPAST09000BN")</f>
        <v>OPAST09000BN</v>
      </c>
      <c r="B8009" s="1" t="s">
        <v>12567</v>
      </c>
      <c r="C8009" s="1" t="s">
        <v>2050</v>
      </c>
      <c r="D8009" t="s">
        <v>12568</v>
      </c>
    </row>
    <row r="8010" spans="1:4" x14ac:dyDescent="0.25">
      <c r="A8010" s="4" t="str">
        <f>HYPERLINK("http://www.autodoc.ru/Web/price/art/OPAST12000L?analog=on","OPAST12000L")</f>
        <v>OPAST12000L</v>
      </c>
      <c r="B8010" s="1" t="s">
        <v>12569</v>
      </c>
      <c r="C8010" s="1" t="s">
        <v>546</v>
      </c>
      <c r="D8010" t="s">
        <v>12570</v>
      </c>
    </row>
    <row r="8011" spans="1:4" x14ac:dyDescent="0.25">
      <c r="A8011" s="4" t="str">
        <f>HYPERLINK("http://www.autodoc.ru/Web/price/art/OPAST12000R?analog=on","OPAST12000R")</f>
        <v>OPAST12000R</v>
      </c>
      <c r="B8011" s="1" t="s">
        <v>12571</v>
      </c>
      <c r="C8011" s="1" t="s">
        <v>546</v>
      </c>
      <c r="D8011" t="s">
        <v>12572</v>
      </c>
    </row>
    <row r="8012" spans="1:4" x14ac:dyDescent="0.25">
      <c r="A8012" s="4" t="str">
        <f>HYPERLINK("http://www.autodoc.ru/Web/price/art/OPAST09001HL?analog=on","OPAST09001HL")</f>
        <v>OPAST09001HL</v>
      </c>
      <c r="B8012" s="1" t="s">
        <v>12573</v>
      </c>
      <c r="C8012" s="1" t="s">
        <v>2050</v>
      </c>
      <c r="D8012" t="s">
        <v>12399</v>
      </c>
    </row>
    <row r="8013" spans="1:4" x14ac:dyDescent="0.25">
      <c r="A8013" s="4" t="str">
        <f>HYPERLINK("http://www.autodoc.ru/Web/price/art/OPAST12001L?analog=on","OPAST12001L")</f>
        <v>OPAST12001L</v>
      </c>
      <c r="B8013" s="1" t="s">
        <v>12574</v>
      </c>
      <c r="C8013" s="1" t="s">
        <v>546</v>
      </c>
      <c r="D8013" t="s">
        <v>12575</v>
      </c>
    </row>
    <row r="8014" spans="1:4" x14ac:dyDescent="0.25">
      <c r="A8014" s="4" t="str">
        <f>HYPERLINK("http://www.autodoc.ru/Web/price/art/OPAST09001HR?analog=on","OPAST09001HR")</f>
        <v>OPAST09001HR</v>
      </c>
      <c r="B8014" s="1" t="s">
        <v>12576</v>
      </c>
      <c r="C8014" s="1" t="s">
        <v>2050</v>
      </c>
      <c r="D8014" t="s">
        <v>12401</v>
      </c>
    </row>
    <row r="8015" spans="1:4" x14ac:dyDescent="0.25">
      <c r="A8015" s="4" t="str">
        <f>HYPERLINK("http://www.autodoc.ru/Web/price/art/OPAST12001R?analog=on","OPAST12001R")</f>
        <v>OPAST12001R</v>
      </c>
      <c r="B8015" s="1" t="s">
        <v>12577</v>
      </c>
      <c r="C8015" s="1" t="s">
        <v>546</v>
      </c>
      <c r="D8015" t="s">
        <v>12578</v>
      </c>
    </row>
    <row r="8016" spans="1:4" x14ac:dyDescent="0.25">
      <c r="A8016" s="4" t="str">
        <f>HYPERLINK("http://www.autodoc.ru/Web/price/art/OPAST12002L?analog=on","OPAST12002L")</f>
        <v>OPAST12002L</v>
      </c>
      <c r="B8016" s="1" t="s">
        <v>12569</v>
      </c>
      <c r="C8016" s="1" t="s">
        <v>546</v>
      </c>
      <c r="D8016" t="s">
        <v>12579</v>
      </c>
    </row>
    <row r="8017" spans="1:4" x14ac:dyDescent="0.25">
      <c r="A8017" s="4" t="str">
        <f>HYPERLINK("http://www.autodoc.ru/Web/price/art/OPAST09002BL?analog=on","OPAST09002BL")</f>
        <v>OPAST09002BL</v>
      </c>
      <c r="B8017" s="1" t="s">
        <v>12580</v>
      </c>
      <c r="C8017" s="1" t="s">
        <v>2050</v>
      </c>
      <c r="D8017" t="s">
        <v>12386</v>
      </c>
    </row>
    <row r="8018" spans="1:4" x14ac:dyDescent="0.25">
      <c r="A8018" s="4" t="str">
        <f>HYPERLINK("http://www.autodoc.ru/Web/price/art/OPAST12002R?analog=on","OPAST12002R")</f>
        <v>OPAST12002R</v>
      </c>
      <c r="B8018" s="1" t="s">
        <v>12571</v>
      </c>
      <c r="C8018" s="1" t="s">
        <v>546</v>
      </c>
      <c r="D8018" t="s">
        <v>12581</v>
      </c>
    </row>
    <row r="8019" spans="1:4" x14ac:dyDescent="0.25">
      <c r="A8019" s="4" t="str">
        <f>HYPERLINK("http://www.autodoc.ru/Web/price/art/OPAST09002BR?analog=on","OPAST09002BR")</f>
        <v>OPAST09002BR</v>
      </c>
      <c r="B8019" s="1" t="s">
        <v>12582</v>
      </c>
      <c r="C8019" s="1" t="s">
        <v>2050</v>
      </c>
      <c r="D8019" t="s">
        <v>12388</v>
      </c>
    </row>
    <row r="8020" spans="1:4" x14ac:dyDescent="0.25">
      <c r="A8020" s="4" t="str">
        <f>HYPERLINK("http://www.autodoc.ru/Web/price/art/OPAST09030BL?analog=on","OPAST09030BL")</f>
        <v>OPAST09030BL</v>
      </c>
      <c r="B8020" s="1" t="s">
        <v>12583</v>
      </c>
      <c r="C8020" s="1" t="s">
        <v>2050</v>
      </c>
      <c r="D8020" t="s">
        <v>12584</v>
      </c>
    </row>
    <row r="8021" spans="1:4" x14ac:dyDescent="0.25">
      <c r="A8021" s="4" t="str">
        <f>HYPERLINK("http://www.autodoc.ru/Web/price/art/OPAST09030BR?analog=on","OPAST09030BR")</f>
        <v>OPAST09030BR</v>
      </c>
      <c r="B8021" s="1" t="s">
        <v>12585</v>
      </c>
      <c r="C8021" s="1" t="s">
        <v>2050</v>
      </c>
      <c r="D8021" t="s">
        <v>12586</v>
      </c>
    </row>
    <row r="8022" spans="1:4" x14ac:dyDescent="0.25">
      <c r="A8022" s="4" t="str">
        <f>HYPERLINK("http://www.autodoc.ru/Web/price/art/OPAST12040L?analog=on","OPAST12040L")</f>
        <v>OPAST12040L</v>
      </c>
      <c r="B8022" s="1" t="s">
        <v>12587</v>
      </c>
      <c r="C8022" s="1" t="s">
        <v>546</v>
      </c>
      <c r="D8022" t="s">
        <v>12588</v>
      </c>
    </row>
    <row r="8023" spans="1:4" x14ac:dyDescent="0.25">
      <c r="A8023" s="4" t="str">
        <f>HYPERLINK("http://www.autodoc.ru/Web/price/art/OPAST12040R?analog=on","OPAST12040R")</f>
        <v>OPAST12040R</v>
      </c>
      <c r="B8023" s="1" t="s">
        <v>12589</v>
      </c>
      <c r="C8023" s="1" t="s">
        <v>546</v>
      </c>
      <c r="D8023" t="s">
        <v>12590</v>
      </c>
    </row>
    <row r="8024" spans="1:4" x14ac:dyDescent="0.25">
      <c r="A8024" s="4" t="str">
        <f>HYPERLINK("http://www.autodoc.ru/Web/price/art/OPAST12070L?analog=on","OPAST12070L")</f>
        <v>OPAST12070L</v>
      </c>
      <c r="B8024" s="1" t="s">
        <v>12591</v>
      </c>
      <c r="C8024" s="1" t="s">
        <v>546</v>
      </c>
      <c r="D8024" t="s">
        <v>12157</v>
      </c>
    </row>
    <row r="8025" spans="1:4" x14ac:dyDescent="0.25">
      <c r="A8025" s="4" t="str">
        <f>HYPERLINK("http://www.autodoc.ru/Web/price/art/OPAST09070HL?analog=on","OPAST09070HL")</f>
        <v>OPAST09070HL</v>
      </c>
      <c r="B8025" s="1" t="s">
        <v>12592</v>
      </c>
      <c r="C8025" s="1" t="s">
        <v>2050</v>
      </c>
      <c r="D8025" t="s">
        <v>12593</v>
      </c>
    </row>
    <row r="8026" spans="1:4" x14ac:dyDescent="0.25">
      <c r="A8026" s="4" t="str">
        <f>HYPERLINK("http://www.autodoc.ru/Web/price/art/OPAST12070R?analog=on","OPAST12070R")</f>
        <v>OPAST12070R</v>
      </c>
      <c r="B8026" s="1" t="s">
        <v>12594</v>
      </c>
      <c r="C8026" s="1" t="s">
        <v>546</v>
      </c>
      <c r="D8026" t="s">
        <v>12160</v>
      </c>
    </row>
    <row r="8027" spans="1:4" x14ac:dyDescent="0.25">
      <c r="A8027" s="4" t="str">
        <f>HYPERLINK("http://www.autodoc.ru/Web/price/art/OPAST09070HR?analog=on","OPAST09070HR")</f>
        <v>OPAST09070HR</v>
      </c>
      <c r="B8027" s="1" t="s">
        <v>12595</v>
      </c>
      <c r="C8027" s="1" t="s">
        <v>2050</v>
      </c>
      <c r="D8027" t="s">
        <v>12596</v>
      </c>
    </row>
    <row r="8028" spans="1:4" x14ac:dyDescent="0.25">
      <c r="A8028" s="4" t="str">
        <f>HYPERLINK("http://www.autodoc.ru/Web/price/art/OPAST12071L?analog=on","OPAST12071L")</f>
        <v>OPAST12071L</v>
      </c>
      <c r="B8028" s="1" t="s">
        <v>12597</v>
      </c>
      <c r="C8028" s="1" t="s">
        <v>546</v>
      </c>
      <c r="D8028" t="s">
        <v>12598</v>
      </c>
    </row>
    <row r="8029" spans="1:4" x14ac:dyDescent="0.25">
      <c r="A8029" s="4" t="str">
        <f>HYPERLINK("http://www.autodoc.ru/Web/price/art/OPAST12071R?analog=on","OPAST12071R")</f>
        <v>OPAST12071R</v>
      </c>
      <c r="B8029" s="1" t="s">
        <v>12599</v>
      </c>
      <c r="C8029" s="1" t="s">
        <v>546</v>
      </c>
      <c r="D8029" t="s">
        <v>12600</v>
      </c>
    </row>
    <row r="8030" spans="1:4" x14ac:dyDescent="0.25">
      <c r="A8030" s="4" t="str">
        <f>HYPERLINK("http://www.autodoc.ru/Web/price/art/OPAST09071BL?analog=on","OPAST09071BL")</f>
        <v>OPAST09071BL</v>
      </c>
      <c r="B8030" s="1" t="s">
        <v>12601</v>
      </c>
      <c r="C8030" s="1" t="s">
        <v>2050</v>
      </c>
      <c r="D8030" t="s">
        <v>12602</v>
      </c>
    </row>
    <row r="8031" spans="1:4" x14ac:dyDescent="0.25">
      <c r="A8031" s="4" t="str">
        <f>HYPERLINK("http://www.autodoc.ru/Web/price/art/OPAST09071BR?analog=on","OPAST09071BR")</f>
        <v>OPAST09071BR</v>
      </c>
      <c r="B8031" s="1" t="s">
        <v>12603</v>
      </c>
      <c r="C8031" s="1" t="s">
        <v>2050</v>
      </c>
      <c r="D8031" t="s">
        <v>12604</v>
      </c>
    </row>
    <row r="8032" spans="1:4" x14ac:dyDescent="0.25">
      <c r="A8032" s="4" t="str">
        <f>HYPERLINK("http://www.autodoc.ru/Web/price/art/OPAST12100?analog=on","OPAST12100")</f>
        <v>OPAST12100</v>
      </c>
      <c r="B8032" s="1" t="s">
        <v>12605</v>
      </c>
      <c r="C8032" s="1" t="s">
        <v>546</v>
      </c>
      <c r="D8032" t="s">
        <v>12606</v>
      </c>
    </row>
    <row r="8033" spans="1:4" x14ac:dyDescent="0.25">
      <c r="A8033" s="4" t="str">
        <f>HYPERLINK("http://www.autodoc.ru/Web/price/art/OPAST09100?analog=on","OPAST09100")</f>
        <v>OPAST09100</v>
      </c>
      <c r="B8033" s="1" t="s">
        <v>12607</v>
      </c>
      <c r="C8033" s="1" t="s">
        <v>2050</v>
      </c>
      <c r="D8033" t="s">
        <v>12608</v>
      </c>
    </row>
    <row r="8034" spans="1:4" x14ac:dyDescent="0.25">
      <c r="A8034" s="4" t="str">
        <f>HYPERLINK("http://www.autodoc.ru/Web/price/art/OPAST09101?analog=on","OPAST09101")</f>
        <v>OPAST09101</v>
      </c>
      <c r="B8034" s="1" t="s">
        <v>12607</v>
      </c>
      <c r="C8034" s="1" t="s">
        <v>2050</v>
      </c>
      <c r="D8034" t="s">
        <v>12609</v>
      </c>
    </row>
    <row r="8035" spans="1:4" x14ac:dyDescent="0.25">
      <c r="A8035" s="4" t="str">
        <f>HYPERLINK("http://www.autodoc.ru/Web/price/art/OPAST12120?analog=on","OPAST12120")</f>
        <v>OPAST12120</v>
      </c>
      <c r="B8035" s="1" t="s">
        <v>12610</v>
      </c>
      <c r="C8035" s="1" t="s">
        <v>546</v>
      </c>
      <c r="D8035" t="s">
        <v>12611</v>
      </c>
    </row>
    <row r="8036" spans="1:4" x14ac:dyDescent="0.25">
      <c r="A8036" s="4" t="str">
        <f>HYPERLINK("http://www.autodoc.ru/Web/price/art/OPAST121D0?analog=on","OPAST121D0")</f>
        <v>OPAST121D0</v>
      </c>
      <c r="B8036" s="1" t="s">
        <v>12612</v>
      </c>
      <c r="C8036" s="1" t="s">
        <v>546</v>
      </c>
      <c r="D8036" t="s">
        <v>12613</v>
      </c>
    </row>
    <row r="8037" spans="1:4" x14ac:dyDescent="0.25">
      <c r="A8037" s="4" t="str">
        <f>HYPERLINK("http://www.autodoc.ru/Web/price/art/OPAST121D1?analog=on","OPAST121D1")</f>
        <v>OPAST121D1</v>
      </c>
      <c r="B8037" s="1" t="s">
        <v>12612</v>
      </c>
      <c r="C8037" s="1" t="s">
        <v>546</v>
      </c>
      <c r="D8037" t="s">
        <v>12614</v>
      </c>
    </row>
    <row r="8038" spans="1:4" x14ac:dyDescent="0.25">
      <c r="A8038" s="4" t="str">
        <f>HYPERLINK("http://www.autodoc.ru/Web/price/art/OPAST09160?analog=on","OPAST09160")</f>
        <v>OPAST09160</v>
      </c>
      <c r="B8038" s="1" t="s">
        <v>12615</v>
      </c>
      <c r="C8038" s="1" t="s">
        <v>2050</v>
      </c>
      <c r="D8038" t="s">
        <v>12616</v>
      </c>
    </row>
    <row r="8039" spans="1:4" x14ac:dyDescent="0.25">
      <c r="A8039" s="4" t="str">
        <f>HYPERLINK("http://www.autodoc.ru/Web/price/art/OPAST12160?analog=on","OPAST12160")</f>
        <v>OPAST12160</v>
      </c>
      <c r="B8039" s="1" t="s">
        <v>12617</v>
      </c>
      <c r="C8039" s="1" t="s">
        <v>546</v>
      </c>
      <c r="D8039" t="s">
        <v>12618</v>
      </c>
    </row>
    <row r="8040" spans="1:4" x14ac:dyDescent="0.25">
      <c r="A8040" s="4" t="str">
        <f>HYPERLINK("http://www.autodoc.ru/Web/price/art/OPAST12161?analog=on","OPAST12161")</f>
        <v>OPAST12161</v>
      </c>
      <c r="B8040" s="1" t="s">
        <v>12619</v>
      </c>
      <c r="C8040" s="1" t="s">
        <v>546</v>
      </c>
      <c r="D8040" t="s">
        <v>12620</v>
      </c>
    </row>
    <row r="8041" spans="1:4" x14ac:dyDescent="0.25">
      <c r="A8041" s="4" t="str">
        <f>HYPERLINK("http://www.autodoc.ru/Web/price/art/OPAST09161?analog=on","OPAST09161")</f>
        <v>OPAST09161</v>
      </c>
      <c r="B8041" s="1" t="s">
        <v>12615</v>
      </c>
      <c r="C8041" s="1" t="s">
        <v>2050</v>
      </c>
      <c r="D8041" t="s">
        <v>12434</v>
      </c>
    </row>
    <row r="8042" spans="1:4" x14ac:dyDescent="0.25">
      <c r="A8042" s="4" t="str">
        <f>HYPERLINK("http://www.autodoc.ru/Web/price/art/OPAST12162?analog=on","OPAST12162")</f>
        <v>OPAST12162</v>
      </c>
      <c r="B8042" s="1" t="s">
        <v>12617</v>
      </c>
      <c r="C8042" s="1" t="s">
        <v>546</v>
      </c>
      <c r="D8042" t="s">
        <v>12621</v>
      </c>
    </row>
    <row r="8043" spans="1:4" x14ac:dyDescent="0.25">
      <c r="A8043" s="4" t="str">
        <f>HYPERLINK("http://www.autodoc.ru/Web/price/art/OPAST12163?analog=on","OPAST12163")</f>
        <v>OPAST12163</v>
      </c>
      <c r="B8043" s="1" t="s">
        <v>12622</v>
      </c>
      <c r="C8043" s="1" t="s">
        <v>546</v>
      </c>
      <c r="D8043" t="s">
        <v>12623</v>
      </c>
    </row>
    <row r="8044" spans="1:4" x14ac:dyDescent="0.25">
      <c r="A8044" s="4" t="str">
        <f>HYPERLINK("http://www.autodoc.ru/Web/price/art/OPAST12164?analog=on","OPAST12164")</f>
        <v>OPAST12164</v>
      </c>
      <c r="B8044" s="1" t="s">
        <v>12624</v>
      </c>
      <c r="C8044" s="1" t="s">
        <v>546</v>
      </c>
      <c r="D8044" t="s">
        <v>12625</v>
      </c>
    </row>
    <row r="8045" spans="1:4" x14ac:dyDescent="0.25">
      <c r="A8045" s="4" t="str">
        <f>HYPERLINK("http://www.autodoc.ru/Web/price/art/OPAST12170?analog=on","OPAST12170")</f>
        <v>OPAST12170</v>
      </c>
      <c r="B8045" s="1" t="s">
        <v>12626</v>
      </c>
      <c r="C8045" s="1" t="s">
        <v>546</v>
      </c>
      <c r="D8045" t="s">
        <v>12627</v>
      </c>
    </row>
    <row r="8046" spans="1:4" x14ac:dyDescent="0.25">
      <c r="A8046" s="4" t="str">
        <f>HYPERLINK("http://www.autodoc.ru/Web/price/art/OPAST12190?analog=on","OPAST12190")</f>
        <v>OPAST12190</v>
      </c>
      <c r="B8046" s="1" t="s">
        <v>12628</v>
      </c>
      <c r="C8046" s="1" t="s">
        <v>546</v>
      </c>
      <c r="D8046" t="s">
        <v>12629</v>
      </c>
    </row>
    <row r="8047" spans="1:4" x14ac:dyDescent="0.25">
      <c r="A8047" s="4" t="str">
        <f>HYPERLINK("http://www.autodoc.ru/Web/price/art/OPAST12190L?analog=on","OPAST12190L")</f>
        <v>OPAST12190L</v>
      </c>
      <c r="B8047" s="1" t="s">
        <v>12630</v>
      </c>
      <c r="C8047" s="1" t="s">
        <v>546</v>
      </c>
      <c r="D8047" t="s">
        <v>12631</v>
      </c>
    </row>
    <row r="8048" spans="1:4" x14ac:dyDescent="0.25">
      <c r="A8048" s="4" t="str">
        <f>HYPERLINK("http://www.autodoc.ru/Web/price/art/OPAST12190R?analog=on","OPAST12190R")</f>
        <v>OPAST12190R</v>
      </c>
      <c r="B8048" s="1" t="s">
        <v>12632</v>
      </c>
      <c r="C8048" s="1" t="s">
        <v>546</v>
      </c>
      <c r="D8048" t="s">
        <v>12633</v>
      </c>
    </row>
    <row r="8049" spans="1:4" x14ac:dyDescent="0.25">
      <c r="A8049" s="4" t="str">
        <f>HYPERLINK("http://www.autodoc.ru/Web/price/art/OPAST09190C?analog=on","OPAST09190C")</f>
        <v>OPAST09190C</v>
      </c>
      <c r="B8049" s="1" t="s">
        <v>12634</v>
      </c>
      <c r="C8049" s="1" t="s">
        <v>2050</v>
      </c>
      <c r="D8049" t="s">
        <v>12635</v>
      </c>
    </row>
    <row r="8050" spans="1:4" x14ac:dyDescent="0.25">
      <c r="A8050" s="4" t="str">
        <f>HYPERLINK("http://www.autodoc.ru/Web/price/art/OPAST09191C?analog=on","OPAST09191C")</f>
        <v>OPAST09191C</v>
      </c>
      <c r="B8050" s="1" t="s">
        <v>12634</v>
      </c>
      <c r="C8050" s="1" t="s">
        <v>2050</v>
      </c>
      <c r="D8050" t="s">
        <v>12636</v>
      </c>
    </row>
    <row r="8051" spans="1:4" x14ac:dyDescent="0.25">
      <c r="A8051" s="4" t="str">
        <f>HYPERLINK("http://www.autodoc.ru/Web/price/art/OPAST09240A?analog=on","OPAST09240A")</f>
        <v>OPAST09240A</v>
      </c>
      <c r="B8051" s="1" t="s">
        <v>12637</v>
      </c>
      <c r="C8051" s="1" t="s">
        <v>2050</v>
      </c>
      <c r="D8051" t="s">
        <v>12638</v>
      </c>
    </row>
    <row r="8052" spans="1:4" x14ac:dyDescent="0.25">
      <c r="A8052" s="4" t="str">
        <f>HYPERLINK("http://www.autodoc.ru/Web/price/art/OPAST09270L?analog=on","OPAST09270L")</f>
        <v>OPAST09270L</v>
      </c>
      <c r="B8052" s="1" t="s">
        <v>12639</v>
      </c>
      <c r="C8052" s="1" t="s">
        <v>2050</v>
      </c>
      <c r="D8052" t="s">
        <v>12467</v>
      </c>
    </row>
    <row r="8053" spans="1:4" x14ac:dyDescent="0.25">
      <c r="A8053" s="4" t="str">
        <f>HYPERLINK("http://www.autodoc.ru/Web/price/art/OPAST09270R?analog=on","OPAST09270R")</f>
        <v>OPAST09270R</v>
      </c>
      <c r="B8053" s="1" t="s">
        <v>12640</v>
      </c>
      <c r="C8053" s="1" t="s">
        <v>2050</v>
      </c>
      <c r="D8053" t="s">
        <v>12469</v>
      </c>
    </row>
    <row r="8054" spans="1:4" x14ac:dyDescent="0.25">
      <c r="A8054" s="4" t="str">
        <f>HYPERLINK("http://www.autodoc.ru/Web/price/art/OPAST09280L?analog=on","OPAST09280L")</f>
        <v>OPAST09280L</v>
      </c>
      <c r="B8054" s="1" t="s">
        <v>12641</v>
      </c>
      <c r="C8054" s="1" t="s">
        <v>2050</v>
      </c>
      <c r="D8054" t="s">
        <v>12642</v>
      </c>
    </row>
    <row r="8055" spans="1:4" x14ac:dyDescent="0.25">
      <c r="A8055" s="4" t="str">
        <f>HYPERLINK("http://www.autodoc.ru/Web/price/art/OPAST09280R?analog=on","OPAST09280R")</f>
        <v>OPAST09280R</v>
      </c>
      <c r="B8055" s="1" t="s">
        <v>12643</v>
      </c>
      <c r="C8055" s="1" t="s">
        <v>2050</v>
      </c>
      <c r="D8055" t="s">
        <v>12644</v>
      </c>
    </row>
    <row r="8056" spans="1:4" x14ac:dyDescent="0.25">
      <c r="A8056" s="4" t="str">
        <f>HYPERLINK("http://www.autodoc.ru/Web/price/art/OPAST09300L?analog=on","OPAST09300L")</f>
        <v>OPAST09300L</v>
      </c>
      <c r="B8056" s="1" t="s">
        <v>12645</v>
      </c>
      <c r="C8056" s="1" t="s">
        <v>2050</v>
      </c>
      <c r="D8056" t="s">
        <v>12188</v>
      </c>
    </row>
    <row r="8057" spans="1:4" x14ac:dyDescent="0.25">
      <c r="A8057" s="4" t="str">
        <f>HYPERLINK("http://www.autodoc.ru/Web/price/art/OPAST09300R?analog=on","OPAST09300R")</f>
        <v>OPAST09300R</v>
      </c>
      <c r="B8057" s="1" t="s">
        <v>12646</v>
      </c>
      <c r="C8057" s="1" t="s">
        <v>2050</v>
      </c>
      <c r="D8057" t="s">
        <v>12190</v>
      </c>
    </row>
    <row r="8058" spans="1:4" x14ac:dyDescent="0.25">
      <c r="A8058" s="4" t="str">
        <f>HYPERLINK("http://www.autodoc.ru/Web/price/art/OPAST09301L?analog=on","OPAST09301L")</f>
        <v>OPAST09301L</v>
      </c>
      <c r="B8058" s="1" t="s">
        <v>12645</v>
      </c>
      <c r="C8058" s="1" t="s">
        <v>2050</v>
      </c>
      <c r="D8058" t="s">
        <v>12315</v>
      </c>
    </row>
    <row r="8059" spans="1:4" x14ac:dyDescent="0.25">
      <c r="A8059" s="4" t="str">
        <f>HYPERLINK("http://www.autodoc.ru/Web/price/art/OPAST09301R?analog=on","OPAST09301R")</f>
        <v>OPAST09301R</v>
      </c>
      <c r="B8059" s="1" t="s">
        <v>12646</v>
      </c>
      <c r="C8059" s="1" t="s">
        <v>2050</v>
      </c>
      <c r="D8059" t="s">
        <v>12317</v>
      </c>
    </row>
    <row r="8060" spans="1:4" x14ac:dyDescent="0.25">
      <c r="A8060" s="4" t="str">
        <f>HYPERLINK("http://www.autodoc.ru/Web/price/art/OPAST09302L?analog=on","OPAST09302L")</f>
        <v>OPAST09302L</v>
      </c>
      <c r="B8060" s="1" t="s">
        <v>12645</v>
      </c>
      <c r="C8060" s="1" t="s">
        <v>2050</v>
      </c>
      <c r="D8060" t="s">
        <v>12319</v>
      </c>
    </row>
    <row r="8061" spans="1:4" x14ac:dyDescent="0.25">
      <c r="A8061" s="4" t="str">
        <f>HYPERLINK("http://www.autodoc.ru/Web/price/art/OPAST09302R?analog=on","OPAST09302R")</f>
        <v>OPAST09302R</v>
      </c>
      <c r="B8061" s="1" t="s">
        <v>12646</v>
      </c>
      <c r="C8061" s="1" t="s">
        <v>2050</v>
      </c>
      <c r="D8061" t="s">
        <v>12321</v>
      </c>
    </row>
    <row r="8062" spans="1:4" x14ac:dyDescent="0.25">
      <c r="A8062" s="4" t="str">
        <f>HYPERLINK("http://www.autodoc.ru/Web/price/art/OPAST09330?analog=on","OPAST09330")</f>
        <v>OPAST09330</v>
      </c>
      <c r="B8062" s="1" t="s">
        <v>12647</v>
      </c>
      <c r="C8062" s="1" t="s">
        <v>2050</v>
      </c>
      <c r="D8062" t="s">
        <v>12193</v>
      </c>
    </row>
    <row r="8063" spans="1:4" x14ac:dyDescent="0.25">
      <c r="A8063" s="4" t="str">
        <f>HYPERLINK("http://www.autodoc.ru/Web/price/art/OPAST09390?analog=on","OPAST09390")</f>
        <v>OPAST09390</v>
      </c>
      <c r="B8063" s="1" t="s">
        <v>12648</v>
      </c>
      <c r="C8063" s="1" t="s">
        <v>2050</v>
      </c>
      <c r="D8063" t="s">
        <v>12490</v>
      </c>
    </row>
    <row r="8064" spans="1:4" x14ac:dyDescent="0.25">
      <c r="A8064" s="4" t="str">
        <f>HYPERLINK("http://www.autodoc.ru/Web/price/art/OPAST09450XL?analog=on","OPAST09450XL")</f>
        <v>OPAST09450XL</v>
      </c>
      <c r="B8064" s="1" t="s">
        <v>12649</v>
      </c>
      <c r="C8064" s="1" t="s">
        <v>2050</v>
      </c>
      <c r="D8064" t="s">
        <v>12334</v>
      </c>
    </row>
    <row r="8065" spans="1:4" x14ac:dyDescent="0.25">
      <c r="A8065" s="4" t="str">
        <f>HYPERLINK("http://www.autodoc.ru/Web/price/art/OPAST09450XR?analog=on","OPAST09450XR")</f>
        <v>OPAST09450XR</v>
      </c>
      <c r="B8065" s="1" t="s">
        <v>12650</v>
      </c>
      <c r="C8065" s="1" t="s">
        <v>2050</v>
      </c>
      <c r="D8065" t="s">
        <v>12336</v>
      </c>
    </row>
    <row r="8066" spans="1:4" x14ac:dyDescent="0.25">
      <c r="A8066" s="4" t="str">
        <f>HYPERLINK("http://www.autodoc.ru/Web/price/art/OPAST09451XL?analog=on","OPAST09451XL")</f>
        <v>OPAST09451XL</v>
      </c>
      <c r="B8066" s="1" t="s">
        <v>12651</v>
      </c>
      <c r="C8066" s="1" t="s">
        <v>2050</v>
      </c>
      <c r="D8066" t="s">
        <v>12652</v>
      </c>
    </row>
    <row r="8067" spans="1:4" x14ac:dyDescent="0.25">
      <c r="A8067" s="4" t="str">
        <f>HYPERLINK("http://www.autodoc.ru/Web/price/art/OPAST09451XR?analog=on","OPAST09451XR")</f>
        <v>OPAST09451XR</v>
      </c>
      <c r="B8067" s="1" t="s">
        <v>12653</v>
      </c>
      <c r="C8067" s="1" t="s">
        <v>2050</v>
      </c>
      <c r="D8067" t="s">
        <v>12654</v>
      </c>
    </row>
    <row r="8068" spans="1:4" x14ac:dyDescent="0.25">
      <c r="A8068" s="4" t="str">
        <f>HYPERLINK("http://www.autodoc.ru/Web/price/art/OPAST09460L?analog=on","OPAST09460L")</f>
        <v>OPAST09460L</v>
      </c>
      <c r="B8068" s="1" t="s">
        <v>12655</v>
      </c>
      <c r="C8068" s="1" t="s">
        <v>2050</v>
      </c>
      <c r="D8068" t="s">
        <v>12210</v>
      </c>
    </row>
    <row r="8069" spans="1:4" x14ac:dyDescent="0.25">
      <c r="A8069" s="4" t="str">
        <f>HYPERLINK("http://www.autodoc.ru/Web/price/art/OPAST09460R?analog=on","OPAST09460R")</f>
        <v>OPAST09460R</v>
      </c>
      <c r="B8069" s="1" t="s">
        <v>12656</v>
      </c>
      <c r="C8069" s="1" t="s">
        <v>2050</v>
      </c>
      <c r="D8069" t="s">
        <v>12212</v>
      </c>
    </row>
    <row r="8070" spans="1:4" x14ac:dyDescent="0.25">
      <c r="A8070" s="4" t="str">
        <f>HYPERLINK("http://www.autodoc.ru/Web/price/art/OPAST09461L?analog=on","OPAST09461L")</f>
        <v>OPAST09461L</v>
      </c>
      <c r="B8070" s="1" t="s">
        <v>12655</v>
      </c>
      <c r="C8070" s="1" t="s">
        <v>2050</v>
      </c>
      <c r="D8070" t="s">
        <v>12657</v>
      </c>
    </row>
    <row r="8071" spans="1:4" x14ac:dyDescent="0.25">
      <c r="A8071" s="4" t="str">
        <f>HYPERLINK("http://www.autodoc.ru/Web/price/art/OPAST09461R?analog=on","OPAST09461R")</f>
        <v>OPAST09461R</v>
      </c>
      <c r="B8071" s="1" t="s">
        <v>12656</v>
      </c>
      <c r="C8071" s="1" t="s">
        <v>2050</v>
      </c>
      <c r="D8071" t="s">
        <v>12658</v>
      </c>
    </row>
    <row r="8072" spans="1:4" x14ac:dyDescent="0.25">
      <c r="A8072" s="4" t="str">
        <f>HYPERLINK("http://www.autodoc.ru/Web/price/art/OPAST09510L?analog=on","OPAST09510L")</f>
        <v>OPAST09510L</v>
      </c>
      <c r="B8072" s="1" t="s">
        <v>12659</v>
      </c>
      <c r="C8072" s="1" t="s">
        <v>2050</v>
      </c>
      <c r="D8072" t="s">
        <v>12660</v>
      </c>
    </row>
    <row r="8073" spans="1:4" x14ac:dyDescent="0.25">
      <c r="A8073" s="4" t="str">
        <f>HYPERLINK("http://www.autodoc.ru/Web/price/art/OPAST09510R?analog=on","OPAST09510R")</f>
        <v>OPAST09510R</v>
      </c>
      <c r="B8073" s="1" t="s">
        <v>12661</v>
      </c>
      <c r="C8073" s="1" t="s">
        <v>2050</v>
      </c>
      <c r="D8073" t="s">
        <v>12662</v>
      </c>
    </row>
    <row r="8074" spans="1:4" x14ac:dyDescent="0.25">
      <c r="A8074" s="4" t="str">
        <f>HYPERLINK("http://www.autodoc.ru/Web/price/art/OPAST09521L?analog=on","OPAST09521L")</f>
        <v>OPAST09521L</v>
      </c>
      <c r="B8074" s="1" t="s">
        <v>12663</v>
      </c>
      <c r="C8074" s="1" t="s">
        <v>2050</v>
      </c>
      <c r="D8074" t="s">
        <v>12664</v>
      </c>
    </row>
    <row r="8075" spans="1:4" x14ac:dyDescent="0.25">
      <c r="A8075" s="4" t="str">
        <f>HYPERLINK("http://www.autodoc.ru/Web/price/art/OPAST09521R?analog=on","OPAST09521R")</f>
        <v>OPAST09521R</v>
      </c>
      <c r="B8075" s="1" t="s">
        <v>12665</v>
      </c>
      <c r="C8075" s="1" t="s">
        <v>2050</v>
      </c>
      <c r="D8075" t="s">
        <v>12666</v>
      </c>
    </row>
    <row r="8076" spans="1:4" x14ac:dyDescent="0.25">
      <c r="A8076" s="4" t="str">
        <f>HYPERLINK("http://www.autodoc.ru/Web/price/art/OPAST09560L?analog=on","OPAST09560L")</f>
        <v>OPAST09560L</v>
      </c>
      <c r="B8076" s="1" t="s">
        <v>12667</v>
      </c>
      <c r="C8076" s="1" t="s">
        <v>2050</v>
      </c>
      <c r="D8076" t="s">
        <v>12668</v>
      </c>
    </row>
    <row r="8077" spans="1:4" x14ac:dyDescent="0.25">
      <c r="A8077" s="4" t="str">
        <f>HYPERLINK("http://www.autodoc.ru/Web/price/art/OPAST09560R?analog=on","OPAST09560R")</f>
        <v>OPAST09560R</v>
      </c>
      <c r="B8077" s="1" t="s">
        <v>12669</v>
      </c>
      <c r="C8077" s="1" t="s">
        <v>2050</v>
      </c>
      <c r="D8077" t="s">
        <v>12670</v>
      </c>
    </row>
    <row r="8078" spans="1:4" x14ac:dyDescent="0.25">
      <c r="A8078" s="4" t="str">
        <f>HYPERLINK("http://www.autodoc.ru/Web/price/art/OPAST09561L?analog=on","OPAST09561L")</f>
        <v>OPAST09561L</v>
      </c>
      <c r="B8078" s="1" t="s">
        <v>12671</v>
      </c>
      <c r="C8078" s="1" t="s">
        <v>2050</v>
      </c>
      <c r="D8078" t="s">
        <v>12672</v>
      </c>
    </row>
    <row r="8079" spans="1:4" x14ac:dyDescent="0.25">
      <c r="A8079" s="4" t="str">
        <f>HYPERLINK("http://www.autodoc.ru/Web/price/art/OPAST09561R?analog=on","OPAST09561R")</f>
        <v>OPAST09561R</v>
      </c>
      <c r="B8079" s="1" t="s">
        <v>12673</v>
      </c>
      <c r="C8079" s="1" t="s">
        <v>2050</v>
      </c>
      <c r="D8079" t="s">
        <v>12674</v>
      </c>
    </row>
    <row r="8080" spans="1:4" x14ac:dyDescent="0.25">
      <c r="A8080" s="4" t="str">
        <f>HYPERLINK("http://www.autodoc.ru/Web/price/art/OPAST09600?analog=on","OPAST09600")</f>
        <v>OPAST09600</v>
      </c>
      <c r="B8080" s="1" t="s">
        <v>12675</v>
      </c>
      <c r="C8080" s="1" t="s">
        <v>2050</v>
      </c>
      <c r="D8080" t="s">
        <v>12676</v>
      </c>
    </row>
    <row r="8081" spans="1:4" x14ac:dyDescent="0.25">
      <c r="A8081" s="4" t="str">
        <f>HYPERLINK("http://www.autodoc.ru/Web/price/art/OPAST09601?analog=on","OPAST09601")</f>
        <v>OPAST09601</v>
      </c>
      <c r="C8081" s="1" t="s">
        <v>2050</v>
      </c>
      <c r="D8081" t="s">
        <v>12677</v>
      </c>
    </row>
    <row r="8082" spans="1:4" x14ac:dyDescent="0.25">
      <c r="A8082" s="4" t="str">
        <f>HYPERLINK("http://www.autodoc.ru/Web/price/art/OPAST09640?analog=on","OPAST09640")</f>
        <v>OPAST09640</v>
      </c>
      <c r="B8082" s="1" t="s">
        <v>12678</v>
      </c>
      <c r="C8082" s="1" t="s">
        <v>2050</v>
      </c>
      <c r="D8082" t="s">
        <v>12679</v>
      </c>
    </row>
    <row r="8083" spans="1:4" x14ac:dyDescent="0.25">
      <c r="A8083" s="4" t="str">
        <f>HYPERLINK("http://www.autodoc.ru/Web/price/art/OPAST12640?analog=on","OPAST12640")</f>
        <v>OPAST12640</v>
      </c>
      <c r="B8083" s="1" t="s">
        <v>12680</v>
      </c>
      <c r="C8083" s="1" t="s">
        <v>546</v>
      </c>
      <c r="D8083" t="s">
        <v>12681</v>
      </c>
    </row>
    <row r="8084" spans="1:4" x14ac:dyDescent="0.25">
      <c r="A8084" s="4" t="str">
        <f>HYPERLINK("http://www.autodoc.ru/Web/price/art/OPAST09641?analog=on","OPAST09641")</f>
        <v>OPAST09641</v>
      </c>
      <c r="B8084" s="1" t="s">
        <v>12682</v>
      </c>
      <c r="C8084" s="1" t="s">
        <v>2050</v>
      </c>
      <c r="D8084" t="s">
        <v>12683</v>
      </c>
    </row>
    <row r="8085" spans="1:4" x14ac:dyDescent="0.25">
      <c r="A8085" s="4" t="str">
        <f>HYPERLINK("http://www.autodoc.ru/Web/price/art/OPAST09740L?analog=on","OPAST09740L")</f>
        <v>OPAST09740L</v>
      </c>
      <c r="B8085" s="1" t="s">
        <v>12684</v>
      </c>
      <c r="C8085" s="1" t="s">
        <v>2050</v>
      </c>
      <c r="D8085" t="s">
        <v>12685</v>
      </c>
    </row>
    <row r="8086" spans="1:4" x14ac:dyDescent="0.25">
      <c r="A8086" s="4" t="str">
        <f>HYPERLINK("http://www.autodoc.ru/Web/price/art/OPAST12740L?analog=on","OPAST12740L")</f>
        <v>OPAST12740L</v>
      </c>
      <c r="B8086" s="1" t="s">
        <v>12686</v>
      </c>
      <c r="C8086" s="1" t="s">
        <v>546</v>
      </c>
      <c r="D8086" t="s">
        <v>12687</v>
      </c>
    </row>
    <row r="8087" spans="1:4" x14ac:dyDescent="0.25">
      <c r="A8087" s="4" t="str">
        <f>HYPERLINK("http://www.autodoc.ru/Web/price/art/OPAST11740TTL?analog=on","OPAST11740TTL")</f>
        <v>OPAST11740TTL</v>
      </c>
      <c r="B8087" s="1" t="s">
        <v>12688</v>
      </c>
      <c r="C8087" s="1" t="s">
        <v>1470</v>
      </c>
      <c r="D8087" t="s">
        <v>12689</v>
      </c>
    </row>
    <row r="8088" spans="1:4" x14ac:dyDescent="0.25">
      <c r="A8088" s="4" t="str">
        <f>HYPERLINK("http://www.autodoc.ru/Web/price/art/OPAST09740R?analog=on","OPAST09740R")</f>
        <v>OPAST09740R</v>
      </c>
      <c r="B8088" s="1" t="s">
        <v>12690</v>
      </c>
      <c r="C8088" s="1" t="s">
        <v>2050</v>
      </c>
      <c r="D8088" t="s">
        <v>12691</v>
      </c>
    </row>
    <row r="8089" spans="1:4" x14ac:dyDescent="0.25">
      <c r="A8089" s="4" t="str">
        <f>HYPERLINK("http://www.autodoc.ru/Web/price/art/OPAST12740R?analog=on","OPAST12740R")</f>
        <v>OPAST12740R</v>
      </c>
      <c r="B8089" s="1" t="s">
        <v>12692</v>
      </c>
      <c r="C8089" s="1" t="s">
        <v>546</v>
      </c>
      <c r="D8089" t="s">
        <v>12693</v>
      </c>
    </row>
    <row r="8090" spans="1:4" x14ac:dyDescent="0.25">
      <c r="A8090" s="4" t="str">
        <f>HYPERLINK("http://www.autodoc.ru/Web/price/art/OPAST11740TTR?analog=on","OPAST11740TTR")</f>
        <v>OPAST11740TTR</v>
      </c>
      <c r="B8090" s="1" t="s">
        <v>12694</v>
      </c>
      <c r="C8090" s="1" t="s">
        <v>1470</v>
      </c>
      <c r="D8090" t="s">
        <v>12695</v>
      </c>
    </row>
    <row r="8091" spans="1:4" x14ac:dyDescent="0.25">
      <c r="A8091" s="4" t="str">
        <f>HYPERLINK("http://www.autodoc.ru/Web/price/art/OPAST09741TTL?analog=on","OPAST09741TTL")</f>
        <v>OPAST09741TTL</v>
      </c>
      <c r="B8091" s="1" t="s">
        <v>12696</v>
      </c>
      <c r="C8091" s="1" t="s">
        <v>2050</v>
      </c>
      <c r="D8091" t="s">
        <v>12697</v>
      </c>
    </row>
    <row r="8092" spans="1:4" x14ac:dyDescent="0.25">
      <c r="A8092" s="4" t="str">
        <f>HYPERLINK("http://www.autodoc.ru/Web/price/art/OPAST11741L?analog=on","OPAST11741L")</f>
        <v>OPAST11741L</v>
      </c>
      <c r="B8092" s="1" t="s">
        <v>12698</v>
      </c>
      <c r="C8092" s="1" t="s">
        <v>1470</v>
      </c>
      <c r="D8092" t="s">
        <v>12357</v>
      </c>
    </row>
    <row r="8093" spans="1:4" x14ac:dyDescent="0.25">
      <c r="A8093" s="4" t="str">
        <f>HYPERLINK("http://www.autodoc.ru/Web/price/art/OPAST09741TTR?analog=on","OPAST09741TTR")</f>
        <v>OPAST09741TTR</v>
      </c>
      <c r="B8093" s="1" t="s">
        <v>12699</v>
      </c>
      <c r="C8093" s="1" t="s">
        <v>2050</v>
      </c>
      <c r="D8093" t="s">
        <v>12700</v>
      </c>
    </row>
    <row r="8094" spans="1:4" x14ac:dyDescent="0.25">
      <c r="A8094" s="4" t="str">
        <f>HYPERLINK("http://www.autodoc.ru/Web/price/art/OPAST11741R?analog=on","OPAST11741R")</f>
        <v>OPAST11741R</v>
      </c>
      <c r="B8094" s="1" t="s">
        <v>12701</v>
      </c>
      <c r="C8094" s="1" t="s">
        <v>1470</v>
      </c>
      <c r="D8094" t="s">
        <v>12359</v>
      </c>
    </row>
    <row r="8095" spans="1:4" x14ac:dyDescent="0.25">
      <c r="A8095" s="4" t="str">
        <f>HYPERLINK("http://www.autodoc.ru/Web/price/art/OPAST09750L?analog=on","OPAST09750L")</f>
        <v>OPAST09750L</v>
      </c>
      <c r="B8095" s="1" t="s">
        <v>12702</v>
      </c>
      <c r="C8095" s="1" t="s">
        <v>2050</v>
      </c>
      <c r="D8095" t="s">
        <v>12703</v>
      </c>
    </row>
    <row r="8096" spans="1:4" x14ac:dyDescent="0.25">
      <c r="A8096" s="4" t="str">
        <f>HYPERLINK("http://www.autodoc.ru/Web/price/art/OPAST11750TTL?analog=on","OPAST11750TTL")</f>
        <v>OPAST11750TTL</v>
      </c>
      <c r="B8096" s="1" t="s">
        <v>12704</v>
      </c>
      <c r="C8096" s="1" t="s">
        <v>1470</v>
      </c>
      <c r="D8096" t="s">
        <v>12705</v>
      </c>
    </row>
    <row r="8097" spans="1:4" x14ac:dyDescent="0.25">
      <c r="A8097" s="4" t="str">
        <f>HYPERLINK("http://www.autodoc.ru/Web/price/art/OPAST09750R?analog=on","OPAST09750R")</f>
        <v>OPAST09750R</v>
      </c>
      <c r="B8097" s="1" t="s">
        <v>12706</v>
      </c>
      <c r="C8097" s="1" t="s">
        <v>2050</v>
      </c>
      <c r="D8097" t="s">
        <v>12707</v>
      </c>
    </row>
    <row r="8098" spans="1:4" x14ac:dyDescent="0.25">
      <c r="A8098" s="4" t="str">
        <f>HYPERLINK("http://www.autodoc.ru/Web/price/art/OPAST11750TTR?analog=on","OPAST11750TTR")</f>
        <v>OPAST11750TTR</v>
      </c>
      <c r="B8098" s="1" t="s">
        <v>12708</v>
      </c>
      <c r="C8098" s="1" t="s">
        <v>1470</v>
      </c>
      <c r="D8098" t="s">
        <v>12709</v>
      </c>
    </row>
    <row r="8099" spans="1:4" x14ac:dyDescent="0.25">
      <c r="A8099" s="4" t="str">
        <f>HYPERLINK("http://www.autodoc.ru/Web/price/art/OPAST09751L?analog=on","OPAST09751L")</f>
        <v>OPAST09751L</v>
      </c>
      <c r="B8099" s="1" t="s">
        <v>12710</v>
      </c>
      <c r="C8099" s="1" t="s">
        <v>2050</v>
      </c>
      <c r="D8099" t="s">
        <v>12711</v>
      </c>
    </row>
    <row r="8100" spans="1:4" x14ac:dyDescent="0.25">
      <c r="A8100" s="4" t="str">
        <f>HYPERLINK("http://www.autodoc.ru/Web/price/art/OPAST09751R?analog=on","OPAST09751R")</f>
        <v>OPAST09751R</v>
      </c>
      <c r="B8100" s="1" t="s">
        <v>12712</v>
      </c>
      <c r="C8100" s="1" t="s">
        <v>2050</v>
      </c>
      <c r="D8100" t="s">
        <v>12713</v>
      </c>
    </row>
    <row r="8101" spans="1:4" x14ac:dyDescent="0.25">
      <c r="A8101" s="4" t="str">
        <f>HYPERLINK("http://www.autodoc.ru/Web/price/art/OPAST09760RTN?analog=on","OPAST09760RTN")</f>
        <v>OPAST09760RTN</v>
      </c>
      <c r="B8101" s="1" t="s">
        <v>12714</v>
      </c>
      <c r="C8101" s="1" t="s">
        <v>2050</v>
      </c>
      <c r="D8101" t="s">
        <v>12715</v>
      </c>
    </row>
    <row r="8102" spans="1:4" x14ac:dyDescent="0.25">
      <c r="A8102" s="4" t="str">
        <f>HYPERLINK("http://www.autodoc.ru/Web/price/art/OPAST09761HN?analog=on","OPAST09761HN")</f>
        <v>OPAST09761HN</v>
      </c>
      <c r="B8102" s="1" t="s">
        <v>12714</v>
      </c>
      <c r="C8102" s="1" t="s">
        <v>2050</v>
      </c>
      <c r="D8102" t="s">
        <v>12716</v>
      </c>
    </row>
    <row r="8103" spans="1:4" x14ac:dyDescent="0.25">
      <c r="A8103" s="4" t="str">
        <f>HYPERLINK("http://www.autodoc.ru/Web/price/art/OPAST098B0?analog=on","OPAST098B0")</f>
        <v>OPAST098B0</v>
      </c>
      <c r="B8103" s="1" t="s">
        <v>12717</v>
      </c>
      <c r="C8103" s="1" t="s">
        <v>2050</v>
      </c>
      <c r="D8103" t="s">
        <v>12718</v>
      </c>
    </row>
    <row r="8104" spans="1:4" x14ac:dyDescent="0.25">
      <c r="A8104" s="4" t="str">
        <f>HYPERLINK("http://www.autodoc.ru/Web/price/art/CVCRZ09910?analog=on","CVCRZ09910")</f>
        <v>CVCRZ09910</v>
      </c>
      <c r="B8104" s="1" t="s">
        <v>12719</v>
      </c>
      <c r="C8104" s="1" t="s">
        <v>2050</v>
      </c>
      <c r="D8104" t="s">
        <v>12720</v>
      </c>
    </row>
    <row r="8105" spans="1:4" x14ac:dyDescent="0.25">
      <c r="A8105" s="4" t="str">
        <f>HYPERLINK("http://www.autodoc.ru/Web/price/art/CVCRZ09912?analog=on","CVCRZ09912")</f>
        <v>CVCRZ09912</v>
      </c>
      <c r="B8105" s="1" t="s">
        <v>12719</v>
      </c>
      <c r="C8105" s="1" t="s">
        <v>2050</v>
      </c>
      <c r="D8105" t="s">
        <v>12721</v>
      </c>
    </row>
    <row r="8106" spans="1:4" x14ac:dyDescent="0.25">
      <c r="A8106" s="4" t="str">
        <f>HYPERLINK("http://www.autodoc.ru/Web/price/art/CVCRZ09913?analog=on","CVCRZ09913")</f>
        <v>CVCRZ09913</v>
      </c>
      <c r="B8106" s="1" t="s">
        <v>12722</v>
      </c>
      <c r="C8106" s="1" t="s">
        <v>2050</v>
      </c>
      <c r="D8106" t="s">
        <v>12723</v>
      </c>
    </row>
    <row r="8107" spans="1:4" x14ac:dyDescent="0.25">
      <c r="A8107" s="4" t="str">
        <f>HYPERLINK("http://www.autodoc.ru/Web/price/art/CVCRZ09930?analog=on","CVCRZ09930")</f>
        <v>CVCRZ09930</v>
      </c>
      <c r="B8107" s="1" t="s">
        <v>12724</v>
      </c>
      <c r="C8107" s="1" t="s">
        <v>2050</v>
      </c>
      <c r="D8107" t="s">
        <v>12725</v>
      </c>
    </row>
    <row r="8108" spans="1:4" x14ac:dyDescent="0.25">
      <c r="A8108" s="4" t="str">
        <f>HYPERLINK("http://www.autodoc.ru/Web/price/art/CVCRZ09932?analog=on","CVCRZ09932")</f>
        <v>CVCRZ09932</v>
      </c>
      <c r="B8108" s="1" t="s">
        <v>12726</v>
      </c>
      <c r="C8108" s="1" t="s">
        <v>2050</v>
      </c>
      <c r="D8108" t="s">
        <v>12727</v>
      </c>
    </row>
    <row r="8109" spans="1:4" x14ac:dyDescent="0.25">
      <c r="A8109" s="4" t="str">
        <f>HYPERLINK("http://www.autodoc.ru/Web/price/art/CVCRZ099F0?analog=on","CVCRZ099F0")</f>
        <v>CVCRZ099F0</v>
      </c>
      <c r="B8109" s="1" t="s">
        <v>12728</v>
      </c>
      <c r="C8109" s="1" t="s">
        <v>2050</v>
      </c>
      <c r="D8109" t="s">
        <v>12729</v>
      </c>
    </row>
    <row r="8110" spans="1:4" x14ac:dyDescent="0.25">
      <c r="A8110" s="3" t="s">
        <v>12730</v>
      </c>
      <c r="B8110" s="3"/>
      <c r="C8110" s="3"/>
      <c r="D8110" s="3"/>
    </row>
    <row r="8111" spans="1:4" x14ac:dyDescent="0.25">
      <c r="A8111" s="4" t="str">
        <f>HYPERLINK("http://www.autodoc.ru/Web/price/art/OPCAL90000BN?analog=on","OPCAL90000BN")</f>
        <v>OPCAL90000BN</v>
      </c>
      <c r="B8111" s="1" t="s">
        <v>12731</v>
      </c>
      <c r="C8111" s="1" t="s">
        <v>6314</v>
      </c>
      <c r="D8111" t="s">
        <v>12732</v>
      </c>
    </row>
    <row r="8112" spans="1:4" x14ac:dyDescent="0.25">
      <c r="A8112" s="3" t="s">
        <v>12733</v>
      </c>
      <c r="B8112" s="3"/>
      <c r="C8112" s="3"/>
      <c r="D8112" s="3"/>
    </row>
    <row r="8113" spans="1:4" x14ac:dyDescent="0.25">
      <c r="A8113" s="4" t="str">
        <f>HYPERLINK("http://www.autodoc.ru/Web/price/art/OPCOR06000HL?analog=on","OPCOR06000HL")</f>
        <v>OPCOR06000HL</v>
      </c>
      <c r="B8113" s="1" t="s">
        <v>12734</v>
      </c>
      <c r="C8113" s="1" t="s">
        <v>1995</v>
      </c>
      <c r="D8113" t="s">
        <v>12735</v>
      </c>
    </row>
    <row r="8114" spans="1:4" x14ac:dyDescent="0.25">
      <c r="A8114" s="4" t="str">
        <f>HYPERLINK("http://www.autodoc.ru/Web/price/art/OPCOR06000HR?analog=on","OPCOR06000HR")</f>
        <v>OPCOR06000HR</v>
      </c>
      <c r="B8114" s="1" t="s">
        <v>12736</v>
      </c>
      <c r="C8114" s="1" t="s">
        <v>1995</v>
      </c>
      <c r="D8114" t="s">
        <v>12737</v>
      </c>
    </row>
    <row r="8115" spans="1:4" x14ac:dyDescent="0.25">
      <c r="A8115" s="4" t="str">
        <f>HYPERLINK("http://www.autodoc.ru/Web/price/art/OPCOR06001BL?analog=on","OPCOR06001BL")</f>
        <v>OPCOR06001BL</v>
      </c>
      <c r="B8115" s="1" t="s">
        <v>12738</v>
      </c>
      <c r="C8115" s="1" t="s">
        <v>1995</v>
      </c>
      <c r="D8115" t="s">
        <v>12739</v>
      </c>
    </row>
    <row r="8116" spans="1:4" x14ac:dyDescent="0.25">
      <c r="A8116" s="4" t="str">
        <f>HYPERLINK("http://www.autodoc.ru/Web/price/art/OPCOR06001BR?analog=on","OPCOR06001BR")</f>
        <v>OPCOR06001BR</v>
      </c>
      <c r="B8116" s="1" t="s">
        <v>12740</v>
      </c>
      <c r="C8116" s="1" t="s">
        <v>1995</v>
      </c>
      <c r="D8116" t="s">
        <v>12741</v>
      </c>
    </row>
    <row r="8117" spans="1:4" x14ac:dyDescent="0.25">
      <c r="A8117" s="4" t="str">
        <f>HYPERLINK("http://www.autodoc.ru/Web/price/art/OPCOR06002HN?analog=on","OPCOR06002HN")</f>
        <v>OPCOR06002HN</v>
      </c>
      <c r="B8117" s="1" t="s">
        <v>12742</v>
      </c>
      <c r="C8117" s="1" t="s">
        <v>1995</v>
      </c>
      <c r="D8117" t="s">
        <v>12743</v>
      </c>
    </row>
    <row r="8118" spans="1:4" x14ac:dyDescent="0.25">
      <c r="A8118" s="4" t="str">
        <f>HYPERLINK("http://www.autodoc.ru/Web/price/art/OPCOR06003BN?analog=on","OPCOR06003BN")</f>
        <v>OPCOR06003BN</v>
      </c>
      <c r="B8118" s="1" t="s">
        <v>12744</v>
      </c>
      <c r="C8118" s="1" t="s">
        <v>1995</v>
      </c>
      <c r="D8118" t="s">
        <v>12745</v>
      </c>
    </row>
    <row r="8119" spans="1:4" x14ac:dyDescent="0.25">
      <c r="A8119" s="4" t="str">
        <f>HYPERLINK("http://www.autodoc.ru/Web/price/art/OPCOR06004HN?analog=on","OPCOR06004HN")</f>
        <v>OPCOR06004HN</v>
      </c>
      <c r="B8119" s="1" t="s">
        <v>12742</v>
      </c>
      <c r="C8119" s="1" t="s">
        <v>1995</v>
      </c>
      <c r="D8119" t="s">
        <v>12746</v>
      </c>
    </row>
    <row r="8120" spans="1:4" x14ac:dyDescent="0.25">
      <c r="A8120" s="4" t="str">
        <f>HYPERLINK("http://www.autodoc.ru/Web/price/art/OPCOR06005BN?analog=on","OPCOR06005BN")</f>
        <v>OPCOR06005BN</v>
      </c>
      <c r="B8120" s="1" t="s">
        <v>12744</v>
      </c>
      <c r="C8120" s="1" t="s">
        <v>1995</v>
      </c>
      <c r="D8120" t="s">
        <v>12747</v>
      </c>
    </row>
    <row r="8121" spans="1:4" x14ac:dyDescent="0.25">
      <c r="A8121" s="4" t="str">
        <f>HYPERLINK("http://www.autodoc.ru/Web/price/art/OPCOR06006BN?analog=on","OPCOR06006BN")</f>
        <v>OPCOR06006BN</v>
      </c>
      <c r="B8121" s="1" t="s">
        <v>12744</v>
      </c>
      <c r="C8121" s="1" t="s">
        <v>1995</v>
      </c>
      <c r="D8121" t="s">
        <v>12748</v>
      </c>
    </row>
    <row r="8122" spans="1:4" x14ac:dyDescent="0.25">
      <c r="A8122" s="4" t="str">
        <f>HYPERLINK("http://www.autodoc.ru/Web/price/art/OPCOR06007HN?analog=on","OPCOR06007HN")</f>
        <v>OPCOR06007HN</v>
      </c>
      <c r="B8122" s="1" t="s">
        <v>12742</v>
      </c>
      <c r="C8122" s="1" t="s">
        <v>1995</v>
      </c>
      <c r="D8122" t="s">
        <v>12749</v>
      </c>
    </row>
    <row r="8123" spans="1:4" x14ac:dyDescent="0.25">
      <c r="A8123" s="4" t="str">
        <f>HYPERLINK("http://www.autodoc.ru/Web/price/art/OPCOR06007BN?analog=on","OPCOR06007BN")</f>
        <v>OPCOR06007BN</v>
      </c>
      <c r="B8123" s="1" t="s">
        <v>12744</v>
      </c>
      <c r="C8123" s="1" t="s">
        <v>1995</v>
      </c>
      <c r="D8123" t="s">
        <v>12750</v>
      </c>
    </row>
    <row r="8124" spans="1:4" x14ac:dyDescent="0.25">
      <c r="A8124" s="4" t="str">
        <f>HYPERLINK("http://www.autodoc.ru/Web/price/art/OPCOR08070L?analog=on","OPCOR08070L")</f>
        <v>OPCOR08070L</v>
      </c>
      <c r="B8124" s="1" t="s">
        <v>12751</v>
      </c>
      <c r="C8124" s="1" t="s">
        <v>483</v>
      </c>
      <c r="D8124" t="s">
        <v>12752</v>
      </c>
    </row>
    <row r="8125" spans="1:4" x14ac:dyDescent="0.25">
      <c r="A8125" s="4" t="str">
        <f>HYPERLINK("http://www.autodoc.ru/Web/price/art/OPCOR06070L?analog=on","OPCOR06070L")</f>
        <v>OPCOR06070L</v>
      </c>
      <c r="B8125" s="1" t="s">
        <v>12753</v>
      </c>
      <c r="C8125" s="1" t="s">
        <v>1995</v>
      </c>
      <c r="D8125" t="s">
        <v>12752</v>
      </c>
    </row>
    <row r="8126" spans="1:4" x14ac:dyDescent="0.25">
      <c r="A8126" s="4" t="str">
        <f>HYPERLINK("http://www.autodoc.ru/Web/price/art/OPCOR08070R?analog=on","OPCOR08070R")</f>
        <v>OPCOR08070R</v>
      </c>
      <c r="B8126" s="1" t="s">
        <v>12754</v>
      </c>
      <c r="C8126" s="1" t="s">
        <v>483</v>
      </c>
      <c r="D8126" t="s">
        <v>12755</v>
      </c>
    </row>
    <row r="8127" spans="1:4" x14ac:dyDescent="0.25">
      <c r="A8127" s="4" t="str">
        <f>HYPERLINK("http://www.autodoc.ru/Web/price/art/OPCOR06070R?analog=on","OPCOR06070R")</f>
        <v>OPCOR06070R</v>
      </c>
      <c r="B8127" s="1" t="s">
        <v>12756</v>
      </c>
      <c r="C8127" s="1" t="s">
        <v>1995</v>
      </c>
      <c r="D8127" t="s">
        <v>12755</v>
      </c>
    </row>
    <row r="8128" spans="1:4" x14ac:dyDescent="0.25">
      <c r="A8128" s="4" t="str">
        <f>HYPERLINK("http://www.autodoc.ru/Web/price/art/OPCOR06160X?analog=on","OPCOR06160X")</f>
        <v>OPCOR06160X</v>
      </c>
      <c r="B8128" s="1" t="s">
        <v>12757</v>
      </c>
      <c r="C8128" s="1" t="s">
        <v>9287</v>
      </c>
      <c r="D8128" t="s">
        <v>12758</v>
      </c>
    </row>
    <row r="8129" spans="1:4" x14ac:dyDescent="0.25">
      <c r="A8129" s="4" t="str">
        <f>HYPERLINK("http://www.autodoc.ru/Web/price/art/OPCOR06170L?analog=on","OPCOR06170L")</f>
        <v>OPCOR06170L</v>
      </c>
      <c r="B8129" s="1" t="s">
        <v>12759</v>
      </c>
      <c r="C8129" s="1" t="s">
        <v>9287</v>
      </c>
      <c r="D8129" t="s">
        <v>12760</v>
      </c>
    </row>
    <row r="8130" spans="1:4" x14ac:dyDescent="0.25">
      <c r="A8130" s="4" t="str">
        <f>HYPERLINK("http://www.autodoc.ru/Web/price/art/OPCOR06170R?analog=on","OPCOR06170R")</f>
        <v>OPCOR06170R</v>
      </c>
      <c r="B8130" s="1" t="s">
        <v>12761</v>
      </c>
      <c r="C8130" s="1" t="s">
        <v>9287</v>
      </c>
      <c r="D8130" t="s">
        <v>12762</v>
      </c>
    </row>
    <row r="8131" spans="1:4" x14ac:dyDescent="0.25">
      <c r="A8131" s="4" t="str">
        <f>HYPERLINK("http://www.autodoc.ru/Web/price/art/OPCOR06190C?analog=on","OPCOR06190C")</f>
        <v>OPCOR06190C</v>
      </c>
      <c r="B8131" s="1" t="s">
        <v>12763</v>
      </c>
      <c r="C8131" s="1" t="s">
        <v>1995</v>
      </c>
      <c r="D8131" t="s">
        <v>12764</v>
      </c>
    </row>
    <row r="8132" spans="1:4" x14ac:dyDescent="0.25">
      <c r="A8132" s="4" t="str">
        <f>HYPERLINK("http://www.autodoc.ru/Web/price/art/OPCOR06191L?analog=on","OPCOR06191L")</f>
        <v>OPCOR06191L</v>
      </c>
      <c r="B8132" s="1" t="s">
        <v>12765</v>
      </c>
      <c r="C8132" s="1" t="s">
        <v>1995</v>
      </c>
      <c r="D8132" t="s">
        <v>12766</v>
      </c>
    </row>
    <row r="8133" spans="1:4" x14ac:dyDescent="0.25">
      <c r="A8133" s="4" t="str">
        <f>HYPERLINK("http://www.autodoc.ru/Web/price/art/OPCOR06191R?analog=on","OPCOR06191R")</f>
        <v>OPCOR06191R</v>
      </c>
      <c r="B8133" s="1" t="s">
        <v>12767</v>
      </c>
      <c r="C8133" s="1" t="s">
        <v>1995</v>
      </c>
      <c r="D8133" t="s">
        <v>12768</v>
      </c>
    </row>
    <row r="8134" spans="1:4" x14ac:dyDescent="0.25">
      <c r="A8134" s="4" t="str">
        <f>HYPERLINK("http://www.autodoc.ru/Web/price/art/OPCOR06192L?analog=on","OPCOR06192L")</f>
        <v>OPCOR06192L</v>
      </c>
      <c r="B8134" s="1" t="s">
        <v>12769</v>
      </c>
      <c r="C8134" s="1" t="s">
        <v>1995</v>
      </c>
      <c r="D8134" t="s">
        <v>12770</v>
      </c>
    </row>
    <row r="8135" spans="1:4" x14ac:dyDescent="0.25">
      <c r="A8135" s="4" t="str">
        <f>HYPERLINK("http://www.autodoc.ru/Web/price/art/OPCOR06192R?analog=on","OPCOR06192R")</f>
        <v>OPCOR06192R</v>
      </c>
      <c r="B8135" s="1" t="s">
        <v>12771</v>
      </c>
      <c r="C8135" s="1" t="s">
        <v>1995</v>
      </c>
      <c r="D8135" t="s">
        <v>12772</v>
      </c>
    </row>
    <row r="8136" spans="1:4" x14ac:dyDescent="0.25">
      <c r="A8136" s="4" t="str">
        <f>HYPERLINK("http://www.autodoc.ru/Web/price/art/OPCOR06193C?analog=on","OPCOR06193C")</f>
        <v>OPCOR06193C</v>
      </c>
      <c r="B8136" s="1" t="s">
        <v>12763</v>
      </c>
      <c r="C8136" s="1" t="s">
        <v>1995</v>
      </c>
      <c r="D8136" t="s">
        <v>12773</v>
      </c>
    </row>
    <row r="8137" spans="1:4" x14ac:dyDescent="0.25">
      <c r="A8137" s="4" t="str">
        <f>HYPERLINK("http://www.autodoc.ru/Web/price/art/OPCOR06220L?analog=on","OPCOR06220L")</f>
        <v>OPCOR06220L</v>
      </c>
      <c r="B8137" s="1" t="s">
        <v>12774</v>
      </c>
      <c r="C8137" s="1" t="s">
        <v>1995</v>
      </c>
      <c r="D8137" t="s">
        <v>12775</v>
      </c>
    </row>
    <row r="8138" spans="1:4" x14ac:dyDescent="0.25">
      <c r="A8138" s="4" t="str">
        <f>HYPERLINK("http://www.autodoc.ru/Web/price/art/OPCOR06220R?analog=on","OPCOR06220R")</f>
        <v>OPCOR06220R</v>
      </c>
      <c r="B8138" s="1" t="s">
        <v>12776</v>
      </c>
      <c r="C8138" s="1" t="s">
        <v>1995</v>
      </c>
      <c r="D8138" t="s">
        <v>12777</v>
      </c>
    </row>
    <row r="8139" spans="1:4" x14ac:dyDescent="0.25">
      <c r="A8139" s="4" t="str">
        <f>HYPERLINK("http://www.autodoc.ru/Web/price/art/OPCOR06240P?analog=on","OPCOR06240P")</f>
        <v>OPCOR06240P</v>
      </c>
      <c r="B8139" s="1" t="s">
        <v>12778</v>
      </c>
      <c r="C8139" s="1" t="s">
        <v>1995</v>
      </c>
      <c r="D8139" t="s">
        <v>12779</v>
      </c>
    </row>
    <row r="8140" spans="1:4" x14ac:dyDescent="0.25">
      <c r="A8140" s="4" t="str">
        <f>HYPERLINK("http://www.autodoc.ru/Web/price/art/OPCOR06241A?analog=on","OPCOR06241A")</f>
        <v>OPCOR06241A</v>
      </c>
      <c r="B8140" s="1" t="s">
        <v>12780</v>
      </c>
      <c r="C8140" s="1" t="s">
        <v>1995</v>
      </c>
      <c r="D8140" t="s">
        <v>12781</v>
      </c>
    </row>
    <row r="8141" spans="1:4" x14ac:dyDescent="0.25">
      <c r="A8141" s="4" t="str">
        <f>HYPERLINK("http://www.autodoc.ru/Web/price/art/OPCOR06270L?analog=on","OPCOR06270L")</f>
        <v>OPCOR06270L</v>
      </c>
      <c r="B8141" s="1" t="s">
        <v>12782</v>
      </c>
      <c r="C8141" s="1" t="s">
        <v>1995</v>
      </c>
      <c r="D8141" t="s">
        <v>12783</v>
      </c>
    </row>
    <row r="8142" spans="1:4" x14ac:dyDescent="0.25">
      <c r="A8142" s="4" t="str">
        <f>HYPERLINK("http://www.autodoc.ru/Web/price/art/OPCOR06270R?analog=on","OPCOR06270R")</f>
        <v>OPCOR06270R</v>
      </c>
      <c r="B8142" s="1" t="s">
        <v>12784</v>
      </c>
      <c r="C8142" s="1" t="s">
        <v>1995</v>
      </c>
      <c r="D8142" t="s">
        <v>12785</v>
      </c>
    </row>
    <row r="8143" spans="1:4" x14ac:dyDescent="0.25">
      <c r="A8143" s="4" t="str">
        <f>HYPERLINK("http://www.autodoc.ru/Web/price/art/CVCRZ09281L?analog=on","CVCRZ09281L")</f>
        <v>CVCRZ09281L</v>
      </c>
      <c r="B8143" s="1" t="s">
        <v>12470</v>
      </c>
      <c r="C8143" s="1" t="s">
        <v>2050</v>
      </c>
      <c r="D8143" t="s">
        <v>12474</v>
      </c>
    </row>
    <row r="8144" spans="1:4" x14ac:dyDescent="0.25">
      <c r="A8144" s="4" t="str">
        <f>HYPERLINK("http://www.autodoc.ru/Web/price/art/CVCRZ09281R?analog=on","CVCRZ09281R")</f>
        <v>CVCRZ09281R</v>
      </c>
      <c r="B8144" s="1" t="s">
        <v>12472</v>
      </c>
      <c r="C8144" s="1" t="s">
        <v>2050</v>
      </c>
      <c r="D8144" t="s">
        <v>12475</v>
      </c>
    </row>
    <row r="8145" spans="1:4" x14ac:dyDescent="0.25">
      <c r="A8145" s="4" t="str">
        <f>HYPERLINK("http://www.autodoc.ru/Web/price/art/OPCOR06300L?analog=on","OPCOR06300L")</f>
        <v>OPCOR06300L</v>
      </c>
      <c r="B8145" s="1" t="s">
        <v>12786</v>
      </c>
      <c r="C8145" s="1" t="s">
        <v>1995</v>
      </c>
      <c r="D8145" t="s">
        <v>12787</v>
      </c>
    </row>
    <row r="8146" spans="1:4" x14ac:dyDescent="0.25">
      <c r="A8146" s="4" t="str">
        <f>HYPERLINK("http://www.autodoc.ru/Web/price/art/OPCOR06300R?analog=on","OPCOR06300R")</f>
        <v>OPCOR06300R</v>
      </c>
      <c r="B8146" s="1" t="s">
        <v>12788</v>
      </c>
      <c r="C8146" s="1" t="s">
        <v>1995</v>
      </c>
      <c r="D8146" t="s">
        <v>12789</v>
      </c>
    </row>
    <row r="8147" spans="1:4" x14ac:dyDescent="0.25">
      <c r="A8147" s="4" t="str">
        <f>HYPERLINK("http://www.autodoc.ru/Web/price/art/OPCOR06301L?analog=on","OPCOR06301L")</f>
        <v>OPCOR06301L</v>
      </c>
      <c r="B8147" s="1" t="s">
        <v>12790</v>
      </c>
      <c r="C8147" s="1" t="s">
        <v>1995</v>
      </c>
      <c r="D8147" t="s">
        <v>12791</v>
      </c>
    </row>
    <row r="8148" spans="1:4" x14ac:dyDescent="0.25">
      <c r="A8148" s="4" t="str">
        <f>HYPERLINK("http://www.autodoc.ru/Web/price/art/OPCOR06301R?analog=on","OPCOR06301R")</f>
        <v>OPCOR06301R</v>
      </c>
      <c r="B8148" s="1" t="s">
        <v>12792</v>
      </c>
      <c r="C8148" s="1" t="s">
        <v>1995</v>
      </c>
      <c r="D8148" t="s">
        <v>12793</v>
      </c>
    </row>
    <row r="8149" spans="1:4" x14ac:dyDescent="0.25">
      <c r="A8149" s="4" t="str">
        <f>HYPERLINK("http://www.autodoc.ru/Web/price/art/OPCOR06330?analog=on","OPCOR06330")</f>
        <v>OPCOR06330</v>
      </c>
      <c r="B8149" s="1" t="s">
        <v>12794</v>
      </c>
      <c r="C8149" s="1" t="s">
        <v>1995</v>
      </c>
      <c r="D8149" t="s">
        <v>12795</v>
      </c>
    </row>
    <row r="8150" spans="1:4" x14ac:dyDescent="0.25">
      <c r="A8150" s="4" t="str">
        <f>HYPERLINK("http://www.autodoc.ru/Web/price/art/OPCOR06380?analog=on","OPCOR06380")</f>
        <v>OPCOR06380</v>
      </c>
      <c r="B8150" s="1" t="s">
        <v>12796</v>
      </c>
      <c r="C8150" s="1" t="s">
        <v>1995</v>
      </c>
      <c r="D8150" t="s">
        <v>12797</v>
      </c>
    </row>
    <row r="8151" spans="1:4" x14ac:dyDescent="0.25">
      <c r="A8151" s="4" t="str">
        <f>HYPERLINK("http://www.autodoc.ru/Web/price/art/OPCOR06450L?analog=on","OPCOR06450L")</f>
        <v>OPCOR06450L</v>
      </c>
      <c r="B8151" s="1" t="s">
        <v>12798</v>
      </c>
      <c r="C8151" s="1" t="s">
        <v>1995</v>
      </c>
      <c r="D8151" t="s">
        <v>12799</v>
      </c>
    </row>
    <row r="8152" spans="1:4" x14ac:dyDescent="0.25">
      <c r="A8152" s="4" t="str">
        <f>HYPERLINK("http://www.autodoc.ru/Web/price/art/OPCOR06450R?analog=on","OPCOR06450R")</f>
        <v>OPCOR06450R</v>
      </c>
      <c r="B8152" s="1" t="s">
        <v>12800</v>
      </c>
      <c r="C8152" s="1" t="s">
        <v>1995</v>
      </c>
      <c r="D8152" t="s">
        <v>12801</v>
      </c>
    </row>
    <row r="8153" spans="1:4" x14ac:dyDescent="0.25">
      <c r="A8153" s="4" t="str">
        <f>HYPERLINK("http://www.autodoc.ru/Web/price/art/OPCOR06460L?analog=on","OPCOR06460L")</f>
        <v>OPCOR06460L</v>
      </c>
      <c r="B8153" s="1" t="s">
        <v>12802</v>
      </c>
      <c r="C8153" s="1" t="s">
        <v>1995</v>
      </c>
      <c r="D8153" t="s">
        <v>12803</v>
      </c>
    </row>
    <row r="8154" spans="1:4" x14ac:dyDescent="0.25">
      <c r="A8154" s="4" t="str">
        <f>HYPERLINK("http://www.autodoc.ru/Web/price/art/OPCOR06460R?analog=on","OPCOR06460R")</f>
        <v>OPCOR06460R</v>
      </c>
      <c r="B8154" s="1" t="s">
        <v>12804</v>
      </c>
      <c r="C8154" s="1" t="s">
        <v>1995</v>
      </c>
      <c r="D8154" t="s">
        <v>12805</v>
      </c>
    </row>
    <row r="8155" spans="1:4" x14ac:dyDescent="0.25">
      <c r="A8155" s="4" t="str">
        <f>HYPERLINK("http://www.autodoc.ru/Web/price/art/OPCOR064G0?analog=on","OPCOR064G0")</f>
        <v>OPCOR064G0</v>
      </c>
      <c r="B8155" s="1" t="s">
        <v>12806</v>
      </c>
      <c r="C8155" s="1" t="s">
        <v>9287</v>
      </c>
      <c r="D8155" t="s">
        <v>12807</v>
      </c>
    </row>
    <row r="8156" spans="1:4" x14ac:dyDescent="0.25">
      <c r="A8156" s="4" t="str">
        <f>HYPERLINK("http://www.autodoc.ru/Web/price/art/OPCOR06480L?analog=on","OPCOR06480L")</f>
        <v>OPCOR06480L</v>
      </c>
      <c r="B8156" s="1" t="s">
        <v>12808</v>
      </c>
      <c r="C8156" s="1" t="s">
        <v>1995</v>
      </c>
      <c r="D8156" t="s">
        <v>12809</v>
      </c>
    </row>
    <row r="8157" spans="1:4" x14ac:dyDescent="0.25">
      <c r="A8157" s="4" t="str">
        <f>HYPERLINK("http://www.autodoc.ru/Web/price/art/OPCOR06480R?analog=on","OPCOR06480R")</f>
        <v>OPCOR06480R</v>
      </c>
      <c r="B8157" s="1" t="s">
        <v>12810</v>
      </c>
      <c r="C8157" s="1" t="s">
        <v>1995</v>
      </c>
      <c r="D8157" t="s">
        <v>12811</v>
      </c>
    </row>
    <row r="8158" spans="1:4" x14ac:dyDescent="0.25">
      <c r="A8158" s="4" t="str">
        <f>HYPERLINK("http://www.autodoc.ru/Web/price/art/OPCOR06640X?analog=on","OPCOR06640X")</f>
        <v>OPCOR06640X</v>
      </c>
      <c r="B8158" s="1" t="s">
        <v>12812</v>
      </c>
      <c r="C8158" s="1" t="s">
        <v>1995</v>
      </c>
      <c r="D8158" t="s">
        <v>12813</v>
      </c>
    </row>
    <row r="8159" spans="1:4" x14ac:dyDescent="0.25">
      <c r="A8159" s="4" t="str">
        <f>HYPERLINK("http://www.autodoc.ru/Web/price/art/OPCOR06641X?analog=on","OPCOR06641X")</f>
        <v>OPCOR06641X</v>
      </c>
      <c r="B8159" s="1" t="s">
        <v>12814</v>
      </c>
      <c r="C8159" s="1" t="s">
        <v>1995</v>
      </c>
      <c r="D8159" t="s">
        <v>12815</v>
      </c>
    </row>
    <row r="8160" spans="1:4" x14ac:dyDescent="0.25">
      <c r="A8160" s="4" t="str">
        <f>HYPERLINK("http://www.autodoc.ru/Web/price/art/OPCOR06642?analog=on","OPCOR06642")</f>
        <v>OPCOR06642</v>
      </c>
      <c r="B8160" s="1" t="s">
        <v>12814</v>
      </c>
      <c r="C8160" s="1" t="s">
        <v>1995</v>
      </c>
      <c r="D8160" t="s">
        <v>12816</v>
      </c>
    </row>
    <row r="8161" spans="1:4" x14ac:dyDescent="0.25">
      <c r="A8161" s="4" t="str">
        <f>HYPERLINK("http://www.autodoc.ru/Web/price/art/OPCOR06700?analog=on","OPCOR06700")</f>
        <v>OPCOR06700</v>
      </c>
      <c r="B8161" s="1" t="s">
        <v>12817</v>
      </c>
      <c r="C8161" s="1" t="s">
        <v>1995</v>
      </c>
      <c r="D8161" t="s">
        <v>12818</v>
      </c>
    </row>
    <row r="8162" spans="1:4" x14ac:dyDescent="0.25">
      <c r="A8162" s="4" t="str">
        <f>HYPERLINK("http://www.autodoc.ru/Web/price/art/OPCOR06740L?analog=on","OPCOR06740L")</f>
        <v>OPCOR06740L</v>
      </c>
      <c r="B8162" s="1" t="s">
        <v>12819</v>
      </c>
      <c r="C8162" s="1" t="s">
        <v>1995</v>
      </c>
      <c r="D8162" t="s">
        <v>12820</v>
      </c>
    </row>
    <row r="8163" spans="1:4" x14ac:dyDescent="0.25">
      <c r="A8163" s="4" t="str">
        <f>HYPERLINK("http://www.autodoc.ru/Web/price/art/OPCOR06740R?analog=on","OPCOR06740R")</f>
        <v>OPCOR06740R</v>
      </c>
      <c r="B8163" s="1" t="s">
        <v>12821</v>
      </c>
      <c r="C8163" s="1" t="s">
        <v>1995</v>
      </c>
      <c r="D8163" t="s">
        <v>12822</v>
      </c>
    </row>
    <row r="8164" spans="1:4" x14ac:dyDescent="0.25">
      <c r="A8164" s="4" t="str">
        <f>HYPERLINK("http://www.autodoc.ru/Web/price/art/OPCOR06741L?analog=on","OPCOR06741L")</f>
        <v>OPCOR06741L</v>
      </c>
      <c r="B8164" s="1" t="s">
        <v>12823</v>
      </c>
      <c r="C8164" s="1" t="s">
        <v>1995</v>
      </c>
      <c r="D8164" t="s">
        <v>12824</v>
      </c>
    </row>
    <row r="8165" spans="1:4" x14ac:dyDescent="0.25">
      <c r="A8165" s="4" t="str">
        <f>HYPERLINK("http://www.autodoc.ru/Web/price/art/OPCOR06741R?analog=on","OPCOR06741R")</f>
        <v>OPCOR06741R</v>
      </c>
      <c r="B8165" s="1" t="s">
        <v>12825</v>
      </c>
      <c r="C8165" s="1" t="s">
        <v>1995</v>
      </c>
      <c r="D8165" t="s">
        <v>12826</v>
      </c>
    </row>
    <row r="8166" spans="1:4" x14ac:dyDescent="0.25">
      <c r="A8166" s="4" t="str">
        <f>HYPERLINK("http://www.autodoc.ru/Web/price/art/OPCOR06742HBN?analog=on","OPCOR06742HBN")</f>
        <v>OPCOR06742HBN</v>
      </c>
      <c r="B8166" s="1" t="s">
        <v>12827</v>
      </c>
      <c r="C8166" s="1" t="s">
        <v>1995</v>
      </c>
      <c r="D8166" t="s">
        <v>12828</v>
      </c>
    </row>
    <row r="8167" spans="1:4" x14ac:dyDescent="0.25">
      <c r="A8167" s="4" t="str">
        <f>HYPERLINK("http://www.autodoc.ru/Web/price/art/OPCOR06743HN?analog=on","OPCOR06743HN")</f>
        <v>OPCOR06743HN</v>
      </c>
      <c r="B8167" s="1" t="s">
        <v>12829</v>
      </c>
      <c r="C8167" s="1" t="s">
        <v>1995</v>
      </c>
      <c r="D8167" t="s">
        <v>12830</v>
      </c>
    </row>
    <row r="8168" spans="1:4" x14ac:dyDescent="0.25">
      <c r="A8168" s="4" t="str">
        <f>HYPERLINK("http://www.autodoc.ru/Web/price/art/OPCOR06744HN?analog=on","OPCOR06744HN")</f>
        <v>OPCOR06744HN</v>
      </c>
      <c r="B8168" s="1" t="s">
        <v>12831</v>
      </c>
      <c r="C8168" s="1" t="s">
        <v>1995</v>
      </c>
      <c r="D8168" t="s">
        <v>12832</v>
      </c>
    </row>
    <row r="8169" spans="1:4" x14ac:dyDescent="0.25">
      <c r="A8169" s="4" t="str">
        <f>HYPERLINK("http://www.autodoc.ru/Web/price/art/OPCOR06745HN?analog=on","OPCOR06745HN")</f>
        <v>OPCOR06745HN</v>
      </c>
      <c r="B8169" s="1" t="s">
        <v>12831</v>
      </c>
      <c r="C8169" s="1" t="s">
        <v>1995</v>
      </c>
      <c r="D8169" t="s">
        <v>12833</v>
      </c>
    </row>
    <row r="8170" spans="1:4" x14ac:dyDescent="0.25">
      <c r="A8170" s="4" t="str">
        <f>HYPERLINK("http://www.autodoc.ru/Web/price/art/OPCOR06746HN?analog=on","OPCOR06746HN")</f>
        <v>OPCOR06746HN</v>
      </c>
      <c r="B8170" s="1" t="s">
        <v>12831</v>
      </c>
      <c r="C8170" s="1" t="s">
        <v>1995</v>
      </c>
      <c r="D8170" t="s">
        <v>12834</v>
      </c>
    </row>
    <row r="8171" spans="1:4" x14ac:dyDescent="0.25">
      <c r="A8171" s="4" t="str">
        <f>HYPERLINK("http://www.autodoc.ru/Web/price/art/OPCOR06911?analog=on","OPCOR06911")</f>
        <v>OPCOR06911</v>
      </c>
      <c r="B8171" s="1" t="s">
        <v>12835</v>
      </c>
      <c r="C8171" s="1" t="s">
        <v>1995</v>
      </c>
      <c r="D8171" t="s">
        <v>12836</v>
      </c>
    </row>
    <row r="8172" spans="1:4" x14ac:dyDescent="0.25">
      <c r="A8172" s="4" t="str">
        <f>HYPERLINK("http://www.autodoc.ru/Web/price/art/OPCOR06931?analog=on","OPCOR06931")</f>
        <v>OPCOR06931</v>
      </c>
      <c r="B8172" s="1" t="s">
        <v>12837</v>
      </c>
      <c r="C8172" s="1" t="s">
        <v>1995</v>
      </c>
      <c r="D8172" t="s">
        <v>12838</v>
      </c>
    </row>
    <row r="8173" spans="1:4" x14ac:dyDescent="0.25">
      <c r="A8173" s="4" t="str">
        <f>HYPERLINK("http://www.autodoc.ru/Web/price/art/OPCOR06970?analog=on","OPCOR06970")</f>
        <v>OPCOR06970</v>
      </c>
      <c r="B8173" s="1" t="s">
        <v>12839</v>
      </c>
      <c r="C8173" s="1" t="s">
        <v>1995</v>
      </c>
      <c r="D8173" t="s">
        <v>12840</v>
      </c>
    </row>
    <row r="8174" spans="1:4" x14ac:dyDescent="0.25">
      <c r="A8174" s="3" t="s">
        <v>12841</v>
      </c>
      <c r="B8174" s="3"/>
      <c r="C8174" s="3"/>
      <c r="D8174" s="3"/>
    </row>
    <row r="8175" spans="1:4" x14ac:dyDescent="0.25">
      <c r="A8175" s="4" t="str">
        <f>HYPERLINK("http://www.autodoc.ru/Web/price/art/OPCOR03000L?analog=on","OPCOR03000L")</f>
        <v>OPCOR03000L</v>
      </c>
      <c r="B8175" s="1" t="s">
        <v>12842</v>
      </c>
      <c r="C8175" s="1" t="s">
        <v>4261</v>
      </c>
      <c r="D8175" t="s">
        <v>12843</v>
      </c>
    </row>
    <row r="8176" spans="1:4" x14ac:dyDescent="0.25">
      <c r="A8176" s="4" t="str">
        <f>HYPERLINK("http://www.autodoc.ru/Web/price/art/OPCOR01000L?analog=on","OPCOR01000L")</f>
        <v>OPCOR01000L</v>
      </c>
      <c r="B8176" s="1" t="s">
        <v>12844</v>
      </c>
      <c r="C8176" s="1" t="s">
        <v>12845</v>
      </c>
      <c r="D8176" t="s">
        <v>12846</v>
      </c>
    </row>
    <row r="8177" spans="1:4" x14ac:dyDescent="0.25">
      <c r="A8177" s="4" t="str">
        <f>HYPERLINK("http://www.autodoc.ru/Web/price/art/OPCOR03000R?analog=on","OPCOR03000R")</f>
        <v>OPCOR03000R</v>
      </c>
      <c r="B8177" s="1" t="s">
        <v>12847</v>
      </c>
      <c r="C8177" s="1" t="s">
        <v>4261</v>
      </c>
      <c r="D8177" t="s">
        <v>12848</v>
      </c>
    </row>
    <row r="8178" spans="1:4" x14ac:dyDescent="0.25">
      <c r="A8178" s="4" t="str">
        <f>HYPERLINK("http://www.autodoc.ru/Web/price/art/OPCOR01000R?analog=on","OPCOR01000R")</f>
        <v>OPCOR01000R</v>
      </c>
      <c r="B8178" s="1" t="s">
        <v>12849</v>
      </c>
      <c r="C8178" s="1" t="s">
        <v>12845</v>
      </c>
      <c r="D8178" t="s">
        <v>12850</v>
      </c>
    </row>
    <row r="8179" spans="1:4" x14ac:dyDescent="0.25">
      <c r="A8179" s="4" t="str">
        <f>HYPERLINK("http://www.autodoc.ru/Web/price/art/OPCOR01001BN?analog=on","OPCOR01001BN")</f>
        <v>OPCOR01001BN</v>
      </c>
      <c r="B8179" s="1" t="s">
        <v>12851</v>
      </c>
      <c r="C8179" s="1" t="s">
        <v>1310</v>
      </c>
      <c r="D8179" t="s">
        <v>12852</v>
      </c>
    </row>
    <row r="8180" spans="1:4" x14ac:dyDescent="0.25">
      <c r="A8180" s="4" t="str">
        <f>HYPERLINK("http://www.autodoc.ru/Web/price/art/OPCOR03001L?analog=on","OPCOR03001L")</f>
        <v>OPCOR03001L</v>
      </c>
      <c r="B8180" s="1" t="s">
        <v>12853</v>
      </c>
      <c r="C8180" s="1" t="s">
        <v>4261</v>
      </c>
      <c r="D8180" t="s">
        <v>12854</v>
      </c>
    </row>
    <row r="8181" spans="1:4" x14ac:dyDescent="0.25">
      <c r="A8181" s="4" t="str">
        <f>HYPERLINK("http://www.autodoc.ru/Web/price/art/OPCOR03001R?analog=on","OPCOR03001R")</f>
        <v>OPCOR03001R</v>
      </c>
      <c r="B8181" s="1" t="s">
        <v>12855</v>
      </c>
      <c r="C8181" s="1" t="s">
        <v>4261</v>
      </c>
      <c r="D8181" t="s">
        <v>12856</v>
      </c>
    </row>
    <row r="8182" spans="1:4" x14ac:dyDescent="0.25">
      <c r="A8182" s="4" t="str">
        <f>HYPERLINK("http://www.autodoc.ru/Web/price/art/OPCOR01002BN?analog=on","OPCOR01002BN")</f>
        <v>OPCOR01002BN</v>
      </c>
      <c r="B8182" s="1" t="s">
        <v>12851</v>
      </c>
      <c r="C8182" s="1" t="s">
        <v>1310</v>
      </c>
      <c r="D8182" t="s">
        <v>12747</v>
      </c>
    </row>
    <row r="8183" spans="1:4" x14ac:dyDescent="0.25">
      <c r="A8183" s="4" t="str">
        <f>HYPERLINK("http://www.autodoc.ru/Web/price/art/OPCOR01002HN?analog=on","OPCOR01002HN")</f>
        <v>OPCOR01002HN</v>
      </c>
      <c r="B8183" s="1" t="s">
        <v>12851</v>
      </c>
      <c r="C8183" s="1" t="s">
        <v>1310</v>
      </c>
      <c r="D8183" t="s">
        <v>12857</v>
      </c>
    </row>
    <row r="8184" spans="1:4" x14ac:dyDescent="0.25">
      <c r="A8184" s="4" t="str">
        <f>HYPERLINK("http://www.autodoc.ru/Web/price/art/OPCOR03002L?analog=on","OPCOR03002L")</f>
        <v>OPCOR03002L</v>
      </c>
      <c r="B8184" s="1" t="s">
        <v>12858</v>
      </c>
      <c r="C8184" s="1" t="s">
        <v>4261</v>
      </c>
      <c r="D8184" t="s">
        <v>12843</v>
      </c>
    </row>
    <row r="8185" spans="1:4" x14ac:dyDescent="0.25">
      <c r="A8185" s="4" t="str">
        <f>HYPERLINK("http://www.autodoc.ru/Web/price/art/OPCOR03002R?analog=on","OPCOR03002R")</f>
        <v>OPCOR03002R</v>
      </c>
      <c r="B8185" s="1" t="s">
        <v>12859</v>
      </c>
      <c r="C8185" s="1" t="s">
        <v>4261</v>
      </c>
      <c r="D8185" t="s">
        <v>12848</v>
      </c>
    </row>
    <row r="8186" spans="1:4" x14ac:dyDescent="0.25">
      <c r="A8186" s="4" t="str">
        <f>HYPERLINK("http://www.autodoc.ru/Web/price/art/OPCOR01003BN?analog=on","OPCOR01003BN")</f>
        <v>OPCOR01003BN</v>
      </c>
      <c r="B8186" s="1" t="s">
        <v>12851</v>
      </c>
      <c r="C8186" s="1" t="s">
        <v>1310</v>
      </c>
      <c r="D8186" t="s">
        <v>12860</v>
      </c>
    </row>
    <row r="8187" spans="1:4" x14ac:dyDescent="0.25">
      <c r="A8187" s="4" t="str">
        <f>HYPERLINK("http://www.autodoc.ru/Web/price/art/OPCOR01004L?analog=on","OPCOR01004L")</f>
        <v>OPCOR01004L</v>
      </c>
      <c r="B8187" s="1" t="s">
        <v>12861</v>
      </c>
      <c r="C8187" s="1" t="s">
        <v>12845</v>
      </c>
      <c r="D8187" t="s">
        <v>12862</v>
      </c>
    </row>
    <row r="8188" spans="1:4" x14ac:dyDescent="0.25">
      <c r="A8188" s="4" t="str">
        <f>HYPERLINK("http://www.autodoc.ru/Web/price/art/OPCOR01004R?analog=on","OPCOR01004R")</f>
        <v>OPCOR01004R</v>
      </c>
      <c r="B8188" s="1" t="s">
        <v>12863</v>
      </c>
      <c r="C8188" s="1" t="s">
        <v>12845</v>
      </c>
      <c r="D8188" t="s">
        <v>12864</v>
      </c>
    </row>
    <row r="8189" spans="1:4" x14ac:dyDescent="0.25">
      <c r="A8189" s="4" t="str">
        <f>HYPERLINK("http://www.autodoc.ru/Web/price/art/OPCOR01005L?analog=on","OPCOR01005L")</f>
        <v>OPCOR01005L</v>
      </c>
      <c r="B8189" s="1" t="s">
        <v>12865</v>
      </c>
      <c r="C8189" s="1" t="s">
        <v>12845</v>
      </c>
      <c r="D8189" t="s">
        <v>12866</v>
      </c>
    </row>
    <row r="8190" spans="1:4" x14ac:dyDescent="0.25">
      <c r="A8190" s="4" t="str">
        <f>HYPERLINK("http://www.autodoc.ru/Web/price/art/OPCOR01005R?analog=on","OPCOR01005R")</f>
        <v>OPCOR01005R</v>
      </c>
      <c r="B8190" s="1" t="s">
        <v>12867</v>
      </c>
      <c r="C8190" s="1" t="s">
        <v>12845</v>
      </c>
      <c r="D8190" t="s">
        <v>12868</v>
      </c>
    </row>
    <row r="8191" spans="1:4" x14ac:dyDescent="0.25">
      <c r="A8191" s="4" t="str">
        <f>HYPERLINK("http://www.autodoc.ru/Web/price/art/OPMER03070L?analog=on","OPMER03070L")</f>
        <v>OPMER03070L</v>
      </c>
      <c r="B8191" s="1" t="s">
        <v>12869</v>
      </c>
      <c r="C8191" s="1" t="s">
        <v>12870</v>
      </c>
      <c r="D8191" t="s">
        <v>12871</v>
      </c>
    </row>
    <row r="8192" spans="1:4" x14ac:dyDescent="0.25">
      <c r="A8192" s="4" t="str">
        <f>HYPERLINK("http://www.autodoc.ru/Web/price/art/OPMER03070R?analog=on","OPMER03070R")</f>
        <v>OPMER03070R</v>
      </c>
      <c r="B8192" s="1" t="s">
        <v>12872</v>
      </c>
      <c r="C8192" s="1" t="s">
        <v>12870</v>
      </c>
      <c r="D8192" t="s">
        <v>12873</v>
      </c>
    </row>
    <row r="8193" spans="1:4" x14ac:dyDescent="0.25">
      <c r="A8193" s="4" t="str">
        <f>HYPERLINK("http://www.autodoc.ru/Web/price/art/OPCOR01160TG?analog=on","OPCOR01160TG")</f>
        <v>OPCOR01160TG</v>
      </c>
      <c r="B8193" s="1" t="s">
        <v>12874</v>
      </c>
      <c r="C8193" s="1" t="s">
        <v>12845</v>
      </c>
      <c r="D8193" t="s">
        <v>12875</v>
      </c>
    </row>
    <row r="8194" spans="1:4" x14ac:dyDescent="0.25">
      <c r="A8194" s="4" t="str">
        <f>HYPERLINK("http://www.autodoc.ru/Web/price/art/OPCOR01160X?analog=on","OPCOR01160X")</f>
        <v>OPCOR01160X</v>
      </c>
      <c r="B8194" s="1" t="s">
        <v>12876</v>
      </c>
      <c r="C8194" s="1" t="s">
        <v>618</v>
      </c>
      <c r="D8194" t="s">
        <v>12877</v>
      </c>
    </row>
    <row r="8195" spans="1:4" x14ac:dyDescent="0.25">
      <c r="A8195" s="4" t="str">
        <f>HYPERLINK("http://www.autodoc.ru/Web/price/art/OPCOR04161X?analog=on","OPCOR04161X")</f>
        <v>OPCOR04161X</v>
      </c>
      <c r="B8195" s="1" t="s">
        <v>12878</v>
      </c>
      <c r="C8195" s="1" t="s">
        <v>3557</v>
      </c>
      <c r="D8195" t="s">
        <v>12879</v>
      </c>
    </row>
    <row r="8196" spans="1:4" x14ac:dyDescent="0.25">
      <c r="A8196" s="4" t="str">
        <f>HYPERLINK("http://www.autodoc.ru/Web/price/art/OPCOR04170L?analog=on","OPCOR04170L")</f>
        <v>OPCOR04170L</v>
      </c>
      <c r="B8196" s="1" t="s">
        <v>12880</v>
      </c>
      <c r="C8196" s="1" t="s">
        <v>707</v>
      </c>
      <c r="D8196" t="s">
        <v>12881</v>
      </c>
    </row>
    <row r="8197" spans="1:4" x14ac:dyDescent="0.25">
      <c r="A8197" s="4" t="str">
        <f>HYPERLINK("http://www.autodoc.ru/Web/price/art/OPCOR04170R?analog=on","OPCOR04170R")</f>
        <v>OPCOR04170R</v>
      </c>
      <c r="B8197" s="1" t="s">
        <v>12882</v>
      </c>
      <c r="C8197" s="1" t="s">
        <v>3557</v>
      </c>
      <c r="D8197" t="s">
        <v>12883</v>
      </c>
    </row>
    <row r="8198" spans="1:4" x14ac:dyDescent="0.25">
      <c r="A8198" s="4" t="str">
        <f>HYPERLINK("http://www.autodoc.ru/Web/price/art/OPCOR04190L?analog=on","OPCOR04190L")</f>
        <v>OPCOR04190L</v>
      </c>
      <c r="B8198" s="1" t="s">
        <v>12884</v>
      </c>
      <c r="C8198" s="1" t="s">
        <v>707</v>
      </c>
      <c r="D8198" t="s">
        <v>12885</v>
      </c>
    </row>
    <row r="8199" spans="1:4" x14ac:dyDescent="0.25">
      <c r="A8199" s="4" t="str">
        <f>HYPERLINK("http://www.autodoc.ru/Web/price/art/OPCOR00190L?analog=on","OPCOR00190L")</f>
        <v>OPCOR00190L</v>
      </c>
      <c r="B8199" s="1" t="s">
        <v>12886</v>
      </c>
      <c r="C8199" s="1" t="s">
        <v>8016</v>
      </c>
      <c r="D8199" t="s">
        <v>12887</v>
      </c>
    </row>
    <row r="8200" spans="1:4" x14ac:dyDescent="0.25">
      <c r="A8200" s="4" t="str">
        <f>HYPERLINK("http://www.autodoc.ru/Web/price/art/OPCOR04190R?analog=on","OPCOR04190R")</f>
        <v>OPCOR04190R</v>
      </c>
      <c r="B8200" s="1" t="s">
        <v>12888</v>
      </c>
      <c r="C8200" s="1" t="s">
        <v>707</v>
      </c>
      <c r="D8200" t="s">
        <v>12889</v>
      </c>
    </row>
    <row r="8201" spans="1:4" x14ac:dyDescent="0.25">
      <c r="A8201" s="4" t="str">
        <f>HYPERLINK("http://www.autodoc.ru/Web/price/art/OPCOR00190R?analog=on","OPCOR00190R")</f>
        <v>OPCOR00190R</v>
      </c>
      <c r="B8201" s="1" t="s">
        <v>12890</v>
      </c>
      <c r="C8201" s="1" t="s">
        <v>8016</v>
      </c>
      <c r="D8201" t="s">
        <v>12891</v>
      </c>
    </row>
    <row r="8202" spans="1:4" x14ac:dyDescent="0.25">
      <c r="A8202" s="4" t="str">
        <f>HYPERLINK("http://www.autodoc.ru/Web/price/art/OPCOR00190C?analog=on","OPCOR00190C")</f>
        <v>OPCOR00190C</v>
      </c>
      <c r="B8202" s="1" t="s">
        <v>12892</v>
      </c>
      <c r="C8202" s="1" t="s">
        <v>8016</v>
      </c>
      <c r="D8202" t="s">
        <v>12764</v>
      </c>
    </row>
    <row r="8203" spans="1:4" x14ac:dyDescent="0.25">
      <c r="A8203" s="4" t="str">
        <f>HYPERLINK("http://www.autodoc.ru/Web/price/art/OPCOR04190C?analog=on","OPCOR04190C")</f>
        <v>OPCOR04190C</v>
      </c>
      <c r="B8203" s="1" t="s">
        <v>12892</v>
      </c>
      <c r="C8203" s="1" t="s">
        <v>707</v>
      </c>
      <c r="D8203" t="s">
        <v>12764</v>
      </c>
    </row>
    <row r="8204" spans="1:4" x14ac:dyDescent="0.25">
      <c r="A8204" s="4" t="str">
        <f>HYPERLINK("http://www.autodoc.ru/Web/price/art/OPCOR04191C?analog=on","OPCOR04191C")</f>
        <v>OPCOR04191C</v>
      </c>
      <c r="B8204" s="1" t="s">
        <v>12892</v>
      </c>
      <c r="C8204" s="1" t="s">
        <v>707</v>
      </c>
      <c r="D8204" t="s">
        <v>12773</v>
      </c>
    </row>
    <row r="8205" spans="1:4" x14ac:dyDescent="0.25">
      <c r="A8205" s="4" t="str">
        <f>HYPERLINK("http://www.autodoc.ru/Web/price/art/OPCOR00220L?analog=on","OPCOR00220L")</f>
        <v>OPCOR00220L</v>
      </c>
      <c r="B8205" s="1" t="s">
        <v>12893</v>
      </c>
      <c r="C8205" s="1" t="s">
        <v>8016</v>
      </c>
      <c r="D8205" t="s">
        <v>12775</v>
      </c>
    </row>
    <row r="8206" spans="1:4" x14ac:dyDescent="0.25">
      <c r="A8206" s="4" t="str">
        <f>HYPERLINK("http://www.autodoc.ru/Web/price/art/OPCOR00220R?analog=on","OPCOR00220R")</f>
        <v>OPCOR00220R</v>
      </c>
      <c r="B8206" s="1" t="s">
        <v>12894</v>
      </c>
      <c r="C8206" s="1" t="s">
        <v>8016</v>
      </c>
      <c r="D8206" t="s">
        <v>12777</v>
      </c>
    </row>
    <row r="8207" spans="1:4" x14ac:dyDescent="0.25">
      <c r="A8207" s="4" t="str">
        <f>HYPERLINK("http://www.autodoc.ru/Web/price/art/OPCOR01270L?analog=on","OPCOR01270L")</f>
        <v>OPCOR01270L</v>
      </c>
      <c r="B8207" s="1" t="s">
        <v>12895</v>
      </c>
      <c r="C8207" s="1" t="s">
        <v>1310</v>
      </c>
      <c r="D8207" t="s">
        <v>12896</v>
      </c>
    </row>
    <row r="8208" spans="1:4" x14ac:dyDescent="0.25">
      <c r="A8208" s="4" t="str">
        <f>HYPERLINK("http://www.autodoc.ru/Web/price/art/OPCOR01270R?analog=on","OPCOR01270R")</f>
        <v>OPCOR01270R</v>
      </c>
      <c r="B8208" s="1" t="s">
        <v>12897</v>
      </c>
      <c r="C8208" s="1" t="s">
        <v>1310</v>
      </c>
      <c r="D8208" t="s">
        <v>12898</v>
      </c>
    </row>
    <row r="8209" spans="1:4" x14ac:dyDescent="0.25">
      <c r="A8209" s="4" t="str">
        <f>HYPERLINK("http://www.autodoc.ru/Web/price/art/OPAST92280YZ?analog=on","OPAST92280YZ")</f>
        <v>OPAST92280YZ</v>
      </c>
      <c r="B8209" s="1" t="s">
        <v>12185</v>
      </c>
      <c r="C8209" s="1" t="s">
        <v>12175</v>
      </c>
      <c r="D8209" t="s">
        <v>12186</v>
      </c>
    </row>
    <row r="8210" spans="1:4" x14ac:dyDescent="0.25">
      <c r="A8210" s="4" t="str">
        <f>HYPERLINK("http://www.autodoc.ru/Web/price/art/OPCOR01290L?analog=on","OPCOR01290L")</f>
        <v>OPCOR01290L</v>
      </c>
      <c r="B8210" s="1" t="s">
        <v>12899</v>
      </c>
      <c r="C8210" s="1" t="s">
        <v>1298</v>
      </c>
      <c r="D8210" t="s">
        <v>12900</v>
      </c>
    </row>
    <row r="8211" spans="1:4" x14ac:dyDescent="0.25">
      <c r="A8211" s="4" t="str">
        <f>HYPERLINK("http://www.autodoc.ru/Web/price/art/OPCOR01290R?analog=on","OPCOR01290R")</f>
        <v>OPCOR01290R</v>
      </c>
      <c r="B8211" s="1" t="s">
        <v>12901</v>
      </c>
      <c r="C8211" s="1" t="s">
        <v>1298</v>
      </c>
      <c r="D8211" t="s">
        <v>12902</v>
      </c>
    </row>
    <row r="8212" spans="1:4" x14ac:dyDescent="0.25">
      <c r="A8212" s="4" t="str">
        <f>HYPERLINK("http://www.autodoc.ru/Web/price/art/OPCOR01291L?analog=on","OPCOR01291L")</f>
        <v>OPCOR01291L</v>
      </c>
      <c r="B8212" s="1" t="s">
        <v>12903</v>
      </c>
      <c r="C8212" s="1" t="s">
        <v>1298</v>
      </c>
      <c r="D8212" t="s">
        <v>12904</v>
      </c>
    </row>
    <row r="8213" spans="1:4" x14ac:dyDescent="0.25">
      <c r="A8213" s="4" t="str">
        <f>HYPERLINK("http://www.autodoc.ru/Web/price/art/OPCOR01291R?analog=on","OPCOR01291R")</f>
        <v>OPCOR01291R</v>
      </c>
      <c r="B8213" s="1" t="s">
        <v>12905</v>
      </c>
      <c r="C8213" s="1" t="s">
        <v>1298</v>
      </c>
      <c r="D8213" t="s">
        <v>12906</v>
      </c>
    </row>
    <row r="8214" spans="1:4" x14ac:dyDescent="0.25">
      <c r="A8214" s="4" t="str">
        <f>HYPERLINK("http://www.autodoc.ru/Web/price/art/OPCOR01300L?analog=on","OPCOR01300L")</f>
        <v>OPCOR01300L</v>
      </c>
      <c r="B8214" s="1" t="s">
        <v>12907</v>
      </c>
      <c r="C8214" s="1" t="s">
        <v>1298</v>
      </c>
      <c r="D8214" t="s">
        <v>12908</v>
      </c>
    </row>
    <row r="8215" spans="1:4" x14ac:dyDescent="0.25">
      <c r="A8215" s="4" t="str">
        <f>HYPERLINK("http://www.autodoc.ru/Web/price/art/OPCOR01300R?analog=on","OPCOR01300R")</f>
        <v>OPCOR01300R</v>
      </c>
      <c r="B8215" s="1" t="s">
        <v>12909</v>
      </c>
      <c r="C8215" s="1" t="s">
        <v>1298</v>
      </c>
      <c r="D8215" t="s">
        <v>12910</v>
      </c>
    </row>
    <row r="8216" spans="1:4" x14ac:dyDescent="0.25">
      <c r="A8216" s="4" t="str">
        <f>HYPERLINK("http://www.autodoc.ru/Web/price/art/OPCOR01301L?analog=on","OPCOR01301L")</f>
        <v>OPCOR01301L</v>
      </c>
      <c r="B8216" s="1" t="s">
        <v>12907</v>
      </c>
      <c r="C8216" s="1" t="s">
        <v>1298</v>
      </c>
      <c r="D8216" t="s">
        <v>12911</v>
      </c>
    </row>
    <row r="8217" spans="1:4" x14ac:dyDescent="0.25">
      <c r="A8217" s="4" t="str">
        <f>HYPERLINK("http://www.autodoc.ru/Web/price/art/OPCOR01301R?analog=on","OPCOR01301R")</f>
        <v>OPCOR01301R</v>
      </c>
      <c r="B8217" s="1" t="s">
        <v>12909</v>
      </c>
      <c r="C8217" s="1" t="s">
        <v>1298</v>
      </c>
      <c r="D8217" t="s">
        <v>12912</v>
      </c>
    </row>
    <row r="8218" spans="1:4" x14ac:dyDescent="0.25">
      <c r="A8218" s="4" t="str">
        <f>HYPERLINK("http://www.autodoc.ru/Web/price/art/OPCOR01302L?analog=on","OPCOR01302L")</f>
        <v>OPCOR01302L</v>
      </c>
      <c r="B8218" s="1" t="s">
        <v>12907</v>
      </c>
      <c r="C8218" s="1" t="s">
        <v>1298</v>
      </c>
      <c r="D8218" t="s">
        <v>12791</v>
      </c>
    </row>
    <row r="8219" spans="1:4" x14ac:dyDescent="0.25">
      <c r="A8219" s="4" t="str">
        <f>HYPERLINK("http://www.autodoc.ru/Web/price/art/OPCOR01302R?analog=on","OPCOR01302R")</f>
        <v>OPCOR01302R</v>
      </c>
      <c r="B8219" s="1" t="s">
        <v>12909</v>
      </c>
      <c r="C8219" s="1" t="s">
        <v>1298</v>
      </c>
      <c r="D8219" t="s">
        <v>12793</v>
      </c>
    </row>
    <row r="8220" spans="1:4" x14ac:dyDescent="0.25">
      <c r="A8220" s="4" t="str">
        <f>HYPERLINK("http://www.autodoc.ru/Web/price/art/OPCOR01330?analog=on","OPCOR01330")</f>
        <v>OPCOR01330</v>
      </c>
      <c r="B8220" s="1" t="s">
        <v>12913</v>
      </c>
      <c r="C8220" s="1" t="s">
        <v>1310</v>
      </c>
      <c r="D8220" t="s">
        <v>12795</v>
      </c>
    </row>
    <row r="8221" spans="1:4" x14ac:dyDescent="0.25">
      <c r="A8221" s="4" t="str">
        <f>HYPERLINK("http://www.autodoc.ru/Web/price/art/OPCOR01450L?analog=on","OPCOR01450L")</f>
        <v>OPCOR01450L</v>
      </c>
      <c r="B8221" s="1" t="s">
        <v>12914</v>
      </c>
      <c r="C8221" s="1" t="s">
        <v>1310</v>
      </c>
      <c r="D8221" t="s">
        <v>12915</v>
      </c>
    </row>
    <row r="8222" spans="1:4" x14ac:dyDescent="0.25">
      <c r="A8222" s="4" t="str">
        <f>HYPERLINK("http://www.autodoc.ru/Web/price/art/OPCOR01450R?analog=on","OPCOR01450R")</f>
        <v>OPCOR01450R</v>
      </c>
      <c r="B8222" s="1" t="s">
        <v>12916</v>
      </c>
      <c r="C8222" s="1" t="s">
        <v>1310</v>
      </c>
      <c r="D8222" t="s">
        <v>12917</v>
      </c>
    </row>
    <row r="8223" spans="1:4" x14ac:dyDescent="0.25">
      <c r="A8223" s="4" t="str">
        <f>HYPERLINK("http://www.autodoc.ru/Web/price/art/OPCOR01451XL?analog=on","OPCOR01451XL")</f>
        <v>OPCOR01451XL</v>
      </c>
      <c r="B8223" s="1" t="s">
        <v>12918</v>
      </c>
      <c r="C8223" s="1" t="s">
        <v>1310</v>
      </c>
      <c r="D8223" t="s">
        <v>12919</v>
      </c>
    </row>
    <row r="8224" spans="1:4" x14ac:dyDescent="0.25">
      <c r="A8224" s="4" t="str">
        <f>HYPERLINK("http://www.autodoc.ru/Web/price/art/OPCOR01451XR?analog=on","OPCOR01451XR")</f>
        <v>OPCOR01451XR</v>
      </c>
      <c r="B8224" s="1" t="s">
        <v>12920</v>
      </c>
      <c r="C8224" s="1" t="s">
        <v>1310</v>
      </c>
      <c r="D8224" t="s">
        <v>12921</v>
      </c>
    </row>
    <row r="8225" spans="1:4" x14ac:dyDescent="0.25">
      <c r="A8225" s="4" t="str">
        <f>HYPERLINK("http://www.autodoc.ru/Web/price/art/OPCOR01480L?analog=on","OPCOR01480L")</f>
        <v>OPCOR01480L</v>
      </c>
      <c r="C8225" s="1" t="s">
        <v>1310</v>
      </c>
      <c r="D8225" t="s">
        <v>12922</v>
      </c>
    </row>
    <row r="8226" spans="1:4" x14ac:dyDescent="0.25">
      <c r="A8226" s="4" t="str">
        <f>HYPERLINK("http://www.autodoc.ru/Web/price/art/OPCOR01480R?analog=on","OPCOR01480R")</f>
        <v>OPCOR01480R</v>
      </c>
      <c r="C8226" s="1" t="s">
        <v>1310</v>
      </c>
      <c r="D8226" t="s">
        <v>12923</v>
      </c>
    </row>
    <row r="8227" spans="1:4" x14ac:dyDescent="0.25">
      <c r="A8227" s="4" t="str">
        <f>HYPERLINK("http://www.autodoc.ru/Web/price/art/OPCOR01481L?analog=on","OPCOR01481L")</f>
        <v>OPCOR01481L</v>
      </c>
      <c r="C8227" s="1" t="s">
        <v>1310</v>
      </c>
      <c r="D8227" t="s">
        <v>12809</v>
      </c>
    </row>
    <row r="8228" spans="1:4" x14ac:dyDescent="0.25">
      <c r="A8228" s="4" t="str">
        <f>HYPERLINK("http://www.autodoc.ru/Web/price/art/OPCOR01481R?analog=on","OPCOR01481R")</f>
        <v>OPCOR01481R</v>
      </c>
      <c r="C8228" s="1" t="s">
        <v>1310</v>
      </c>
      <c r="D8228" t="s">
        <v>12811</v>
      </c>
    </row>
    <row r="8229" spans="1:4" x14ac:dyDescent="0.25">
      <c r="A8229" s="4" t="str">
        <f>HYPERLINK("http://www.autodoc.ru/Web/price/art/OPCOR01490L?analog=on","OPCOR01490L")</f>
        <v>OPCOR01490L</v>
      </c>
      <c r="C8229" s="1" t="s">
        <v>1310</v>
      </c>
      <c r="D8229" t="s">
        <v>12924</v>
      </c>
    </row>
    <row r="8230" spans="1:4" x14ac:dyDescent="0.25">
      <c r="A8230" s="4" t="str">
        <f>HYPERLINK("http://www.autodoc.ru/Web/price/art/OPCOR01490R?analog=on","OPCOR01490R")</f>
        <v>OPCOR01490R</v>
      </c>
      <c r="C8230" s="1" t="s">
        <v>1310</v>
      </c>
      <c r="D8230" t="s">
        <v>12925</v>
      </c>
    </row>
    <row r="8231" spans="1:4" x14ac:dyDescent="0.25">
      <c r="A8231" s="4" t="str">
        <f>HYPERLINK("http://www.autodoc.ru/Web/price/art/OPCOR00540L?analog=on","OPCOR00540L")</f>
        <v>OPCOR00540L</v>
      </c>
      <c r="B8231" s="1" t="s">
        <v>12926</v>
      </c>
      <c r="C8231" s="1" t="s">
        <v>8016</v>
      </c>
      <c r="D8231" t="s">
        <v>12927</v>
      </c>
    </row>
    <row r="8232" spans="1:4" x14ac:dyDescent="0.25">
      <c r="A8232" s="4" t="str">
        <f>HYPERLINK("http://www.autodoc.ru/Web/price/art/OPCOR00540R?analog=on","OPCOR00540R")</f>
        <v>OPCOR00540R</v>
      </c>
      <c r="B8232" s="1" t="s">
        <v>12928</v>
      </c>
      <c r="C8232" s="1" t="s">
        <v>8016</v>
      </c>
      <c r="D8232" t="s">
        <v>12929</v>
      </c>
    </row>
    <row r="8233" spans="1:4" x14ac:dyDescent="0.25">
      <c r="A8233" s="4" t="str">
        <f>HYPERLINK("http://www.autodoc.ru/Web/price/art/OPCOR01640?analog=on","OPCOR01640")</f>
        <v>OPCOR01640</v>
      </c>
      <c r="B8233" s="1" t="s">
        <v>12930</v>
      </c>
      <c r="C8233" s="1" t="s">
        <v>618</v>
      </c>
      <c r="D8233" t="s">
        <v>12931</v>
      </c>
    </row>
    <row r="8234" spans="1:4" x14ac:dyDescent="0.25">
      <c r="A8234" s="4" t="str">
        <f>HYPERLINK("http://www.autodoc.ru/Web/price/art/OPCOR04640X?analog=on","OPCOR04640X")</f>
        <v>OPCOR04640X</v>
      </c>
      <c r="B8234" s="1" t="s">
        <v>12932</v>
      </c>
      <c r="C8234" s="1" t="s">
        <v>3557</v>
      </c>
      <c r="D8234" t="s">
        <v>12933</v>
      </c>
    </row>
    <row r="8235" spans="1:4" x14ac:dyDescent="0.25">
      <c r="A8235" s="4" t="str">
        <f>HYPERLINK("http://www.autodoc.ru/Web/price/art/OPCOR03730L?analog=on","OPCOR03730L")</f>
        <v>OPCOR03730L</v>
      </c>
      <c r="B8235" s="1" t="s">
        <v>12934</v>
      </c>
      <c r="C8235" s="1" t="s">
        <v>4261</v>
      </c>
      <c r="D8235" t="s">
        <v>12935</v>
      </c>
    </row>
    <row r="8236" spans="1:4" x14ac:dyDescent="0.25">
      <c r="A8236" s="4" t="str">
        <f>HYPERLINK("http://www.autodoc.ru/Web/price/art/OPCOR01730L?analog=on","OPCOR01730L")</f>
        <v>OPCOR01730L</v>
      </c>
      <c r="B8236" s="1" t="s">
        <v>12936</v>
      </c>
      <c r="C8236" s="1" t="s">
        <v>12845</v>
      </c>
      <c r="D8236" t="s">
        <v>12935</v>
      </c>
    </row>
    <row r="8237" spans="1:4" x14ac:dyDescent="0.25">
      <c r="A8237" s="4" t="str">
        <f>HYPERLINK("http://www.autodoc.ru/Web/price/art/OPCOR01730R?analog=on","OPCOR01730R")</f>
        <v>OPCOR01730R</v>
      </c>
      <c r="B8237" s="1" t="s">
        <v>12937</v>
      </c>
      <c r="C8237" s="1" t="s">
        <v>12845</v>
      </c>
      <c r="D8237" t="s">
        <v>12938</v>
      </c>
    </row>
    <row r="8238" spans="1:4" x14ac:dyDescent="0.25">
      <c r="A8238" s="4" t="str">
        <f>HYPERLINK("http://www.autodoc.ru/Web/price/art/OPCOR03730R?analog=on","OPCOR03730R")</f>
        <v>OPCOR03730R</v>
      </c>
      <c r="B8238" s="1" t="s">
        <v>12939</v>
      </c>
      <c r="C8238" s="1" t="s">
        <v>4261</v>
      </c>
      <c r="D8238" t="s">
        <v>12938</v>
      </c>
    </row>
    <row r="8239" spans="1:4" x14ac:dyDescent="0.25">
      <c r="A8239" s="4" t="str">
        <f>HYPERLINK("http://www.autodoc.ru/Web/price/art/OPCOR01740BN?analog=on","OPCOR01740BN")</f>
        <v>OPCOR01740BN</v>
      </c>
      <c r="B8239" s="1" t="s">
        <v>12940</v>
      </c>
      <c r="C8239" s="1" t="s">
        <v>1310</v>
      </c>
      <c r="D8239" t="s">
        <v>12941</v>
      </c>
    </row>
    <row r="8240" spans="1:4" x14ac:dyDescent="0.25">
      <c r="A8240" s="4" t="str">
        <f>HYPERLINK("http://www.autodoc.ru/Web/price/art/OPAST98971?analog=on","OPAST98971")</f>
        <v>OPAST98971</v>
      </c>
      <c r="B8240" s="1" t="s">
        <v>12379</v>
      </c>
      <c r="C8240" s="1" t="s">
        <v>699</v>
      </c>
      <c r="D8240" t="s">
        <v>12380</v>
      </c>
    </row>
    <row r="8241" spans="1:4" x14ac:dyDescent="0.25">
      <c r="A8241" s="3" t="s">
        <v>12942</v>
      </c>
      <c r="B8241" s="3"/>
      <c r="C8241" s="3"/>
      <c r="D8241" s="3"/>
    </row>
    <row r="8242" spans="1:4" x14ac:dyDescent="0.25">
      <c r="A8242" s="4" t="str">
        <f>HYPERLINK("http://www.autodoc.ru/Web/price/art/OPCOR11000HL?analog=on","OPCOR11000HL")</f>
        <v>OPCOR11000HL</v>
      </c>
      <c r="B8242" s="1" t="s">
        <v>12943</v>
      </c>
      <c r="C8242" s="1" t="s">
        <v>1470</v>
      </c>
      <c r="D8242" t="s">
        <v>12944</v>
      </c>
    </row>
    <row r="8243" spans="1:4" x14ac:dyDescent="0.25">
      <c r="A8243" s="4" t="str">
        <f>HYPERLINK("http://www.autodoc.ru/Web/price/art/OPCOR11000HR?analog=on","OPCOR11000HR")</f>
        <v>OPCOR11000HR</v>
      </c>
      <c r="B8243" s="1" t="s">
        <v>12945</v>
      </c>
      <c r="C8243" s="1" t="s">
        <v>1470</v>
      </c>
      <c r="D8243" t="s">
        <v>12946</v>
      </c>
    </row>
    <row r="8244" spans="1:4" x14ac:dyDescent="0.25">
      <c r="A8244" s="4" t="str">
        <f>HYPERLINK("http://www.autodoc.ru/Web/price/art/OPCOR11001HN?analog=on","OPCOR11001HN")</f>
        <v>OPCOR11001HN</v>
      </c>
      <c r="B8244" s="1" t="s">
        <v>12947</v>
      </c>
      <c r="C8244" s="1" t="s">
        <v>1470</v>
      </c>
      <c r="D8244" t="s">
        <v>12948</v>
      </c>
    </row>
    <row r="8245" spans="1:4" x14ac:dyDescent="0.25">
      <c r="A8245" s="4" t="str">
        <f>HYPERLINK("http://www.autodoc.ru/Web/price/art/OPCOR11002BN?analog=on","OPCOR11002BN")</f>
        <v>OPCOR11002BN</v>
      </c>
      <c r="B8245" s="1" t="s">
        <v>12949</v>
      </c>
      <c r="C8245" s="1" t="s">
        <v>1470</v>
      </c>
      <c r="D8245" t="s">
        <v>12950</v>
      </c>
    </row>
    <row r="8246" spans="1:4" x14ac:dyDescent="0.25">
      <c r="A8246" s="4" t="str">
        <f>HYPERLINK("http://www.autodoc.ru/Web/price/art/OPCOR11003BL?analog=on","OPCOR11003BL")</f>
        <v>OPCOR11003BL</v>
      </c>
      <c r="B8246" s="1" t="s">
        <v>12951</v>
      </c>
      <c r="C8246" s="1" t="s">
        <v>1470</v>
      </c>
      <c r="D8246" t="s">
        <v>12952</v>
      </c>
    </row>
    <row r="8247" spans="1:4" x14ac:dyDescent="0.25">
      <c r="A8247" s="4" t="str">
        <f>HYPERLINK("http://www.autodoc.ru/Web/price/art/OPCOR11003BR?analog=on","OPCOR11003BR")</f>
        <v>OPCOR11003BR</v>
      </c>
      <c r="B8247" s="1" t="s">
        <v>12953</v>
      </c>
      <c r="C8247" s="1" t="s">
        <v>1470</v>
      </c>
      <c r="D8247" t="s">
        <v>12954</v>
      </c>
    </row>
    <row r="8248" spans="1:4" x14ac:dyDescent="0.25">
      <c r="A8248" s="4" t="str">
        <f>HYPERLINK("http://www.autodoc.ru/Web/price/art/OPMER10070L?analog=on","OPMER10070L")</f>
        <v>OPMER10070L</v>
      </c>
      <c r="B8248" s="1" t="s">
        <v>12955</v>
      </c>
      <c r="C8248" s="1" t="s">
        <v>437</v>
      </c>
      <c r="D8248" t="s">
        <v>12956</v>
      </c>
    </row>
    <row r="8249" spans="1:4" x14ac:dyDescent="0.25">
      <c r="A8249" s="4" t="str">
        <f>HYPERLINK("http://www.autodoc.ru/Web/price/art/OPMER10070R?analog=on","OPMER10070R")</f>
        <v>OPMER10070R</v>
      </c>
      <c r="B8249" s="1" t="s">
        <v>12957</v>
      </c>
      <c r="C8249" s="1" t="s">
        <v>437</v>
      </c>
      <c r="D8249" t="s">
        <v>12958</v>
      </c>
    </row>
    <row r="8250" spans="1:4" x14ac:dyDescent="0.25">
      <c r="A8250" s="4" t="str">
        <f>HYPERLINK("http://www.autodoc.ru/Web/price/art/OPCOR11100?analog=on","OPCOR11100")</f>
        <v>OPCOR11100</v>
      </c>
      <c r="B8250" s="1" t="s">
        <v>12959</v>
      </c>
      <c r="C8250" s="1" t="s">
        <v>1470</v>
      </c>
      <c r="D8250" t="s">
        <v>12960</v>
      </c>
    </row>
    <row r="8251" spans="1:4" x14ac:dyDescent="0.25">
      <c r="A8251" s="4" t="str">
        <f>HYPERLINK("http://www.autodoc.ru/Web/price/art/OPCOR11101?analog=on","OPCOR11101")</f>
        <v>OPCOR11101</v>
      </c>
      <c r="B8251" s="1" t="s">
        <v>12959</v>
      </c>
      <c r="C8251" s="1" t="s">
        <v>1470</v>
      </c>
      <c r="D8251" t="s">
        <v>12961</v>
      </c>
    </row>
    <row r="8252" spans="1:4" x14ac:dyDescent="0.25">
      <c r="A8252" s="4" t="str">
        <f>HYPERLINK("http://www.autodoc.ru/Web/price/art/OPCOR11160X?analog=on","OPCOR11160X")</f>
        <v>OPCOR11160X</v>
      </c>
      <c r="B8252" s="1" t="s">
        <v>12962</v>
      </c>
      <c r="C8252" s="1" t="s">
        <v>1470</v>
      </c>
      <c r="D8252" t="s">
        <v>12963</v>
      </c>
    </row>
    <row r="8253" spans="1:4" x14ac:dyDescent="0.25">
      <c r="A8253" s="4" t="str">
        <f>HYPERLINK("http://www.autodoc.ru/Web/price/art/OPCOR11161?analog=on","OPCOR11161")</f>
        <v>OPCOR11161</v>
      </c>
      <c r="B8253" s="1" t="s">
        <v>12962</v>
      </c>
      <c r="C8253" s="1" t="s">
        <v>1470</v>
      </c>
      <c r="D8253" t="s">
        <v>12964</v>
      </c>
    </row>
    <row r="8254" spans="1:4" x14ac:dyDescent="0.25">
      <c r="A8254" s="4" t="str">
        <f>HYPERLINK("http://www.autodoc.ru/Web/price/art/OPCOR11162?analog=on","OPCOR11162")</f>
        <v>OPCOR11162</v>
      </c>
      <c r="B8254" s="1" t="s">
        <v>12962</v>
      </c>
      <c r="C8254" s="1" t="s">
        <v>1470</v>
      </c>
      <c r="D8254" t="s">
        <v>12965</v>
      </c>
    </row>
    <row r="8255" spans="1:4" x14ac:dyDescent="0.25">
      <c r="A8255" s="4" t="str">
        <f>HYPERLINK("http://www.autodoc.ru/Web/price/art/OPCOR11170TG?analog=on","OPCOR11170TG")</f>
        <v>OPCOR11170TG</v>
      </c>
      <c r="B8255" s="1" t="s">
        <v>12966</v>
      </c>
      <c r="C8255" s="1" t="s">
        <v>1470</v>
      </c>
      <c r="D8255" t="s">
        <v>12967</v>
      </c>
    </row>
    <row r="8256" spans="1:4" x14ac:dyDescent="0.25">
      <c r="A8256" s="4" t="str">
        <f>HYPERLINK("http://www.autodoc.ru/Web/price/art/OPCOR11190TGL?analog=on","OPCOR11190TGL")</f>
        <v>OPCOR11190TGL</v>
      </c>
      <c r="B8256" s="1" t="s">
        <v>12968</v>
      </c>
      <c r="C8256" s="1" t="s">
        <v>1470</v>
      </c>
      <c r="D8256" t="s">
        <v>12969</v>
      </c>
    </row>
    <row r="8257" spans="1:4" x14ac:dyDescent="0.25">
      <c r="A8257" s="4" t="str">
        <f>HYPERLINK("http://www.autodoc.ru/Web/price/art/OPCOR11190TGR?analog=on","OPCOR11190TGR")</f>
        <v>OPCOR11190TGR</v>
      </c>
      <c r="B8257" s="1" t="s">
        <v>12970</v>
      </c>
      <c r="C8257" s="1" t="s">
        <v>1470</v>
      </c>
      <c r="D8257" t="s">
        <v>12971</v>
      </c>
    </row>
    <row r="8258" spans="1:4" x14ac:dyDescent="0.25">
      <c r="A8258" s="4" t="str">
        <f>HYPERLINK("http://www.autodoc.ru/Web/price/art/OPCOR11190TG?analog=on","OPCOR11190TG")</f>
        <v>OPCOR11190TG</v>
      </c>
      <c r="B8258" s="1" t="s">
        <v>12972</v>
      </c>
      <c r="C8258" s="1" t="s">
        <v>1470</v>
      </c>
      <c r="D8258" t="s">
        <v>12973</v>
      </c>
    </row>
    <row r="8259" spans="1:4" x14ac:dyDescent="0.25">
      <c r="A8259" s="4" t="str">
        <f>HYPERLINK("http://www.autodoc.ru/Web/price/art/OPCOR11191?analog=on","OPCOR11191")</f>
        <v>OPCOR11191</v>
      </c>
      <c r="B8259" s="1" t="s">
        <v>12972</v>
      </c>
      <c r="C8259" s="1" t="s">
        <v>1470</v>
      </c>
      <c r="D8259" t="s">
        <v>12974</v>
      </c>
    </row>
    <row r="8260" spans="1:4" x14ac:dyDescent="0.25">
      <c r="A8260" s="4" t="str">
        <f>HYPERLINK("http://www.autodoc.ru/Web/price/art/OPCOR06330?analog=on","OPCOR06330")</f>
        <v>OPCOR06330</v>
      </c>
      <c r="B8260" s="1" t="s">
        <v>12794</v>
      </c>
      <c r="C8260" s="1" t="s">
        <v>1995</v>
      </c>
      <c r="D8260" t="s">
        <v>12795</v>
      </c>
    </row>
    <row r="8261" spans="1:4" x14ac:dyDescent="0.25">
      <c r="A8261" s="4" t="str">
        <f>HYPERLINK("http://www.autodoc.ru/Web/price/art/OPCOR11740TTL?analog=on","OPCOR11740TTL")</f>
        <v>OPCOR11740TTL</v>
      </c>
      <c r="B8261" s="1" t="s">
        <v>12975</v>
      </c>
      <c r="C8261" s="1" t="s">
        <v>1470</v>
      </c>
      <c r="D8261" t="s">
        <v>12976</v>
      </c>
    </row>
    <row r="8262" spans="1:4" x14ac:dyDescent="0.25">
      <c r="A8262" s="4" t="str">
        <f>HYPERLINK("http://www.autodoc.ru/Web/price/art/OPCOR11740TTR?analog=on","OPCOR11740TTR")</f>
        <v>OPCOR11740TTR</v>
      </c>
      <c r="B8262" s="1" t="s">
        <v>12977</v>
      </c>
      <c r="C8262" s="1" t="s">
        <v>1470</v>
      </c>
      <c r="D8262" t="s">
        <v>12978</v>
      </c>
    </row>
    <row r="8263" spans="1:4" x14ac:dyDescent="0.25">
      <c r="A8263" s="3" t="s">
        <v>12979</v>
      </c>
      <c r="B8263" s="3"/>
      <c r="C8263" s="3"/>
      <c r="D8263" s="3"/>
    </row>
    <row r="8264" spans="1:4" x14ac:dyDescent="0.25">
      <c r="A8264" s="4" t="str">
        <f>HYPERLINK("http://www.autodoc.ru/Web/price/art/OPCOR93000L?analog=on","OPCOR93000L")</f>
        <v>OPCOR93000L</v>
      </c>
      <c r="B8264" s="1" t="s">
        <v>12980</v>
      </c>
      <c r="C8264" s="1" t="s">
        <v>8315</v>
      </c>
      <c r="D8264" t="s">
        <v>12981</v>
      </c>
    </row>
    <row r="8265" spans="1:4" x14ac:dyDescent="0.25">
      <c r="A8265" s="4" t="str">
        <f>HYPERLINK("http://www.autodoc.ru/Web/price/art/OPCOR93000R?analog=on","OPCOR93000R")</f>
        <v>OPCOR93000R</v>
      </c>
      <c r="B8265" s="1" t="s">
        <v>12982</v>
      </c>
      <c r="C8265" s="1" t="s">
        <v>8315</v>
      </c>
      <c r="D8265" t="s">
        <v>12983</v>
      </c>
    </row>
    <row r="8266" spans="1:4" x14ac:dyDescent="0.25">
      <c r="A8266" s="4" t="str">
        <f>HYPERLINK("http://www.autodoc.ru/Web/price/art/OPCOR93001L?analog=on","OPCOR93001L")</f>
        <v>OPCOR93001L</v>
      </c>
      <c r="B8266" s="1" t="s">
        <v>12984</v>
      </c>
      <c r="C8266" s="1" t="s">
        <v>8315</v>
      </c>
      <c r="D8266" t="s">
        <v>12843</v>
      </c>
    </row>
    <row r="8267" spans="1:4" x14ac:dyDescent="0.25">
      <c r="A8267" s="4" t="str">
        <f>HYPERLINK("http://www.autodoc.ru/Web/price/art/OPCOR93001R?analog=on","OPCOR93001R")</f>
        <v>OPCOR93001R</v>
      </c>
      <c r="B8267" s="1" t="s">
        <v>12985</v>
      </c>
      <c r="C8267" s="1" t="s">
        <v>8315</v>
      </c>
      <c r="D8267" t="s">
        <v>12848</v>
      </c>
    </row>
    <row r="8268" spans="1:4" x14ac:dyDescent="0.25">
      <c r="A8268" s="4" t="str">
        <f>HYPERLINK("http://www.autodoc.ru/Web/price/art/OPCOR97100B?analog=on","OPCOR97100B")</f>
        <v>OPCOR97100B</v>
      </c>
      <c r="B8268" s="1" t="s">
        <v>12986</v>
      </c>
      <c r="C8268" s="1" t="s">
        <v>1705</v>
      </c>
      <c r="D8268" t="s">
        <v>12987</v>
      </c>
    </row>
    <row r="8269" spans="1:4" x14ac:dyDescent="0.25">
      <c r="A8269" s="4" t="str">
        <f>HYPERLINK("http://www.autodoc.ru/Web/price/art/OPCOR93160B?analog=on","OPCOR93160B")</f>
        <v>OPCOR93160B</v>
      </c>
      <c r="B8269" s="1" t="s">
        <v>12988</v>
      </c>
      <c r="C8269" s="1" t="s">
        <v>8275</v>
      </c>
      <c r="D8269" t="s">
        <v>12989</v>
      </c>
    </row>
    <row r="8270" spans="1:4" x14ac:dyDescent="0.25">
      <c r="A8270" s="4" t="str">
        <f>HYPERLINK("http://www.autodoc.ru/Web/price/art/OPCOR93240?analog=on","OPCOR93240")</f>
        <v>OPCOR93240</v>
      </c>
      <c r="B8270" s="1" t="s">
        <v>12990</v>
      </c>
      <c r="C8270" s="1" t="s">
        <v>8315</v>
      </c>
      <c r="D8270" t="s">
        <v>12991</v>
      </c>
    </row>
    <row r="8271" spans="1:4" x14ac:dyDescent="0.25">
      <c r="A8271" s="4" t="str">
        <f>HYPERLINK("http://www.autodoc.ru/Web/price/art/OPCOR93270L?analog=on","OPCOR93270L")</f>
        <v>OPCOR93270L</v>
      </c>
      <c r="B8271" s="1" t="s">
        <v>12992</v>
      </c>
      <c r="C8271" s="1" t="s">
        <v>8315</v>
      </c>
      <c r="D8271" t="s">
        <v>12993</v>
      </c>
    </row>
    <row r="8272" spans="1:4" x14ac:dyDescent="0.25">
      <c r="A8272" s="4" t="str">
        <f>HYPERLINK("http://www.autodoc.ru/Web/price/art/OPCOR93270R?analog=on","OPCOR93270R")</f>
        <v>OPCOR93270R</v>
      </c>
      <c r="B8272" s="1" t="s">
        <v>12994</v>
      </c>
      <c r="C8272" s="1" t="s">
        <v>8315</v>
      </c>
      <c r="D8272" t="s">
        <v>12995</v>
      </c>
    </row>
    <row r="8273" spans="1:4" x14ac:dyDescent="0.25">
      <c r="A8273" s="4" t="str">
        <f>HYPERLINK("http://www.autodoc.ru/Web/price/art/OPCOR93271L?analog=on","OPCOR93271L")</f>
        <v>OPCOR93271L</v>
      </c>
      <c r="B8273" s="1" t="s">
        <v>12992</v>
      </c>
      <c r="C8273" s="1" t="s">
        <v>8315</v>
      </c>
      <c r="D8273" t="s">
        <v>12996</v>
      </c>
    </row>
    <row r="8274" spans="1:4" x14ac:dyDescent="0.25">
      <c r="A8274" s="4" t="str">
        <f>HYPERLINK("http://www.autodoc.ru/Web/price/art/OPCOR93271R?analog=on","OPCOR93271R")</f>
        <v>OPCOR93271R</v>
      </c>
      <c r="B8274" s="1" t="s">
        <v>12997</v>
      </c>
      <c r="C8274" s="1" t="s">
        <v>8315</v>
      </c>
      <c r="D8274" t="s">
        <v>12998</v>
      </c>
    </row>
    <row r="8275" spans="1:4" x14ac:dyDescent="0.25">
      <c r="A8275" s="4" t="str">
        <f>HYPERLINK("http://www.autodoc.ru/Web/price/art/OPCOR93330?analog=on","OPCOR93330")</f>
        <v>OPCOR93330</v>
      </c>
      <c r="B8275" s="1" t="s">
        <v>12999</v>
      </c>
      <c r="C8275" s="1" t="s">
        <v>8315</v>
      </c>
      <c r="D8275" t="s">
        <v>13000</v>
      </c>
    </row>
    <row r="8276" spans="1:4" x14ac:dyDescent="0.25">
      <c r="A8276" s="4" t="str">
        <f>HYPERLINK("http://www.autodoc.ru/Web/price/art/OPCOR93390?analog=on","OPCOR93390")</f>
        <v>OPCOR93390</v>
      </c>
      <c r="B8276" s="1" t="s">
        <v>13001</v>
      </c>
      <c r="C8276" s="1" t="s">
        <v>8315</v>
      </c>
      <c r="D8276" t="s">
        <v>13002</v>
      </c>
    </row>
    <row r="8277" spans="1:4" x14ac:dyDescent="0.25">
      <c r="A8277" s="4" t="str">
        <f>HYPERLINK("http://www.autodoc.ru/Web/price/art/OPCOR93640B?analog=on","OPCOR93640B")</f>
        <v>OPCOR93640B</v>
      </c>
      <c r="B8277" s="1" t="s">
        <v>13003</v>
      </c>
      <c r="C8277" s="1" t="s">
        <v>8275</v>
      </c>
      <c r="D8277" t="s">
        <v>13004</v>
      </c>
    </row>
    <row r="8278" spans="1:4" x14ac:dyDescent="0.25">
      <c r="A8278" s="4" t="str">
        <f>HYPERLINK("http://www.autodoc.ru/Web/price/art/OPCOR93740L?analog=on","OPCOR93740L")</f>
        <v>OPCOR93740L</v>
      </c>
      <c r="B8278" s="1" t="s">
        <v>13005</v>
      </c>
      <c r="C8278" s="1" t="s">
        <v>8315</v>
      </c>
      <c r="D8278" t="s">
        <v>12820</v>
      </c>
    </row>
    <row r="8279" spans="1:4" x14ac:dyDescent="0.25">
      <c r="A8279" s="4" t="str">
        <f>HYPERLINK("http://www.autodoc.ru/Web/price/art/OPCOR93740R?analog=on","OPCOR93740R")</f>
        <v>OPCOR93740R</v>
      </c>
      <c r="B8279" s="1" t="s">
        <v>13006</v>
      </c>
      <c r="C8279" s="1" t="s">
        <v>8315</v>
      </c>
      <c r="D8279" t="s">
        <v>12822</v>
      </c>
    </row>
    <row r="8280" spans="1:4" x14ac:dyDescent="0.25">
      <c r="A8280" s="4" t="str">
        <f>HYPERLINK("http://www.autodoc.ru/Web/price/art/OPCOR93970?analog=on","OPCOR93970")</f>
        <v>OPCOR93970</v>
      </c>
      <c r="B8280" s="1" t="s">
        <v>13007</v>
      </c>
      <c r="C8280" s="1" t="s">
        <v>8345</v>
      </c>
      <c r="D8280" t="s">
        <v>13008</v>
      </c>
    </row>
    <row r="8281" spans="1:4" x14ac:dyDescent="0.25">
      <c r="A8281" s="3" t="s">
        <v>13009</v>
      </c>
      <c r="B8281" s="3"/>
      <c r="C8281" s="3"/>
      <c r="D8281" s="3"/>
    </row>
    <row r="8282" spans="1:4" x14ac:dyDescent="0.25">
      <c r="A8282" s="4" t="str">
        <f>HYPERLINK("http://www.autodoc.ru/Web/price/art/ISROD88160BC?analog=on","ISROD88160BC")</f>
        <v>ISROD88160BC</v>
      </c>
      <c r="B8282" s="1" t="s">
        <v>13010</v>
      </c>
      <c r="C8282" s="1" t="s">
        <v>2329</v>
      </c>
      <c r="D8282" t="s">
        <v>13011</v>
      </c>
    </row>
    <row r="8283" spans="1:4" x14ac:dyDescent="0.25">
      <c r="A8283" s="4" t="str">
        <f>HYPERLINK("http://www.autodoc.ru/Web/price/art/ISROD88200BL?analog=on","ISROD88200BL")</f>
        <v>ISROD88200BL</v>
      </c>
      <c r="B8283" s="1" t="s">
        <v>13012</v>
      </c>
      <c r="C8283" s="1" t="s">
        <v>13013</v>
      </c>
      <c r="D8283" t="s">
        <v>13014</v>
      </c>
    </row>
    <row r="8284" spans="1:4" x14ac:dyDescent="0.25">
      <c r="A8284" s="4" t="str">
        <f>HYPERLINK("http://www.autodoc.ru/Web/price/art/ISROD88200BR?analog=on","ISROD88200BR")</f>
        <v>ISROD88200BR</v>
      </c>
      <c r="B8284" s="1" t="s">
        <v>13015</v>
      </c>
      <c r="C8284" s="1" t="s">
        <v>13013</v>
      </c>
      <c r="D8284" t="s">
        <v>13016</v>
      </c>
    </row>
    <row r="8285" spans="1:4" x14ac:dyDescent="0.25">
      <c r="A8285" s="4" t="str">
        <f>HYPERLINK("http://www.autodoc.ru/Web/price/art/ISROD88270L?analog=on","ISROD88270L")</f>
        <v>ISROD88270L</v>
      </c>
      <c r="B8285" s="1" t="s">
        <v>13017</v>
      </c>
      <c r="C8285" s="1" t="s">
        <v>13013</v>
      </c>
      <c r="D8285" t="s">
        <v>13018</v>
      </c>
    </row>
    <row r="8286" spans="1:4" x14ac:dyDescent="0.25">
      <c r="A8286" s="4" t="str">
        <f>HYPERLINK("http://www.autodoc.ru/Web/price/art/ISROD88270R?analog=on","ISROD88270R")</f>
        <v>ISROD88270R</v>
      </c>
      <c r="B8286" s="1" t="s">
        <v>13019</v>
      </c>
      <c r="C8286" s="1" t="s">
        <v>13013</v>
      </c>
      <c r="D8286" t="s">
        <v>13020</v>
      </c>
    </row>
    <row r="8287" spans="1:4" x14ac:dyDescent="0.25">
      <c r="A8287" s="4" t="str">
        <f>HYPERLINK("http://www.autodoc.ru/Web/price/art/ISROD88271L?analog=on","ISROD88271L")</f>
        <v>ISROD88271L</v>
      </c>
      <c r="B8287" s="1" t="s">
        <v>13021</v>
      </c>
      <c r="C8287" s="1" t="s">
        <v>13013</v>
      </c>
      <c r="D8287" t="s">
        <v>13022</v>
      </c>
    </row>
    <row r="8288" spans="1:4" x14ac:dyDescent="0.25">
      <c r="A8288" s="4" t="str">
        <f>HYPERLINK("http://www.autodoc.ru/Web/price/art/ISROD88271R?analog=on","ISROD88271R")</f>
        <v>ISROD88271R</v>
      </c>
      <c r="B8288" s="1" t="s">
        <v>13023</v>
      </c>
      <c r="C8288" s="1" t="s">
        <v>13013</v>
      </c>
      <c r="D8288" t="s">
        <v>13024</v>
      </c>
    </row>
    <row r="8289" spans="1:4" x14ac:dyDescent="0.25">
      <c r="A8289" s="4" t="str">
        <f>HYPERLINK("http://www.autodoc.ru/Web/price/art/ISROD88300L?analog=on","ISROD88300L")</f>
        <v>ISROD88300L</v>
      </c>
      <c r="B8289" s="1" t="s">
        <v>13025</v>
      </c>
      <c r="C8289" s="1" t="s">
        <v>13013</v>
      </c>
      <c r="D8289" t="s">
        <v>13026</v>
      </c>
    </row>
    <row r="8290" spans="1:4" x14ac:dyDescent="0.25">
      <c r="A8290" s="4" t="str">
        <f>HYPERLINK("http://www.autodoc.ru/Web/price/art/ISROD88300R?analog=on","ISROD88300R")</f>
        <v>ISROD88300R</v>
      </c>
      <c r="B8290" s="1" t="s">
        <v>13027</v>
      </c>
      <c r="C8290" s="1" t="s">
        <v>13013</v>
      </c>
      <c r="D8290" t="s">
        <v>13028</v>
      </c>
    </row>
    <row r="8291" spans="1:4" x14ac:dyDescent="0.25">
      <c r="A8291" s="4" t="str">
        <f>HYPERLINK("http://www.autodoc.ru/Web/price/art/ISROD88330?analog=on","ISROD88330")</f>
        <v>ISROD88330</v>
      </c>
      <c r="B8291" s="1" t="s">
        <v>13029</v>
      </c>
      <c r="C8291" s="1" t="s">
        <v>13013</v>
      </c>
      <c r="D8291" t="s">
        <v>13030</v>
      </c>
    </row>
    <row r="8292" spans="1:4" x14ac:dyDescent="0.25">
      <c r="A8292" s="4" t="str">
        <f>HYPERLINK("http://www.autodoc.ru/Web/price/art/ISROD88340L?analog=on","ISROD88340L")</f>
        <v>ISROD88340L</v>
      </c>
      <c r="B8292" s="1" t="s">
        <v>13031</v>
      </c>
      <c r="C8292" s="1" t="s">
        <v>13013</v>
      </c>
      <c r="D8292" t="s">
        <v>13032</v>
      </c>
    </row>
    <row r="8293" spans="1:4" x14ac:dyDescent="0.25">
      <c r="A8293" s="4" t="str">
        <f>HYPERLINK("http://www.autodoc.ru/Web/price/art/ISROD88340R?analog=on","ISROD88340R")</f>
        <v>ISROD88340R</v>
      </c>
      <c r="B8293" s="1" t="s">
        <v>13033</v>
      </c>
      <c r="C8293" s="1" t="s">
        <v>13013</v>
      </c>
      <c r="D8293" t="s">
        <v>13034</v>
      </c>
    </row>
    <row r="8294" spans="1:4" x14ac:dyDescent="0.25">
      <c r="A8294" s="4" t="str">
        <f>HYPERLINK("http://www.autodoc.ru/Web/price/art/ISROD93640BC?analog=on","ISROD93640BC")</f>
        <v>ISROD93640BC</v>
      </c>
      <c r="B8294" s="1" t="s">
        <v>13035</v>
      </c>
      <c r="C8294" s="1" t="s">
        <v>8275</v>
      </c>
      <c r="D8294" t="s">
        <v>13036</v>
      </c>
    </row>
    <row r="8295" spans="1:4" x14ac:dyDescent="0.25">
      <c r="A8295" s="4" t="str">
        <f>HYPERLINK("http://www.autodoc.ru/Web/price/art/ISROD93670BL?analog=on","ISROD93670BL")</f>
        <v>ISROD93670BL</v>
      </c>
      <c r="B8295" s="1" t="s">
        <v>13037</v>
      </c>
      <c r="C8295" s="1" t="s">
        <v>8275</v>
      </c>
      <c r="D8295" t="s">
        <v>13038</v>
      </c>
    </row>
    <row r="8296" spans="1:4" x14ac:dyDescent="0.25">
      <c r="A8296" s="4" t="str">
        <f>HYPERLINK("http://www.autodoc.ru/Web/price/art/ISROD93670BR?analog=on","ISROD93670BR")</f>
        <v>ISROD93670BR</v>
      </c>
      <c r="B8296" s="1" t="s">
        <v>13039</v>
      </c>
      <c r="C8296" s="1" t="s">
        <v>8275</v>
      </c>
      <c r="D8296" t="s">
        <v>13040</v>
      </c>
    </row>
    <row r="8297" spans="1:4" x14ac:dyDescent="0.25">
      <c r="A8297" s="3" t="s">
        <v>13041</v>
      </c>
      <c r="B8297" s="3"/>
      <c r="C8297" s="3"/>
      <c r="D8297" s="3"/>
    </row>
    <row r="8298" spans="1:4" x14ac:dyDescent="0.25">
      <c r="A8298" s="4" t="str">
        <f>HYPERLINK("http://www.autodoc.ru/Web/price/art/OPINS08000HN?analog=on","OPINS08000HN")</f>
        <v>OPINS08000HN</v>
      </c>
      <c r="B8298" s="1" t="s">
        <v>13042</v>
      </c>
      <c r="C8298" s="1" t="s">
        <v>483</v>
      </c>
      <c r="D8298" t="s">
        <v>13043</v>
      </c>
    </row>
    <row r="8299" spans="1:4" x14ac:dyDescent="0.25">
      <c r="A8299" s="4" t="str">
        <f>HYPERLINK("http://www.autodoc.ru/Web/price/art/OPINS13000L?analog=on","OPINS13000L")</f>
        <v>OPINS13000L</v>
      </c>
      <c r="B8299" s="1" t="s">
        <v>13044</v>
      </c>
      <c r="C8299" s="1" t="s">
        <v>1924</v>
      </c>
      <c r="D8299" t="s">
        <v>13045</v>
      </c>
    </row>
    <row r="8300" spans="1:4" x14ac:dyDescent="0.25">
      <c r="A8300" s="4" t="str">
        <f>HYPERLINK("http://www.autodoc.ru/Web/price/art/OPINS13000R?analog=on","OPINS13000R")</f>
        <v>OPINS13000R</v>
      </c>
      <c r="B8300" s="1" t="s">
        <v>13046</v>
      </c>
      <c r="C8300" s="1" t="s">
        <v>1924</v>
      </c>
      <c r="D8300" t="s">
        <v>13047</v>
      </c>
    </row>
    <row r="8301" spans="1:4" x14ac:dyDescent="0.25">
      <c r="A8301" s="4" t="str">
        <f>HYPERLINK("http://www.autodoc.ru/Web/price/art/OPINS08001HL?analog=on","OPINS08001HL")</f>
        <v>OPINS08001HL</v>
      </c>
      <c r="B8301" s="1" t="s">
        <v>13048</v>
      </c>
      <c r="C8301" s="1" t="s">
        <v>483</v>
      </c>
      <c r="D8301" t="s">
        <v>13049</v>
      </c>
    </row>
    <row r="8302" spans="1:4" x14ac:dyDescent="0.25">
      <c r="A8302" s="4" t="str">
        <f>HYPERLINK("http://www.autodoc.ru/Web/price/art/OPINS08001HR?analog=on","OPINS08001HR")</f>
        <v>OPINS08001HR</v>
      </c>
      <c r="B8302" s="1" t="s">
        <v>13050</v>
      </c>
      <c r="C8302" s="1" t="s">
        <v>483</v>
      </c>
      <c r="D8302" t="s">
        <v>13051</v>
      </c>
    </row>
    <row r="8303" spans="1:4" x14ac:dyDescent="0.25">
      <c r="A8303" s="4" t="str">
        <f>HYPERLINK("http://www.autodoc.ru/Web/price/art/OPINS08070L?analog=on","OPINS08070L")</f>
        <v>OPINS08070L</v>
      </c>
      <c r="B8303" s="1" t="s">
        <v>13052</v>
      </c>
      <c r="C8303" s="1" t="s">
        <v>483</v>
      </c>
      <c r="D8303" t="s">
        <v>13053</v>
      </c>
    </row>
    <row r="8304" spans="1:4" x14ac:dyDescent="0.25">
      <c r="A8304" s="4" t="str">
        <f>HYPERLINK("http://www.autodoc.ru/Web/price/art/OPINS08070R?analog=on","OPINS08070R")</f>
        <v>OPINS08070R</v>
      </c>
      <c r="B8304" s="1" t="s">
        <v>13054</v>
      </c>
      <c r="C8304" s="1" t="s">
        <v>483</v>
      </c>
      <c r="D8304" t="s">
        <v>13055</v>
      </c>
    </row>
    <row r="8305" spans="1:4" x14ac:dyDescent="0.25">
      <c r="A8305" s="4" t="str">
        <f>HYPERLINK("http://www.autodoc.ru/Web/price/art/OPAST12071L?analog=on","OPAST12071L")</f>
        <v>OPAST12071L</v>
      </c>
      <c r="B8305" s="1" t="s">
        <v>12597</v>
      </c>
      <c r="C8305" s="1" t="s">
        <v>546</v>
      </c>
      <c r="D8305" t="s">
        <v>12598</v>
      </c>
    </row>
    <row r="8306" spans="1:4" x14ac:dyDescent="0.25">
      <c r="A8306" s="4" t="str">
        <f>HYPERLINK("http://www.autodoc.ru/Web/price/art/OPAST12071R?analog=on","OPAST12071R")</f>
        <v>OPAST12071R</v>
      </c>
      <c r="B8306" s="1" t="s">
        <v>12599</v>
      </c>
      <c r="C8306" s="1" t="s">
        <v>546</v>
      </c>
      <c r="D8306" t="s">
        <v>12600</v>
      </c>
    </row>
    <row r="8307" spans="1:4" x14ac:dyDescent="0.25">
      <c r="A8307" s="4" t="str">
        <f>HYPERLINK("http://www.autodoc.ru/Web/price/art/OPINS08100HB?analog=on","OPINS08100HB")</f>
        <v>OPINS08100HB</v>
      </c>
      <c r="B8307" s="1" t="s">
        <v>13056</v>
      </c>
      <c r="C8307" s="1" t="s">
        <v>483</v>
      </c>
      <c r="D8307" t="s">
        <v>13057</v>
      </c>
    </row>
    <row r="8308" spans="1:4" x14ac:dyDescent="0.25">
      <c r="A8308" s="4" t="str">
        <f>HYPERLINK("http://www.autodoc.ru/Web/price/art/OPINS08160X?analog=on","OPINS08160X")</f>
        <v>OPINS08160X</v>
      </c>
      <c r="B8308" s="1" t="s">
        <v>13058</v>
      </c>
      <c r="C8308" s="1" t="s">
        <v>483</v>
      </c>
      <c r="D8308" t="s">
        <v>13059</v>
      </c>
    </row>
    <row r="8309" spans="1:4" x14ac:dyDescent="0.25">
      <c r="A8309" s="4" t="str">
        <f>HYPERLINK("http://www.autodoc.ru/Web/price/art/OPINS13160?analog=on","OPINS13160")</f>
        <v>OPINS13160</v>
      </c>
      <c r="B8309" s="1" t="s">
        <v>13060</v>
      </c>
      <c r="C8309" s="1" t="s">
        <v>1924</v>
      </c>
      <c r="D8309" t="s">
        <v>13061</v>
      </c>
    </row>
    <row r="8310" spans="1:4" x14ac:dyDescent="0.25">
      <c r="A8310" s="4" t="str">
        <f>HYPERLINK("http://www.autodoc.ru/Web/price/art/OPINS08161?analog=on","OPINS08161")</f>
        <v>OPINS08161</v>
      </c>
      <c r="B8310" s="1" t="s">
        <v>13062</v>
      </c>
      <c r="C8310" s="1" t="s">
        <v>483</v>
      </c>
      <c r="D8310" t="s">
        <v>13063</v>
      </c>
    </row>
    <row r="8311" spans="1:4" x14ac:dyDescent="0.25">
      <c r="A8311" s="4" t="str">
        <f>HYPERLINK("http://www.autodoc.ru/Web/price/art/OPINS08240?analog=on","OPINS08240")</f>
        <v>OPINS08240</v>
      </c>
      <c r="B8311" s="1" t="s">
        <v>13064</v>
      </c>
      <c r="C8311" s="1" t="s">
        <v>483</v>
      </c>
      <c r="D8311" t="s">
        <v>13065</v>
      </c>
    </row>
    <row r="8312" spans="1:4" x14ac:dyDescent="0.25">
      <c r="A8312" s="4" t="str">
        <f>HYPERLINK("http://www.autodoc.ru/Web/price/art/OPINS08241?analog=on","OPINS08241")</f>
        <v>OPINS08241</v>
      </c>
      <c r="B8312" s="1" t="s">
        <v>13064</v>
      </c>
      <c r="C8312" s="1" t="s">
        <v>483</v>
      </c>
      <c r="D8312" t="s">
        <v>13066</v>
      </c>
    </row>
    <row r="8313" spans="1:4" x14ac:dyDescent="0.25">
      <c r="A8313" s="4" t="str">
        <f>HYPERLINK("http://www.autodoc.ru/Web/price/art/OPINS08270L?analog=on","OPINS08270L")</f>
        <v>OPINS08270L</v>
      </c>
      <c r="B8313" s="1" t="s">
        <v>13067</v>
      </c>
      <c r="C8313" s="1" t="s">
        <v>483</v>
      </c>
      <c r="D8313" t="s">
        <v>13068</v>
      </c>
    </row>
    <row r="8314" spans="1:4" x14ac:dyDescent="0.25">
      <c r="A8314" s="4" t="str">
        <f>HYPERLINK("http://www.autodoc.ru/Web/price/art/OPINS08270R?analog=on","OPINS08270R")</f>
        <v>OPINS08270R</v>
      </c>
      <c r="B8314" s="1" t="s">
        <v>13069</v>
      </c>
      <c r="C8314" s="1" t="s">
        <v>483</v>
      </c>
      <c r="D8314" t="s">
        <v>13070</v>
      </c>
    </row>
    <row r="8315" spans="1:4" x14ac:dyDescent="0.25">
      <c r="A8315" s="4" t="str">
        <f>HYPERLINK("http://www.autodoc.ru/Web/price/art/CVCRZ09281L?analog=on","CVCRZ09281L")</f>
        <v>CVCRZ09281L</v>
      </c>
      <c r="B8315" s="1" t="s">
        <v>12470</v>
      </c>
      <c r="C8315" s="1" t="s">
        <v>2050</v>
      </c>
      <c r="D8315" t="s">
        <v>12474</v>
      </c>
    </row>
    <row r="8316" spans="1:4" x14ac:dyDescent="0.25">
      <c r="A8316" s="4" t="str">
        <f>HYPERLINK("http://www.autodoc.ru/Web/price/art/CVCRZ09281R?analog=on","CVCRZ09281R")</f>
        <v>CVCRZ09281R</v>
      </c>
      <c r="B8316" s="1" t="s">
        <v>12472</v>
      </c>
      <c r="C8316" s="1" t="s">
        <v>2050</v>
      </c>
      <c r="D8316" t="s">
        <v>12475</v>
      </c>
    </row>
    <row r="8317" spans="1:4" x14ac:dyDescent="0.25">
      <c r="A8317" s="4" t="str">
        <f>HYPERLINK("http://www.autodoc.ru/Web/price/art/OPINS08330T?analog=on","OPINS08330T")</f>
        <v>OPINS08330T</v>
      </c>
      <c r="B8317" s="1" t="s">
        <v>13071</v>
      </c>
      <c r="C8317" s="1" t="s">
        <v>483</v>
      </c>
      <c r="D8317" t="s">
        <v>13072</v>
      </c>
    </row>
    <row r="8318" spans="1:4" x14ac:dyDescent="0.25">
      <c r="A8318" s="4" t="str">
        <f>HYPERLINK("http://www.autodoc.ru/Web/price/art/OPINS08331?analog=on","OPINS08331")</f>
        <v>OPINS08331</v>
      </c>
      <c r="B8318" s="1" t="s">
        <v>13073</v>
      </c>
      <c r="C8318" s="1" t="s">
        <v>483</v>
      </c>
      <c r="D8318" t="s">
        <v>13074</v>
      </c>
    </row>
    <row r="8319" spans="1:4" x14ac:dyDescent="0.25">
      <c r="A8319" s="4" t="str">
        <f>HYPERLINK("http://www.autodoc.ru/Web/price/art/OPINS08450XL?analog=on","OPINS08450XL")</f>
        <v>OPINS08450XL</v>
      </c>
      <c r="B8319" s="1" t="s">
        <v>13075</v>
      </c>
      <c r="C8319" s="1" t="s">
        <v>483</v>
      </c>
      <c r="D8319" t="s">
        <v>13076</v>
      </c>
    </row>
    <row r="8320" spans="1:4" x14ac:dyDescent="0.25">
      <c r="A8320" s="4" t="str">
        <f>HYPERLINK("http://www.autodoc.ru/Web/price/art/OPINS08450XR?analog=on","OPINS08450XR")</f>
        <v>OPINS08450XR</v>
      </c>
      <c r="B8320" s="1" t="s">
        <v>13077</v>
      </c>
      <c r="C8320" s="1" t="s">
        <v>483</v>
      </c>
      <c r="D8320" t="s">
        <v>13078</v>
      </c>
    </row>
    <row r="8321" spans="1:4" x14ac:dyDescent="0.25">
      <c r="A8321" s="4" t="str">
        <f>HYPERLINK("http://www.autodoc.ru/Web/price/art/OPINS08451XL?analog=on","OPINS08451XL")</f>
        <v>OPINS08451XL</v>
      </c>
      <c r="B8321" s="1" t="s">
        <v>13079</v>
      </c>
      <c r="C8321" s="1" t="s">
        <v>483</v>
      </c>
      <c r="D8321" t="s">
        <v>13080</v>
      </c>
    </row>
    <row r="8322" spans="1:4" x14ac:dyDescent="0.25">
      <c r="A8322" s="4" t="str">
        <f>HYPERLINK("http://www.autodoc.ru/Web/price/art/OPINS08451XR?analog=on","OPINS08451XR")</f>
        <v>OPINS08451XR</v>
      </c>
      <c r="B8322" s="1" t="s">
        <v>13081</v>
      </c>
      <c r="C8322" s="1" t="s">
        <v>483</v>
      </c>
      <c r="D8322" t="s">
        <v>13082</v>
      </c>
    </row>
    <row r="8323" spans="1:4" x14ac:dyDescent="0.25">
      <c r="A8323" s="4" t="str">
        <f>HYPERLINK("http://www.autodoc.ru/Web/price/art/OPINS08460XL?analog=on","OPINS08460XL")</f>
        <v>OPINS08460XL</v>
      </c>
      <c r="B8323" s="1" t="s">
        <v>13083</v>
      </c>
      <c r="C8323" s="1" t="s">
        <v>483</v>
      </c>
      <c r="D8323" t="s">
        <v>13084</v>
      </c>
    </row>
    <row r="8324" spans="1:4" x14ac:dyDescent="0.25">
      <c r="A8324" s="4" t="str">
        <f>HYPERLINK("http://www.autodoc.ru/Web/price/art/OPINS08460XR?analog=on","OPINS08460XR")</f>
        <v>OPINS08460XR</v>
      </c>
      <c r="B8324" s="1" t="s">
        <v>13085</v>
      </c>
      <c r="C8324" s="1" t="s">
        <v>483</v>
      </c>
      <c r="D8324" t="s">
        <v>13086</v>
      </c>
    </row>
    <row r="8325" spans="1:4" x14ac:dyDescent="0.25">
      <c r="A8325" s="4" t="str">
        <f>HYPERLINK("http://www.autodoc.ru/Web/price/art/OPINS08510L?analog=on","OPINS08510L")</f>
        <v>OPINS08510L</v>
      </c>
      <c r="B8325" s="1" t="s">
        <v>13087</v>
      </c>
      <c r="C8325" s="1" t="s">
        <v>483</v>
      </c>
      <c r="D8325" t="s">
        <v>13088</v>
      </c>
    </row>
    <row r="8326" spans="1:4" x14ac:dyDescent="0.25">
      <c r="A8326" s="4" t="str">
        <f>HYPERLINK("http://www.autodoc.ru/Web/price/art/OPINS08510R?analog=on","OPINS08510R")</f>
        <v>OPINS08510R</v>
      </c>
      <c r="B8326" s="1" t="s">
        <v>13089</v>
      </c>
      <c r="C8326" s="1" t="s">
        <v>483</v>
      </c>
      <c r="D8326" t="s">
        <v>13090</v>
      </c>
    </row>
    <row r="8327" spans="1:4" x14ac:dyDescent="0.25">
      <c r="A8327" s="4" t="str">
        <f>HYPERLINK("http://www.autodoc.ru/Web/price/art/OPINS08520L?analog=on","OPINS08520L")</f>
        <v>OPINS08520L</v>
      </c>
      <c r="B8327" s="1" t="s">
        <v>13091</v>
      </c>
      <c r="C8327" s="1" t="s">
        <v>483</v>
      </c>
      <c r="D8327" t="s">
        <v>13092</v>
      </c>
    </row>
    <row r="8328" spans="1:4" x14ac:dyDescent="0.25">
      <c r="A8328" s="4" t="str">
        <f>HYPERLINK("http://www.autodoc.ru/Web/price/art/OPINS08520R?analog=on","OPINS08520R")</f>
        <v>OPINS08520R</v>
      </c>
      <c r="B8328" s="1" t="s">
        <v>13093</v>
      </c>
      <c r="C8328" s="1" t="s">
        <v>483</v>
      </c>
      <c r="D8328" t="s">
        <v>13094</v>
      </c>
    </row>
    <row r="8329" spans="1:4" x14ac:dyDescent="0.25">
      <c r="A8329" s="4" t="str">
        <f>HYPERLINK("http://www.autodoc.ru/Web/price/art/OPINS08560L?analog=on","OPINS08560L")</f>
        <v>OPINS08560L</v>
      </c>
      <c r="B8329" s="1" t="s">
        <v>13095</v>
      </c>
      <c r="C8329" s="1" t="s">
        <v>483</v>
      </c>
      <c r="D8329" t="s">
        <v>13096</v>
      </c>
    </row>
    <row r="8330" spans="1:4" x14ac:dyDescent="0.25">
      <c r="A8330" s="4" t="str">
        <f>HYPERLINK("http://www.autodoc.ru/Web/price/art/OPINS08560R?analog=on","OPINS08560R")</f>
        <v>OPINS08560R</v>
      </c>
      <c r="B8330" s="1" t="s">
        <v>13097</v>
      </c>
      <c r="C8330" s="1" t="s">
        <v>483</v>
      </c>
      <c r="D8330" t="s">
        <v>13098</v>
      </c>
    </row>
    <row r="8331" spans="1:4" x14ac:dyDescent="0.25">
      <c r="A8331" s="4" t="str">
        <f>HYPERLINK("http://www.autodoc.ru/Web/price/art/OPINS08600?analog=on","OPINS08600")</f>
        <v>OPINS08600</v>
      </c>
      <c r="B8331" s="1" t="s">
        <v>13099</v>
      </c>
      <c r="C8331" s="1" t="s">
        <v>483</v>
      </c>
      <c r="D8331" t="s">
        <v>13100</v>
      </c>
    </row>
    <row r="8332" spans="1:4" x14ac:dyDescent="0.25">
      <c r="A8332" s="4" t="str">
        <f>HYPERLINK("http://www.autodoc.ru/Web/price/art/OPINS08640?analog=on","OPINS08640")</f>
        <v>OPINS08640</v>
      </c>
      <c r="B8332" s="1" t="s">
        <v>13101</v>
      </c>
      <c r="C8332" s="1" t="s">
        <v>483</v>
      </c>
      <c r="D8332" t="s">
        <v>13102</v>
      </c>
    </row>
    <row r="8333" spans="1:4" x14ac:dyDescent="0.25">
      <c r="A8333" s="4" t="str">
        <f>HYPERLINK("http://www.autodoc.ru/Web/price/art/OPINS08641?analog=on","OPINS08641")</f>
        <v>OPINS08641</v>
      </c>
      <c r="B8333" s="1" t="s">
        <v>13103</v>
      </c>
      <c r="C8333" s="1" t="s">
        <v>483</v>
      </c>
      <c r="D8333" t="s">
        <v>13104</v>
      </c>
    </row>
    <row r="8334" spans="1:4" x14ac:dyDescent="0.25">
      <c r="A8334" s="4" t="str">
        <f>HYPERLINK("http://www.autodoc.ru/Web/price/art/OPINS08740L?analog=on","OPINS08740L")</f>
        <v>OPINS08740L</v>
      </c>
      <c r="B8334" s="1" t="s">
        <v>13105</v>
      </c>
      <c r="C8334" s="1" t="s">
        <v>483</v>
      </c>
      <c r="D8334" t="s">
        <v>13106</v>
      </c>
    </row>
    <row r="8335" spans="1:4" x14ac:dyDescent="0.25">
      <c r="A8335" s="4" t="str">
        <f>HYPERLINK("http://www.autodoc.ru/Web/price/art/OPINS08740R?analog=on","OPINS08740R")</f>
        <v>OPINS08740R</v>
      </c>
      <c r="B8335" s="1" t="s">
        <v>13107</v>
      </c>
      <c r="C8335" s="1" t="s">
        <v>483</v>
      </c>
      <c r="D8335" t="s">
        <v>13108</v>
      </c>
    </row>
    <row r="8336" spans="1:4" x14ac:dyDescent="0.25">
      <c r="A8336" s="4" t="str">
        <f>HYPERLINK("http://www.autodoc.ru/Web/price/art/OPINS08741L?analog=on","OPINS08741L")</f>
        <v>OPINS08741L</v>
      </c>
      <c r="B8336" s="1" t="s">
        <v>13109</v>
      </c>
      <c r="C8336" s="1" t="s">
        <v>483</v>
      </c>
      <c r="D8336" t="s">
        <v>13110</v>
      </c>
    </row>
    <row r="8337" spans="1:4" x14ac:dyDescent="0.25">
      <c r="A8337" s="4" t="str">
        <f>HYPERLINK("http://www.autodoc.ru/Web/price/art/OPINS08741R?analog=on","OPINS08741R")</f>
        <v>OPINS08741R</v>
      </c>
      <c r="B8337" s="1" t="s">
        <v>13111</v>
      </c>
      <c r="C8337" s="1" t="s">
        <v>483</v>
      </c>
      <c r="D8337" t="s">
        <v>13112</v>
      </c>
    </row>
    <row r="8338" spans="1:4" x14ac:dyDescent="0.25">
      <c r="A8338" s="4" t="str">
        <f>HYPERLINK("http://www.autodoc.ru/Web/price/art/OPINS08742TTN?analog=on","OPINS08742TTN")</f>
        <v>OPINS08742TTN</v>
      </c>
      <c r="B8338" s="1" t="s">
        <v>13113</v>
      </c>
      <c r="C8338" s="1" t="s">
        <v>483</v>
      </c>
      <c r="D8338" t="s">
        <v>13114</v>
      </c>
    </row>
    <row r="8339" spans="1:4" x14ac:dyDescent="0.25">
      <c r="A8339" s="4" t="str">
        <f>HYPERLINK("http://www.autodoc.ru/Web/price/art/CVCRZ098B0?analog=on","CVCRZ098B0")</f>
        <v>CVCRZ098B0</v>
      </c>
      <c r="B8339" s="1" t="s">
        <v>13115</v>
      </c>
      <c r="C8339" s="1" t="s">
        <v>2050</v>
      </c>
      <c r="D8339" t="s">
        <v>13116</v>
      </c>
    </row>
    <row r="8340" spans="1:4" x14ac:dyDescent="0.25">
      <c r="A8340" s="4" t="str">
        <f>HYPERLINK("http://www.autodoc.ru/Web/price/art/OPINS08910?analog=on","OPINS08910")</f>
        <v>OPINS08910</v>
      </c>
      <c r="B8340" s="1" t="s">
        <v>13117</v>
      </c>
      <c r="C8340" s="1" t="s">
        <v>483</v>
      </c>
      <c r="D8340" t="s">
        <v>13118</v>
      </c>
    </row>
    <row r="8341" spans="1:4" x14ac:dyDescent="0.25">
      <c r="A8341" s="4" t="str">
        <f>HYPERLINK("http://www.autodoc.ru/Web/price/art/OPINS08911?analog=on","OPINS08911")</f>
        <v>OPINS08911</v>
      </c>
      <c r="B8341" s="1" t="s">
        <v>13119</v>
      </c>
      <c r="C8341" s="1" t="s">
        <v>483</v>
      </c>
      <c r="D8341" t="s">
        <v>13120</v>
      </c>
    </row>
    <row r="8342" spans="1:4" x14ac:dyDescent="0.25">
      <c r="A8342" s="4" t="str">
        <f>HYPERLINK("http://www.autodoc.ru/Web/price/art/OPINS08912?analog=on","OPINS08912")</f>
        <v>OPINS08912</v>
      </c>
      <c r="B8342" s="1" t="s">
        <v>13121</v>
      </c>
      <c r="C8342" s="1" t="s">
        <v>483</v>
      </c>
      <c r="D8342" t="s">
        <v>13122</v>
      </c>
    </row>
    <row r="8343" spans="1:4" x14ac:dyDescent="0.25">
      <c r="A8343" s="4" t="str">
        <f>HYPERLINK("http://www.autodoc.ru/Web/price/art/OPINS08913?analog=on","OPINS08913")</f>
        <v>OPINS08913</v>
      </c>
      <c r="B8343" s="1" t="s">
        <v>13123</v>
      </c>
      <c r="C8343" s="1" t="s">
        <v>483</v>
      </c>
      <c r="D8343" t="s">
        <v>13118</v>
      </c>
    </row>
    <row r="8344" spans="1:4" x14ac:dyDescent="0.25">
      <c r="A8344" s="4" t="str">
        <f>HYPERLINK("http://www.autodoc.ru/Web/price/art/OPINS08914?analog=on","OPINS08914")</f>
        <v>OPINS08914</v>
      </c>
      <c r="B8344" s="1" t="s">
        <v>13117</v>
      </c>
      <c r="C8344" s="1" t="s">
        <v>483</v>
      </c>
      <c r="D8344" t="s">
        <v>13124</v>
      </c>
    </row>
    <row r="8345" spans="1:4" x14ac:dyDescent="0.25">
      <c r="A8345" s="4" t="str">
        <f>HYPERLINK("http://www.autodoc.ru/Web/price/art/OPINS08930?analog=on","OPINS08930")</f>
        <v>OPINS08930</v>
      </c>
      <c r="B8345" s="1" t="s">
        <v>13125</v>
      </c>
      <c r="C8345" s="1" t="s">
        <v>483</v>
      </c>
      <c r="D8345" t="s">
        <v>13126</v>
      </c>
    </row>
    <row r="8346" spans="1:4" x14ac:dyDescent="0.25">
      <c r="A8346" s="4" t="str">
        <f>HYPERLINK("http://www.autodoc.ru/Web/price/art/CVCRZ09932?analog=on","CVCRZ09932")</f>
        <v>CVCRZ09932</v>
      </c>
      <c r="B8346" s="1" t="s">
        <v>12726</v>
      </c>
      <c r="C8346" s="1" t="s">
        <v>2050</v>
      </c>
      <c r="D8346" t="s">
        <v>12727</v>
      </c>
    </row>
    <row r="8347" spans="1:4" x14ac:dyDescent="0.25">
      <c r="A8347" s="4" t="str">
        <f>HYPERLINK("http://www.autodoc.ru/Web/price/art/OPINS089E0?analog=on","OPINS089E0")</f>
        <v>OPINS089E0</v>
      </c>
      <c r="B8347" s="1" t="s">
        <v>13127</v>
      </c>
      <c r="C8347" s="1" t="s">
        <v>483</v>
      </c>
      <c r="D8347" t="s">
        <v>13128</v>
      </c>
    </row>
    <row r="8348" spans="1:4" x14ac:dyDescent="0.25">
      <c r="A8348" s="4" t="str">
        <f>HYPERLINK("http://www.autodoc.ru/Web/price/art/OPINS08970?analog=on","OPINS08970")</f>
        <v>OPINS08970</v>
      </c>
      <c r="B8348" s="1" t="s">
        <v>13129</v>
      </c>
      <c r="C8348" s="1" t="s">
        <v>483</v>
      </c>
      <c r="D8348" t="s">
        <v>13130</v>
      </c>
    </row>
    <row r="8349" spans="1:4" x14ac:dyDescent="0.25">
      <c r="A8349" s="3" t="s">
        <v>13131</v>
      </c>
      <c r="B8349" s="3"/>
      <c r="C8349" s="3"/>
      <c r="D8349" s="3"/>
    </row>
    <row r="8350" spans="1:4" x14ac:dyDescent="0.25">
      <c r="A8350" s="4" t="str">
        <f>HYPERLINK("http://www.autodoc.ru/Web/price/art/OPKAD84000L?analog=on","OPKAD84000L")</f>
        <v>OPKAD84000L</v>
      </c>
      <c r="B8350" s="1" t="s">
        <v>13132</v>
      </c>
      <c r="C8350" s="1" t="s">
        <v>2200</v>
      </c>
      <c r="D8350" t="s">
        <v>13133</v>
      </c>
    </row>
    <row r="8351" spans="1:4" x14ac:dyDescent="0.25">
      <c r="A8351" s="4" t="str">
        <f>HYPERLINK("http://www.autodoc.ru/Web/price/art/OPKAD84000R?analog=on","OPKAD84000R")</f>
        <v>OPKAD84000R</v>
      </c>
      <c r="B8351" s="1" t="s">
        <v>13134</v>
      </c>
      <c r="C8351" s="1" t="s">
        <v>2200</v>
      </c>
      <c r="D8351" t="s">
        <v>13135</v>
      </c>
    </row>
    <row r="8352" spans="1:4" x14ac:dyDescent="0.25">
      <c r="A8352" s="4" t="str">
        <f>HYPERLINK("http://www.autodoc.ru/Web/price/art/OPKAD84020L?analog=on","OPKAD84020L")</f>
        <v>OPKAD84020L</v>
      </c>
      <c r="C8352" s="1" t="s">
        <v>2200</v>
      </c>
      <c r="D8352" t="s">
        <v>13136</v>
      </c>
    </row>
    <row r="8353" spans="1:4" x14ac:dyDescent="0.25">
      <c r="A8353" s="4" t="str">
        <f>HYPERLINK("http://www.autodoc.ru/Web/price/art/OPKAD84020R?analog=on","OPKAD84020R")</f>
        <v>OPKAD84020R</v>
      </c>
      <c r="C8353" s="1" t="s">
        <v>2200</v>
      </c>
      <c r="D8353" t="s">
        <v>13137</v>
      </c>
    </row>
    <row r="8354" spans="1:4" x14ac:dyDescent="0.25">
      <c r="A8354" s="4" t="str">
        <f>HYPERLINK("http://www.autodoc.ru/Web/price/art/OPKAD84030YL?analog=on","OPKAD84030YL")</f>
        <v>OPKAD84030YL</v>
      </c>
      <c r="B8354" s="1" t="s">
        <v>13138</v>
      </c>
      <c r="C8354" s="1" t="s">
        <v>2200</v>
      </c>
      <c r="D8354" t="s">
        <v>13139</v>
      </c>
    </row>
    <row r="8355" spans="1:4" x14ac:dyDescent="0.25">
      <c r="A8355" s="4" t="str">
        <f>HYPERLINK("http://www.autodoc.ru/Web/price/art/OPKAD84030YR?analog=on","OPKAD84030YR")</f>
        <v>OPKAD84030YR</v>
      </c>
      <c r="B8355" s="1" t="s">
        <v>13140</v>
      </c>
      <c r="C8355" s="1" t="s">
        <v>2200</v>
      </c>
      <c r="D8355" t="s">
        <v>13141</v>
      </c>
    </row>
    <row r="8356" spans="1:4" x14ac:dyDescent="0.25">
      <c r="A8356" s="4" t="str">
        <f>HYPERLINK("http://www.autodoc.ru/Web/price/art/OPKAD84031YL?analog=on","OPKAD84031YL")</f>
        <v>OPKAD84031YL</v>
      </c>
      <c r="B8356" s="1" t="s">
        <v>13142</v>
      </c>
      <c r="C8356" s="1" t="s">
        <v>2200</v>
      </c>
      <c r="D8356" t="s">
        <v>13143</v>
      </c>
    </row>
    <row r="8357" spans="1:4" x14ac:dyDescent="0.25">
      <c r="A8357" s="4" t="str">
        <f>HYPERLINK("http://www.autodoc.ru/Web/price/art/OPKAD84031YR?analog=on","OPKAD84031YR")</f>
        <v>OPKAD84031YR</v>
      </c>
      <c r="B8357" s="1" t="s">
        <v>13144</v>
      </c>
      <c r="C8357" s="1" t="s">
        <v>2200</v>
      </c>
      <c r="D8357" t="s">
        <v>13145</v>
      </c>
    </row>
    <row r="8358" spans="1:4" x14ac:dyDescent="0.25">
      <c r="A8358" s="4" t="str">
        <f>HYPERLINK("http://www.autodoc.ru/Web/price/art/OPKAD84032WL?analog=on","OPKAD84032WL")</f>
        <v>OPKAD84032WL</v>
      </c>
      <c r="B8358" s="1" t="s">
        <v>13146</v>
      </c>
      <c r="C8358" s="1" t="s">
        <v>2200</v>
      </c>
      <c r="D8358" t="s">
        <v>13147</v>
      </c>
    </row>
    <row r="8359" spans="1:4" x14ac:dyDescent="0.25">
      <c r="A8359" s="4" t="str">
        <f>HYPERLINK("http://www.autodoc.ru/Web/price/art/OPKAD84032WR?analog=on","OPKAD84032WR")</f>
        <v>OPKAD84032WR</v>
      </c>
      <c r="B8359" s="1" t="s">
        <v>13148</v>
      </c>
      <c r="C8359" s="1" t="s">
        <v>2200</v>
      </c>
      <c r="D8359" t="s">
        <v>13149</v>
      </c>
    </row>
    <row r="8360" spans="1:4" x14ac:dyDescent="0.25">
      <c r="A8360" s="4" t="str">
        <f>HYPERLINK("http://www.autodoc.ru/Web/price/art/OPKAD88100SG?analog=on","OPKAD88100SG")</f>
        <v>OPKAD88100SG</v>
      </c>
      <c r="B8360" s="1" t="s">
        <v>13150</v>
      </c>
      <c r="C8360" s="1" t="s">
        <v>2176</v>
      </c>
      <c r="D8360" t="s">
        <v>13151</v>
      </c>
    </row>
    <row r="8361" spans="1:4" x14ac:dyDescent="0.25">
      <c r="A8361" s="4" t="str">
        <f>HYPERLINK("http://www.autodoc.ru/Web/price/art/OPKAD88100G?analog=on","OPKAD88100G")</f>
        <v>OPKAD88100G</v>
      </c>
      <c r="B8361" s="1" t="s">
        <v>13152</v>
      </c>
      <c r="C8361" s="1" t="s">
        <v>2176</v>
      </c>
      <c r="D8361" t="s">
        <v>13153</v>
      </c>
    </row>
    <row r="8362" spans="1:4" x14ac:dyDescent="0.25">
      <c r="A8362" s="4" t="str">
        <f>HYPERLINK("http://www.autodoc.ru/Web/price/art/OPKAD88160?analog=on","OPKAD88160")</f>
        <v>OPKAD88160</v>
      </c>
      <c r="B8362" s="1" t="s">
        <v>13154</v>
      </c>
      <c r="C8362" s="1" t="s">
        <v>2176</v>
      </c>
      <c r="D8362" t="s">
        <v>13155</v>
      </c>
    </row>
    <row r="8363" spans="1:4" x14ac:dyDescent="0.25">
      <c r="A8363" s="4" t="str">
        <f>HYPERLINK("http://www.autodoc.ru/Web/price/art/OPKAD84270L?analog=on","OPKAD84270L")</f>
        <v>OPKAD84270L</v>
      </c>
      <c r="B8363" s="1" t="s">
        <v>13156</v>
      </c>
      <c r="C8363" s="1" t="s">
        <v>2200</v>
      </c>
      <c r="D8363" t="s">
        <v>13157</v>
      </c>
    </row>
    <row r="8364" spans="1:4" x14ac:dyDescent="0.25">
      <c r="A8364" s="4" t="str">
        <f>HYPERLINK("http://www.autodoc.ru/Web/price/art/OPKAD84270R?analog=on","OPKAD84270R")</f>
        <v>OPKAD84270R</v>
      </c>
      <c r="B8364" s="1" t="s">
        <v>13158</v>
      </c>
      <c r="C8364" s="1" t="s">
        <v>2200</v>
      </c>
      <c r="D8364" t="s">
        <v>13159</v>
      </c>
    </row>
    <row r="8365" spans="1:4" x14ac:dyDescent="0.25">
      <c r="A8365" s="4" t="str">
        <f>HYPERLINK("http://www.autodoc.ru/Web/price/art/OPKAD84390?analog=on","OPKAD84390")</f>
        <v>OPKAD84390</v>
      </c>
      <c r="B8365" s="1" t="s">
        <v>13160</v>
      </c>
      <c r="C8365" s="1" t="s">
        <v>2200</v>
      </c>
      <c r="D8365" t="s">
        <v>13161</v>
      </c>
    </row>
    <row r="8366" spans="1:4" x14ac:dyDescent="0.25">
      <c r="A8366" s="4" t="str">
        <f>HYPERLINK("http://www.autodoc.ru/Web/price/art/OPKAD84450L?analog=on","OPKAD84450L")</f>
        <v>OPKAD84450L</v>
      </c>
      <c r="B8366" s="1" t="s">
        <v>13162</v>
      </c>
      <c r="C8366" s="1" t="s">
        <v>2200</v>
      </c>
      <c r="D8366" t="s">
        <v>13163</v>
      </c>
    </row>
    <row r="8367" spans="1:4" x14ac:dyDescent="0.25">
      <c r="A8367" s="4" t="str">
        <f>HYPERLINK("http://www.autodoc.ru/Web/price/art/OPKAD84450R?analog=on","OPKAD84450R")</f>
        <v>OPKAD84450R</v>
      </c>
      <c r="B8367" s="1" t="s">
        <v>13164</v>
      </c>
      <c r="C8367" s="1" t="s">
        <v>2200</v>
      </c>
      <c r="D8367" t="s">
        <v>13165</v>
      </c>
    </row>
    <row r="8368" spans="1:4" x14ac:dyDescent="0.25">
      <c r="A8368" s="4" t="str">
        <f>HYPERLINK("http://www.autodoc.ru/Web/price/art/OPKAD84480L?analog=on","OPKAD84480L")</f>
        <v>OPKAD84480L</v>
      </c>
      <c r="B8368" s="1" t="s">
        <v>13166</v>
      </c>
      <c r="C8368" s="1" t="s">
        <v>2200</v>
      </c>
      <c r="D8368" t="s">
        <v>13167</v>
      </c>
    </row>
    <row r="8369" spans="1:4" x14ac:dyDescent="0.25">
      <c r="A8369" s="4" t="str">
        <f>HYPERLINK("http://www.autodoc.ru/Web/price/art/OPKAD84480R?analog=on","OPKAD84480R")</f>
        <v>OPKAD84480R</v>
      </c>
      <c r="B8369" s="1" t="s">
        <v>13168</v>
      </c>
      <c r="C8369" s="1" t="s">
        <v>2200</v>
      </c>
      <c r="D8369" t="s">
        <v>13169</v>
      </c>
    </row>
    <row r="8370" spans="1:4" x14ac:dyDescent="0.25">
      <c r="A8370" s="4" t="str">
        <f>HYPERLINK("http://www.autodoc.ru/Web/price/art/OPKAD84481L?analog=on","OPKAD84481L")</f>
        <v>OPKAD84481L</v>
      </c>
      <c r="B8370" s="1" t="s">
        <v>13170</v>
      </c>
      <c r="C8370" s="1" t="s">
        <v>2200</v>
      </c>
      <c r="D8370" t="s">
        <v>13171</v>
      </c>
    </row>
    <row r="8371" spans="1:4" x14ac:dyDescent="0.25">
      <c r="A8371" s="4" t="str">
        <f>HYPERLINK("http://www.autodoc.ru/Web/price/art/OPKAD84481R?analog=on","OPKAD84481R")</f>
        <v>OPKAD84481R</v>
      </c>
      <c r="B8371" s="1" t="s">
        <v>13172</v>
      </c>
      <c r="C8371" s="1" t="s">
        <v>2200</v>
      </c>
      <c r="D8371" t="s">
        <v>13173</v>
      </c>
    </row>
    <row r="8372" spans="1:4" x14ac:dyDescent="0.25">
      <c r="A8372" s="4" t="str">
        <f>HYPERLINK("http://www.autodoc.ru/Web/price/art/OPKAD84490L?analog=on","OPKAD84490L")</f>
        <v>OPKAD84490L</v>
      </c>
      <c r="C8372" s="1" t="s">
        <v>2200</v>
      </c>
      <c r="D8372" t="s">
        <v>13174</v>
      </c>
    </row>
    <row r="8373" spans="1:4" x14ac:dyDescent="0.25">
      <c r="A8373" s="4" t="str">
        <f>HYPERLINK("http://www.autodoc.ru/Web/price/art/OPKAD84490R?analog=on","OPKAD84490R")</f>
        <v>OPKAD84490R</v>
      </c>
      <c r="C8373" s="1" t="s">
        <v>2200</v>
      </c>
      <c r="D8373" t="s">
        <v>13175</v>
      </c>
    </row>
    <row r="8374" spans="1:4" x14ac:dyDescent="0.25">
      <c r="A8374" s="4" t="str">
        <f>HYPERLINK("http://www.autodoc.ru/Web/price/art/OPKAD84491L?analog=on","OPKAD84491L")</f>
        <v>OPKAD84491L</v>
      </c>
      <c r="C8374" s="1" t="s">
        <v>2200</v>
      </c>
      <c r="D8374" t="s">
        <v>13176</v>
      </c>
    </row>
    <row r="8375" spans="1:4" x14ac:dyDescent="0.25">
      <c r="A8375" s="4" t="str">
        <f>HYPERLINK("http://www.autodoc.ru/Web/price/art/OPKAD84491R?analog=on","OPKAD84491R")</f>
        <v>OPKAD84491R</v>
      </c>
      <c r="C8375" s="1" t="s">
        <v>2200</v>
      </c>
      <c r="D8375" t="s">
        <v>13177</v>
      </c>
    </row>
    <row r="8376" spans="1:4" x14ac:dyDescent="0.25">
      <c r="A8376" s="4" t="str">
        <f>HYPERLINK("http://www.autodoc.ru/Web/price/art/OPKAD84740L?analog=on","OPKAD84740L")</f>
        <v>OPKAD84740L</v>
      </c>
      <c r="B8376" s="1" t="s">
        <v>13178</v>
      </c>
      <c r="C8376" s="1" t="s">
        <v>2200</v>
      </c>
      <c r="D8376" t="s">
        <v>13179</v>
      </c>
    </row>
    <row r="8377" spans="1:4" x14ac:dyDescent="0.25">
      <c r="A8377" s="4" t="str">
        <f>HYPERLINK("http://www.autodoc.ru/Web/price/art/OPKAD84740R?analog=on","OPKAD84740R")</f>
        <v>OPKAD84740R</v>
      </c>
      <c r="B8377" s="1" t="s">
        <v>13180</v>
      </c>
      <c r="C8377" s="1" t="s">
        <v>2200</v>
      </c>
      <c r="D8377" t="s">
        <v>13181</v>
      </c>
    </row>
    <row r="8378" spans="1:4" x14ac:dyDescent="0.25">
      <c r="A8378" s="4" t="str">
        <f>HYPERLINK("http://www.autodoc.ru/Web/price/art/OPKAD84741L?analog=on","OPKAD84741L")</f>
        <v>OPKAD84741L</v>
      </c>
      <c r="B8378" s="1" t="s">
        <v>13182</v>
      </c>
      <c r="C8378" s="1" t="s">
        <v>2200</v>
      </c>
      <c r="D8378" t="s">
        <v>13183</v>
      </c>
    </row>
    <row r="8379" spans="1:4" x14ac:dyDescent="0.25">
      <c r="A8379" s="4" t="str">
        <f>HYPERLINK("http://www.autodoc.ru/Web/price/art/OPKAD84741R?analog=on","OPKAD84741R")</f>
        <v>OPKAD84741R</v>
      </c>
      <c r="B8379" s="1" t="s">
        <v>13184</v>
      </c>
      <c r="C8379" s="1" t="s">
        <v>2200</v>
      </c>
      <c r="D8379" t="s">
        <v>13185</v>
      </c>
    </row>
    <row r="8380" spans="1:4" x14ac:dyDescent="0.25">
      <c r="A8380" s="4" t="str">
        <f>HYPERLINK("http://www.autodoc.ru/Web/price/art/OPKAD84850L?analog=on","OPKAD84850L")</f>
        <v>OPKAD84850L</v>
      </c>
      <c r="B8380" s="1" t="s">
        <v>13186</v>
      </c>
      <c r="C8380" s="1" t="s">
        <v>2200</v>
      </c>
      <c r="D8380" t="s">
        <v>13187</v>
      </c>
    </row>
    <row r="8381" spans="1:4" x14ac:dyDescent="0.25">
      <c r="A8381" s="4" t="str">
        <f>HYPERLINK("http://www.autodoc.ru/Web/price/art/OPKAD84850R?analog=on","OPKAD84850R")</f>
        <v>OPKAD84850R</v>
      </c>
      <c r="B8381" s="1" t="s">
        <v>13188</v>
      </c>
      <c r="C8381" s="1" t="s">
        <v>2200</v>
      </c>
      <c r="D8381" t="s">
        <v>13189</v>
      </c>
    </row>
    <row r="8382" spans="1:4" x14ac:dyDescent="0.25">
      <c r="A8382" s="4" t="str">
        <f>HYPERLINK("http://www.autodoc.ru/Web/price/art/OPKAD84912?analog=on","OPKAD84912")</f>
        <v>OPKAD84912</v>
      </c>
      <c r="B8382" s="1" t="s">
        <v>13190</v>
      </c>
      <c r="C8382" s="1" t="s">
        <v>13191</v>
      </c>
      <c r="D8382" t="s">
        <v>13192</v>
      </c>
    </row>
    <row r="8383" spans="1:4" x14ac:dyDescent="0.25">
      <c r="A8383" s="4" t="str">
        <f>HYPERLINK("http://www.autodoc.ru/Web/price/art/OPKAD84913?analog=on","OPKAD84913")</f>
        <v>OPKAD84913</v>
      </c>
      <c r="B8383" s="1" t="s">
        <v>13193</v>
      </c>
      <c r="C8383" s="1" t="s">
        <v>13194</v>
      </c>
      <c r="D8383" t="s">
        <v>13192</v>
      </c>
    </row>
    <row r="8384" spans="1:4" x14ac:dyDescent="0.25">
      <c r="A8384" s="3" t="s">
        <v>13195</v>
      </c>
      <c r="B8384" s="3"/>
      <c r="C8384" s="3"/>
      <c r="D8384" s="3"/>
    </row>
    <row r="8385" spans="1:4" x14ac:dyDescent="0.25">
      <c r="A8385" s="4" t="str">
        <f>HYPERLINK("http://www.autodoc.ru/Web/price/art/OPMER03000L?analog=on","OPMER03000L")</f>
        <v>OPMER03000L</v>
      </c>
      <c r="B8385" s="1" t="s">
        <v>13196</v>
      </c>
      <c r="C8385" s="1" t="s">
        <v>782</v>
      </c>
      <c r="D8385" t="s">
        <v>13197</v>
      </c>
    </row>
    <row r="8386" spans="1:4" x14ac:dyDescent="0.25">
      <c r="A8386" s="4" t="str">
        <f>HYPERLINK("http://www.autodoc.ru/Web/price/art/OPMER03000R?analog=on","OPMER03000R")</f>
        <v>OPMER03000R</v>
      </c>
      <c r="B8386" s="1" t="s">
        <v>13198</v>
      </c>
      <c r="C8386" s="1" t="s">
        <v>782</v>
      </c>
      <c r="D8386" t="s">
        <v>13199</v>
      </c>
    </row>
    <row r="8387" spans="1:4" x14ac:dyDescent="0.25">
      <c r="A8387" s="4" t="str">
        <f>HYPERLINK("http://www.autodoc.ru/Web/price/art/OPMER03070L?analog=on","OPMER03070L")</f>
        <v>OPMER03070L</v>
      </c>
      <c r="B8387" s="1" t="s">
        <v>12869</v>
      </c>
      <c r="C8387" s="1" t="s">
        <v>12870</v>
      </c>
      <c r="D8387" t="s">
        <v>12871</v>
      </c>
    </row>
    <row r="8388" spans="1:4" x14ac:dyDescent="0.25">
      <c r="A8388" s="4" t="str">
        <f>HYPERLINK("http://www.autodoc.ru/Web/price/art/OPMER03070R?analog=on","OPMER03070R")</f>
        <v>OPMER03070R</v>
      </c>
      <c r="B8388" s="1" t="s">
        <v>12872</v>
      </c>
      <c r="C8388" s="1" t="s">
        <v>12870</v>
      </c>
      <c r="D8388" t="s">
        <v>12873</v>
      </c>
    </row>
    <row r="8389" spans="1:4" x14ac:dyDescent="0.25">
      <c r="A8389" s="4" t="str">
        <f>HYPERLINK("http://www.autodoc.ru/Web/price/art/OPMER03100B?analog=on","OPMER03100B")</f>
        <v>OPMER03100B</v>
      </c>
      <c r="B8389" s="1" t="s">
        <v>13200</v>
      </c>
      <c r="C8389" s="1" t="s">
        <v>4261</v>
      </c>
      <c r="D8389" t="s">
        <v>13201</v>
      </c>
    </row>
    <row r="8390" spans="1:4" x14ac:dyDescent="0.25">
      <c r="A8390" s="4" t="str">
        <f>HYPERLINK("http://www.autodoc.ru/Web/price/art/OPMER03160XG?analog=on","OPMER03160XG")</f>
        <v>OPMER03160XG</v>
      </c>
      <c r="B8390" s="1" t="s">
        <v>13202</v>
      </c>
      <c r="C8390" s="1" t="s">
        <v>4261</v>
      </c>
      <c r="D8390" t="s">
        <v>13203</v>
      </c>
    </row>
    <row r="8391" spans="1:4" x14ac:dyDescent="0.25">
      <c r="A8391" s="4" t="str">
        <f>HYPERLINK("http://www.autodoc.ru/Web/price/art/OPMER03161XG?analog=on","OPMER03161XG")</f>
        <v>OPMER03161XG</v>
      </c>
      <c r="B8391" s="1" t="s">
        <v>13204</v>
      </c>
      <c r="C8391" s="1" t="s">
        <v>4261</v>
      </c>
      <c r="D8391" t="s">
        <v>13205</v>
      </c>
    </row>
    <row r="8392" spans="1:4" x14ac:dyDescent="0.25">
      <c r="A8392" s="4" t="str">
        <f>HYPERLINK("http://www.autodoc.ru/Web/price/art/OPMER03190?analog=on","OPMER03190")</f>
        <v>OPMER03190</v>
      </c>
      <c r="B8392" s="1" t="s">
        <v>13206</v>
      </c>
      <c r="C8392" s="1" t="s">
        <v>4261</v>
      </c>
      <c r="D8392" t="s">
        <v>13207</v>
      </c>
    </row>
    <row r="8393" spans="1:4" x14ac:dyDescent="0.25">
      <c r="A8393" s="4" t="str">
        <f>HYPERLINK("http://www.autodoc.ru/Web/price/art/OPMER03191?analog=on","OPMER03191")</f>
        <v>OPMER03191</v>
      </c>
      <c r="B8393" s="1" t="s">
        <v>13206</v>
      </c>
      <c r="C8393" s="1" t="s">
        <v>4261</v>
      </c>
      <c r="D8393" t="s">
        <v>13208</v>
      </c>
    </row>
    <row r="8394" spans="1:4" x14ac:dyDescent="0.25">
      <c r="A8394" s="4" t="str">
        <f>HYPERLINK("http://www.autodoc.ru/Web/price/art/OPMER03240?analog=on","OPMER03240")</f>
        <v>OPMER03240</v>
      </c>
      <c r="B8394" s="1" t="s">
        <v>13209</v>
      </c>
      <c r="C8394" s="1" t="s">
        <v>782</v>
      </c>
      <c r="D8394" t="s">
        <v>13210</v>
      </c>
    </row>
    <row r="8395" spans="1:4" x14ac:dyDescent="0.25">
      <c r="A8395" s="4" t="str">
        <f>HYPERLINK("http://www.autodoc.ru/Web/price/art/OPMER03270L?analog=on","OPMER03270L")</f>
        <v>OPMER03270L</v>
      </c>
      <c r="B8395" s="1" t="s">
        <v>13211</v>
      </c>
      <c r="C8395" s="1" t="s">
        <v>782</v>
      </c>
      <c r="D8395" t="s">
        <v>13212</v>
      </c>
    </row>
    <row r="8396" spans="1:4" x14ac:dyDescent="0.25">
      <c r="A8396" s="4" t="str">
        <f>HYPERLINK("http://www.autodoc.ru/Web/price/art/OPMER03270R?analog=on","OPMER03270R")</f>
        <v>OPMER03270R</v>
      </c>
      <c r="B8396" s="1" t="s">
        <v>13213</v>
      </c>
      <c r="C8396" s="1" t="s">
        <v>782</v>
      </c>
      <c r="D8396" t="s">
        <v>13214</v>
      </c>
    </row>
    <row r="8397" spans="1:4" x14ac:dyDescent="0.25">
      <c r="A8397" s="4" t="str">
        <f>HYPERLINK("http://www.autodoc.ru/Web/price/art/OPMER03300L?analog=on","OPMER03300L")</f>
        <v>OPMER03300L</v>
      </c>
      <c r="B8397" s="1" t="s">
        <v>13215</v>
      </c>
      <c r="C8397" s="1" t="s">
        <v>782</v>
      </c>
      <c r="D8397" t="s">
        <v>13216</v>
      </c>
    </row>
    <row r="8398" spans="1:4" x14ac:dyDescent="0.25">
      <c r="A8398" s="4" t="str">
        <f>HYPERLINK("http://www.autodoc.ru/Web/price/art/OPMER03300R?analog=on","OPMER03300R")</f>
        <v>OPMER03300R</v>
      </c>
      <c r="B8398" s="1" t="s">
        <v>13217</v>
      </c>
      <c r="C8398" s="1" t="s">
        <v>782</v>
      </c>
      <c r="D8398" t="s">
        <v>13218</v>
      </c>
    </row>
    <row r="8399" spans="1:4" x14ac:dyDescent="0.25">
      <c r="A8399" s="4" t="str">
        <f>HYPERLINK("http://www.autodoc.ru/Web/price/art/OPMER03330?analog=on","OPMER03330")</f>
        <v>OPMER03330</v>
      </c>
      <c r="B8399" s="1" t="s">
        <v>13219</v>
      </c>
      <c r="C8399" s="1" t="s">
        <v>782</v>
      </c>
      <c r="D8399" t="s">
        <v>13220</v>
      </c>
    </row>
    <row r="8400" spans="1:4" x14ac:dyDescent="0.25">
      <c r="A8400" s="4" t="str">
        <f>HYPERLINK("http://www.autodoc.ru/Web/price/art/OPMER03450XL?analog=on","OPMER03450XL")</f>
        <v>OPMER03450XL</v>
      </c>
      <c r="B8400" s="1" t="s">
        <v>13221</v>
      </c>
      <c r="C8400" s="1" t="s">
        <v>782</v>
      </c>
      <c r="D8400" t="s">
        <v>13222</v>
      </c>
    </row>
    <row r="8401" spans="1:4" x14ac:dyDescent="0.25">
      <c r="A8401" s="4" t="str">
        <f>HYPERLINK("http://www.autodoc.ru/Web/price/art/OPMER03450XR?analog=on","OPMER03450XR")</f>
        <v>OPMER03450XR</v>
      </c>
      <c r="B8401" s="1" t="s">
        <v>13223</v>
      </c>
      <c r="C8401" s="1" t="s">
        <v>782</v>
      </c>
      <c r="D8401" t="s">
        <v>13224</v>
      </c>
    </row>
    <row r="8402" spans="1:4" x14ac:dyDescent="0.25">
      <c r="A8402" s="4" t="str">
        <f>HYPERLINK("http://www.autodoc.ru/Web/price/art/OPMER03451L?analog=on","OPMER03451L")</f>
        <v>OPMER03451L</v>
      </c>
      <c r="B8402" s="1" t="s">
        <v>13225</v>
      </c>
      <c r="C8402" s="1" t="s">
        <v>782</v>
      </c>
      <c r="D8402" t="s">
        <v>13226</v>
      </c>
    </row>
    <row r="8403" spans="1:4" x14ac:dyDescent="0.25">
      <c r="A8403" s="4" t="str">
        <f>HYPERLINK("http://www.autodoc.ru/Web/price/art/OPMER03451R?analog=on","OPMER03451R")</f>
        <v>OPMER03451R</v>
      </c>
      <c r="B8403" s="1" t="s">
        <v>13227</v>
      </c>
      <c r="C8403" s="1" t="s">
        <v>782</v>
      </c>
      <c r="D8403" t="s">
        <v>13228</v>
      </c>
    </row>
    <row r="8404" spans="1:4" x14ac:dyDescent="0.25">
      <c r="A8404" s="4" t="str">
        <f>HYPERLINK("http://www.autodoc.ru/Web/price/art/OPMER03640?analog=on","OPMER03640")</f>
        <v>OPMER03640</v>
      </c>
      <c r="B8404" s="1" t="s">
        <v>13229</v>
      </c>
      <c r="C8404" s="1" t="s">
        <v>782</v>
      </c>
      <c r="D8404" t="s">
        <v>13230</v>
      </c>
    </row>
    <row r="8405" spans="1:4" x14ac:dyDescent="0.25">
      <c r="A8405" s="4" t="str">
        <f>HYPERLINK("http://www.autodoc.ru/Web/price/art/OPMER03740TTL?analog=on","OPMER03740TTL")</f>
        <v>OPMER03740TTL</v>
      </c>
      <c r="B8405" s="1" t="s">
        <v>13231</v>
      </c>
      <c r="C8405" s="1" t="s">
        <v>782</v>
      </c>
      <c r="D8405" t="s">
        <v>13232</v>
      </c>
    </row>
    <row r="8406" spans="1:4" x14ac:dyDescent="0.25">
      <c r="A8406" s="4" t="str">
        <f>HYPERLINK("http://www.autodoc.ru/Web/price/art/OPMER03740TTR?analog=on","OPMER03740TTR")</f>
        <v>OPMER03740TTR</v>
      </c>
      <c r="B8406" s="1" t="s">
        <v>13233</v>
      </c>
      <c r="C8406" s="1" t="s">
        <v>782</v>
      </c>
      <c r="D8406" t="s">
        <v>13234</v>
      </c>
    </row>
    <row r="8407" spans="1:4" x14ac:dyDescent="0.25">
      <c r="A8407" s="4" t="str">
        <f>HYPERLINK("http://www.autodoc.ru/Web/price/art/OPMER039A0L?analog=on","OPMER039A0L")</f>
        <v>OPMER039A0L</v>
      </c>
      <c r="B8407" s="1" t="s">
        <v>13235</v>
      </c>
      <c r="C8407" s="1" t="s">
        <v>782</v>
      </c>
      <c r="D8407" t="s">
        <v>13236</v>
      </c>
    </row>
    <row r="8408" spans="1:4" x14ac:dyDescent="0.25">
      <c r="A8408" s="4" t="str">
        <f>HYPERLINK("http://www.autodoc.ru/Web/price/art/OPMER039A0R?analog=on","OPMER039A0R")</f>
        <v>OPMER039A0R</v>
      </c>
      <c r="B8408" s="1" t="s">
        <v>13237</v>
      </c>
      <c r="C8408" s="1" t="s">
        <v>782</v>
      </c>
      <c r="D8408" t="s">
        <v>13238</v>
      </c>
    </row>
    <row r="8409" spans="1:4" x14ac:dyDescent="0.25">
      <c r="A8409" s="4" t="str">
        <f>HYPERLINK("http://www.autodoc.ru/Web/price/art/OPMER039B0L?analog=on","OPMER039B0L")</f>
        <v>OPMER039B0L</v>
      </c>
      <c r="B8409" s="1" t="s">
        <v>13239</v>
      </c>
      <c r="C8409" s="1" t="s">
        <v>782</v>
      </c>
      <c r="D8409" t="s">
        <v>13240</v>
      </c>
    </row>
    <row r="8410" spans="1:4" x14ac:dyDescent="0.25">
      <c r="A8410" s="4" t="str">
        <f>HYPERLINK("http://www.autodoc.ru/Web/price/art/OPMER039B0R?analog=on","OPMER039B0R")</f>
        <v>OPMER039B0R</v>
      </c>
      <c r="B8410" s="1" t="s">
        <v>13241</v>
      </c>
      <c r="C8410" s="1" t="s">
        <v>782</v>
      </c>
      <c r="D8410" t="s">
        <v>13242</v>
      </c>
    </row>
    <row r="8411" spans="1:4" x14ac:dyDescent="0.25">
      <c r="A8411" s="4" t="str">
        <f>HYPERLINK("http://www.autodoc.ru/Web/price/art/OPMER03932?analog=on","OPMER03932")</f>
        <v>OPMER03932</v>
      </c>
      <c r="B8411" s="1" t="s">
        <v>13243</v>
      </c>
      <c r="C8411" s="1" t="s">
        <v>782</v>
      </c>
      <c r="D8411" t="s">
        <v>13244</v>
      </c>
    </row>
    <row r="8412" spans="1:4" x14ac:dyDescent="0.25">
      <c r="A8412" s="4" t="str">
        <f>HYPERLINK("http://www.autodoc.ru/Web/price/art/OPAST98971?analog=on","OPAST98971")</f>
        <v>OPAST98971</v>
      </c>
      <c r="B8412" s="1" t="s">
        <v>12379</v>
      </c>
      <c r="C8412" s="1" t="s">
        <v>699</v>
      </c>
      <c r="D8412" t="s">
        <v>12380</v>
      </c>
    </row>
    <row r="8413" spans="1:4" x14ac:dyDescent="0.25">
      <c r="A8413" s="3" t="s">
        <v>13245</v>
      </c>
      <c r="B8413" s="3"/>
      <c r="C8413" s="3"/>
      <c r="D8413" s="3"/>
    </row>
    <row r="8414" spans="1:4" x14ac:dyDescent="0.25">
      <c r="A8414" s="4" t="str">
        <f>HYPERLINK("http://www.autodoc.ru/Web/price/art/OPMER10000L?analog=on","OPMER10000L")</f>
        <v>OPMER10000L</v>
      </c>
      <c r="B8414" s="1" t="s">
        <v>13246</v>
      </c>
      <c r="C8414" s="1" t="s">
        <v>437</v>
      </c>
      <c r="D8414" t="s">
        <v>13247</v>
      </c>
    </row>
    <row r="8415" spans="1:4" x14ac:dyDescent="0.25">
      <c r="A8415" s="4" t="str">
        <f>HYPERLINK("http://www.autodoc.ru/Web/price/art/OPMER10000R?analog=on","OPMER10000R")</f>
        <v>OPMER10000R</v>
      </c>
      <c r="B8415" s="1" t="s">
        <v>13248</v>
      </c>
      <c r="C8415" s="1" t="s">
        <v>437</v>
      </c>
      <c r="D8415" t="s">
        <v>13249</v>
      </c>
    </row>
    <row r="8416" spans="1:4" x14ac:dyDescent="0.25">
      <c r="A8416" s="4" t="str">
        <f>HYPERLINK("http://www.autodoc.ru/Web/price/art/OPMER10070L?analog=on","OPMER10070L")</f>
        <v>OPMER10070L</v>
      </c>
      <c r="B8416" s="1" t="s">
        <v>12955</v>
      </c>
      <c r="C8416" s="1" t="s">
        <v>437</v>
      </c>
      <c r="D8416" t="s">
        <v>12956</v>
      </c>
    </row>
    <row r="8417" spans="1:4" x14ac:dyDescent="0.25">
      <c r="A8417" s="4" t="str">
        <f>HYPERLINK("http://www.autodoc.ru/Web/price/art/OPMER10070R?analog=on","OPMER10070R")</f>
        <v>OPMER10070R</v>
      </c>
      <c r="B8417" s="1" t="s">
        <v>12957</v>
      </c>
      <c r="C8417" s="1" t="s">
        <v>437</v>
      </c>
      <c r="D8417" t="s">
        <v>12958</v>
      </c>
    </row>
    <row r="8418" spans="1:4" x14ac:dyDescent="0.25">
      <c r="A8418" s="4" t="str">
        <f>HYPERLINK("http://www.autodoc.ru/Web/price/art/OPMER10160?analog=on","OPMER10160")</f>
        <v>OPMER10160</v>
      </c>
      <c r="B8418" s="1" t="s">
        <v>13250</v>
      </c>
      <c r="C8418" s="1" t="s">
        <v>437</v>
      </c>
      <c r="D8418" t="s">
        <v>13251</v>
      </c>
    </row>
    <row r="8419" spans="1:4" x14ac:dyDescent="0.25">
      <c r="A8419" s="4" t="str">
        <f>HYPERLINK("http://www.autodoc.ru/Web/price/art/CVCRZ09281L?analog=on","CVCRZ09281L")</f>
        <v>CVCRZ09281L</v>
      </c>
      <c r="B8419" s="1" t="s">
        <v>12470</v>
      </c>
      <c r="C8419" s="1" t="s">
        <v>2050</v>
      </c>
      <c r="D8419" t="s">
        <v>12474</v>
      </c>
    </row>
    <row r="8420" spans="1:4" x14ac:dyDescent="0.25">
      <c r="A8420" s="4" t="str">
        <f>HYPERLINK("http://www.autodoc.ru/Web/price/art/CVCRZ09281R?analog=on","CVCRZ09281R")</f>
        <v>CVCRZ09281R</v>
      </c>
      <c r="B8420" s="1" t="s">
        <v>12472</v>
      </c>
      <c r="C8420" s="1" t="s">
        <v>2050</v>
      </c>
      <c r="D8420" t="s">
        <v>12475</v>
      </c>
    </row>
    <row r="8421" spans="1:4" x14ac:dyDescent="0.25">
      <c r="A8421" s="4" t="str">
        <f>HYPERLINK("http://www.autodoc.ru/Web/price/art/OPMER10450XL?analog=on","OPMER10450XL")</f>
        <v>OPMER10450XL</v>
      </c>
      <c r="B8421" s="1" t="s">
        <v>13252</v>
      </c>
      <c r="C8421" s="1" t="s">
        <v>437</v>
      </c>
      <c r="D8421" t="s">
        <v>13253</v>
      </c>
    </row>
    <row r="8422" spans="1:4" x14ac:dyDescent="0.25">
      <c r="A8422" s="4" t="str">
        <f>HYPERLINK("http://www.autodoc.ru/Web/price/art/OPMER10450XR?analog=on","OPMER10450XR")</f>
        <v>OPMER10450XR</v>
      </c>
      <c r="B8422" s="1" t="s">
        <v>13254</v>
      </c>
      <c r="C8422" s="1" t="s">
        <v>437</v>
      </c>
      <c r="D8422" t="s">
        <v>13255</v>
      </c>
    </row>
    <row r="8423" spans="1:4" x14ac:dyDescent="0.25">
      <c r="A8423" s="4" t="str">
        <f>HYPERLINK("http://www.autodoc.ru/Web/price/art/OPMER10740L?analog=on","OPMER10740L")</f>
        <v>OPMER10740L</v>
      </c>
      <c r="B8423" s="1" t="s">
        <v>13256</v>
      </c>
      <c r="C8423" s="1" t="s">
        <v>437</v>
      </c>
      <c r="D8423" t="s">
        <v>13257</v>
      </c>
    </row>
    <row r="8424" spans="1:4" x14ac:dyDescent="0.25">
      <c r="A8424" s="4" t="str">
        <f>HYPERLINK("http://www.autodoc.ru/Web/price/art/OPMER10740R?analog=on","OPMER10740R")</f>
        <v>OPMER10740R</v>
      </c>
      <c r="B8424" s="1" t="s">
        <v>13258</v>
      </c>
      <c r="C8424" s="1" t="s">
        <v>437</v>
      </c>
      <c r="D8424" t="s">
        <v>13259</v>
      </c>
    </row>
    <row r="8425" spans="1:4" x14ac:dyDescent="0.25">
      <c r="A8425" s="3" t="s">
        <v>13260</v>
      </c>
      <c r="B8425" s="3"/>
      <c r="C8425" s="3"/>
      <c r="D8425" s="3"/>
    </row>
    <row r="8426" spans="1:4" x14ac:dyDescent="0.25">
      <c r="A8426" s="4" t="str">
        <f>HYPERLINK("http://www.autodoc.ru/Web/price/art/OPMOK12000L?analog=on","OPMOK12000L")</f>
        <v>OPMOK12000L</v>
      </c>
      <c r="B8426" s="1" t="s">
        <v>13261</v>
      </c>
      <c r="C8426" s="1" t="s">
        <v>546</v>
      </c>
      <c r="D8426" t="s">
        <v>13262</v>
      </c>
    </row>
    <row r="8427" spans="1:4" x14ac:dyDescent="0.25">
      <c r="A8427" s="4" t="str">
        <f>HYPERLINK("http://www.autodoc.ru/Web/price/art/OPMOK12000R?analog=on","OPMOK12000R")</f>
        <v>OPMOK12000R</v>
      </c>
      <c r="B8427" s="1" t="s">
        <v>13263</v>
      </c>
      <c r="C8427" s="1" t="s">
        <v>546</v>
      </c>
      <c r="D8427" t="s">
        <v>13264</v>
      </c>
    </row>
    <row r="8428" spans="1:4" x14ac:dyDescent="0.25">
      <c r="A8428" s="4" t="str">
        <f>HYPERLINK("http://www.autodoc.ru/Web/price/art/OPMOK12001L?analog=on","OPMOK12001L")</f>
        <v>OPMOK12001L</v>
      </c>
      <c r="B8428" s="1" t="s">
        <v>13265</v>
      </c>
      <c r="C8428" s="1" t="s">
        <v>546</v>
      </c>
      <c r="D8428" t="s">
        <v>13266</v>
      </c>
    </row>
    <row r="8429" spans="1:4" x14ac:dyDescent="0.25">
      <c r="A8429" s="4" t="str">
        <f>HYPERLINK("http://www.autodoc.ru/Web/price/art/OPMOK12001R?analog=on","OPMOK12001R")</f>
        <v>OPMOK12001R</v>
      </c>
      <c r="B8429" s="1" t="s">
        <v>13267</v>
      </c>
      <c r="C8429" s="1" t="s">
        <v>546</v>
      </c>
      <c r="D8429" t="s">
        <v>13268</v>
      </c>
    </row>
    <row r="8430" spans="1:4" x14ac:dyDescent="0.25">
      <c r="A8430" s="4" t="str">
        <f>HYPERLINK("http://www.autodoc.ru/Web/price/art/OPMOK12070Z?analog=on","OPMOK12070Z")</f>
        <v>OPMOK12070Z</v>
      </c>
      <c r="B8430" s="1" t="s">
        <v>13269</v>
      </c>
      <c r="C8430" s="1" t="s">
        <v>546</v>
      </c>
      <c r="D8430" t="s">
        <v>13270</v>
      </c>
    </row>
    <row r="8431" spans="1:4" x14ac:dyDescent="0.25">
      <c r="A8431" s="4" t="str">
        <f>HYPERLINK("http://www.autodoc.ru/Web/price/art/OPMOK12071Z?analog=on","OPMOK12071Z")</f>
        <v>OPMOK12071Z</v>
      </c>
      <c r="B8431" s="1" t="s">
        <v>13269</v>
      </c>
      <c r="C8431" s="1" t="s">
        <v>546</v>
      </c>
      <c r="D8431" t="s">
        <v>13271</v>
      </c>
    </row>
    <row r="8432" spans="1:4" x14ac:dyDescent="0.25">
      <c r="A8432" s="4" t="str">
        <f>HYPERLINK("http://www.autodoc.ru/Web/price/art/OPMOK12160?analog=on","OPMOK12160")</f>
        <v>OPMOK12160</v>
      </c>
      <c r="B8432" s="1" t="s">
        <v>13272</v>
      </c>
      <c r="C8432" s="1" t="s">
        <v>546</v>
      </c>
      <c r="D8432" t="s">
        <v>13273</v>
      </c>
    </row>
    <row r="8433" spans="1:4" x14ac:dyDescent="0.25">
      <c r="A8433" s="4" t="str">
        <f>HYPERLINK("http://www.autodoc.ru/Web/price/art/OPMOK12161?analog=on","OPMOK12161")</f>
        <v>OPMOK12161</v>
      </c>
      <c r="B8433" s="1" t="s">
        <v>13274</v>
      </c>
      <c r="C8433" s="1" t="s">
        <v>546</v>
      </c>
      <c r="D8433" t="s">
        <v>13275</v>
      </c>
    </row>
    <row r="8434" spans="1:4" x14ac:dyDescent="0.25">
      <c r="A8434" s="4" t="str">
        <f>HYPERLINK("http://www.autodoc.ru/Web/price/art/OPMOK12162?analog=on","OPMOK12162")</f>
        <v>OPMOK12162</v>
      </c>
      <c r="B8434" s="1" t="s">
        <v>13272</v>
      </c>
      <c r="C8434" s="1" t="s">
        <v>546</v>
      </c>
      <c r="D8434" t="s">
        <v>13276</v>
      </c>
    </row>
    <row r="8435" spans="1:4" x14ac:dyDescent="0.25">
      <c r="A8435" s="4" t="str">
        <f>HYPERLINK("http://www.autodoc.ru/Web/price/art/OPMOK12163?analog=on","OPMOK12163")</f>
        <v>OPMOK12163</v>
      </c>
      <c r="B8435" s="1" t="s">
        <v>13274</v>
      </c>
      <c r="C8435" s="1" t="s">
        <v>546</v>
      </c>
      <c r="D8435" t="s">
        <v>13277</v>
      </c>
    </row>
    <row r="8436" spans="1:4" x14ac:dyDescent="0.25">
      <c r="A8436" s="4" t="str">
        <f>HYPERLINK("http://www.autodoc.ru/Web/price/art/OPMOK12190?analog=on","OPMOK12190")</f>
        <v>OPMOK12190</v>
      </c>
      <c r="B8436" s="1" t="s">
        <v>13278</v>
      </c>
      <c r="C8436" s="1" t="s">
        <v>546</v>
      </c>
      <c r="D8436" t="s">
        <v>13279</v>
      </c>
    </row>
    <row r="8437" spans="1:4" x14ac:dyDescent="0.25">
      <c r="A8437" s="4" t="str">
        <f>HYPERLINK("http://www.autodoc.ru/Web/price/art/OPMOK12190L?analog=on","OPMOK12190L")</f>
        <v>OPMOK12190L</v>
      </c>
      <c r="C8437" s="1" t="s">
        <v>546</v>
      </c>
      <c r="D8437" t="s">
        <v>13280</v>
      </c>
    </row>
    <row r="8438" spans="1:4" x14ac:dyDescent="0.25">
      <c r="A8438" s="4" t="str">
        <f>HYPERLINK("http://www.autodoc.ru/Web/price/art/OPMOK12190R?analog=on","OPMOK12190R")</f>
        <v>OPMOK12190R</v>
      </c>
      <c r="C8438" s="1" t="s">
        <v>546</v>
      </c>
      <c r="D8438" t="s">
        <v>13281</v>
      </c>
    </row>
    <row r="8439" spans="1:4" x14ac:dyDescent="0.25">
      <c r="A8439" s="4" t="str">
        <f>HYPERLINK("http://www.autodoc.ru/Web/price/art/OPMOK12191?analog=on","OPMOK12191")</f>
        <v>OPMOK12191</v>
      </c>
      <c r="B8439" s="1" t="s">
        <v>13278</v>
      </c>
      <c r="C8439" s="1" t="s">
        <v>546</v>
      </c>
      <c r="D8439" t="s">
        <v>13282</v>
      </c>
    </row>
    <row r="8440" spans="1:4" x14ac:dyDescent="0.25">
      <c r="A8440" s="4" t="str">
        <f>HYPERLINK("http://www.autodoc.ru/Web/price/art/OPMOK12220?analog=on","OPMOK12220")</f>
        <v>OPMOK12220</v>
      </c>
      <c r="B8440" s="1" t="s">
        <v>13283</v>
      </c>
      <c r="C8440" s="1" t="s">
        <v>546</v>
      </c>
      <c r="D8440" t="s">
        <v>13284</v>
      </c>
    </row>
    <row r="8441" spans="1:4" x14ac:dyDescent="0.25">
      <c r="A8441" s="4" t="str">
        <f>HYPERLINK("http://www.autodoc.ru/Web/price/art/OPMOK12270L?analog=on","OPMOK12270L")</f>
        <v>OPMOK12270L</v>
      </c>
      <c r="B8441" s="1" t="s">
        <v>13285</v>
      </c>
      <c r="C8441" s="1" t="s">
        <v>546</v>
      </c>
      <c r="D8441" t="s">
        <v>13286</v>
      </c>
    </row>
    <row r="8442" spans="1:4" x14ac:dyDescent="0.25">
      <c r="A8442" s="4" t="str">
        <f>HYPERLINK("http://www.autodoc.ru/Web/price/art/OPMOK12270R?analog=on","OPMOK12270R")</f>
        <v>OPMOK12270R</v>
      </c>
      <c r="B8442" s="1" t="s">
        <v>13287</v>
      </c>
      <c r="C8442" s="1" t="s">
        <v>546</v>
      </c>
      <c r="D8442" t="s">
        <v>13288</v>
      </c>
    </row>
    <row r="8443" spans="1:4" x14ac:dyDescent="0.25">
      <c r="A8443" s="4" t="str">
        <f>HYPERLINK("http://www.autodoc.ru/Web/price/art/OPMOK12300L?analog=on","OPMOK12300L")</f>
        <v>OPMOK12300L</v>
      </c>
      <c r="B8443" s="1" t="s">
        <v>13289</v>
      </c>
      <c r="C8443" s="1" t="s">
        <v>546</v>
      </c>
      <c r="D8443" t="s">
        <v>13290</v>
      </c>
    </row>
    <row r="8444" spans="1:4" x14ac:dyDescent="0.25">
      <c r="A8444" s="4" t="str">
        <f>HYPERLINK("http://www.autodoc.ru/Web/price/art/OPMOK12300R?analog=on","OPMOK12300R")</f>
        <v>OPMOK12300R</v>
      </c>
      <c r="B8444" s="1" t="s">
        <v>13291</v>
      </c>
      <c r="C8444" s="1" t="s">
        <v>546</v>
      </c>
      <c r="D8444" t="s">
        <v>13292</v>
      </c>
    </row>
    <row r="8445" spans="1:4" x14ac:dyDescent="0.25">
      <c r="A8445" s="4" t="str">
        <f>HYPERLINK("http://www.autodoc.ru/Web/price/art/OPMOK12450L?analog=on","OPMOK12450L")</f>
        <v>OPMOK12450L</v>
      </c>
      <c r="B8445" s="1" t="s">
        <v>13293</v>
      </c>
      <c r="C8445" s="1" t="s">
        <v>546</v>
      </c>
      <c r="D8445" t="s">
        <v>13294</v>
      </c>
    </row>
    <row r="8446" spans="1:4" x14ac:dyDescent="0.25">
      <c r="A8446" s="4" t="str">
        <f>HYPERLINK("http://www.autodoc.ru/Web/price/art/OPMOK12450R?analog=on","OPMOK12450R")</f>
        <v>OPMOK12450R</v>
      </c>
      <c r="B8446" s="1" t="s">
        <v>13295</v>
      </c>
      <c r="C8446" s="1" t="s">
        <v>546</v>
      </c>
      <c r="D8446" t="s">
        <v>13296</v>
      </c>
    </row>
    <row r="8447" spans="1:4" x14ac:dyDescent="0.25">
      <c r="A8447" s="4" t="str">
        <f>HYPERLINK("http://www.autodoc.ru/Web/price/art/OPMOK12451L?analog=on","OPMOK12451L")</f>
        <v>OPMOK12451L</v>
      </c>
      <c r="B8447" s="1" t="s">
        <v>13297</v>
      </c>
      <c r="C8447" s="1" t="s">
        <v>546</v>
      </c>
      <c r="D8447" t="s">
        <v>13298</v>
      </c>
    </row>
    <row r="8448" spans="1:4" x14ac:dyDescent="0.25">
      <c r="A8448" s="4" t="str">
        <f>HYPERLINK("http://www.autodoc.ru/Web/price/art/OPMOK12451R?analog=on","OPMOK12451R")</f>
        <v>OPMOK12451R</v>
      </c>
      <c r="B8448" s="1" t="s">
        <v>13299</v>
      </c>
      <c r="C8448" s="1" t="s">
        <v>546</v>
      </c>
      <c r="D8448" t="s">
        <v>13300</v>
      </c>
    </row>
    <row r="8449" spans="1:4" x14ac:dyDescent="0.25">
      <c r="A8449" s="4" t="str">
        <f>HYPERLINK("http://www.autodoc.ru/Web/price/art/OPMOK12452L?analog=on","OPMOK12452L")</f>
        <v>OPMOK12452L</v>
      </c>
      <c r="B8449" s="1" t="s">
        <v>13293</v>
      </c>
      <c r="C8449" s="1" t="s">
        <v>546</v>
      </c>
      <c r="D8449" t="s">
        <v>13301</v>
      </c>
    </row>
    <row r="8450" spans="1:4" x14ac:dyDescent="0.25">
      <c r="A8450" s="4" t="str">
        <f>HYPERLINK("http://www.autodoc.ru/Web/price/art/OPMOK12452R?analog=on","OPMOK12452R")</f>
        <v>OPMOK12452R</v>
      </c>
      <c r="B8450" s="1" t="s">
        <v>13295</v>
      </c>
      <c r="C8450" s="1" t="s">
        <v>546</v>
      </c>
      <c r="D8450" t="s">
        <v>13302</v>
      </c>
    </row>
    <row r="8451" spans="1:4" x14ac:dyDescent="0.25">
      <c r="A8451" s="4" t="str">
        <f>HYPERLINK("http://www.autodoc.ru/Web/price/art/OPMOK12510L?analog=on","OPMOK12510L")</f>
        <v>OPMOK12510L</v>
      </c>
      <c r="B8451" s="1" t="s">
        <v>13303</v>
      </c>
      <c r="C8451" s="1" t="s">
        <v>546</v>
      </c>
      <c r="D8451" t="s">
        <v>13304</v>
      </c>
    </row>
    <row r="8452" spans="1:4" x14ac:dyDescent="0.25">
      <c r="A8452" s="4" t="str">
        <f>HYPERLINK("http://www.autodoc.ru/Web/price/art/OPMOK12510R?analog=on","OPMOK12510R")</f>
        <v>OPMOK12510R</v>
      </c>
      <c r="B8452" s="1" t="s">
        <v>13305</v>
      </c>
      <c r="C8452" s="1" t="s">
        <v>546</v>
      </c>
      <c r="D8452" t="s">
        <v>13306</v>
      </c>
    </row>
    <row r="8453" spans="1:4" x14ac:dyDescent="0.25">
      <c r="A8453" s="4" t="str">
        <f>HYPERLINK("http://www.autodoc.ru/Web/price/art/OPMOK12520L?analog=on","OPMOK12520L")</f>
        <v>OPMOK12520L</v>
      </c>
      <c r="B8453" s="1" t="s">
        <v>13307</v>
      </c>
      <c r="C8453" s="1" t="s">
        <v>546</v>
      </c>
      <c r="D8453" t="s">
        <v>13308</v>
      </c>
    </row>
    <row r="8454" spans="1:4" x14ac:dyDescent="0.25">
      <c r="A8454" s="4" t="str">
        <f>HYPERLINK("http://www.autodoc.ru/Web/price/art/OPMOK12520R?analog=on","OPMOK12520R")</f>
        <v>OPMOK12520R</v>
      </c>
      <c r="B8454" s="1" t="s">
        <v>13309</v>
      </c>
      <c r="C8454" s="1" t="s">
        <v>546</v>
      </c>
      <c r="D8454" t="s">
        <v>13310</v>
      </c>
    </row>
    <row r="8455" spans="1:4" x14ac:dyDescent="0.25">
      <c r="A8455" s="4" t="str">
        <f>HYPERLINK("http://www.autodoc.ru/Web/price/art/OPMOK12560L?analog=on","OPMOK12560L")</f>
        <v>OPMOK12560L</v>
      </c>
      <c r="B8455" s="1" t="s">
        <v>13311</v>
      </c>
      <c r="C8455" s="1" t="s">
        <v>546</v>
      </c>
      <c r="D8455" t="s">
        <v>13312</v>
      </c>
    </row>
    <row r="8456" spans="1:4" x14ac:dyDescent="0.25">
      <c r="A8456" s="4" t="str">
        <f>HYPERLINK("http://www.autodoc.ru/Web/price/art/OPMOK12560R?analog=on","OPMOK12560R")</f>
        <v>OPMOK12560R</v>
      </c>
      <c r="B8456" s="1" t="s">
        <v>13313</v>
      </c>
      <c r="C8456" s="1" t="s">
        <v>546</v>
      </c>
      <c r="D8456" t="s">
        <v>13314</v>
      </c>
    </row>
    <row r="8457" spans="1:4" x14ac:dyDescent="0.25">
      <c r="A8457" s="4" t="str">
        <f>HYPERLINK("http://www.autodoc.ru/Web/price/art/OPMOK12600?analog=on","OPMOK12600")</f>
        <v>OPMOK12600</v>
      </c>
      <c r="B8457" s="1" t="s">
        <v>13315</v>
      </c>
      <c r="C8457" s="1" t="s">
        <v>546</v>
      </c>
      <c r="D8457" t="s">
        <v>13316</v>
      </c>
    </row>
    <row r="8458" spans="1:4" x14ac:dyDescent="0.25">
      <c r="A8458" s="4" t="str">
        <f>HYPERLINK("http://www.autodoc.ru/Web/price/art/OPMOK12670L?analog=on","OPMOK12670L")</f>
        <v>OPMOK12670L</v>
      </c>
      <c r="B8458" s="1" t="s">
        <v>13317</v>
      </c>
      <c r="C8458" s="1" t="s">
        <v>546</v>
      </c>
      <c r="D8458" t="s">
        <v>13318</v>
      </c>
    </row>
    <row r="8459" spans="1:4" x14ac:dyDescent="0.25">
      <c r="A8459" s="4" t="str">
        <f>HYPERLINK("http://www.autodoc.ru/Web/price/art/OPMOK12670R?analog=on","OPMOK12670R")</f>
        <v>OPMOK12670R</v>
      </c>
      <c r="B8459" s="1" t="s">
        <v>13319</v>
      </c>
      <c r="C8459" s="1" t="s">
        <v>546</v>
      </c>
      <c r="D8459" t="s">
        <v>13320</v>
      </c>
    </row>
    <row r="8460" spans="1:4" x14ac:dyDescent="0.25">
      <c r="A8460" s="4" t="str">
        <f>HYPERLINK("http://www.autodoc.ru/Web/price/art/OPMOK12671L?analog=on","OPMOK12671L")</f>
        <v>OPMOK12671L</v>
      </c>
      <c r="B8460" s="1" t="s">
        <v>13317</v>
      </c>
      <c r="C8460" s="1" t="s">
        <v>546</v>
      </c>
      <c r="D8460" t="s">
        <v>13321</v>
      </c>
    </row>
    <row r="8461" spans="1:4" x14ac:dyDescent="0.25">
      <c r="A8461" s="4" t="str">
        <f>HYPERLINK("http://www.autodoc.ru/Web/price/art/OPMOK12671R?analog=on","OPMOK12671R")</f>
        <v>OPMOK12671R</v>
      </c>
      <c r="B8461" s="1" t="s">
        <v>13319</v>
      </c>
      <c r="C8461" s="1" t="s">
        <v>546</v>
      </c>
      <c r="D8461" t="s">
        <v>13322</v>
      </c>
    </row>
    <row r="8462" spans="1:4" x14ac:dyDescent="0.25">
      <c r="A8462" s="4" t="str">
        <f>HYPERLINK("http://www.autodoc.ru/Web/price/art/OPMOK12730L?analog=on","OPMOK12730L")</f>
        <v>OPMOK12730L</v>
      </c>
      <c r="B8462" s="1" t="s">
        <v>13323</v>
      </c>
      <c r="C8462" s="1" t="s">
        <v>546</v>
      </c>
      <c r="D8462" t="s">
        <v>13324</v>
      </c>
    </row>
    <row r="8463" spans="1:4" x14ac:dyDescent="0.25">
      <c r="A8463" s="4" t="str">
        <f>HYPERLINK("http://www.autodoc.ru/Web/price/art/OPMOK12730R?analog=on","OPMOK12730R")</f>
        <v>OPMOK12730R</v>
      </c>
      <c r="B8463" s="1" t="s">
        <v>13325</v>
      </c>
      <c r="C8463" s="1" t="s">
        <v>546</v>
      </c>
      <c r="D8463" t="s">
        <v>13326</v>
      </c>
    </row>
    <row r="8464" spans="1:4" x14ac:dyDescent="0.25">
      <c r="A8464" s="4" t="str">
        <f>HYPERLINK("http://www.autodoc.ru/Web/price/art/OPMOK12740L?analog=on","OPMOK12740L")</f>
        <v>OPMOK12740L</v>
      </c>
      <c r="B8464" s="1" t="s">
        <v>13327</v>
      </c>
      <c r="C8464" s="1" t="s">
        <v>546</v>
      </c>
      <c r="D8464" t="s">
        <v>13328</v>
      </c>
    </row>
    <row r="8465" spans="1:4" x14ac:dyDescent="0.25">
      <c r="A8465" s="4" t="str">
        <f>HYPERLINK("http://www.autodoc.ru/Web/price/art/OPMOK12740R?analog=on","OPMOK12740R")</f>
        <v>OPMOK12740R</v>
      </c>
      <c r="B8465" s="1" t="s">
        <v>13329</v>
      </c>
      <c r="C8465" s="1" t="s">
        <v>546</v>
      </c>
      <c r="D8465" t="s">
        <v>13330</v>
      </c>
    </row>
    <row r="8466" spans="1:4" x14ac:dyDescent="0.25">
      <c r="A8466" s="4" t="str">
        <f>HYPERLINK("http://www.autodoc.ru/Web/price/art/OPMOK129F0P?analog=on","OPMOK129F0P")</f>
        <v>OPMOK129F0P</v>
      </c>
      <c r="B8466" s="1" t="s">
        <v>13331</v>
      </c>
      <c r="C8466" s="1" t="s">
        <v>546</v>
      </c>
      <c r="D8466" t="s">
        <v>13332</v>
      </c>
    </row>
    <row r="8467" spans="1:4" x14ac:dyDescent="0.25">
      <c r="A8467" s="3" t="s">
        <v>13333</v>
      </c>
      <c r="B8467" s="3"/>
      <c r="C8467" s="3"/>
      <c r="D8467" s="3"/>
    </row>
    <row r="8468" spans="1:4" x14ac:dyDescent="0.25">
      <c r="A8468" s="4" t="str">
        <f>HYPERLINK("http://www.autodoc.ru/Web/price/art/ISTRP92001L?analog=on","ISTRP92001L")</f>
        <v>ISTRP92001L</v>
      </c>
      <c r="B8468" s="1" t="s">
        <v>13334</v>
      </c>
      <c r="C8468" s="1" t="s">
        <v>12175</v>
      </c>
      <c r="D8468" t="s">
        <v>13335</v>
      </c>
    </row>
    <row r="8469" spans="1:4" x14ac:dyDescent="0.25">
      <c r="A8469" s="4" t="str">
        <f>HYPERLINK("http://www.autodoc.ru/Web/price/art/ISTRP92001R?analog=on","ISTRP92001R")</f>
        <v>ISTRP92001R</v>
      </c>
      <c r="B8469" s="1" t="s">
        <v>13336</v>
      </c>
      <c r="C8469" s="1" t="s">
        <v>12175</v>
      </c>
      <c r="D8469" t="s">
        <v>13337</v>
      </c>
    </row>
    <row r="8470" spans="1:4" x14ac:dyDescent="0.25">
      <c r="A8470" s="4" t="str">
        <f>HYPERLINK("http://www.autodoc.ru/Web/price/art/ISTRP92030L?analog=on","ISTRP92030L")</f>
        <v>ISTRP92030L</v>
      </c>
      <c r="B8470" s="1" t="s">
        <v>13338</v>
      </c>
      <c r="C8470" s="1" t="s">
        <v>12175</v>
      </c>
      <c r="D8470" t="s">
        <v>13339</v>
      </c>
    </row>
    <row r="8471" spans="1:4" x14ac:dyDescent="0.25">
      <c r="A8471" s="4" t="str">
        <f>HYPERLINK("http://www.autodoc.ru/Web/price/art/ISTRP92030R?analog=on","ISTRP92030R")</f>
        <v>ISTRP92030R</v>
      </c>
      <c r="B8471" s="1" t="s">
        <v>13340</v>
      </c>
      <c r="C8471" s="1" t="s">
        <v>12175</v>
      </c>
      <c r="D8471" t="s">
        <v>13341</v>
      </c>
    </row>
    <row r="8472" spans="1:4" x14ac:dyDescent="0.25">
      <c r="A8472" s="4" t="str">
        <f>HYPERLINK("http://www.autodoc.ru/Web/price/art/ISTRP92140?analog=on","ISTRP92140")</f>
        <v>ISTRP92140</v>
      </c>
      <c r="B8472" s="1" t="s">
        <v>13342</v>
      </c>
      <c r="C8472" s="1" t="s">
        <v>12175</v>
      </c>
      <c r="D8472" t="s">
        <v>13343</v>
      </c>
    </row>
    <row r="8473" spans="1:4" x14ac:dyDescent="0.25">
      <c r="A8473" s="4" t="str">
        <f>HYPERLINK("http://www.autodoc.ru/Web/price/art/ISTRP92160B?analog=on","ISTRP92160B")</f>
        <v>ISTRP92160B</v>
      </c>
      <c r="B8473" s="1" t="s">
        <v>13344</v>
      </c>
      <c r="C8473" s="1" t="s">
        <v>12175</v>
      </c>
      <c r="D8473" t="s">
        <v>13345</v>
      </c>
    </row>
    <row r="8474" spans="1:4" x14ac:dyDescent="0.25">
      <c r="A8474" s="4" t="str">
        <f>HYPERLINK("http://www.autodoc.ru/Web/price/art/ISTRP92161B?analog=on","ISTRP92161B")</f>
        <v>ISTRP92161B</v>
      </c>
      <c r="B8474" s="1" t="s">
        <v>13346</v>
      </c>
      <c r="C8474" s="1" t="s">
        <v>12175</v>
      </c>
      <c r="D8474" t="s">
        <v>13347</v>
      </c>
    </row>
    <row r="8475" spans="1:4" x14ac:dyDescent="0.25">
      <c r="A8475" s="4" t="str">
        <f>HYPERLINK("http://www.autodoc.ru/Web/price/art/ISTRP92240?analog=on","ISTRP92240")</f>
        <v>ISTRP92240</v>
      </c>
      <c r="B8475" s="1" t="s">
        <v>13348</v>
      </c>
      <c r="C8475" s="1" t="s">
        <v>12175</v>
      </c>
      <c r="D8475" t="s">
        <v>13349</v>
      </c>
    </row>
    <row r="8476" spans="1:4" x14ac:dyDescent="0.25">
      <c r="A8476" s="4" t="str">
        <f>HYPERLINK("http://www.autodoc.ru/Web/price/art/ISTRP92270L?analog=on","ISTRP92270L")</f>
        <v>ISTRP92270L</v>
      </c>
      <c r="B8476" s="1" t="s">
        <v>13350</v>
      </c>
      <c r="C8476" s="1" t="s">
        <v>12175</v>
      </c>
      <c r="D8476" t="s">
        <v>13351</v>
      </c>
    </row>
    <row r="8477" spans="1:4" x14ac:dyDescent="0.25">
      <c r="A8477" s="4" t="str">
        <f>HYPERLINK("http://www.autodoc.ru/Web/price/art/ISTRP92270R?analog=on","ISTRP92270R")</f>
        <v>ISTRP92270R</v>
      </c>
      <c r="B8477" s="1" t="s">
        <v>13352</v>
      </c>
      <c r="C8477" s="1" t="s">
        <v>12175</v>
      </c>
      <c r="D8477" t="s">
        <v>13353</v>
      </c>
    </row>
    <row r="8478" spans="1:4" x14ac:dyDescent="0.25">
      <c r="A8478" s="4" t="str">
        <f>HYPERLINK("http://www.autodoc.ru/Web/price/art/ISTRP92330?analog=on","ISTRP92330")</f>
        <v>ISTRP92330</v>
      </c>
      <c r="B8478" s="1" t="s">
        <v>13354</v>
      </c>
      <c r="C8478" s="1" t="s">
        <v>12175</v>
      </c>
      <c r="D8478" t="s">
        <v>13355</v>
      </c>
    </row>
    <row r="8479" spans="1:4" x14ac:dyDescent="0.25">
      <c r="A8479" s="4" t="str">
        <f>HYPERLINK("http://www.autodoc.ru/Web/price/art/ISTRP92380?analog=on","ISTRP92380")</f>
        <v>ISTRP92380</v>
      </c>
      <c r="B8479" s="1" t="s">
        <v>13356</v>
      </c>
      <c r="C8479" s="1" t="s">
        <v>12175</v>
      </c>
      <c r="D8479" t="s">
        <v>13357</v>
      </c>
    </row>
    <row r="8480" spans="1:4" x14ac:dyDescent="0.25">
      <c r="A8480" s="4" t="str">
        <f>HYPERLINK("http://www.autodoc.ru/Web/price/art/ISTRP92740L?analog=on","ISTRP92740L")</f>
        <v>ISTRP92740L</v>
      </c>
      <c r="B8480" s="1" t="s">
        <v>13358</v>
      </c>
      <c r="C8480" s="1" t="s">
        <v>12175</v>
      </c>
      <c r="D8480" t="s">
        <v>13359</v>
      </c>
    </row>
    <row r="8481" spans="1:4" x14ac:dyDescent="0.25">
      <c r="A8481" s="4" t="str">
        <f>HYPERLINK("http://www.autodoc.ru/Web/price/art/ISTRP92740R?analog=on","ISTRP92740R")</f>
        <v>ISTRP92740R</v>
      </c>
      <c r="B8481" s="1" t="s">
        <v>13360</v>
      </c>
      <c r="C8481" s="1" t="s">
        <v>12175</v>
      </c>
      <c r="D8481" t="s">
        <v>13361</v>
      </c>
    </row>
    <row r="8482" spans="1:4" x14ac:dyDescent="0.25">
      <c r="A8482" s="4" t="str">
        <f>HYPERLINK("http://www.autodoc.ru/Web/price/art/ISTRP92910?analog=on","ISTRP92910")</f>
        <v>ISTRP92910</v>
      </c>
      <c r="B8482" s="1" t="s">
        <v>13362</v>
      </c>
      <c r="C8482" s="1" t="s">
        <v>12175</v>
      </c>
      <c r="D8482" t="s">
        <v>13363</v>
      </c>
    </row>
    <row r="8483" spans="1:4" x14ac:dyDescent="0.25">
      <c r="A8483" s="3" t="s">
        <v>13364</v>
      </c>
      <c r="B8483" s="3"/>
      <c r="C8483" s="3"/>
      <c r="D8483" s="3"/>
    </row>
    <row r="8484" spans="1:4" x14ac:dyDescent="0.25">
      <c r="A8484" s="4" t="str">
        <f>HYPERLINK("http://www.autodoc.ru/Web/price/art/ISTRP99160X?analog=on","ISTRP99160X")</f>
        <v>ISTRP99160X</v>
      </c>
      <c r="B8484" s="1" t="s">
        <v>13365</v>
      </c>
      <c r="C8484" s="1" t="s">
        <v>3546</v>
      </c>
      <c r="D8484" t="s">
        <v>13366</v>
      </c>
    </row>
    <row r="8485" spans="1:4" x14ac:dyDescent="0.25">
      <c r="A8485" s="4" t="str">
        <f>HYPERLINK("http://www.autodoc.ru/Web/price/art/ISTRP99270L?analog=on","ISTRP99270L")</f>
        <v>ISTRP99270L</v>
      </c>
      <c r="B8485" s="1" t="s">
        <v>13367</v>
      </c>
      <c r="C8485" s="1" t="s">
        <v>3546</v>
      </c>
      <c r="D8485" t="s">
        <v>13368</v>
      </c>
    </row>
    <row r="8486" spans="1:4" x14ac:dyDescent="0.25">
      <c r="A8486" s="4" t="str">
        <f>HYPERLINK("http://www.autodoc.ru/Web/price/art/ISTRP99270R?analog=on","ISTRP99270R")</f>
        <v>ISTRP99270R</v>
      </c>
      <c r="B8486" s="1" t="s">
        <v>13369</v>
      </c>
      <c r="C8486" s="1" t="s">
        <v>3546</v>
      </c>
      <c r="D8486" t="s">
        <v>13370</v>
      </c>
    </row>
    <row r="8487" spans="1:4" x14ac:dyDescent="0.25">
      <c r="A8487" s="4" t="str">
        <f>HYPERLINK("http://www.autodoc.ru/Web/price/art/ISTRP99330?analog=on","ISTRP99330")</f>
        <v>ISTRP99330</v>
      </c>
      <c r="B8487" s="1" t="s">
        <v>13371</v>
      </c>
      <c r="C8487" s="1" t="s">
        <v>3546</v>
      </c>
      <c r="D8487" t="s">
        <v>13372</v>
      </c>
    </row>
    <row r="8488" spans="1:4" x14ac:dyDescent="0.25">
      <c r="A8488" s="4" t="str">
        <f>HYPERLINK("http://www.autodoc.ru/Web/price/art/ISTRP99740RWL?analog=on","ISTRP99740RWL")</f>
        <v>ISTRP99740RWL</v>
      </c>
      <c r="B8488" s="1" t="s">
        <v>13373</v>
      </c>
      <c r="C8488" s="1" t="s">
        <v>3546</v>
      </c>
      <c r="D8488" t="s">
        <v>13374</v>
      </c>
    </row>
    <row r="8489" spans="1:4" x14ac:dyDescent="0.25">
      <c r="A8489" s="4" t="str">
        <f>HYPERLINK("http://www.autodoc.ru/Web/price/art/ISTRP99740RWR?analog=on","ISTRP99740RWR")</f>
        <v>ISTRP99740RWR</v>
      </c>
      <c r="B8489" s="1" t="s">
        <v>13375</v>
      </c>
      <c r="C8489" s="1" t="s">
        <v>3546</v>
      </c>
      <c r="D8489" t="s">
        <v>13376</v>
      </c>
    </row>
    <row r="8490" spans="1:4" x14ac:dyDescent="0.25">
      <c r="A8490" s="4" t="str">
        <f>HYPERLINK("http://www.autodoc.ru/Web/price/art/ISTRP99940?analog=on","ISTRP99940")</f>
        <v>ISTRP99940</v>
      </c>
      <c r="B8490" s="1" t="s">
        <v>13377</v>
      </c>
      <c r="C8490" s="1" t="s">
        <v>3546</v>
      </c>
      <c r="D8490" t="s">
        <v>13378</v>
      </c>
    </row>
    <row r="8491" spans="1:4" x14ac:dyDescent="0.25">
      <c r="A8491" s="3" t="s">
        <v>13379</v>
      </c>
      <c r="B8491" s="3"/>
      <c r="C8491" s="3"/>
      <c r="D8491" s="3"/>
    </row>
    <row r="8492" spans="1:4" x14ac:dyDescent="0.25">
      <c r="A8492" s="4" t="str">
        <f>HYPERLINK("http://www.autodoc.ru/Web/price/art/OPOMB00000L?analog=on","OPOMB00000L")</f>
        <v>OPOMB00000L</v>
      </c>
      <c r="B8492" s="1" t="s">
        <v>13380</v>
      </c>
      <c r="C8492" s="1" t="s">
        <v>3014</v>
      </c>
      <c r="D8492" t="s">
        <v>13381</v>
      </c>
    </row>
    <row r="8493" spans="1:4" x14ac:dyDescent="0.25">
      <c r="A8493" s="4" t="str">
        <f>HYPERLINK("http://www.autodoc.ru/Web/price/art/OPOMB00000R?analog=on","OPOMB00000R")</f>
        <v>OPOMB00000R</v>
      </c>
      <c r="B8493" s="1" t="s">
        <v>13382</v>
      </c>
      <c r="C8493" s="1" t="s">
        <v>3014</v>
      </c>
      <c r="D8493" t="s">
        <v>13383</v>
      </c>
    </row>
    <row r="8494" spans="1:4" x14ac:dyDescent="0.25">
      <c r="A8494" s="4" t="str">
        <f>HYPERLINK("http://www.autodoc.ru/Web/price/art/OPOMB00001L?analog=on","OPOMB00001L")</f>
        <v>OPOMB00001L</v>
      </c>
      <c r="B8494" s="1" t="s">
        <v>13384</v>
      </c>
      <c r="C8494" s="1" t="s">
        <v>3014</v>
      </c>
      <c r="D8494" t="s">
        <v>13385</v>
      </c>
    </row>
    <row r="8495" spans="1:4" x14ac:dyDescent="0.25">
      <c r="A8495" s="4" t="str">
        <f>HYPERLINK("http://www.autodoc.ru/Web/price/art/OPOMB00001R?analog=on","OPOMB00001R")</f>
        <v>OPOMB00001R</v>
      </c>
      <c r="B8495" s="1" t="s">
        <v>13386</v>
      </c>
      <c r="C8495" s="1" t="s">
        <v>3014</v>
      </c>
      <c r="D8495" t="s">
        <v>13387</v>
      </c>
    </row>
    <row r="8496" spans="1:4" x14ac:dyDescent="0.25">
      <c r="A8496" s="4" t="str">
        <f>HYPERLINK("http://www.autodoc.ru/Web/price/art/OPOMB94002HN?analog=on","OPOMB94002HN")</f>
        <v>OPOMB94002HN</v>
      </c>
      <c r="B8496" s="1" t="s">
        <v>13388</v>
      </c>
      <c r="C8496" s="1" t="s">
        <v>2948</v>
      </c>
      <c r="D8496" t="s">
        <v>13389</v>
      </c>
    </row>
    <row r="8497" spans="1:4" x14ac:dyDescent="0.25">
      <c r="A8497" s="4" t="str">
        <f>HYPERLINK("http://www.autodoc.ru/Web/price/art/OPOMB00070L?analog=on","OPOMB00070L")</f>
        <v>OPOMB00070L</v>
      </c>
      <c r="B8497" s="1" t="s">
        <v>13390</v>
      </c>
      <c r="C8497" s="1" t="s">
        <v>3014</v>
      </c>
      <c r="D8497" t="s">
        <v>13391</v>
      </c>
    </row>
    <row r="8498" spans="1:4" x14ac:dyDescent="0.25">
      <c r="A8498" s="4" t="str">
        <f>HYPERLINK("http://www.autodoc.ru/Web/price/art/OPOMB00070R?analog=on","OPOMB00070R")</f>
        <v>OPOMB00070R</v>
      </c>
      <c r="B8498" s="1" t="s">
        <v>13392</v>
      </c>
      <c r="C8498" s="1" t="s">
        <v>3014</v>
      </c>
      <c r="D8498" t="s">
        <v>13393</v>
      </c>
    </row>
    <row r="8499" spans="1:4" x14ac:dyDescent="0.25">
      <c r="A8499" s="4" t="str">
        <f>HYPERLINK("http://www.autodoc.ru/Web/price/art/OPOMB00160X?analog=on","OPOMB00160X")</f>
        <v>OPOMB00160X</v>
      </c>
      <c r="B8499" s="1" t="s">
        <v>13394</v>
      </c>
      <c r="C8499" s="1" t="s">
        <v>3014</v>
      </c>
      <c r="D8499" t="s">
        <v>13395</v>
      </c>
    </row>
    <row r="8500" spans="1:4" x14ac:dyDescent="0.25">
      <c r="A8500" s="3" t="s">
        <v>13396</v>
      </c>
      <c r="B8500" s="3"/>
      <c r="C8500" s="3"/>
      <c r="D8500" s="3"/>
    </row>
    <row r="8501" spans="1:4" x14ac:dyDescent="0.25">
      <c r="A8501" s="4" t="str">
        <f>HYPERLINK("http://www.autodoc.ru/Web/price/art/OPOMB86000L?analog=on","OPOMB86000L")</f>
        <v>OPOMB86000L</v>
      </c>
      <c r="B8501" s="1" t="s">
        <v>13397</v>
      </c>
      <c r="C8501" s="1" t="s">
        <v>13398</v>
      </c>
      <c r="D8501" t="s">
        <v>13399</v>
      </c>
    </row>
    <row r="8502" spans="1:4" x14ac:dyDescent="0.25">
      <c r="A8502" s="4" t="str">
        <f>HYPERLINK("http://www.autodoc.ru/Web/price/art/OPOMB86000R?analog=on","OPOMB86000R")</f>
        <v>OPOMB86000R</v>
      </c>
      <c r="B8502" s="1" t="s">
        <v>13400</v>
      </c>
      <c r="C8502" s="1" t="s">
        <v>13398</v>
      </c>
      <c r="D8502" t="s">
        <v>13401</v>
      </c>
    </row>
    <row r="8503" spans="1:4" x14ac:dyDescent="0.25">
      <c r="A8503" s="4" t="str">
        <f>HYPERLINK("http://www.autodoc.ru/Web/price/art/OPASC82020L?analog=on","OPASC82020L")</f>
        <v>OPASC82020L</v>
      </c>
      <c r="B8503" s="1" t="s">
        <v>13402</v>
      </c>
      <c r="C8503" s="1" t="s">
        <v>432</v>
      </c>
      <c r="D8503" t="s">
        <v>13403</v>
      </c>
    </row>
    <row r="8504" spans="1:4" x14ac:dyDescent="0.25">
      <c r="A8504" s="4" t="str">
        <f>HYPERLINK("http://www.autodoc.ru/Web/price/art/OPASC82020R?analog=on","OPASC82020R")</f>
        <v>OPASC82020R</v>
      </c>
      <c r="B8504" s="1" t="s">
        <v>13404</v>
      </c>
      <c r="C8504" s="1" t="s">
        <v>432</v>
      </c>
      <c r="D8504" t="s">
        <v>13405</v>
      </c>
    </row>
    <row r="8505" spans="1:4" x14ac:dyDescent="0.25">
      <c r="A8505" s="4" t="str">
        <f>HYPERLINK("http://www.autodoc.ru/Web/price/art/OPOMB86020L?analog=on","OPOMB86020L")</f>
        <v>OPOMB86020L</v>
      </c>
      <c r="B8505" s="1" t="s">
        <v>13406</v>
      </c>
      <c r="C8505" s="1" t="s">
        <v>13398</v>
      </c>
      <c r="D8505" t="s">
        <v>13407</v>
      </c>
    </row>
    <row r="8506" spans="1:4" x14ac:dyDescent="0.25">
      <c r="A8506" s="4" t="str">
        <f>HYPERLINK("http://www.autodoc.ru/Web/price/art/OPOMB86020R?analog=on","OPOMB86020R")</f>
        <v>OPOMB86020R</v>
      </c>
      <c r="B8506" s="1" t="s">
        <v>13408</v>
      </c>
      <c r="C8506" s="1" t="s">
        <v>13398</v>
      </c>
      <c r="D8506" t="s">
        <v>13409</v>
      </c>
    </row>
    <row r="8507" spans="1:4" x14ac:dyDescent="0.25">
      <c r="A8507" s="4" t="str">
        <f>HYPERLINK("http://www.autodoc.ru/Web/price/art/OPOMB86030L?analog=on","OPOMB86030L")</f>
        <v>OPOMB86030L</v>
      </c>
      <c r="B8507" s="1" t="s">
        <v>13410</v>
      </c>
      <c r="C8507" s="1" t="s">
        <v>6461</v>
      </c>
      <c r="D8507" t="s">
        <v>13411</v>
      </c>
    </row>
    <row r="8508" spans="1:4" x14ac:dyDescent="0.25">
      <c r="A8508" s="4" t="str">
        <f>HYPERLINK("http://www.autodoc.ru/Web/price/art/OPOMB91030L?analog=on","OPOMB91030L")</f>
        <v>OPOMB91030L</v>
      </c>
      <c r="B8508" s="1" t="s">
        <v>13412</v>
      </c>
      <c r="C8508" s="1" t="s">
        <v>1830</v>
      </c>
      <c r="D8508" t="s">
        <v>13411</v>
      </c>
    </row>
    <row r="8509" spans="1:4" x14ac:dyDescent="0.25">
      <c r="A8509" s="4" t="str">
        <f>HYPERLINK("http://www.autodoc.ru/Web/price/art/OPOMB86030R?analog=on","OPOMB86030R")</f>
        <v>OPOMB86030R</v>
      </c>
      <c r="B8509" s="1" t="s">
        <v>13413</v>
      </c>
      <c r="C8509" s="1" t="s">
        <v>6461</v>
      </c>
      <c r="D8509" t="s">
        <v>13414</v>
      </c>
    </row>
    <row r="8510" spans="1:4" x14ac:dyDescent="0.25">
      <c r="A8510" s="4" t="str">
        <f>HYPERLINK("http://www.autodoc.ru/Web/price/art/OPOMB91030R?analog=on","OPOMB91030R")</f>
        <v>OPOMB91030R</v>
      </c>
      <c r="B8510" s="1" t="s">
        <v>13415</v>
      </c>
      <c r="C8510" s="1" t="s">
        <v>1830</v>
      </c>
      <c r="D8510" t="s">
        <v>13414</v>
      </c>
    </row>
    <row r="8511" spans="1:4" x14ac:dyDescent="0.25">
      <c r="A8511" s="4" t="str">
        <f>HYPERLINK("http://www.autodoc.ru/Web/price/art/OPOMB86031CCL?analog=on","OPOMB86031CCL")</f>
        <v>OPOMB86031CCL</v>
      </c>
      <c r="B8511" s="1" t="s">
        <v>13410</v>
      </c>
      <c r="C8511" s="1" t="s">
        <v>6461</v>
      </c>
      <c r="D8511" t="s">
        <v>13416</v>
      </c>
    </row>
    <row r="8512" spans="1:4" x14ac:dyDescent="0.25">
      <c r="A8512" s="4" t="str">
        <f>HYPERLINK("http://www.autodoc.ru/Web/price/art/OPOMB91031CCL?analog=on","OPOMB91031CCL")</f>
        <v>OPOMB91031CCL</v>
      </c>
      <c r="B8512" s="1" t="s">
        <v>13412</v>
      </c>
      <c r="C8512" s="1" t="s">
        <v>1830</v>
      </c>
      <c r="D8512" t="s">
        <v>13416</v>
      </c>
    </row>
    <row r="8513" spans="1:4" x14ac:dyDescent="0.25">
      <c r="A8513" s="4" t="str">
        <f>HYPERLINK("http://www.autodoc.ru/Web/price/art/OPOMB91031CCR?analog=on","OPOMB91031CCR")</f>
        <v>OPOMB91031CCR</v>
      </c>
      <c r="B8513" s="1" t="s">
        <v>13415</v>
      </c>
      <c r="C8513" s="1" t="s">
        <v>1830</v>
      </c>
      <c r="D8513" t="s">
        <v>13417</v>
      </c>
    </row>
    <row r="8514" spans="1:4" x14ac:dyDescent="0.25">
      <c r="A8514" s="4" t="str">
        <f>HYPERLINK("http://www.autodoc.ru/Web/price/art/OPOMB86031CCR?analog=on","OPOMB86031CCR")</f>
        <v>OPOMB86031CCR</v>
      </c>
      <c r="B8514" s="1" t="s">
        <v>13413</v>
      </c>
      <c r="C8514" s="1" t="s">
        <v>6461</v>
      </c>
      <c r="D8514" t="s">
        <v>13417</v>
      </c>
    </row>
    <row r="8515" spans="1:4" x14ac:dyDescent="0.25">
      <c r="A8515" s="4" t="str">
        <f>HYPERLINK("http://www.autodoc.ru/Web/price/art/OPOMB86100SG?analog=on","OPOMB86100SG")</f>
        <v>OPOMB86100SG</v>
      </c>
      <c r="B8515" s="1" t="s">
        <v>13418</v>
      </c>
      <c r="C8515" s="1" t="s">
        <v>6461</v>
      </c>
      <c r="D8515" t="s">
        <v>13419</v>
      </c>
    </row>
    <row r="8516" spans="1:4" x14ac:dyDescent="0.25">
      <c r="A8516" s="4" t="str">
        <f>HYPERLINK("http://www.autodoc.ru/Web/price/art/OPOMB91100HG?analog=on","OPOMB91100HG")</f>
        <v>OPOMB91100HG</v>
      </c>
      <c r="B8516" s="1" t="s">
        <v>13420</v>
      </c>
      <c r="C8516" s="1" t="s">
        <v>1830</v>
      </c>
      <c r="D8516" t="s">
        <v>13421</v>
      </c>
    </row>
    <row r="8517" spans="1:4" x14ac:dyDescent="0.25">
      <c r="A8517" s="4" t="str">
        <f>HYPERLINK("http://www.autodoc.ru/Web/price/art/OPOMB86160?analog=on","OPOMB86160")</f>
        <v>OPOMB86160</v>
      </c>
      <c r="C8517" s="1" t="s">
        <v>6461</v>
      </c>
      <c r="D8517" t="s">
        <v>13422</v>
      </c>
    </row>
    <row r="8518" spans="1:4" x14ac:dyDescent="0.25">
      <c r="A8518" s="4" t="str">
        <f>HYPERLINK("http://www.autodoc.ru/Web/price/art/OPOMB86163?analog=on","OPOMB86163")</f>
        <v>OPOMB86163</v>
      </c>
      <c r="B8518" s="1" t="s">
        <v>13423</v>
      </c>
      <c r="C8518" s="1" t="s">
        <v>6461</v>
      </c>
      <c r="D8518" t="s">
        <v>13424</v>
      </c>
    </row>
    <row r="8519" spans="1:4" x14ac:dyDescent="0.25">
      <c r="A8519" s="4" t="str">
        <f>HYPERLINK("http://www.autodoc.ru/Web/price/art/OPOMB86240?analog=on","OPOMB86240")</f>
        <v>OPOMB86240</v>
      </c>
      <c r="B8519" s="1" t="s">
        <v>13425</v>
      </c>
      <c r="C8519" s="1" t="s">
        <v>13398</v>
      </c>
      <c r="D8519" t="s">
        <v>13426</v>
      </c>
    </row>
    <row r="8520" spans="1:4" x14ac:dyDescent="0.25">
      <c r="A8520" s="4" t="str">
        <f>HYPERLINK("http://www.autodoc.ru/Web/price/art/OPOMB91270L?analog=on","OPOMB91270L")</f>
        <v>OPOMB91270L</v>
      </c>
      <c r="B8520" s="1" t="s">
        <v>13427</v>
      </c>
      <c r="C8520" s="1" t="s">
        <v>1830</v>
      </c>
      <c r="D8520" t="s">
        <v>13428</v>
      </c>
    </row>
    <row r="8521" spans="1:4" x14ac:dyDescent="0.25">
      <c r="A8521" s="4" t="str">
        <f>HYPERLINK("http://www.autodoc.ru/Web/price/art/OPOMB86270L?analog=on","OPOMB86270L")</f>
        <v>OPOMB86270L</v>
      </c>
      <c r="B8521" s="1" t="s">
        <v>13429</v>
      </c>
      <c r="C8521" s="1" t="s">
        <v>6461</v>
      </c>
      <c r="D8521" t="s">
        <v>13430</v>
      </c>
    </row>
    <row r="8522" spans="1:4" x14ac:dyDescent="0.25">
      <c r="A8522" s="4" t="str">
        <f>HYPERLINK("http://www.autodoc.ru/Web/price/art/OPOMB91270R?analog=on","OPOMB91270R")</f>
        <v>OPOMB91270R</v>
      </c>
      <c r="B8522" s="1" t="s">
        <v>13431</v>
      </c>
      <c r="C8522" s="1" t="s">
        <v>1830</v>
      </c>
      <c r="D8522" t="s">
        <v>13432</v>
      </c>
    </row>
    <row r="8523" spans="1:4" x14ac:dyDescent="0.25">
      <c r="A8523" s="4" t="str">
        <f>HYPERLINK("http://www.autodoc.ru/Web/price/art/OPOMB86270R?analog=on","OPOMB86270R")</f>
        <v>OPOMB86270R</v>
      </c>
      <c r="B8523" s="1" t="s">
        <v>13433</v>
      </c>
      <c r="C8523" s="1" t="s">
        <v>6461</v>
      </c>
      <c r="D8523" t="s">
        <v>13434</v>
      </c>
    </row>
    <row r="8524" spans="1:4" x14ac:dyDescent="0.25">
      <c r="A8524" s="4" t="str">
        <f>HYPERLINK("http://www.autodoc.ru/Web/price/art/OPOMB86330?analog=on","OPOMB86330")</f>
        <v>OPOMB86330</v>
      </c>
      <c r="B8524" s="1" t="s">
        <v>13435</v>
      </c>
      <c r="C8524" s="1" t="s">
        <v>13398</v>
      </c>
      <c r="D8524" t="s">
        <v>13436</v>
      </c>
    </row>
    <row r="8525" spans="1:4" x14ac:dyDescent="0.25">
      <c r="A8525" s="4" t="str">
        <f>HYPERLINK("http://www.autodoc.ru/Web/price/art/OPOMB86390?analog=on","OPOMB86390")</f>
        <v>OPOMB86390</v>
      </c>
      <c r="B8525" s="1" t="s">
        <v>13437</v>
      </c>
      <c r="C8525" s="1" t="s">
        <v>13398</v>
      </c>
      <c r="D8525" t="s">
        <v>13438</v>
      </c>
    </row>
    <row r="8526" spans="1:4" x14ac:dyDescent="0.25">
      <c r="A8526" s="4" t="str">
        <f>HYPERLINK("http://www.autodoc.ru/Web/price/art/OPOMB86410?analog=on","OPOMB86410")</f>
        <v>OPOMB86410</v>
      </c>
      <c r="B8526" s="1" t="s">
        <v>13439</v>
      </c>
      <c r="C8526" s="1" t="s">
        <v>13398</v>
      </c>
      <c r="D8526" t="s">
        <v>13440</v>
      </c>
    </row>
    <row r="8527" spans="1:4" x14ac:dyDescent="0.25">
      <c r="A8527" s="4" t="str">
        <f>HYPERLINK("http://www.autodoc.ru/Web/price/art/OPOMB86480L?analog=on","OPOMB86480L")</f>
        <v>OPOMB86480L</v>
      </c>
      <c r="C8527" s="1" t="s">
        <v>13398</v>
      </c>
      <c r="D8527" t="s">
        <v>13441</v>
      </c>
    </row>
    <row r="8528" spans="1:4" x14ac:dyDescent="0.25">
      <c r="A8528" s="4" t="str">
        <f>HYPERLINK("http://www.autodoc.ru/Web/price/art/OPOMB86480R?analog=on","OPOMB86480R")</f>
        <v>OPOMB86480R</v>
      </c>
      <c r="C8528" s="1" t="s">
        <v>13398</v>
      </c>
      <c r="D8528" t="s">
        <v>13442</v>
      </c>
    </row>
    <row r="8529" spans="1:4" x14ac:dyDescent="0.25">
      <c r="A8529" s="4" t="str">
        <f>HYPERLINK("http://www.autodoc.ru/Web/price/art/OPOMB86490L?analog=on","OPOMB86490L")</f>
        <v>OPOMB86490L</v>
      </c>
      <c r="C8529" s="1" t="s">
        <v>13398</v>
      </c>
      <c r="D8529" t="s">
        <v>13443</v>
      </c>
    </row>
    <row r="8530" spans="1:4" x14ac:dyDescent="0.25">
      <c r="A8530" s="4" t="str">
        <f>HYPERLINK("http://www.autodoc.ru/Web/price/art/OPOMB86490R?analog=on","OPOMB86490R")</f>
        <v>OPOMB86490R</v>
      </c>
      <c r="C8530" s="1" t="s">
        <v>13398</v>
      </c>
      <c r="D8530" t="s">
        <v>13444</v>
      </c>
    </row>
    <row r="8531" spans="1:4" x14ac:dyDescent="0.25">
      <c r="A8531" s="4" t="str">
        <f>HYPERLINK("http://www.autodoc.ru/Web/price/art/OPOMB91740L?analog=on","OPOMB91740L")</f>
        <v>OPOMB91740L</v>
      </c>
      <c r="B8531" s="1" t="s">
        <v>13445</v>
      </c>
      <c r="C8531" s="1" t="s">
        <v>1830</v>
      </c>
      <c r="D8531" t="s">
        <v>13446</v>
      </c>
    </row>
    <row r="8532" spans="1:4" x14ac:dyDescent="0.25">
      <c r="A8532" s="4" t="str">
        <f>HYPERLINK("http://www.autodoc.ru/Web/price/art/OPOMB91740R?analog=on","OPOMB91740R")</f>
        <v>OPOMB91740R</v>
      </c>
      <c r="B8532" s="1" t="s">
        <v>13447</v>
      </c>
      <c r="C8532" s="1" t="s">
        <v>1830</v>
      </c>
      <c r="D8532" t="s">
        <v>13448</v>
      </c>
    </row>
    <row r="8533" spans="1:4" x14ac:dyDescent="0.25">
      <c r="A8533" s="4" t="str">
        <f>HYPERLINK("http://www.autodoc.ru/Web/price/art/OPOMB86741L?analog=on","OPOMB86741L")</f>
        <v>OPOMB86741L</v>
      </c>
      <c r="B8533" s="1" t="s">
        <v>13449</v>
      </c>
      <c r="C8533" s="1" t="s">
        <v>6461</v>
      </c>
      <c r="D8533" t="s">
        <v>13446</v>
      </c>
    </row>
    <row r="8534" spans="1:4" x14ac:dyDescent="0.25">
      <c r="A8534" s="4" t="str">
        <f>HYPERLINK("http://www.autodoc.ru/Web/price/art/OPOMB86741R?analog=on","OPOMB86741R")</f>
        <v>OPOMB86741R</v>
      </c>
      <c r="B8534" s="1" t="s">
        <v>13450</v>
      </c>
      <c r="C8534" s="1" t="s">
        <v>6461</v>
      </c>
      <c r="D8534" t="s">
        <v>13448</v>
      </c>
    </row>
    <row r="8535" spans="1:4" x14ac:dyDescent="0.25">
      <c r="A8535" s="4" t="str">
        <f>HYPERLINK("http://www.autodoc.ru/Web/price/art/OPOMB86850L?analog=on","OPOMB86850L")</f>
        <v>OPOMB86850L</v>
      </c>
      <c r="B8535" s="1" t="s">
        <v>13451</v>
      </c>
      <c r="C8535" s="1" t="s">
        <v>13398</v>
      </c>
      <c r="D8535" t="s">
        <v>13452</v>
      </c>
    </row>
    <row r="8536" spans="1:4" x14ac:dyDescent="0.25">
      <c r="A8536" s="4" t="str">
        <f>HYPERLINK("http://www.autodoc.ru/Web/price/art/OPOMB86850R?analog=on","OPOMB86850R")</f>
        <v>OPOMB86850R</v>
      </c>
      <c r="B8536" s="1" t="s">
        <v>13188</v>
      </c>
      <c r="C8536" s="1" t="s">
        <v>13398</v>
      </c>
      <c r="D8536" t="s">
        <v>13453</v>
      </c>
    </row>
    <row r="8537" spans="1:4" x14ac:dyDescent="0.25">
      <c r="A8537" s="4" t="str">
        <f>HYPERLINK("http://www.autodoc.ru/Web/price/art/OPOMB86901?analog=on","OPOMB86901")</f>
        <v>OPOMB86901</v>
      </c>
      <c r="B8537" s="1" t="s">
        <v>13454</v>
      </c>
      <c r="C8537" s="1" t="s">
        <v>9793</v>
      </c>
      <c r="D8537" t="s">
        <v>13455</v>
      </c>
    </row>
    <row r="8538" spans="1:4" x14ac:dyDescent="0.25">
      <c r="A8538" s="4" t="str">
        <f>HYPERLINK("http://www.autodoc.ru/Web/price/art/OPOMB86913?analog=on","OPOMB86913")</f>
        <v>OPOMB86913</v>
      </c>
      <c r="B8538" s="1" t="s">
        <v>13456</v>
      </c>
      <c r="C8538" s="1" t="s">
        <v>13398</v>
      </c>
      <c r="D8538" t="s">
        <v>13457</v>
      </c>
    </row>
    <row r="8539" spans="1:4" x14ac:dyDescent="0.25">
      <c r="A8539" s="4" t="str">
        <f>HYPERLINK("http://www.autodoc.ru/Web/price/art/OPOMB86931?analog=on","OPOMB86931")</f>
        <v>OPOMB86931</v>
      </c>
      <c r="B8539" s="1" t="s">
        <v>13458</v>
      </c>
      <c r="C8539" s="1" t="s">
        <v>9793</v>
      </c>
      <c r="D8539" t="s">
        <v>13459</v>
      </c>
    </row>
    <row r="8540" spans="1:4" x14ac:dyDescent="0.25">
      <c r="A8540" s="4" t="str">
        <f>HYPERLINK("http://www.autodoc.ru/Web/price/art/OPOMB91940?analog=on","OPOMB91940")</f>
        <v>OPOMB91940</v>
      </c>
      <c r="B8540" s="1" t="s">
        <v>13460</v>
      </c>
      <c r="C8540" s="1" t="s">
        <v>1830</v>
      </c>
      <c r="D8540" t="s">
        <v>13461</v>
      </c>
    </row>
    <row r="8541" spans="1:4" x14ac:dyDescent="0.25">
      <c r="A8541" s="4" t="str">
        <f>HYPERLINK("http://www.autodoc.ru/Web/price/art/OPOMB86970?analog=on","OPOMB86970")</f>
        <v>OPOMB86970</v>
      </c>
      <c r="B8541" s="1" t="s">
        <v>13462</v>
      </c>
      <c r="C8541" s="1" t="s">
        <v>8837</v>
      </c>
      <c r="D8541" t="s">
        <v>13463</v>
      </c>
    </row>
    <row r="8542" spans="1:4" x14ac:dyDescent="0.25">
      <c r="A8542" s="3" t="s">
        <v>13464</v>
      </c>
      <c r="B8542" s="3"/>
      <c r="C8542" s="3"/>
      <c r="D8542" s="3"/>
    </row>
    <row r="8543" spans="1:4" x14ac:dyDescent="0.25">
      <c r="A8543" s="4" t="str">
        <f>HYPERLINK("http://www.autodoc.ru/Web/price/art/OPOMB97000L?analog=on","OPOMB97000L")</f>
        <v>OPOMB97000L</v>
      </c>
      <c r="B8543" s="1" t="s">
        <v>13465</v>
      </c>
      <c r="C8543" s="1" t="s">
        <v>1705</v>
      </c>
      <c r="D8543" t="s">
        <v>13385</v>
      </c>
    </row>
    <row r="8544" spans="1:4" x14ac:dyDescent="0.25">
      <c r="A8544" s="4" t="str">
        <f>HYPERLINK("http://www.autodoc.ru/Web/price/art/OPOMB94000L?analog=on","OPOMB94000L")</f>
        <v>OPOMB94000L</v>
      </c>
      <c r="B8544" s="1" t="s">
        <v>13466</v>
      </c>
      <c r="C8544" s="1" t="s">
        <v>1170</v>
      </c>
      <c r="D8544" t="s">
        <v>13467</v>
      </c>
    </row>
    <row r="8545" spans="1:4" x14ac:dyDescent="0.25">
      <c r="A8545" s="4" t="str">
        <f>HYPERLINK("http://www.autodoc.ru/Web/price/art/OPOMB97000R?analog=on","OPOMB97000R")</f>
        <v>OPOMB97000R</v>
      </c>
      <c r="B8545" s="1" t="s">
        <v>13468</v>
      </c>
      <c r="C8545" s="1" t="s">
        <v>1705</v>
      </c>
      <c r="D8545" t="s">
        <v>13387</v>
      </c>
    </row>
    <row r="8546" spans="1:4" x14ac:dyDescent="0.25">
      <c r="A8546" s="4" t="str">
        <f>HYPERLINK("http://www.autodoc.ru/Web/price/art/OPOMB94000R?analog=on","OPOMB94000R")</f>
        <v>OPOMB94000R</v>
      </c>
      <c r="B8546" s="1" t="s">
        <v>13469</v>
      </c>
      <c r="C8546" s="1" t="s">
        <v>1170</v>
      </c>
      <c r="D8546" t="s">
        <v>13470</v>
      </c>
    </row>
    <row r="8547" spans="1:4" x14ac:dyDescent="0.25">
      <c r="A8547" s="4" t="str">
        <f>HYPERLINK("http://www.autodoc.ru/Web/price/art/OPOMB97001L?analog=on","OPOMB97001L")</f>
        <v>OPOMB97001L</v>
      </c>
      <c r="B8547" s="1" t="s">
        <v>13471</v>
      </c>
      <c r="C8547" s="1" t="s">
        <v>1705</v>
      </c>
      <c r="D8547" t="s">
        <v>13381</v>
      </c>
    </row>
    <row r="8548" spans="1:4" x14ac:dyDescent="0.25">
      <c r="A8548" s="4" t="str">
        <f>HYPERLINK("http://www.autodoc.ru/Web/price/art/OPOMB94001L?analog=on","OPOMB94001L")</f>
        <v>OPOMB94001L</v>
      </c>
      <c r="B8548" s="1" t="s">
        <v>13472</v>
      </c>
      <c r="C8548" s="1" t="s">
        <v>1170</v>
      </c>
      <c r="D8548" t="s">
        <v>13473</v>
      </c>
    </row>
    <row r="8549" spans="1:4" x14ac:dyDescent="0.25">
      <c r="A8549" s="4" t="str">
        <f>HYPERLINK("http://www.autodoc.ru/Web/price/art/OPOMB97001R?analog=on","OPOMB97001R")</f>
        <v>OPOMB97001R</v>
      </c>
      <c r="B8549" s="1" t="s">
        <v>13474</v>
      </c>
      <c r="C8549" s="1" t="s">
        <v>1705</v>
      </c>
      <c r="D8549" t="s">
        <v>13383</v>
      </c>
    </row>
    <row r="8550" spans="1:4" x14ac:dyDescent="0.25">
      <c r="A8550" s="4" t="str">
        <f>HYPERLINK("http://www.autodoc.ru/Web/price/art/OPOMB94002HN?analog=on","OPOMB94002HN")</f>
        <v>OPOMB94002HN</v>
      </c>
      <c r="B8550" s="1" t="s">
        <v>13388</v>
      </c>
      <c r="C8550" s="1" t="s">
        <v>2948</v>
      </c>
      <c r="D8550" t="s">
        <v>13389</v>
      </c>
    </row>
    <row r="8551" spans="1:4" x14ac:dyDescent="0.25">
      <c r="A8551" s="4" t="str">
        <f>HYPERLINK("http://www.autodoc.ru/Web/price/art/OPOMB94070L?analog=on","OPOMB94070L")</f>
        <v>OPOMB94070L</v>
      </c>
      <c r="B8551" s="1" t="s">
        <v>13475</v>
      </c>
      <c r="C8551" s="1" t="s">
        <v>2552</v>
      </c>
      <c r="D8551" t="s">
        <v>13391</v>
      </c>
    </row>
    <row r="8552" spans="1:4" x14ac:dyDescent="0.25">
      <c r="A8552" s="4" t="str">
        <f>HYPERLINK("http://www.autodoc.ru/Web/price/art/OPOMB94070R?analog=on","OPOMB94070R")</f>
        <v>OPOMB94070R</v>
      </c>
      <c r="B8552" s="1" t="s">
        <v>13476</v>
      </c>
      <c r="C8552" s="1" t="s">
        <v>2552</v>
      </c>
      <c r="D8552" t="s">
        <v>13393</v>
      </c>
    </row>
    <row r="8553" spans="1:4" x14ac:dyDescent="0.25">
      <c r="A8553" s="4" t="str">
        <f>HYPERLINK("http://www.autodoc.ru/Web/price/art/OPOMB94071L?analog=on","OPOMB94071L")</f>
        <v>OPOMB94071L</v>
      </c>
      <c r="B8553" s="1" t="s">
        <v>13477</v>
      </c>
      <c r="C8553" s="1" t="s">
        <v>2552</v>
      </c>
      <c r="D8553" t="s">
        <v>13478</v>
      </c>
    </row>
    <row r="8554" spans="1:4" x14ac:dyDescent="0.25">
      <c r="A8554" s="4" t="str">
        <f>HYPERLINK("http://www.autodoc.ru/Web/price/art/OPOMB94071R?analog=on","OPOMB94071R")</f>
        <v>OPOMB94071R</v>
      </c>
      <c r="B8554" s="1" t="s">
        <v>13479</v>
      </c>
      <c r="C8554" s="1" t="s">
        <v>2552</v>
      </c>
      <c r="D8554" t="s">
        <v>13480</v>
      </c>
    </row>
    <row r="8555" spans="1:4" x14ac:dyDescent="0.25">
      <c r="A8555" s="4" t="str">
        <f>HYPERLINK("http://www.autodoc.ru/Web/price/art/OPOMB94080L?analog=on","OPOMB94080L")</f>
        <v>OPOMB94080L</v>
      </c>
      <c r="B8555" s="1" t="s">
        <v>13481</v>
      </c>
      <c r="C8555" s="1" t="s">
        <v>2552</v>
      </c>
      <c r="D8555" t="s">
        <v>13482</v>
      </c>
    </row>
    <row r="8556" spans="1:4" x14ac:dyDescent="0.25">
      <c r="A8556" s="4" t="str">
        <f>HYPERLINK("http://www.autodoc.ru/Web/price/art/OPOMB94080R?analog=on","OPOMB94080R")</f>
        <v>OPOMB94080R</v>
      </c>
      <c r="B8556" s="1" t="s">
        <v>13483</v>
      </c>
      <c r="C8556" s="1" t="s">
        <v>2552</v>
      </c>
      <c r="D8556" t="s">
        <v>13484</v>
      </c>
    </row>
    <row r="8557" spans="1:4" x14ac:dyDescent="0.25">
      <c r="A8557" s="4" t="str">
        <f>HYPERLINK("http://www.autodoc.ru/Web/price/art/OPOMB94100HB?analog=on","OPOMB94100HB")</f>
        <v>OPOMB94100HB</v>
      </c>
      <c r="B8557" s="1" t="s">
        <v>13485</v>
      </c>
      <c r="C8557" s="1" t="s">
        <v>2552</v>
      </c>
      <c r="D8557" t="s">
        <v>13486</v>
      </c>
    </row>
    <row r="8558" spans="1:4" x14ac:dyDescent="0.25">
      <c r="A8558" s="4" t="str">
        <f>HYPERLINK("http://www.autodoc.ru/Web/price/art/OPOMB94100B?analog=on","OPOMB94100B")</f>
        <v>OPOMB94100B</v>
      </c>
      <c r="B8558" s="1" t="s">
        <v>13487</v>
      </c>
      <c r="C8558" s="1" t="s">
        <v>2552</v>
      </c>
      <c r="D8558" t="s">
        <v>13488</v>
      </c>
    </row>
    <row r="8559" spans="1:4" x14ac:dyDescent="0.25">
      <c r="A8559" s="4" t="str">
        <f>HYPERLINK("http://www.autodoc.ru/Web/price/art/OPOMB94160X?analog=on","OPOMB94160X")</f>
        <v>OPOMB94160X</v>
      </c>
      <c r="B8559" s="1" t="s">
        <v>13489</v>
      </c>
      <c r="C8559" s="1" t="s">
        <v>2552</v>
      </c>
      <c r="D8559" t="s">
        <v>13490</v>
      </c>
    </row>
    <row r="8560" spans="1:4" x14ac:dyDescent="0.25">
      <c r="A8560" s="4" t="str">
        <f>HYPERLINK("http://www.autodoc.ru/Web/price/art/OPOMB94160B?analog=on","OPOMB94160B")</f>
        <v>OPOMB94160B</v>
      </c>
      <c r="B8560" s="1" t="s">
        <v>13491</v>
      </c>
      <c r="C8560" s="1" t="s">
        <v>2552</v>
      </c>
      <c r="D8560" t="s">
        <v>13492</v>
      </c>
    </row>
    <row r="8561" spans="1:4" x14ac:dyDescent="0.25">
      <c r="A8561" s="4" t="str">
        <f>HYPERLINK("http://www.autodoc.ru/Web/price/art/OPOMB94240?analog=on","OPOMB94240")</f>
        <v>OPOMB94240</v>
      </c>
      <c r="B8561" s="1" t="s">
        <v>13493</v>
      </c>
      <c r="C8561" s="1" t="s">
        <v>2552</v>
      </c>
      <c r="D8561" t="s">
        <v>13426</v>
      </c>
    </row>
    <row r="8562" spans="1:4" x14ac:dyDescent="0.25">
      <c r="A8562" s="4" t="str">
        <f>HYPERLINK("http://www.autodoc.ru/Web/price/art/OPOMB94270L?analog=on","OPOMB94270L")</f>
        <v>OPOMB94270L</v>
      </c>
      <c r="B8562" s="1" t="s">
        <v>13494</v>
      </c>
      <c r="C8562" s="1" t="s">
        <v>2552</v>
      </c>
      <c r="D8562" t="s">
        <v>13495</v>
      </c>
    </row>
    <row r="8563" spans="1:4" x14ac:dyDescent="0.25">
      <c r="A8563" s="4" t="str">
        <f>HYPERLINK("http://www.autodoc.ru/Web/price/art/OPOMB94270R?analog=on","OPOMB94270R")</f>
        <v>OPOMB94270R</v>
      </c>
      <c r="B8563" s="1" t="s">
        <v>13496</v>
      </c>
      <c r="C8563" s="1" t="s">
        <v>2552</v>
      </c>
      <c r="D8563" t="s">
        <v>13497</v>
      </c>
    </row>
    <row r="8564" spans="1:4" x14ac:dyDescent="0.25">
      <c r="A8564" s="4" t="str">
        <f>HYPERLINK("http://www.autodoc.ru/Web/price/art/OPOMB94330?analog=on","OPOMB94330")</f>
        <v>OPOMB94330</v>
      </c>
      <c r="B8564" s="1" t="s">
        <v>13498</v>
      </c>
      <c r="C8564" s="1" t="s">
        <v>2552</v>
      </c>
      <c r="D8564" t="s">
        <v>13436</v>
      </c>
    </row>
    <row r="8565" spans="1:4" x14ac:dyDescent="0.25">
      <c r="A8565" s="4" t="str">
        <f>HYPERLINK("http://www.autodoc.ru/Web/price/art/OPOMB94380?analog=on","OPOMB94380")</f>
        <v>OPOMB94380</v>
      </c>
      <c r="B8565" s="1" t="s">
        <v>13499</v>
      </c>
      <c r="C8565" s="1" t="s">
        <v>2552</v>
      </c>
      <c r="D8565" t="s">
        <v>13500</v>
      </c>
    </row>
    <row r="8566" spans="1:4" x14ac:dyDescent="0.25">
      <c r="A8566" s="4" t="str">
        <f>HYPERLINK("http://www.autodoc.ru/Web/price/art/OPOMB94480L?analog=on","OPOMB94480L")</f>
        <v>OPOMB94480L</v>
      </c>
      <c r="C8566" s="1" t="s">
        <v>2552</v>
      </c>
      <c r="D8566" t="s">
        <v>13501</v>
      </c>
    </row>
    <row r="8567" spans="1:4" x14ac:dyDescent="0.25">
      <c r="A8567" s="4" t="str">
        <f>HYPERLINK("http://www.autodoc.ru/Web/price/art/OPOMB94480R?analog=on","OPOMB94480R")</f>
        <v>OPOMB94480R</v>
      </c>
      <c r="C8567" s="1" t="s">
        <v>2552</v>
      </c>
      <c r="D8567" t="s">
        <v>13502</v>
      </c>
    </row>
    <row r="8568" spans="1:4" x14ac:dyDescent="0.25">
      <c r="A8568" s="4" t="str">
        <f>HYPERLINK("http://www.autodoc.ru/Web/price/art/OPOMB94490L?analog=on","OPOMB94490L")</f>
        <v>OPOMB94490L</v>
      </c>
      <c r="C8568" s="1" t="s">
        <v>2552</v>
      </c>
      <c r="D8568" t="s">
        <v>13503</v>
      </c>
    </row>
    <row r="8569" spans="1:4" x14ac:dyDescent="0.25">
      <c r="A8569" s="4" t="str">
        <f>HYPERLINK("http://www.autodoc.ru/Web/price/art/OPOMB94490R?analog=on","OPOMB94490R")</f>
        <v>OPOMB94490R</v>
      </c>
      <c r="C8569" s="1" t="s">
        <v>2552</v>
      </c>
      <c r="D8569" t="s">
        <v>13504</v>
      </c>
    </row>
    <row r="8570" spans="1:4" x14ac:dyDescent="0.25">
      <c r="A8570" s="4" t="str">
        <f>HYPERLINK("http://www.autodoc.ru/Web/price/art/OPOMB94740L?analog=on","OPOMB94740L")</f>
        <v>OPOMB94740L</v>
      </c>
      <c r="B8570" s="1" t="s">
        <v>13505</v>
      </c>
      <c r="C8570" s="1" t="s">
        <v>2552</v>
      </c>
      <c r="D8570" t="s">
        <v>13506</v>
      </c>
    </row>
    <row r="8571" spans="1:4" x14ac:dyDescent="0.25">
      <c r="A8571" s="4" t="str">
        <f>HYPERLINK("http://www.autodoc.ru/Web/price/art/OPOMB94740R?analog=on","OPOMB94740R")</f>
        <v>OPOMB94740R</v>
      </c>
      <c r="B8571" s="1" t="s">
        <v>13507</v>
      </c>
      <c r="C8571" s="1" t="s">
        <v>2552</v>
      </c>
      <c r="D8571" t="s">
        <v>13508</v>
      </c>
    </row>
    <row r="8572" spans="1:4" x14ac:dyDescent="0.25">
      <c r="A8572" s="4" t="str">
        <f>HYPERLINK("http://www.autodoc.ru/Web/price/art/OPOMB94741RTL?analog=on","OPOMB94741RTL")</f>
        <v>OPOMB94741RTL</v>
      </c>
      <c r="B8572" s="1" t="s">
        <v>13509</v>
      </c>
      <c r="C8572" s="1" t="s">
        <v>2552</v>
      </c>
      <c r="D8572" t="s">
        <v>13510</v>
      </c>
    </row>
    <row r="8573" spans="1:4" x14ac:dyDescent="0.25">
      <c r="A8573" s="4" t="str">
        <f>HYPERLINK("http://www.autodoc.ru/Web/price/art/OPOMB94741RTR?analog=on","OPOMB94741RTR")</f>
        <v>OPOMB94741RTR</v>
      </c>
      <c r="B8573" s="1" t="s">
        <v>13511</v>
      </c>
      <c r="C8573" s="1" t="s">
        <v>2552</v>
      </c>
      <c r="D8573" t="s">
        <v>13512</v>
      </c>
    </row>
    <row r="8574" spans="1:4" x14ac:dyDescent="0.25">
      <c r="A8574" s="4" t="str">
        <f>HYPERLINK("http://www.autodoc.ru/Web/price/art/OPOMB94810R?analog=on","OPOMB94810R")</f>
        <v>OPOMB94810R</v>
      </c>
      <c r="B8574" s="1" t="s">
        <v>13513</v>
      </c>
      <c r="C8574" s="1" t="s">
        <v>2552</v>
      </c>
      <c r="D8574" t="s">
        <v>13514</v>
      </c>
    </row>
    <row r="8575" spans="1:4" x14ac:dyDescent="0.25">
      <c r="A8575" s="4" t="str">
        <f>HYPERLINK("http://www.autodoc.ru/Web/price/art/OPOMB94840L?analog=on","OPOMB94840L")</f>
        <v>OPOMB94840L</v>
      </c>
      <c r="C8575" s="1" t="s">
        <v>2552</v>
      </c>
      <c r="D8575" t="s">
        <v>13515</v>
      </c>
    </row>
    <row r="8576" spans="1:4" x14ac:dyDescent="0.25">
      <c r="A8576" s="4" t="str">
        <f>HYPERLINK("http://www.autodoc.ru/Web/price/art/OPOMB94840R?analog=on","OPOMB94840R")</f>
        <v>OPOMB94840R</v>
      </c>
      <c r="C8576" s="1" t="s">
        <v>2552</v>
      </c>
      <c r="D8576" t="s">
        <v>13516</v>
      </c>
    </row>
    <row r="8577" spans="1:4" x14ac:dyDescent="0.25">
      <c r="A8577" s="4" t="str">
        <f>HYPERLINK("http://www.autodoc.ru/Web/price/art/OPOMB96910?analog=on","OPOMB96910")</f>
        <v>OPOMB96910</v>
      </c>
      <c r="B8577" s="1" t="s">
        <v>13517</v>
      </c>
      <c r="C8577" s="1" t="s">
        <v>2617</v>
      </c>
      <c r="D8577" t="s">
        <v>13457</v>
      </c>
    </row>
    <row r="8578" spans="1:4" x14ac:dyDescent="0.25">
      <c r="A8578" s="4" t="str">
        <f>HYPERLINK("http://www.autodoc.ru/Web/price/art/OPOMB94931?analog=on","OPOMB94931")</f>
        <v>OPOMB94931</v>
      </c>
      <c r="B8578" s="1" t="s">
        <v>13518</v>
      </c>
      <c r="C8578" s="1" t="s">
        <v>2552</v>
      </c>
      <c r="D8578" t="s">
        <v>13519</v>
      </c>
    </row>
    <row r="8579" spans="1:4" x14ac:dyDescent="0.25">
      <c r="A8579" s="4" t="str">
        <f>HYPERLINK("http://www.autodoc.ru/Web/price/art/OPOMB94940?analog=on","OPOMB94940")</f>
        <v>OPOMB94940</v>
      </c>
      <c r="B8579" s="1" t="s">
        <v>13520</v>
      </c>
      <c r="C8579" s="1" t="s">
        <v>2552</v>
      </c>
      <c r="D8579" t="s">
        <v>13521</v>
      </c>
    </row>
    <row r="8580" spans="1:4" x14ac:dyDescent="0.25">
      <c r="A8580" s="4" t="str">
        <f>HYPERLINK("http://www.autodoc.ru/Web/price/art/BME3996970?analog=on","BME3996970")</f>
        <v>BME3996970</v>
      </c>
      <c r="B8580" s="1" t="s">
        <v>2960</v>
      </c>
      <c r="C8580" s="1" t="s">
        <v>639</v>
      </c>
      <c r="D8580" t="s">
        <v>2961</v>
      </c>
    </row>
    <row r="8581" spans="1:4" x14ac:dyDescent="0.25">
      <c r="A8581" s="4" t="str">
        <f>HYPERLINK("http://www.autodoc.ru/Web/price/art/OPOMB94970?analog=on","OPOMB94970")</f>
        <v>OPOMB94970</v>
      </c>
      <c r="B8581" s="1" t="s">
        <v>13522</v>
      </c>
      <c r="C8581" s="1" t="s">
        <v>1071</v>
      </c>
      <c r="D8581" t="s">
        <v>13523</v>
      </c>
    </row>
    <row r="8582" spans="1:4" x14ac:dyDescent="0.25">
      <c r="A8582" s="4" t="str">
        <f>HYPERLINK("http://www.autodoc.ru/Web/price/art/OPOMB94971?analog=on","OPOMB94971")</f>
        <v>OPOMB94971</v>
      </c>
      <c r="B8582" s="1" t="s">
        <v>13524</v>
      </c>
      <c r="C8582" s="1" t="s">
        <v>1071</v>
      </c>
      <c r="D8582" t="s">
        <v>13525</v>
      </c>
    </row>
    <row r="8583" spans="1:4" x14ac:dyDescent="0.25">
      <c r="A8583" s="3" t="s">
        <v>13526</v>
      </c>
      <c r="B8583" s="3"/>
      <c r="C8583" s="3"/>
      <c r="D8583" s="3"/>
    </row>
    <row r="8584" spans="1:4" x14ac:dyDescent="0.25">
      <c r="A8584" s="4" t="str">
        <f>HYPERLINK("http://www.autodoc.ru/Web/price/art/OPTGR94000L?analog=on","OPTGR94000L")</f>
        <v>OPTGR94000L</v>
      </c>
      <c r="B8584" s="1" t="s">
        <v>13527</v>
      </c>
      <c r="C8584" s="1" t="s">
        <v>1071</v>
      </c>
      <c r="D8584" t="s">
        <v>13528</v>
      </c>
    </row>
    <row r="8585" spans="1:4" x14ac:dyDescent="0.25">
      <c r="A8585" s="4" t="str">
        <f>HYPERLINK("http://www.autodoc.ru/Web/price/art/OPTGR94000R?analog=on","OPTGR94000R")</f>
        <v>OPTGR94000R</v>
      </c>
      <c r="B8585" s="1" t="s">
        <v>13529</v>
      </c>
      <c r="C8585" s="1" t="s">
        <v>1071</v>
      </c>
      <c r="D8585" t="s">
        <v>13530</v>
      </c>
    </row>
    <row r="8586" spans="1:4" x14ac:dyDescent="0.25">
      <c r="A8586" s="4" t="str">
        <f>HYPERLINK("http://www.autodoc.ru/Web/price/art/OPTGR94001BN?analog=on","OPTGR94001BN")</f>
        <v>OPTGR94001BN</v>
      </c>
      <c r="B8586" s="1" t="s">
        <v>13531</v>
      </c>
      <c r="C8586" s="1" t="s">
        <v>1071</v>
      </c>
      <c r="D8586" t="s">
        <v>13532</v>
      </c>
    </row>
    <row r="8587" spans="1:4" x14ac:dyDescent="0.25">
      <c r="A8587" s="4" t="str">
        <f>HYPERLINK("http://www.autodoc.ru/Web/price/art/OPTGR94002HN?analog=on","OPTGR94002HN")</f>
        <v>OPTGR94002HN</v>
      </c>
      <c r="B8587" s="1" t="s">
        <v>13531</v>
      </c>
      <c r="C8587" s="1" t="s">
        <v>1071</v>
      </c>
      <c r="D8587" t="s">
        <v>13533</v>
      </c>
    </row>
    <row r="8588" spans="1:4" x14ac:dyDescent="0.25">
      <c r="A8588" s="4" t="str">
        <f>HYPERLINK("http://www.autodoc.ru/Web/price/art/OPTGR94270L?analog=on","OPTGR94270L")</f>
        <v>OPTGR94270L</v>
      </c>
      <c r="B8588" s="1" t="s">
        <v>13534</v>
      </c>
      <c r="C8588" s="1" t="s">
        <v>1071</v>
      </c>
      <c r="D8588" t="s">
        <v>13535</v>
      </c>
    </row>
    <row r="8589" spans="1:4" x14ac:dyDescent="0.25">
      <c r="A8589" s="4" t="str">
        <f>HYPERLINK("http://www.autodoc.ru/Web/price/art/OPTGR94270R?analog=on","OPTGR94270R")</f>
        <v>OPTGR94270R</v>
      </c>
      <c r="B8589" s="1" t="s">
        <v>13536</v>
      </c>
      <c r="C8589" s="1" t="s">
        <v>1071</v>
      </c>
      <c r="D8589" t="s">
        <v>13537</v>
      </c>
    </row>
    <row r="8590" spans="1:4" x14ac:dyDescent="0.25">
      <c r="A8590" s="4" t="str">
        <f>HYPERLINK("http://www.autodoc.ru/Web/price/art/OPTGR94330?analog=on","OPTGR94330")</f>
        <v>OPTGR94330</v>
      </c>
      <c r="B8590" s="1" t="s">
        <v>13538</v>
      </c>
      <c r="C8590" s="1" t="s">
        <v>1071</v>
      </c>
      <c r="D8590" t="s">
        <v>13539</v>
      </c>
    </row>
    <row r="8591" spans="1:4" x14ac:dyDescent="0.25">
      <c r="A8591" s="4" t="str">
        <f>HYPERLINK("http://www.autodoc.ru/Web/price/art/OPTGR94380?analog=on","OPTGR94380")</f>
        <v>OPTGR94380</v>
      </c>
      <c r="B8591" s="1" t="s">
        <v>13540</v>
      </c>
      <c r="C8591" s="1" t="s">
        <v>1071</v>
      </c>
      <c r="D8591" t="s">
        <v>13541</v>
      </c>
    </row>
    <row r="8592" spans="1:4" x14ac:dyDescent="0.25">
      <c r="A8592" s="4" t="str">
        <f>HYPERLINK("http://www.autodoc.ru/Web/price/art/OPTGR94740HN?analog=on","OPTGR94740HN")</f>
        <v>OPTGR94740HN</v>
      </c>
      <c r="B8592" s="1" t="s">
        <v>13542</v>
      </c>
      <c r="C8592" s="1" t="s">
        <v>1071</v>
      </c>
      <c r="D8592" t="s">
        <v>13543</v>
      </c>
    </row>
    <row r="8593" spans="1:4" x14ac:dyDescent="0.25">
      <c r="A8593" s="4" t="str">
        <f>HYPERLINK("http://www.autodoc.ru/Web/price/art/OPTGR94741HN?analog=on","OPTGR94741HN")</f>
        <v>OPTGR94741HN</v>
      </c>
      <c r="B8593" s="1" t="s">
        <v>13542</v>
      </c>
      <c r="C8593" s="1" t="s">
        <v>1071</v>
      </c>
      <c r="D8593" t="s">
        <v>13544</v>
      </c>
    </row>
    <row r="8594" spans="1:4" x14ac:dyDescent="0.25">
      <c r="A8594" s="4" t="str">
        <f>HYPERLINK("http://www.autodoc.ru/Web/price/art/OPCOR93970?analog=on","OPCOR93970")</f>
        <v>OPCOR93970</v>
      </c>
      <c r="B8594" s="1" t="s">
        <v>13007</v>
      </c>
      <c r="C8594" s="1" t="s">
        <v>8345</v>
      </c>
      <c r="D8594" t="s">
        <v>13008</v>
      </c>
    </row>
    <row r="8595" spans="1:4" x14ac:dyDescent="0.25">
      <c r="A8595" s="3" t="s">
        <v>13545</v>
      </c>
      <c r="B8595" s="3"/>
      <c r="C8595" s="3"/>
      <c r="D8595" s="3"/>
    </row>
    <row r="8596" spans="1:4" x14ac:dyDescent="0.25">
      <c r="A8596" s="4" t="str">
        <f>HYPERLINK("http://www.autodoc.ru/Web/price/art/OPVCA93001L?analog=on","OPVCA93001L")</f>
        <v>OPVCA93001L</v>
      </c>
      <c r="B8596" s="1" t="s">
        <v>13546</v>
      </c>
      <c r="C8596" s="1" t="s">
        <v>6326</v>
      </c>
      <c r="D8596" t="s">
        <v>13547</v>
      </c>
    </row>
    <row r="8597" spans="1:4" x14ac:dyDescent="0.25">
      <c r="A8597" s="4" t="str">
        <f>HYPERLINK("http://www.autodoc.ru/Web/price/art/OPVCA93001R?analog=on","OPVCA93001R")</f>
        <v>OPVCA93001R</v>
      </c>
      <c r="B8597" s="1" t="s">
        <v>13548</v>
      </c>
      <c r="C8597" s="1" t="s">
        <v>6326</v>
      </c>
      <c r="D8597" t="s">
        <v>13549</v>
      </c>
    </row>
    <row r="8598" spans="1:4" x14ac:dyDescent="0.25">
      <c r="A8598" s="4" t="str">
        <f>HYPERLINK("http://www.autodoc.ru/Web/price/art/OPVCA93030L?analog=on","OPVCA93030L")</f>
        <v>OPVCA93030L</v>
      </c>
      <c r="B8598" s="1" t="s">
        <v>13550</v>
      </c>
      <c r="C8598" s="1" t="s">
        <v>6326</v>
      </c>
      <c r="D8598" t="s">
        <v>13551</v>
      </c>
    </row>
    <row r="8599" spans="1:4" x14ac:dyDescent="0.25">
      <c r="A8599" s="4" t="str">
        <f>HYPERLINK("http://www.autodoc.ru/Web/price/art/OPVCA93030R?analog=on","OPVCA93030R")</f>
        <v>OPVCA93030R</v>
      </c>
      <c r="B8599" s="1" t="s">
        <v>13552</v>
      </c>
      <c r="C8599" s="1" t="s">
        <v>6326</v>
      </c>
      <c r="D8599" t="s">
        <v>13553</v>
      </c>
    </row>
    <row r="8600" spans="1:4" x14ac:dyDescent="0.25">
      <c r="A8600" s="4" t="str">
        <f>HYPERLINK("http://www.autodoc.ru/Web/price/art/OPVCA93031LL?analog=on","OPVCA93031LL")</f>
        <v>OPVCA93031LL</v>
      </c>
      <c r="B8600" s="1" t="s">
        <v>13554</v>
      </c>
      <c r="C8600" s="1" t="s">
        <v>6326</v>
      </c>
      <c r="D8600" t="s">
        <v>13555</v>
      </c>
    </row>
    <row r="8601" spans="1:4" x14ac:dyDescent="0.25">
      <c r="A8601" s="4" t="str">
        <f>HYPERLINK("http://www.autodoc.ru/Web/price/art/OPVCA93031LR?analog=on","OPVCA93031LR")</f>
        <v>OPVCA93031LR</v>
      </c>
      <c r="B8601" s="1" t="s">
        <v>13556</v>
      </c>
      <c r="C8601" s="1" t="s">
        <v>6326</v>
      </c>
      <c r="D8601" t="s">
        <v>13557</v>
      </c>
    </row>
    <row r="8602" spans="1:4" x14ac:dyDescent="0.25">
      <c r="A8602" s="4" t="str">
        <f>HYPERLINK("http://www.autodoc.ru/Web/price/art/OPVCA93100XB?analog=on","OPVCA93100XB")</f>
        <v>OPVCA93100XB</v>
      </c>
      <c r="B8602" s="1" t="s">
        <v>13558</v>
      </c>
      <c r="C8602" s="1" t="s">
        <v>6326</v>
      </c>
      <c r="D8602" t="s">
        <v>13559</v>
      </c>
    </row>
    <row r="8603" spans="1:4" x14ac:dyDescent="0.25">
      <c r="A8603" s="4" t="str">
        <f>HYPERLINK("http://www.autodoc.ru/Web/price/art/OPVCA93101HB?analog=on","OPVCA93101HB")</f>
        <v>OPVCA93101HB</v>
      </c>
      <c r="C8603" s="1" t="s">
        <v>6326</v>
      </c>
      <c r="D8603" t="s">
        <v>13560</v>
      </c>
    </row>
    <row r="8604" spans="1:4" x14ac:dyDescent="0.25">
      <c r="A8604" s="4" t="str">
        <f>HYPERLINK("http://www.autodoc.ru/Web/price/art/OPVCA88140?analog=on","OPVCA88140")</f>
        <v>OPVCA88140</v>
      </c>
      <c r="B8604" s="1" t="s">
        <v>13561</v>
      </c>
      <c r="C8604" s="1" t="s">
        <v>2166</v>
      </c>
      <c r="D8604" t="s">
        <v>13562</v>
      </c>
    </row>
    <row r="8605" spans="1:4" x14ac:dyDescent="0.25">
      <c r="A8605" s="4" t="str">
        <f>HYPERLINK("http://www.autodoc.ru/Web/price/art/OPVCA93160?analog=on","OPVCA93160")</f>
        <v>OPVCA93160</v>
      </c>
      <c r="B8605" s="1" t="s">
        <v>13563</v>
      </c>
      <c r="C8605" s="1" t="s">
        <v>6326</v>
      </c>
      <c r="D8605" t="s">
        <v>13564</v>
      </c>
    </row>
    <row r="8606" spans="1:4" x14ac:dyDescent="0.25">
      <c r="A8606" s="4" t="str">
        <f>HYPERLINK("http://www.autodoc.ru/Web/price/art/OPVCA88240?analog=on","OPVCA88240")</f>
        <v>OPVCA88240</v>
      </c>
      <c r="B8606" s="1" t="s">
        <v>13565</v>
      </c>
      <c r="C8606" s="1" t="s">
        <v>2166</v>
      </c>
      <c r="D8606" t="s">
        <v>13566</v>
      </c>
    </row>
    <row r="8607" spans="1:4" x14ac:dyDescent="0.25">
      <c r="A8607" s="4" t="str">
        <f>HYPERLINK("http://www.autodoc.ru/Web/price/art/OPVCA88270L?analog=on","OPVCA88270L")</f>
        <v>OPVCA88270L</v>
      </c>
      <c r="B8607" s="1" t="s">
        <v>13567</v>
      </c>
      <c r="C8607" s="1" t="s">
        <v>2166</v>
      </c>
      <c r="D8607" t="s">
        <v>13568</v>
      </c>
    </row>
    <row r="8608" spans="1:4" x14ac:dyDescent="0.25">
      <c r="A8608" s="4" t="str">
        <f>HYPERLINK("http://www.autodoc.ru/Web/price/art/OPVCA88270R?analog=on","OPVCA88270R")</f>
        <v>OPVCA88270R</v>
      </c>
      <c r="B8608" s="1" t="s">
        <v>13569</v>
      </c>
      <c r="C8608" s="1" t="s">
        <v>2166</v>
      </c>
      <c r="D8608" t="s">
        <v>13570</v>
      </c>
    </row>
    <row r="8609" spans="1:4" x14ac:dyDescent="0.25">
      <c r="A8609" s="4" t="str">
        <f>HYPERLINK("http://www.autodoc.ru/Web/price/art/OPVCA88300L?analog=on","OPVCA88300L")</f>
        <v>OPVCA88300L</v>
      </c>
      <c r="B8609" s="1" t="s">
        <v>13571</v>
      </c>
      <c r="C8609" s="1" t="s">
        <v>2166</v>
      </c>
      <c r="D8609" t="s">
        <v>13572</v>
      </c>
    </row>
    <row r="8610" spans="1:4" x14ac:dyDescent="0.25">
      <c r="A8610" s="4" t="str">
        <f>HYPERLINK("http://www.autodoc.ru/Web/price/art/OPVCA88300R?analog=on","OPVCA88300R")</f>
        <v>OPVCA88300R</v>
      </c>
      <c r="B8610" s="1" t="s">
        <v>13573</v>
      </c>
      <c r="C8610" s="1" t="s">
        <v>2166</v>
      </c>
      <c r="D8610" t="s">
        <v>13574</v>
      </c>
    </row>
    <row r="8611" spans="1:4" x14ac:dyDescent="0.25">
      <c r="A8611" s="4" t="str">
        <f>HYPERLINK("http://www.autodoc.ru/Web/price/art/OPVCA93330?analog=on","OPVCA93330")</f>
        <v>OPVCA93330</v>
      </c>
      <c r="B8611" s="1" t="s">
        <v>13575</v>
      </c>
      <c r="C8611" s="1" t="s">
        <v>6326</v>
      </c>
      <c r="D8611" t="s">
        <v>13576</v>
      </c>
    </row>
    <row r="8612" spans="1:4" x14ac:dyDescent="0.25">
      <c r="A8612" s="4" t="str">
        <f>HYPERLINK("http://www.autodoc.ru/Web/price/art/OPVCA88390?analog=on","OPVCA88390")</f>
        <v>OPVCA88390</v>
      </c>
      <c r="B8612" s="1" t="s">
        <v>13577</v>
      </c>
      <c r="C8612" s="1" t="s">
        <v>2166</v>
      </c>
      <c r="D8612" t="s">
        <v>13578</v>
      </c>
    </row>
    <row r="8613" spans="1:4" x14ac:dyDescent="0.25">
      <c r="A8613" s="4" t="str">
        <f>HYPERLINK("http://www.autodoc.ru/Web/price/art/OPVCA88410?analog=on","OPVCA88410")</f>
        <v>OPVCA88410</v>
      </c>
      <c r="B8613" s="1" t="s">
        <v>13579</v>
      </c>
      <c r="C8613" s="1" t="s">
        <v>2166</v>
      </c>
      <c r="D8613" t="s">
        <v>13580</v>
      </c>
    </row>
    <row r="8614" spans="1:4" x14ac:dyDescent="0.25">
      <c r="A8614" s="4" t="str">
        <f>HYPERLINK("http://www.autodoc.ru/Web/price/art/OPVCA88410C?analog=on","OPVCA88410C")</f>
        <v>OPVCA88410C</v>
      </c>
      <c r="B8614" s="1" t="s">
        <v>13581</v>
      </c>
      <c r="C8614" s="1" t="s">
        <v>2166</v>
      </c>
      <c r="D8614" t="s">
        <v>13582</v>
      </c>
    </row>
    <row r="8615" spans="1:4" x14ac:dyDescent="0.25">
      <c r="A8615" s="4" t="str">
        <f>HYPERLINK("http://www.autodoc.ru/Web/price/art/OPVCA88411?analog=on","OPVCA88411")</f>
        <v>OPVCA88411</v>
      </c>
      <c r="B8615" s="1" t="s">
        <v>13583</v>
      </c>
      <c r="C8615" s="1" t="s">
        <v>2166</v>
      </c>
      <c r="D8615" t="s">
        <v>13584</v>
      </c>
    </row>
    <row r="8616" spans="1:4" x14ac:dyDescent="0.25">
      <c r="A8616" s="4" t="str">
        <f>HYPERLINK("http://www.autodoc.ru/Web/price/art/OPVCA88450L?analog=on","OPVCA88450L")</f>
        <v>OPVCA88450L</v>
      </c>
      <c r="B8616" s="1" t="s">
        <v>13585</v>
      </c>
      <c r="C8616" s="1" t="s">
        <v>2166</v>
      </c>
      <c r="D8616" t="s">
        <v>13586</v>
      </c>
    </row>
    <row r="8617" spans="1:4" x14ac:dyDescent="0.25">
      <c r="A8617" s="4" t="str">
        <f>HYPERLINK("http://www.autodoc.ru/Web/price/art/OPVCA88450R?analog=on","OPVCA88450R")</f>
        <v>OPVCA88450R</v>
      </c>
      <c r="B8617" s="1" t="s">
        <v>13587</v>
      </c>
      <c r="C8617" s="1" t="s">
        <v>2166</v>
      </c>
      <c r="D8617" t="s">
        <v>13588</v>
      </c>
    </row>
    <row r="8618" spans="1:4" x14ac:dyDescent="0.25">
      <c r="A8618" s="4" t="str">
        <f>HYPERLINK("http://www.autodoc.ru/Web/price/art/OPVCA88451L?analog=on","OPVCA88451L")</f>
        <v>OPVCA88451L</v>
      </c>
      <c r="B8618" s="1" t="s">
        <v>13589</v>
      </c>
      <c r="C8618" s="1" t="s">
        <v>2166</v>
      </c>
      <c r="D8618" t="s">
        <v>13590</v>
      </c>
    </row>
    <row r="8619" spans="1:4" x14ac:dyDescent="0.25">
      <c r="A8619" s="4" t="str">
        <f>HYPERLINK("http://www.autodoc.ru/Web/price/art/OPVCA88451R?analog=on","OPVCA88451R")</f>
        <v>OPVCA88451R</v>
      </c>
      <c r="B8619" s="1" t="s">
        <v>13591</v>
      </c>
      <c r="C8619" s="1" t="s">
        <v>2166</v>
      </c>
      <c r="D8619" t="s">
        <v>13592</v>
      </c>
    </row>
    <row r="8620" spans="1:4" x14ac:dyDescent="0.25">
      <c r="A8620" s="4" t="str">
        <f>HYPERLINK("http://www.autodoc.ru/Web/price/art/OPVCA88460L?analog=on","OPVCA88460L")</f>
        <v>OPVCA88460L</v>
      </c>
      <c r="B8620" s="1" t="s">
        <v>13593</v>
      </c>
      <c r="C8620" s="1" t="s">
        <v>2166</v>
      </c>
      <c r="D8620" t="s">
        <v>13594</v>
      </c>
    </row>
    <row r="8621" spans="1:4" x14ac:dyDescent="0.25">
      <c r="A8621" s="4" t="str">
        <f>HYPERLINK("http://www.autodoc.ru/Web/price/art/OPVCA88460R?analog=on","OPVCA88460R")</f>
        <v>OPVCA88460R</v>
      </c>
      <c r="B8621" s="1" t="s">
        <v>13595</v>
      </c>
      <c r="C8621" s="1" t="s">
        <v>2166</v>
      </c>
      <c r="D8621" t="s">
        <v>13596</v>
      </c>
    </row>
    <row r="8622" spans="1:4" x14ac:dyDescent="0.25">
      <c r="A8622" s="4" t="str">
        <f>HYPERLINK("http://www.autodoc.ru/Web/price/art/OPVCA88480L?analog=on","OPVCA88480L")</f>
        <v>OPVCA88480L</v>
      </c>
      <c r="B8622" s="1" t="s">
        <v>13597</v>
      </c>
      <c r="C8622" s="1" t="s">
        <v>2166</v>
      </c>
      <c r="D8622" t="s">
        <v>13598</v>
      </c>
    </row>
    <row r="8623" spans="1:4" x14ac:dyDescent="0.25">
      <c r="A8623" s="4" t="str">
        <f>HYPERLINK("http://www.autodoc.ru/Web/price/art/OPVCA88480R?analog=on","OPVCA88480R")</f>
        <v>OPVCA88480R</v>
      </c>
      <c r="B8623" s="1" t="s">
        <v>13599</v>
      </c>
      <c r="C8623" s="1" t="s">
        <v>2166</v>
      </c>
      <c r="D8623" t="s">
        <v>13600</v>
      </c>
    </row>
    <row r="8624" spans="1:4" x14ac:dyDescent="0.25">
      <c r="A8624" s="4" t="str">
        <f>HYPERLINK("http://www.autodoc.ru/Web/price/art/OPVCA88490L?analog=on","OPVCA88490L")</f>
        <v>OPVCA88490L</v>
      </c>
      <c r="C8624" s="1" t="s">
        <v>2166</v>
      </c>
      <c r="D8624" t="s">
        <v>13601</v>
      </c>
    </row>
    <row r="8625" spans="1:4" x14ac:dyDescent="0.25">
      <c r="A8625" s="4" t="str">
        <f>HYPERLINK("http://www.autodoc.ru/Web/price/art/OPVCA88490R?analog=on","OPVCA88490R")</f>
        <v>OPVCA88490R</v>
      </c>
      <c r="C8625" s="1" t="s">
        <v>2166</v>
      </c>
      <c r="D8625" t="s">
        <v>13602</v>
      </c>
    </row>
    <row r="8626" spans="1:4" x14ac:dyDescent="0.25">
      <c r="A8626" s="4" t="str">
        <f>HYPERLINK("http://www.autodoc.ru/Web/price/art/OPVCA93740L?analog=on","OPVCA93740L")</f>
        <v>OPVCA93740L</v>
      </c>
      <c r="B8626" s="1" t="s">
        <v>13603</v>
      </c>
      <c r="C8626" s="1" t="s">
        <v>6326</v>
      </c>
      <c r="D8626" t="s">
        <v>13604</v>
      </c>
    </row>
    <row r="8627" spans="1:4" x14ac:dyDescent="0.25">
      <c r="A8627" s="4" t="str">
        <f>HYPERLINK("http://www.autodoc.ru/Web/price/art/OPVCA93740R?analog=on","OPVCA93740R")</f>
        <v>OPVCA93740R</v>
      </c>
      <c r="B8627" s="1" t="s">
        <v>13605</v>
      </c>
      <c r="C8627" s="1" t="s">
        <v>6326</v>
      </c>
      <c r="D8627" t="s">
        <v>13606</v>
      </c>
    </row>
    <row r="8628" spans="1:4" x14ac:dyDescent="0.25">
      <c r="A8628" s="4" t="str">
        <f>HYPERLINK("http://www.autodoc.ru/Web/price/art/OPVCA93741TRL?analog=on","OPVCA93741TRL")</f>
        <v>OPVCA93741TRL</v>
      </c>
      <c r="B8628" s="1" t="s">
        <v>13603</v>
      </c>
      <c r="C8628" s="1" t="s">
        <v>6326</v>
      </c>
      <c r="D8628" t="s">
        <v>13607</v>
      </c>
    </row>
    <row r="8629" spans="1:4" x14ac:dyDescent="0.25">
      <c r="A8629" s="4" t="str">
        <f>HYPERLINK("http://www.autodoc.ru/Web/price/art/OPVCA93741TRR?analog=on","OPVCA93741TRR")</f>
        <v>OPVCA93741TRR</v>
      </c>
      <c r="B8629" s="1" t="s">
        <v>13605</v>
      </c>
      <c r="C8629" s="1" t="s">
        <v>6326</v>
      </c>
      <c r="D8629" t="s">
        <v>13608</v>
      </c>
    </row>
    <row r="8630" spans="1:4" x14ac:dyDescent="0.25">
      <c r="A8630" s="4" t="str">
        <f>HYPERLINK("http://www.autodoc.ru/Web/price/art/OPVCA88820Z?analog=on","OPVCA88820Z")</f>
        <v>OPVCA88820Z</v>
      </c>
      <c r="B8630" s="1" t="s">
        <v>13609</v>
      </c>
      <c r="C8630" s="1" t="s">
        <v>2166</v>
      </c>
      <c r="D8630" t="s">
        <v>13610</v>
      </c>
    </row>
    <row r="8631" spans="1:4" x14ac:dyDescent="0.25">
      <c r="A8631" s="4" t="str">
        <f>HYPERLINK("http://www.autodoc.ru/Web/price/art/OPVCA88850L?analog=on","OPVCA88850L")</f>
        <v>OPVCA88850L</v>
      </c>
      <c r="B8631" s="1" t="s">
        <v>13611</v>
      </c>
      <c r="C8631" s="1" t="s">
        <v>2166</v>
      </c>
      <c r="D8631" t="s">
        <v>13612</v>
      </c>
    </row>
    <row r="8632" spans="1:4" x14ac:dyDescent="0.25">
      <c r="A8632" s="4" t="str">
        <f>HYPERLINK("http://www.autodoc.ru/Web/price/art/OPVCA88850R?analog=on","OPVCA88850R")</f>
        <v>OPVCA88850R</v>
      </c>
      <c r="B8632" s="1" t="s">
        <v>13613</v>
      </c>
      <c r="C8632" s="1" t="s">
        <v>2166</v>
      </c>
      <c r="D8632" t="s">
        <v>13614</v>
      </c>
    </row>
    <row r="8633" spans="1:4" x14ac:dyDescent="0.25">
      <c r="A8633" s="4" t="str">
        <f>HYPERLINK("http://www.autodoc.ru/Web/price/art/OPVCA89910?analog=on","OPVCA89910")</f>
        <v>OPVCA89910</v>
      </c>
      <c r="B8633" s="1" t="s">
        <v>13615</v>
      </c>
      <c r="C8633" s="1" t="s">
        <v>13616</v>
      </c>
      <c r="D8633" t="s">
        <v>13617</v>
      </c>
    </row>
    <row r="8634" spans="1:4" x14ac:dyDescent="0.25">
      <c r="A8634" s="4" t="str">
        <f>HYPERLINK("http://www.autodoc.ru/Web/price/art/OPVCA88913?analog=on","OPVCA88913")</f>
        <v>OPVCA88913</v>
      </c>
      <c r="B8634" s="1" t="s">
        <v>13618</v>
      </c>
      <c r="C8634" s="1" t="s">
        <v>2166</v>
      </c>
      <c r="D8634" t="s">
        <v>13619</v>
      </c>
    </row>
    <row r="8635" spans="1:4" x14ac:dyDescent="0.25">
      <c r="A8635" s="4" t="str">
        <f>HYPERLINK("http://www.autodoc.ru/Web/price/art/OPVCA88917?analog=on","OPVCA88917")</f>
        <v>OPVCA88917</v>
      </c>
      <c r="B8635" s="1" t="s">
        <v>13620</v>
      </c>
      <c r="C8635" s="1" t="s">
        <v>2166</v>
      </c>
      <c r="D8635" t="s">
        <v>13621</v>
      </c>
    </row>
    <row r="8636" spans="1:4" x14ac:dyDescent="0.25">
      <c r="A8636" s="4" t="str">
        <f>HYPERLINK("http://www.autodoc.ru/Web/price/art/OPVCA88920?analog=on","OPVCA88920")</f>
        <v>OPVCA88920</v>
      </c>
      <c r="B8636" s="1" t="s">
        <v>13622</v>
      </c>
      <c r="C8636" s="1" t="s">
        <v>2166</v>
      </c>
      <c r="D8636" t="s">
        <v>13623</v>
      </c>
    </row>
    <row r="8637" spans="1:4" x14ac:dyDescent="0.25">
      <c r="A8637" s="4" t="str">
        <f>HYPERLINK("http://www.autodoc.ru/Web/price/art/OPVCA88940?analog=on","OPVCA88940")</f>
        <v>OPVCA88940</v>
      </c>
      <c r="B8637" s="1" t="s">
        <v>13624</v>
      </c>
      <c r="C8637" s="1" t="s">
        <v>2166</v>
      </c>
      <c r="D8637" t="s">
        <v>13625</v>
      </c>
    </row>
    <row r="8638" spans="1:4" x14ac:dyDescent="0.25">
      <c r="A8638" s="3" t="s">
        <v>13626</v>
      </c>
      <c r="B8638" s="3"/>
      <c r="C8638" s="3"/>
      <c r="D8638" s="3"/>
    </row>
    <row r="8639" spans="1:4" x14ac:dyDescent="0.25">
      <c r="A8639" s="4" t="str">
        <f>HYPERLINK("http://www.autodoc.ru/Web/price/art/OPVCA88000L?analog=on","OPVCA88000L")</f>
        <v>OPVCA88000L</v>
      </c>
      <c r="B8639" s="1" t="s">
        <v>13627</v>
      </c>
      <c r="C8639" s="1" t="s">
        <v>2329</v>
      </c>
      <c r="D8639" t="s">
        <v>13628</v>
      </c>
    </row>
    <row r="8640" spans="1:4" x14ac:dyDescent="0.25">
      <c r="A8640" s="4" t="str">
        <f>HYPERLINK("http://www.autodoc.ru/Web/price/art/OPVCA88000R?analog=on","OPVCA88000R")</f>
        <v>OPVCA88000R</v>
      </c>
      <c r="B8640" s="1" t="s">
        <v>13629</v>
      </c>
      <c r="C8640" s="1" t="s">
        <v>2329</v>
      </c>
      <c r="D8640" t="s">
        <v>13630</v>
      </c>
    </row>
    <row r="8641" spans="1:4" x14ac:dyDescent="0.25">
      <c r="A8641" s="4" t="str">
        <f>HYPERLINK("http://www.autodoc.ru/Web/price/art/OPVCA88001L?analog=on","OPVCA88001L")</f>
        <v>OPVCA88001L</v>
      </c>
      <c r="B8641" s="1" t="s">
        <v>13629</v>
      </c>
      <c r="C8641" s="1" t="s">
        <v>2329</v>
      </c>
      <c r="D8641" t="s">
        <v>13547</v>
      </c>
    </row>
    <row r="8642" spans="1:4" x14ac:dyDescent="0.25">
      <c r="A8642" s="4" t="str">
        <f>HYPERLINK("http://www.autodoc.ru/Web/price/art/OPVCA88001R?analog=on","OPVCA88001R")</f>
        <v>OPVCA88001R</v>
      </c>
      <c r="B8642" s="1" t="s">
        <v>13627</v>
      </c>
      <c r="C8642" s="1" t="s">
        <v>2329</v>
      </c>
      <c r="D8642" t="s">
        <v>13549</v>
      </c>
    </row>
    <row r="8643" spans="1:4" x14ac:dyDescent="0.25">
      <c r="A8643" s="4" t="str">
        <f>HYPERLINK("http://www.autodoc.ru/Web/price/art/OPVCA88002CCL?analog=on","OPVCA88002CCL")</f>
        <v>OPVCA88002CCL</v>
      </c>
      <c r="B8643" s="1" t="s">
        <v>13631</v>
      </c>
      <c r="C8643" s="1" t="s">
        <v>2329</v>
      </c>
      <c r="D8643" t="s">
        <v>13632</v>
      </c>
    </row>
    <row r="8644" spans="1:4" x14ac:dyDescent="0.25">
      <c r="A8644" s="4" t="str">
        <f>HYPERLINK("http://www.autodoc.ru/Web/price/art/OPVCA88002CCR?analog=on","OPVCA88002CCR")</f>
        <v>OPVCA88002CCR</v>
      </c>
      <c r="B8644" s="1" t="s">
        <v>13633</v>
      </c>
      <c r="C8644" s="1" t="s">
        <v>2329</v>
      </c>
      <c r="D8644" t="s">
        <v>13634</v>
      </c>
    </row>
    <row r="8645" spans="1:4" x14ac:dyDescent="0.25">
      <c r="A8645" s="4" t="str">
        <f>HYPERLINK("http://www.autodoc.ru/Web/price/art/OPVCA88003HL?analog=on","OPVCA88003HL")</f>
        <v>OPVCA88003HL</v>
      </c>
      <c r="B8645" s="1" t="s">
        <v>13631</v>
      </c>
      <c r="C8645" s="1" t="s">
        <v>2166</v>
      </c>
      <c r="D8645" t="s">
        <v>13635</v>
      </c>
    </row>
    <row r="8646" spans="1:4" x14ac:dyDescent="0.25">
      <c r="A8646" s="4" t="str">
        <f>HYPERLINK("http://www.autodoc.ru/Web/price/art/OPVCA88003HR?analog=on","OPVCA88003HR")</f>
        <v>OPVCA88003HR</v>
      </c>
      <c r="B8646" s="1" t="s">
        <v>13633</v>
      </c>
      <c r="C8646" s="1" t="s">
        <v>2166</v>
      </c>
      <c r="D8646" t="s">
        <v>13636</v>
      </c>
    </row>
    <row r="8647" spans="1:4" x14ac:dyDescent="0.25">
      <c r="A8647" s="4" t="str">
        <f>HYPERLINK("http://www.autodoc.ru/Web/price/art/OPVCA88004BL?analog=on","OPVCA88004BL")</f>
        <v>OPVCA88004BL</v>
      </c>
      <c r="B8647" s="1" t="s">
        <v>13631</v>
      </c>
      <c r="C8647" s="1" t="s">
        <v>2166</v>
      </c>
      <c r="D8647" t="s">
        <v>13637</v>
      </c>
    </row>
    <row r="8648" spans="1:4" x14ac:dyDescent="0.25">
      <c r="A8648" s="4" t="str">
        <f>HYPERLINK("http://www.autodoc.ru/Web/price/art/OPVCA88004BR?analog=on","OPVCA88004BR")</f>
        <v>OPVCA88004BR</v>
      </c>
      <c r="B8648" s="1" t="s">
        <v>13633</v>
      </c>
      <c r="C8648" s="1" t="s">
        <v>2166</v>
      </c>
      <c r="D8648" t="s">
        <v>13638</v>
      </c>
    </row>
    <row r="8649" spans="1:4" x14ac:dyDescent="0.25">
      <c r="A8649" s="4" t="str">
        <f>HYPERLINK("http://www.autodoc.ru/Web/price/art/OPVCA88020L?analog=on","OPVCA88020L")</f>
        <v>OPVCA88020L</v>
      </c>
      <c r="B8649" s="1" t="s">
        <v>13639</v>
      </c>
      <c r="C8649" s="1" t="s">
        <v>2329</v>
      </c>
      <c r="D8649" t="s">
        <v>13640</v>
      </c>
    </row>
    <row r="8650" spans="1:4" x14ac:dyDescent="0.25">
      <c r="A8650" s="4" t="str">
        <f>HYPERLINK("http://www.autodoc.ru/Web/price/art/OPVCA88020R?analog=on","OPVCA88020R")</f>
        <v>OPVCA88020R</v>
      </c>
      <c r="B8650" s="1" t="s">
        <v>13641</v>
      </c>
      <c r="C8650" s="1" t="s">
        <v>2329</v>
      </c>
      <c r="D8650" t="s">
        <v>13642</v>
      </c>
    </row>
    <row r="8651" spans="1:4" x14ac:dyDescent="0.25">
      <c r="A8651" s="4" t="str">
        <f>HYPERLINK("http://www.autodoc.ru/Web/price/art/OPVCA88030L?analog=on","OPVCA88030L")</f>
        <v>OPVCA88030L</v>
      </c>
      <c r="B8651" s="1" t="s">
        <v>13643</v>
      </c>
      <c r="C8651" s="1" t="s">
        <v>2329</v>
      </c>
      <c r="D8651" t="s">
        <v>13551</v>
      </c>
    </row>
    <row r="8652" spans="1:4" x14ac:dyDescent="0.25">
      <c r="A8652" s="4" t="str">
        <f>HYPERLINK("http://www.autodoc.ru/Web/price/art/OPVCA88030R?analog=on","OPVCA88030R")</f>
        <v>OPVCA88030R</v>
      </c>
      <c r="B8652" s="1" t="s">
        <v>13644</v>
      </c>
      <c r="C8652" s="1" t="s">
        <v>2329</v>
      </c>
      <c r="D8652" t="s">
        <v>13553</v>
      </c>
    </row>
    <row r="8653" spans="1:4" x14ac:dyDescent="0.25">
      <c r="A8653" s="4" t="str">
        <f>HYPERLINK("http://www.autodoc.ru/Web/price/art/OPVCA88031HL?analog=on","OPVCA88031HL")</f>
        <v>OPVCA88031HL</v>
      </c>
      <c r="B8653" s="1" t="s">
        <v>13554</v>
      </c>
      <c r="C8653" s="1" t="s">
        <v>2329</v>
      </c>
      <c r="D8653" t="s">
        <v>13645</v>
      </c>
    </row>
    <row r="8654" spans="1:4" x14ac:dyDescent="0.25">
      <c r="A8654" s="4" t="str">
        <f>HYPERLINK("http://www.autodoc.ru/Web/price/art/OPVCA88031HR?analog=on","OPVCA88031HR")</f>
        <v>OPVCA88031HR</v>
      </c>
      <c r="B8654" s="1" t="s">
        <v>13556</v>
      </c>
      <c r="C8654" s="1" t="s">
        <v>2329</v>
      </c>
      <c r="D8654" t="s">
        <v>13646</v>
      </c>
    </row>
    <row r="8655" spans="1:4" x14ac:dyDescent="0.25">
      <c r="A8655" s="4" t="str">
        <f>HYPERLINK("http://www.autodoc.ru/Web/price/art/OPVCA88100S?analog=on","OPVCA88100S")</f>
        <v>OPVCA88100S</v>
      </c>
      <c r="B8655" s="1" t="s">
        <v>13558</v>
      </c>
      <c r="C8655" s="1" t="s">
        <v>2329</v>
      </c>
      <c r="D8655" t="s">
        <v>13647</v>
      </c>
    </row>
    <row r="8656" spans="1:4" x14ac:dyDescent="0.25">
      <c r="A8656" s="4" t="str">
        <f>HYPERLINK("http://www.autodoc.ru/Web/price/art/OPVCA88101H?analog=on","OPVCA88101H")</f>
        <v>OPVCA88101H</v>
      </c>
      <c r="B8656" s="1" t="s">
        <v>13648</v>
      </c>
      <c r="C8656" s="1" t="s">
        <v>2329</v>
      </c>
      <c r="D8656" t="s">
        <v>13649</v>
      </c>
    </row>
    <row r="8657" spans="1:4" x14ac:dyDescent="0.25">
      <c r="A8657" s="4" t="str">
        <f>HYPERLINK("http://www.autodoc.ru/Web/price/art/OPVCA88140?analog=on","OPVCA88140")</f>
        <v>OPVCA88140</v>
      </c>
      <c r="B8657" s="1" t="s">
        <v>13561</v>
      </c>
      <c r="C8657" s="1" t="s">
        <v>2166</v>
      </c>
      <c r="D8657" t="s">
        <v>13562</v>
      </c>
    </row>
    <row r="8658" spans="1:4" x14ac:dyDescent="0.25">
      <c r="A8658" s="4" t="str">
        <f>HYPERLINK("http://www.autodoc.ru/Web/price/art/OPVCA88160?analog=on","OPVCA88160")</f>
        <v>OPVCA88160</v>
      </c>
      <c r="B8658" s="1" t="s">
        <v>13650</v>
      </c>
      <c r="C8658" s="1" t="s">
        <v>2329</v>
      </c>
      <c r="D8658" t="s">
        <v>13651</v>
      </c>
    </row>
    <row r="8659" spans="1:4" x14ac:dyDescent="0.25">
      <c r="A8659" s="4" t="str">
        <f>HYPERLINK("http://www.autodoc.ru/Web/price/art/OPVCA88161?analog=on","OPVCA88161")</f>
        <v>OPVCA88161</v>
      </c>
      <c r="B8659" s="1" t="s">
        <v>13652</v>
      </c>
      <c r="C8659" s="1" t="s">
        <v>2329</v>
      </c>
      <c r="D8659" t="s">
        <v>13653</v>
      </c>
    </row>
    <row r="8660" spans="1:4" x14ac:dyDescent="0.25">
      <c r="A8660" s="4" t="str">
        <f>HYPERLINK("http://www.autodoc.ru/Web/price/art/OPVCA88170GL?analog=on","OPVCA88170GL")</f>
        <v>OPVCA88170GL</v>
      </c>
      <c r="B8660" s="1" t="s">
        <v>13654</v>
      </c>
      <c r="C8660" s="1" t="s">
        <v>2329</v>
      </c>
      <c r="D8660" t="s">
        <v>13655</v>
      </c>
    </row>
    <row r="8661" spans="1:4" x14ac:dyDescent="0.25">
      <c r="A8661" s="4" t="str">
        <f>HYPERLINK("http://www.autodoc.ru/Web/price/art/OPVCA88170GR?analog=on","OPVCA88170GR")</f>
        <v>OPVCA88170GR</v>
      </c>
      <c r="B8661" s="1" t="s">
        <v>13656</v>
      </c>
      <c r="C8661" s="1" t="s">
        <v>2329</v>
      </c>
      <c r="D8661" t="s">
        <v>13657</v>
      </c>
    </row>
    <row r="8662" spans="1:4" x14ac:dyDescent="0.25">
      <c r="A8662" s="4" t="str">
        <f>HYPERLINK("http://www.autodoc.ru/Web/price/art/OPVCA88240?analog=on","OPVCA88240")</f>
        <v>OPVCA88240</v>
      </c>
      <c r="B8662" s="1" t="s">
        <v>13565</v>
      </c>
      <c r="C8662" s="1" t="s">
        <v>2166</v>
      </c>
      <c r="D8662" t="s">
        <v>13566</v>
      </c>
    </row>
    <row r="8663" spans="1:4" x14ac:dyDescent="0.25">
      <c r="A8663" s="4" t="str">
        <f>HYPERLINK("http://www.autodoc.ru/Web/price/art/OPVCA88270L?analog=on","OPVCA88270L")</f>
        <v>OPVCA88270L</v>
      </c>
      <c r="B8663" s="1" t="s">
        <v>13567</v>
      </c>
      <c r="C8663" s="1" t="s">
        <v>2166</v>
      </c>
      <c r="D8663" t="s">
        <v>13568</v>
      </c>
    </row>
    <row r="8664" spans="1:4" x14ac:dyDescent="0.25">
      <c r="A8664" s="4" t="str">
        <f>HYPERLINK("http://www.autodoc.ru/Web/price/art/OPVCA88270R?analog=on","OPVCA88270R")</f>
        <v>OPVCA88270R</v>
      </c>
      <c r="B8664" s="1" t="s">
        <v>13569</v>
      </c>
      <c r="C8664" s="1" t="s">
        <v>2166</v>
      </c>
      <c r="D8664" t="s">
        <v>13570</v>
      </c>
    </row>
    <row r="8665" spans="1:4" x14ac:dyDescent="0.25">
      <c r="A8665" s="4" t="str">
        <f>HYPERLINK("http://www.autodoc.ru/Web/price/art/OPVCA88300L?analog=on","OPVCA88300L")</f>
        <v>OPVCA88300L</v>
      </c>
      <c r="B8665" s="1" t="s">
        <v>13571</v>
      </c>
      <c r="C8665" s="1" t="s">
        <v>2166</v>
      </c>
      <c r="D8665" t="s">
        <v>13572</v>
      </c>
    </row>
    <row r="8666" spans="1:4" x14ac:dyDescent="0.25">
      <c r="A8666" s="4" t="str">
        <f>HYPERLINK("http://www.autodoc.ru/Web/price/art/OPVCA88300R?analog=on","OPVCA88300R")</f>
        <v>OPVCA88300R</v>
      </c>
      <c r="B8666" s="1" t="s">
        <v>13573</v>
      </c>
      <c r="C8666" s="1" t="s">
        <v>2166</v>
      </c>
      <c r="D8666" t="s">
        <v>13574</v>
      </c>
    </row>
    <row r="8667" spans="1:4" x14ac:dyDescent="0.25">
      <c r="A8667" s="4" t="str">
        <f>HYPERLINK("http://www.autodoc.ru/Web/price/art/OPVCA88330?analog=on","OPVCA88330")</f>
        <v>OPVCA88330</v>
      </c>
      <c r="B8667" s="1" t="s">
        <v>13658</v>
      </c>
      <c r="C8667" s="1" t="s">
        <v>2329</v>
      </c>
      <c r="D8667" t="s">
        <v>13659</v>
      </c>
    </row>
    <row r="8668" spans="1:4" x14ac:dyDescent="0.25">
      <c r="A8668" s="4" t="str">
        <f>HYPERLINK("http://www.autodoc.ru/Web/price/art/OPVCA88331?analog=on","OPVCA88331")</f>
        <v>OPVCA88331</v>
      </c>
      <c r="B8668" s="1" t="s">
        <v>13660</v>
      </c>
      <c r="C8668" s="1" t="s">
        <v>2329</v>
      </c>
      <c r="D8668" t="s">
        <v>13661</v>
      </c>
    </row>
    <row r="8669" spans="1:4" x14ac:dyDescent="0.25">
      <c r="A8669" s="4" t="str">
        <f>HYPERLINK("http://www.autodoc.ru/Web/price/art/OPVCA88390?analog=on","OPVCA88390")</f>
        <v>OPVCA88390</v>
      </c>
      <c r="B8669" s="1" t="s">
        <v>13577</v>
      </c>
      <c r="C8669" s="1" t="s">
        <v>2166</v>
      </c>
      <c r="D8669" t="s">
        <v>13578</v>
      </c>
    </row>
    <row r="8670" spans="1:4" x14ac:dyDescent="0.25">
      <c r="A8670" s="4" t="str">
        <f>HYPERLINK("http://www.autodoc.ru/Web/price/art/OPVCA88410?analog=on","OPVCA88410")</f>
        <v>OPVCA88410</v>
      </c>
      <c r="B8670" s="1" t="s">
        <v>13579</v>
      </c>
      <c r="C8670" s="1" t="s">
        <v>2166</v>
      </c>
      <c r="D8670" t="s">
        <v>13580</v>
      </c>
    </row>
    <row r="8671" spans="1:4" x14ac:dyDescent="0.25">
      <c r="A8671" s="4" t="str">
        <f>HYPERLINK("http://www.autodoc.ru/Web/price/art/OPVCA88410C?analog=on","OPVCA88410C")</f>
        <v>OPVCA88410C</v>
      </c>
      <c r="B8671" s="1" t="s">
        <v>13581</v>
      </c>
      <c r="C8671" s="1" t="s">
        <v>2166</v>
      </c>
      <c r="D8671" t="s">
        <v>13582</v>
      </c>
    </row>
    <row r="8672" spans="1:4" x14ac:dyDescent="0.25">
      <c r="A8672" s="4" t="str">
        <f>HYPERLINK("http://www.autodoc.ru/Web/price/art/OPVCA88411?analog=on","OPVCA88411")</f>
        <v>OPVCA88411</v>
      </c>
      <c r="B8672" s="1" t="s">
        <v>13583</v>
      </c>
      <c r="C8672" s="1" t="s">
        <v>2166</v>
      </c>
      <c r="D8672" t="s">
        <v>13584</v>
      </c>
    </row>
    <row r="8673" spans="1:4" x14ac:dyDescent="0.25">
      <c r="A8673" s="4" t="str">
        <f>HYPERLINK("http://www.autodoc.ru/Web/price/art/OPVCA88450L?analog=on","OPVCA88450L")</f>
        <v>OPVCA88450L</v>
      </c>
      <c r="B8673" s="1" t="s">
        <v>13585</v>
      </c>
      <c r="C8673" s="1" t="s">
        <v>2166</v>
      </c>
      <c r="D8673" t="s">
        <v>13586</v>
      </c>
    </row>
    <row r="8674" spans="1:4" x14ac:dyDescent="0.25">
      <c r="A8674" s="4" t="str">
        <f>HYPERLINK("http://www.autodoc.ru/Web/price/art/OPVCA88450R?analog=on","OPVCA88450R")</f>
        <v>OPVCA88450R</v>
      </c>
      <c r="B8674" s="1" t="s">
        <v>13587</v>
      </c>
      <c r="C8674" s="1" t="s">
        <v>2166</v>
      </c>
      <c r="D8674" t="s">
        <v>13588</v>
      </c>
    </row>
    <row r="8675" spans="1:4" x14ac:dyDescent="0.25">
      <c r="A8675" s="4" t="str">
        <f>HYPERLINK("http://www.autodoc.ru/Web/price/art/OPVCA88451L?analog=on","OPVCA88451L")</f>
        <v>OPVCA88451L</v>
      </c>
      <c r="B8675" s="1" t="s">
        <v>13589</v>
      </c>
      <c r="C8675" s="1" t="s">
        <v>2166</v>
      </c>
      <c r="D8675" t="s">
        <v>13590</v>
      </c>
    </row>
    <row r="8676" spans="1:4" x14ac:dyDescent="0.25">
      <c r="A8676" s="4" t="str">
        <f>HYPERLINK("http://www.autodoc.ru/Web/price/art/OPVCA88451R?analog=on","OPVCA88451R")</f>
        <v>OPVCA88451R</v>
      </c>
      <c r="B8676" s="1" t="s">
        <v>13591</v>
      </c>
      <c r="C8676" s="1" t="s">
        <v>2166</v>
      </c>
      <c r="D8676" t="s">
        <v>13592</v>
      </c>
    </row>
    <row r="8677" spans="1:4" x14ac:dyDescent="0.25">
      <c r="A8677" s="4" t="str">
        <f>HYPERLINK("http://www.autodoc.ru/Web/price/art/OPVCA88460L?analog=on","OPVCA88460L")</f>
        <v>OPVCA88460L</v>
      </c>
      <c r="B8677" s="1" t="s">
        <v>13593</v>
      </c>
      <c r="C8677" s="1" t="s">
        <v>2166</v>
      </c>
      <c r="D8677" t="s">
        <v>13594</v>
      </c>
    </row>
    <row r="8678" spans="1:4" x14ac:dyDescent="0.25">
      <c r="A8678" s="4" t="str">
        <f>HYPERLINK("http://www.autodoc.ru/Web/price/art/OPVCA88460R?analog=on","OPVCA88460R")</f>
        <v>OPVCA88460R</v>
      </c>
      <c r="B8678" s="1" t="s">
        <v>13595</v>
      </c>
      <c r="C8678" s="1" t="s">
        <v>2166</v>
      </c>
      <c r="D8678" t="s">
        <v>13596</v>
      </c>
    </row>
    <row r="8679" spans="1:4" x14ac:dyDescent="0.25">
      <c r="A8679" s="4" t="str">
        <f>HYPERLINK("http://www.autodoc.ru/Web/price/art/OPVCA88480L?analog=on","OPVCA88480L")</f>
        <v>OPVCA88480L</v>
      </c>
      <c r="B8679" s="1" t="s">
        <v>13597</v>
      </c>
      <c r="C8679" s="1" t="s">
        <v>2166</v>
      </c>
      <c r="D8679" t="s">
        <v>13598</v>
      </c>
    </row>
    <row r="8680" spans="1:4" x14ac:dyDescent="0.25">
      <c r="A8680" s="4" t="str">
        <f>HYPERLINK("http://www.autodoc.ru/Web/price/art/OPVCA88480R?analog=on","OPVCA88480R")</f>
        <v>OPVCA88480R</v>
      </c>
      <c r="B8680" s="1" t="s">
        <v>13599</v>
      </c>
      <c r="C8680" s="1" t="s">
        <v>2166</v>
      </c>
      <c r="D8680" t="s">
        <v>13600</v>
      </c>
    </row>
    <row r="8681" spans="1:4" x14ac:dyDescent="0.25">
      <c r="A8681" s="4" t="str">
        <f>HYPERLINK("http://www.autodoc.ru/Web/price/art/OPVCA88490L?analog=on","OPVCA88490L")</f>
        <v>OPVCA88490L</v>
      </c>
      <c r="C8681" s="1" t="s">
        <v>2166</v>
      </c>
      <c r="D8681" t="s">
        <v>13601</v>
      </c>
    </row>
    <row r="8682" spans="1:4" x14ac:dyDescent="0.25">
      <c r="A8682" s="4" t="str">
        <f>HYPERLINK("http://www.autodoc.ru/Web/price/art/OPVCA88490R?analog=on","OPVCA88490R")</f>
        <v>OPVCA88490R</v>
      </c>
      <c r="C8682" s="1" t="s">
        <v>2166</v>
      </c>
      <c r="D8682" t="s">
        <v>13602</v>
      </c>
    </row>
    <row r="8683" spans="1:4" x14ac:dyDescent="0.25">
      <c r="A8683" s="4" t="str">
        <f>HYPERLINK("http://www.autodoc.ru/Web/price/art/OPVCA88740L?analog=on","OPVCA88740L")</f>
        <v>OPVCA88740L</v>
      </c>
      <c r="B8683" s="1" t="s">
        <v>13662</v>
      </c>
      <c r="C8683" s="1" t="s">
        <v>2329</v>
      </c>
      <c r="D8683" t="s">
        <v>13604</v>
      </c>
    </row>
    <row r="8684" spans="1:4" x14ac:dyDescent="0.25">
      <c r="A8684" s="4" t="str">
        <f>HYPERLINK("http://www.autodoc.ru/Web/price/art/OPVCA88740R?analog=on","OPVCA88740R")</f>
        <v>OPVCA88740R</v>
      </c>
      <c r="B8684" s="1" t="s">
        <v>13663</v>
      </c>
      <c r="C8684" s="1" t="s">
        <v>2329</v>
      </c>
      <c r="D8684" t="s">
        <v>13606</v>
      </c>
    </row>
    <row r="8685" spans="1:4" x14ac:dyDescent="0.25">
      <c r="A8685" s="4" t="str">
        <f>HYPERLINK("http://www.autodoc.ru/Web/price/art/OPVCA88741RWL?analog=on","OPVCA88741RWL")</f>
        <v>OPVCA88741RWL</v>
      </c>
      <c r="B8685" s="1" t="s">
        <v>13662</v>
      </c>
      <c r="C8685" s="1" t="s">
        <v>2329</v>
      </c>
      <c r="D8685" t="s">
        <v>13664</v>
      </c>
    </row>
    <row r="8686" spans="1:4" x14ac:dyDescent="0.25">
      <c r="A8686" s="4" t="str">
        <f>HYPERLINK("http://www.autodoc.ru/Web/price/art/OPVCA88741RWR?analog=on","OPVCA88741RWR")</f>
        <v>OPVCA88741RWR</v>
      </c>
      <c r="B8686" s="1" t="s">
        <v>13663</v>
      </c>
      <c r="C8686" s="1" t="s">
        <v>2329</v>
      </c>
      <c r="D8686" t="s">
        <v>13665</v>
      </c>
    </row>
    <row r="8687" spans="1:4" x14ac:dyDescent="0.25">
      <c r="A8687" s="4" t="str">
        <f>HYPERLINK("http://www.autodoc.ru/Web/price/art/OPVCA88742HL?analog=on","OPVCA88742HL")</f>
        <v>OPVCA88742HL</v>
      </c>
      <c r="B8687" s="1" t="s">
        <v>13662</v>
      </c>
      <c r="C8687" s="1" t="s">
        <v>2329</v>
      </c>
      <c r="D8687" t="s">
        <v>13666</v>
      </c>
    </row>
    <row r="8688" spans="1:4" x14ac:dyDescent="0.25">
      <c r="A8688" s="4" t="str">
        <f>HYPERLINK("http://www.autodoc.ru/Web/price/art/OPVCA88742BL?analog=on","OPVCA88742BL")</f>
        <v>OPVCA88742BL</v>
      </c>
      <c r="B8688" s="1" t="s">
        <v>13662</v>
      </c>
      <c r="C8688" s="1" t="s">
        <v>2329</v>
      </c>
      <c r="D8688" t="s">
        <v>13667</v>
      </c>
    </row>
    <row r="8689" spans="1:4" x14ac:dyDescent="0.25">
      <c r="A8689" s="4" t="str">
        <f>HYPERLINK("http://www.autodoc.ru/Web/price/art/OPVCA88742HR?analog=on","OPVCA88742HR")</f>
        <v>OPVCA88742HR</v>
      </c>
      <c r="B8689" s="1" t="s">
        <v>13663</v>
      </c>
      <c r="C8689" s="1" t="s">
        <v>2329</v>
      </c>
      <c r="D8689" t="s">
        <v>13668</v>
      </c>
    </row>
    <row r="8690" spans="1:4" x14ac:dyDescent="0.25">
      <c r="A8690" s="4" t="str">
        <f>HYPERLINK("http://www.autodoc.ru/Web/price/art/OPVCA88742BR?analog=on","OPVCA88742BR")</f>
        <v>OPVCA88742BR</v>
      </c>
      <c r="B8690" s="1" t="s">
        <v>13663</v>
      </c>
      <c r="C8690" s="1" t="s">
        <v>2329</v>
      </c>
      <c r="D8690" t="s">
        <v>13669</v>
      </c>
    </row>
    <row r="8691" spans="1:4" x14ac:dyDescent="0.25">
      <c r="A8691" s="4" t="str">
        <f>HYPERLINK("http://www.autodoc.ru/Web/price/art/OPVCA88810L?analog=on","OPVCA88810L")</f>
        <v>OPVCA88810L</v>
      </c>
      <c r="B8691" s="1" t="s">
        <v>13670</v>
      </c>
      <c r="C8691" s="1" t="s">
        <v>2166</v>
      </c>
      <c r="D8691" t="s">
        <v>13671</v>
      </c>
    </row>
    <row r="8692" spans="1:4" x14ac:dyDescent="0.25">
      <c r="A8692" s="4" t="str">
        <f>HYPERLINK("http://www.autodoc.ru/Web/price/art/OPVCA88810R?analog=on","OPVCA88810R")</f>
        <v>OPVCA88810R</v>
      </c>
      <c r="B8692" s="1" t="s">
        <v>13672</v>
      </c>
      <c r="C8692" s="1" t="s">
        <v>2166</v>
      </c>
      <c r="D8692" t="s">
        <v>13673</v>
      </c>
    </row>
    <row r="8693" spans="1:4" x14ac:dyDescent="0.25">
      <c r="A8693" s="4" t="str">
        <f>HYPERLINK("http://www.autodoc.ru/Web/price/art/OPVCA88820Z?analog=on","OPVCA88820Z")</f>
        <v>OPVCA88820Z</v>
      </c>
      <c r="B8693" s="1" t="s">
        <v>13609</v>
      </c>
      <c r="C8693" s="1" t="s">
        <v>2166</v>
      </c>
      <c r="D8693" t="s">
        <v>13610</v>
      </c>
    </row>
    <row r="8694" spans="1:4" x14ac:dyDescent="0.25">
      <c r="A8694" s="4" t="str">
        <f>HYPERLINK("http://www.autodoc.ru/Web/price/art/OPVCA88850L?analog=on","OPVCA88850L")</f>
        <v>OPVCA88850L</v>
      </c>
      <c r="B8694" s="1" t="s">
        <v>13611</v>
      </c>
      <c r="C8694" s="1" t="s">
        <v>2166</v>
      </c>
      <c r="D8694" t="s">
        <v>13612</v>
      </c>
    </row>
    <row r="8695" spans="1:4" x14ac:dyDescent="0.25">
      <c r="A8695" s="4" t="str">
        <f>HYPERLINK("http://www.autodoc.ru/Web/price/art/OPVCA88850R?analog=on","OPVCA88850R")</f>
        <v>OPVCA88850R</v>
      </c>
      <c r="B8695" s="1" t="s">
        <v>13613</v>
      </c>
      <c r="C8695" s="1" t="s">
        <v>2166</v>
      </c>
      <c r="D8695" t="s">
        <v>13614</v>
      </c>
    </row>
    <row r="8696" spans="1:4" x14ac:dyDescent="0.25">
      <c r="A8696" s="4" t="str">
        <f>HYPERLINK("http://www.autodoc.ru/Web/price/art/OPVCA89910?analog=on","OPVCA89910")</f>
        <v>OPVCA89910</v>
      </c>
      <c r="B8696" s="1" t="s">
        <v>13615</v>
      </c>
      <c r="C8696" s="1" t="s">
        <v>13616</v>
      </c>
      <c r="D8696" t="s">
        <v>13617</v>
      </c>
    </row>
    <row r="8697" spans="1:4" x14ac:dyDescent="0.25">
      <c r="A8697" s="4" t="str">
        <f>HYPERLINK("http://www.autodoc.ru/Web/price/art/OPVCA88913?analog=on","OPVCA88913")</f>
        <v>OPVCA88913</v>
      </c>
      <c r="B8697" s="1" t="s">
        <v>13618</v>
      </c>
      <c r="C8697" s="1" t="s">
        <v>2166</v>
      </c>
      <c r="D8697" t="s">
        <v>13619</v>
      </c>
    </row>
    <row r="8698" spans="1:4" x14ac:dyDescent="0.25">
      <c r="A8698" s="4" t="str">
        <f>HYPERLINK("http://www.autodoc.ru/Web/price/art/OPVCA88914?analog=on","OPVCA88914")</f>
        <v>OPVCA88914</v>
      </c>
      <c r="B8698" s="1" t="s">
        <v>13618</v>
      </c>
      <c r="C8698" s="1" t="s">
        <v>2166</v>
      </c>
      <c r="D8698" t="s">
        <v>13617</v>
      </c>
    </row>
    <row r="8699" spans="1:4" x14ac:dyDescent="0.25">
      <c r="A8699" s="4" t="str">
        <f>HYPERLINK("http://www.autodoc.ru/Web/price/art/OPVCA88917?analog=on","OPVCA88917")</f>
        <v>OPVCA88917</v>
      </c>
      <c r="B8699" s="1" t="s">
        <v>13620</v>
      </c>
      <c r="C8699" s="1" t="s">
        <v>2166</v>
      </c>
      <c r="D8699" t="s">
        <v>13621</v>
      </c>
    </row>
    <row r="8700" spans="1:4" x14ac:dyDescent="0.25">
      <c r="A8700" s="4" t="str">
        <f>HYPERLINK("http://www.autodoc.ru/Web/price/art/OPVCA88920?analog=on","OPVCA88920")</f>
        <v>OPVCA88920</v>
      </c>
      <c r="B8700" s="1" t="s">
        <v>13622</v>
      </c>
      <c r="C8700" s="1" t="s">
        <v>2166</v>
      </c>
      <c r="D8700" t="s">
        <v>13623</v>
      </c>
    </row>
    <row r="8701" spans="1:4" x14ac:dyDescent="0.25">
      <c r="A8701" s="4" t="str">
        <f>HYPERLINK("http://www.autodoc.ru/Web/price/art/OPVCA88940?analog=on","OPVCA88940")</f>
        <v>OPVCA88940</v>
      </c>
      <c r="B8701" s="1" t="s">
        <v>13624</v>
      </c>
      <c r="C8701" s="1" t="s">
        <v>2166</v>
      </c>
      <c r="D8701" t="s">
        <v>13625</v>
      </c>
    </row>
    <row r="8702" spans="1:4" x14ac:dyDescent="0.25">
      <c r="A8702" s="3" t="s">
        <v>13674</v>
      </c>
      <c r="B8702" s="3"/>
      <c r="C8702" s="3"/>
      <c r="D8702" s="3"/>
    </row>
    <row r="8703" spans="1:4" x14ac:dyDescent="0.25">
      <c r="A8703" s="4" t="str">
        <f>HYPERLINK("http://www.autodoc.ru/Web/price/art/OPVCA99000L?analog=on","OPVCA99000L")</f>
        <v>OPVCA99000L</v>
      </c>
      <c r="B8703" s="1" t="s">
        <v>13675</v>
      </c>
      <c r="C8703" s="1" t="s">
        <v>3546</v>
      </c>
      <c r="D8703" t="s">
        <v>13676</v>
      </c>
    </row>
    <row r="8704" spans="1:4" x14ac:dyDescent="0.25">
      <c r="A8704" s="4" t="str">
        <f>HYPERLINK("http://www.autodoc.ru/Web/price/art/OPVCA96000L?analog=on","OPVCA96000L")</f>
        <v>OPVCA96000L</v>
      </c>
      <c r="B8704" s="1" t="s">
        <v>13677</v>
      </c>
      <c r="C8704" s="1" t="s">
        <v>10056</v>
      </c>
      <c r="D8704" t="s">
        <v>13678</v>
      </c>
    </row>
    <row r="8705" spans="1:4" x14ac:dyDescent="0.25">
      <c r="A8705" s="4" t="str">
        <f>HYPERLINK("http://www.autodoc.ru/Web/price/art/OPVCA99000R?analog=on","OPVCA99000R")</f>
        <v>OPVCA99000R</v>
      </c>
      <c r="B8705" s="1" t="s">
        <v>13679</v>
      </c>
      <c r="C8705" s="1" t="s">
        <v>3546</v>
      </c>
      <c r="D8705" t="s">
        <v>13680</v>
      </c>
    </row>
    <row r="8706" spans="1:4" x14ac:dyDescent="0.25">
      <c r="A8706" s="4" t="str">
        <f>HYPERLINK("http://www.autodoc.ru/Web/price/art/OPVCA96000R?analog=on","OPVCA96000R")</f>
        <v>OPVCA96000R</v>
      </c>
      <c r="B8706" s="1" t="s">
        <v>13681</v>
      </c>
      <c r="C8706" s="1" t="s">
        <v>10056</v>
      </c>
      <c r="D8706" t="s">
        <v>13682</v>
      </c>
    </row>
    <row r="8707" spans="1:4" x14ac:dyDescent="0.25">
      <c r="A8707" s="4" t="str">
        <f>HYPERLINK("http://www.autodoc.ru/Web/price/art/OPVCA99001BL?analog=on","OPVCA99001BL")</f>
        <v>OPVCA99001BL</v>
      </c>
      <c r="B8707" s="1" t="s">
        <v>13675</v>
      </c>
      <c r="C8707" s="1" t="s">
        <v>3546</v>
      </c>
      <c r="D8707" t="s">
        <v>13683</v>
      </c>
    </row>
    <row r="8708" spans="1:4" x14ac:dyDescent="0.25">
      <c r="A8708" s="4" t="str">
        <f>HYPERLINK("http://www.autodoc.ru/Web/price/art/OPVCA99001BR?analog=on","OPVCA99001BR")</f>
        <v>OPVCA99001BR</v>
      </c>
      <c r="B8708" s="1" t="s">
        <v>13679</v>
      </c>
      <c r="C8708" s="1" t="s">
        <v>3546</v>
      </c>
      <c r="D8708" t="s">
        <v>13684</v>
      </c>
    </row>
    <row r="8709" spans="1:4" x14ac:dyDescent="0.25">
      <c r="A8709" s="4" t="str">
        <f>HYPERLINK("http://www.autodoc.ru/Web/price/art/OPVCA96002BN?analog=on","OPVCA96002BN")</f>
        <v>OPVCA96002BN</v>
      </c>
      <c r="B8709" s="1" t="s">
        <v>13685</v>
      </c>
      <c r="C8709" s="1" t="s">
        <v>5127</v>
      </c>
      <c r="D8709" t="s">
        <v>13686</v>
      </c>
    </row>
    <row r="8710" spans="1:4" x14ac:dyDescent="0.25">
      <c r="A8710" s="4" t="str">
        <f>HYPERLINK("http://www.autodoc.ru/Web/price/art/OPVCA99002BN?analog=on","OPVCA99002BN")</f>
        <v>OPVCA99002BN</v>
      </c>
      <c r="B8710" s="1" t="s">
        <v>13687</v>
      </c>
      <c r="C8710" s="1" t="s">
        <v>3546</v>
      </c>
      <c r="D8710" t="s">
        <v>13688</v>
      </c>
    </row>
    <row r="8711" spans="1:4" x14ac:dyDescent="0.25">
      <c r="A8711" s="4" t="str">
        <f>HYPERLINK("http://www.autodoc.ru/Web/price/art/OPVCA96003HN?analog=on","OPVCA96003HN")</f>
        <v>OPVCA96003HN</v>
      </c>
      <c r="B8711" s="1" t="s">
        <v>13685</v>
      </c>
      <c r="C8711" s="1" t="s">
        <v>5127</v>
      </c>
      <c r="D8711" t="s">
        <v>13689</v>
      </c>
    </row>
    <row r="8712" spans="1:4" x14ac:dyDescent="0.25">
      <c r="A8712" s="4" t="str">
        <f>HYPERLINK("http://www.autodoc.ru/Web/price/art/OPVCA96003BN?analog=on","OPVCA96003BN")</f>
        <v>OPVCA96003BN</v>
      </c>
      <c r="B8712" s="1" t="s">
        <v>13685</v>
      </c>
      <c r="C8712" s="1" t="s">
        <v>5127</v>
      </c>
      <c r="D8712" t="s">
        <v>13690</v>
      </c>
    </row>
    <row r="8713" spans="1:4" x14ac:dyDescent="0.25">
      <c r="A8713" s="4" t="str">
        <f>HYPERLINK("http://www.autodoc.ru/Web/price/art/OPVCA96004BN?analog=on","OPVCA96004BN")</f>
        <v>OPVCA96004BN</v>
      </c>
      <c r="B8713" s="1" t="s">
        <v>13685</v>
      </c>
      <c r="C8713" s="1" t="s">
        <v>10056</v>
      </c>
      <c r="D8713" t="s">
        <v>13691</v>
      </c>
    </row>
    <row r="8714" spans="1:4" x14ac:dyDescent="0.25">
      <c r="A8714" s="4" t="str">
        <f>HYPERLINK("http://www.autodoc.ru/Web/price/art/OPVCA96020L?analog=on","OPVCA96020L")</f>
        <v>OPVCA96020L</v>
      </c>
      <c r="C8714" s="1" t="s">
        <v>10056</v>
      </c>
      <c r="D8714" t="s">
        <v>13692</v>
      </c>
    </row>
    <row r="8715" spans="1:4" x14ac:dyDescent="0.25">
      <c r="A8715" s="4" t="str">
        <f>HYPERLINK("http://www.autodoc.ru/Web/price/art/OPVCA96020R?analog=on","OPVCA96020R")</f>
        <v>OPVCA96020R</v>
      </c>
      <c r="C8715" s="1" t="s">
        <v>10056</v>
      </c>
      <c r="D8715" t="s">
        <v>13693</v>
      </c>
    </row>
    <row r="8716" spans="1:4" x14ac:dyDescent="0.25">
      <c r="A8716" s="4" t="str">
        <f>HYPERLINK("http://www.autodoc.ru/Web/price/art/OPVCA96030L?analog=on","OPVCA96030L")</f>
        <v>OPVCA96030L</v>
      </c>
      <c r="B8716" s="1" t="s">
        <v>13694</v>
      </c>
      <c r="C8716" s="1" t="s">
        <v>10056</v>
      </c>
      <c r="D8716" t="s">
        <v>13551</v>
      </c>
    </row>
    <row r="8717" spans="1:4" x14ac:dyDescent="0.25">
      <c r="A8717" s="4" t="str">
        <f>HYPERLINK("http://www.autodoc.ru/Web/price/art/OPVCA96030R?analog=on","OPVCA96030R")</f>
        <v>OPVCA96030R</v>
      </c>
      <c r="B8717" s="1" t="s">
        <v>13695</v>
      </c>
      <c r="C8717" s="1" t="s">
        <v>10056</v>
      </c>
      <c r="D8717" t="s">
        <v>13553</v>
      </c>
    </row>
    <row r="8718" spans="1:4" x14ac:dyDescent="0.25">
      <c r="A8718" s="4" t="str">
        <f>HYPERLINK("http://www.autodoc.ru/Web/price/art/OPVCA96070L?analog=on","OPVCA96070L")</f>
        <v>OPVCA96070L</v>
      </c>
      <c r="B8718" s="1" t="s">
        <v>13696</v>
      </c>
      <c r="C8718" s="1" t="s">
        <v>10056</v>
      </c>
      <c r="D8718" t="s">
        <v>13697</v>
      </c>
    </row>
    <row r="8719" spans="1:4" x14ac:dyDescent="0.25">
      <c r="A8719" s="4" t="str">
        <f>HYPERLINK("http://www.autodoc.ru/Web/price/art/OPVCA99070L?analog=on","OPVCA99070L")</f>
        <v>OPVCA99070L</v>
      </c>
      <c r="B8719" s="1" t="s">
        <v>13698</v>
      </c>
      <c r="C8719" s="1" t="s">
        <v>3546</v>
      </c>
      <c r="D8719" t="s">
        <v>13697</v>
      </c>
    </row>
    <row r="8720" spans="1:4" x14ac:dyDescent="0.25">
      <c r="A8720" s="4" t="str">
        <f>HYPERLINK("http://www.autodoc.ru/Web/price/art/OPVCA99070R?analog=on","OPVCA99070R")</f>
        <v>OPVCA99070R</v>
      </c>
      <c r="B8720" s="1" t="s">
        <v>13699</v>
      </c>
      <c r="C8720" s="1" t="s">
        <v>3546</v>
      </c>
      <c r="D8720" t="s">
        <v>13700</v>
      </c>
    </row>
    <row r="8721" spans="1:4" x14ac:dyDescent="0.25">
      <c r="A8721" s="4" t="str">
        <f>HYPERLINK("http://www.autodoc.ru/Web/price/art/OPVCA96070R?analog=on","OPVCA96070R")</f>
        <v>OPVCA96070R</v>
      </c>
      <c r="B8721" s="1" t="s">
        <v>13701</v>
      </c>
      <c r="C8721" s="1" t="s">
        <v>10056</v>
      </c>
      <c r="D8721" t="s">
        <v>13700</v>
      </c>
    </row>
    <row r="8722" spans="1:4" x14ac:dyDescent="0.25">
      <c r="A8722" s="4" t="str">
        <f>HYPERLINK("http://www.autodoc.ru/Web/price/art/OPVCA96080L?analog=on","OPVCA96080L")</f>
        <v>OPVCA96080L</v>
      </c>
      <c r="C8722" s="1" t="s">
        <v>10056</v>
      </c>
      <c r="D8722" t="s">
        <v>13702</v>
      </c>
    </row>
    <row r="8723" spans="1:4" x14ac:dyDescent="0.25">
      <c r="A8723" s="4" t="str">
        <f>HYPERLINK("http://www.autodoc.ru/Web/price/art/OPVCA96080R?analog=on","OPVCA96080R")</f>
        <v>OPVCA96080R</v>
      </c>
      <c r="C8723" s="1" t="s">
        <v>10056</v>
      </c>
      <c r="D8723" t="s">
        <v>13703</v>
      </c>
    </row>
    <row r="8724" spans="1:4" x14ac:dyDescent="0.25">
      <c r="A8724" s="4" t="str">
        <f>HYPERLINK("http://www.autodoc.ru/Web/price/art/OPVCA96100HB?analog=on","OPVCA96100HB")</f>
        <v>OPVCA96100HB</v>
      </c>
      <c r="B8724" s="1" t="s">
        <v>13704</v>
      </c>
      <c r="C8724" s="1" t="s">
        <v>5127</v>
      </c>
      <c r="D8724" t="s">
        <v>13705</v>
      </c>
    </row>
    <row r="8725" spans="1:4" x14ac:dyDescent="0.25">
      <c r="A8725" s="4" t="str">
        <f>HYPERLINK("http://www.autodoc.ru/Web/price/art/OPVCA96100B?analog=on","OPVCA96100B")</f>
        <v>OPVCA96100B</v>
      </c>
      <c r="B8725" s="1" t="s">
        <v>13706</v>
      </c>
      <c r="C8725" s="1" t="s">
        <v>10056</v>
      </c>
      <c r="D8725" t="s">
        <v>13707</v>
      </c>
    </row>
    <row r="8726" spans="1:4" x14ac:dyDescent="0.25">
      <c r="A8726" s="4" t="str">
        <f>HYPERLINK("http://www.autodoc.ru/Web/price/art/OPVCA96101XB?analog=on","OPVCA96101XB")</f>
        <v>OPVCA96101XB</v>
      </c>
      <c r="B8726" s="1" t="s">
        <v>13706</v>
      </c>
      <c r="C8726" s="1" t="s">
        <v>10056</v>
      </c>
      <c r="D8726" t="s">
        <v>13559</v>
      </c>
    </row>
    <row r="8727" spans="1:4" x14ac:dyDescent="0.25">
      <c r="A8727" s="4" t="str">
        <f>HYPERLINK("http://www.autodoc.ru/Web/price/art/OPVCA96102XB?analog=on","OPVCA96102XB")</f>
        <v>OPVCA96102XB</v>
      </c>
      <c r="B8727" s="1" t="s">
        <v>13706</v>
      </c>
      <c r="C8727" s="1" t="s">
        <v>10056</v>
      </c>
      <c r="D8727" t="s">
        <v>13559</v>
      </c>
    </row>
    <row r="8728" spans="1:4" x14ac:dyDescent="0.25">
      <c r="A8728" s="4" t="str">
        <f>HYPERLINK("http://www.autodoc.ru/Web/price/art/OPVCA96120H?analog=on","OPVCA96120H")</f>
        <v>OPVCA96120H</v>
      </c>
      <c r="C8728" s="1" t="s">
        <v>5127</v>
      </c>
      <c r="D8728" t="s">
        <v>13708</v>
      </c>
    </row>
    <row r="8729" spans="1:4" x14ac:dyDescent="0.25">
      <c r="A8729" s="4" t="str">
        <f>HYPERLINK("http://www.autodoc.ru/Web/price/art/OPVCA96160X?analog=on","OPVCA96160X")</f>
        <v>OPVCA96160X</v>
      </c>
      <c r="B8729" s="1" t="s">
        <v>13709</v>
      </c>
      <c r="C8729" s="1" t="s">
        <v>10056</v>
      </c>
      <c r="D8729" t="s">
        <v>13710</v>
      </c>
    </row>
    <row r="8730" spans="1:4" x14ac:dyDescent="0.25">
      <c r="A8730" s="4" t="str">
        <f>HYPERLINK("http://www.autodoc.ru/Web/price/art/OPVCA99161B?analog=on","OPVCA99161B")</f>
        <v>OPVCA99161B</v>
      </c>
      <c r="B8730" s="1" t="s">
        <v>13711</v>
      </c>
      <c r="C8730" s="1" t="s">
        <v>3546</v>
      </c>
      <c r="D8730" t="s">
        <v>13712</v>
      </c>
    </row>
    <row r="8731" spans="1:4" x14ac:dyDescent="0.25">
      <c r="A8731" s="4" t="str">
        <f>HYPERLINK("http://www.autodoc.ru/Web/price/art/OPVCA99161X?analog=on","OPVCA99161X")</f>
        <v>OPVCA99161X</v>
      </c>
      <c r="B8731" s="1" t="s">
        <v>13711</v>
      </c>
      <c r="C8731" s="1" t="s">
        <v>3546</v>
      </c>
      <c r="D8731" t="s">
        <v>13713</v>
      </c>
    </row>
    <row r="8732" spans="1:4" x14ac:dyDescent="0.25">
      <c r="A8732" s="4" t="str">
        <f>HYPERLINK("http://www.autodoc.ru/Web/price/art/OPVCA96161X?analog=on","OPVCA96161X")</f>
        <v>OPVCA96161X</v>
      </c>
      <c r="B8732" s="1" t="s">
        <v>13714</v>
      </c>
      <c r="C8732" s="1" t="s">
        <v>10056</v>
      </c>
      <c r="D8732" t="s">
        <v>13713</v>
      </c>
    </row>
    <row r="8733" spans="1:4" x14ac:dyDescent="0.25">
      <c r="A8733" s="4" t="str">
        <f>HYPERLINK("http://www.autodoc.ru/Web/price/art/OPVCA96190?analog=on","OPVCA96190")</f>
        <v>OPVCA96190</v>
      </c>
      <c r="B8733" s="1" t="s">
        <v>13715</v>
      </c>
      <c r="C8733" s="1" t="s">
        <v>5127</v>
      </c>
      <c r="D8733" t="s">
        <v>13716</v>
      </c>
    </row>
    <row r="8734" spans="1:4" x14ac:dyDescent="0.25">
      <c r="A8734" s="4" t="str">
        <f>HYPERLINK("http://www.autodoc.ru/Web/price/art/OPVCA96240?analog=on","OPVCA96240")</f>
        <v>OPVCA96240</v>
      </c>
      <c r="B8734" s="1" t="s">
        <v>13717</v>
      </c>
      <c r="C8734" s="1" t="s">
        <v>5127</v>
      </c>
      <c r="D8734" t="s">
        <v>13718</v>
      </c>
    </row>
    <row r="8735" spans="1:4" x14ac:dyDescent="0.25">
      <c r="A8735" s="4" t="str">
        <f>HYPERLINK("http://www.autodoc.ru/Web/price/art/OPVCA96250L?analog=on","OPVCA96250L")</f>
        <v>OPVCA96250L</v>
      </c>
      <c r="B8735" s="1" t="s">
        <v>13719</v>
      </c>
      <c r="C8735" s="1" t="s">
        <v>5127</v>
      </c>
      <c r="D8735" t="s">
        <v>13720</v>
      </c>
    </row>
    <row r="8736" spans="1:4" x14ac:dyDescent="0.25">
      <c r="A8736" s="4" t="str">
        <f>HYPERLINK("http://www.autodoc.ru/Web/price/art/OPVCA96250R?analog=on","OPVCA96250R")</f>
        <v>OPVCA96250R</v>
      </c>
      <c r="B8736" s="1" t="s">
        <v>13721</v>
      </c>
      <c r="C8736" s="1" t="s">
        <v>5127</v>
      </c>
      <c r="D8736" t="s">
        <v>13722</v>
      </c>
    </row>
    <row r="8737" spans="1:4" x14ac:dyDescent="0.25">
      <c r="A8737" s="4" t="str">
        <f>HYPERLINK("http://www.autodoc.ru/Web/price/art/OPVCA96270L?analog=on","OPVCA96270L")</f>
        <v>OPVCA96270L</v>
      </c>
      <c r="B8737" s="1" t="s">
        <v>13723</v>
      </c>
      <c r="C8737" s="1" t="s">
        <v>5127</v>
      </c>
      <c r="D8737" t="s">
        <v>13724</v>
      </c>
    </row>
    <row r="8738" spans="1:4" x14ac:dyDescent="0.25">
      <c r="A8738" s="4" t="str">
        <f>HYPERLINK("http://www.autodoc.ru/Web/price/art/OPVCA96270R?analog=on","OPVCA96270R")</f>
        <v>OPVCA96270R</v>
      </c>
      <c r="B8738" s="1" t="s">
        <v>13725</v>
      </c>
      <c r="C8738" s="1" t="s">
        <v>5127</v>
      </c>
      <c r="D8738" t="s">
        <v>13726</v>
      </c>
    </row>
    <row r="8739" spans="1:4" x14ac:dyDescent="0.25">
      <c r="A8739" s="4" t="str">
        <f>HYPERLINK("http://www.autodoc.ru/Web/price/art/OPVCA96280YZ?analog=on","OPVCA96280YZ")</f>
        <v>OPVCA96280YZ</v>
      </c>
      <c r="B8739" s="1" t="s">
        <v>13727</v>
      </c>
      <c r="C8739" s="1" t="s">
        <v>5127</v>
      </c>
      <c r="D8739" t="s">
        <v>13728</v>
      </c>
    </row>
    <row r="8740" spans="1:4" x14ac:dyDescent="0.25">
      <c r="A8740" s="4" t="str">
        <f>HYPERLINK("http://www.autodoc.ru/Web/price/art/OPVCA96281TTZ?analog=on","OPVCA96281TTZ")</f>
        <v>OPVCA96281TTZ</v>
      </c>
      <c r="B8740" s="1" t="s">
        <v>13729</v>
      </c>
      <c r="C8740" s="1" t="s">
        <v>5127</v>
      </c>
      <c r="D8740" t="s">
        <v>13730</v>
      </c>
    </row>
    <row r="8741" spans="1:4" x14ac:dyDescent="0.25">
      <c r="A8741" s="4" t="str">
        <f>HYPERLINK("http://www.autodoc.ru/Web/price/art/OPVCA96300L?analog=on","OPVCA96300L")</f>
        <v>OPVCA96300L</v>
      </c>
      <c r="B8741" s="1" t="s">
        <v>13731</v>
      </c>
      <c r="C8741" s="1" t="s">
        <v>5127</v>
      </c>
      <c r="D8741" t="s">
        <v>13572</v>
      </c>
    </row>
    <row r="8742" spans="1:4" x14ac:dyDescent="0.25">
      <c r="A8742" s="4" t="str">
        <f>HYPERLINK("http://www.autodoc.ru/Web/price/art/OPVCA96300R?analog=on","OPVCA96300R")</f>
        <v>OPVCA96300R</v>
      </c>
      <c r="B8742" s="1" t="s">
        <v>13732</v>
      </c>
      <c r="C8742" s="1" t="s">
        <v>5127</v>
      </c>
      <c r="D8742" t="s">
        <v>13574</v>
      </c>
    </row>
    <row r="8743" spans="1:4" x14ac:dyDescent="0.25">
      <c r="A8743" s="4" t="str">
        <f>HYPERLINK("http://www.autodoc.ru/Web/price/art/OPVCA96301L?analog=on","OPVCA96301L")</f>
        <v>OPVCA96301L</v>
      </c>
      <c r="B8743" s="1" t="s">
        <v>13733</v>
      </c>
      <c r="C8743" s="1" t="s">
        <v>5127</v>
      </c>
      <c r="D8743" t="s">
        <v>13734</v>
      </c>
    </row>
    <row r="8744" spans="1:4" x14ac:dyDescent="0.25">
      <c r="A8744" s="4" t="str">
        <f>HYPERLINK("http://www.autodoc.ru/Web/price/art/OPVCA96301R?analog=on","OPVCA96301R")</f>
        <v>OPVCA96301R</v>
      </c>
      <c r="B8744" s="1" t="s">
        <v>13735</v>
      </c>
      <c r="C8744" s="1" t="s">
        <v>5127</v>
      </c>
      <c r="D8744" t="s">
        <v>13736</v>
      </c>
    </row>
    <row r="8745" spans="1:4" x14ac:dyDescent="0.25">
      <c r="A8745" s="4" t="str">
        <f>HYPERLINK("http://www.autodoc.ru/Web/price/art/OPVCA96320?analog=on","OPVCA96320")</f>
        <v>OPVCA96320</v>
      </c>
      <c r="C8745" s="1" t="s">
        <v>5127</v>
      </c>
      <c r="D8745" t="s">
        <v>13737</v>
      </c>
    </row>
    <row r="8746" spans="1:4" x14ac:dyDescent="0.25">
      <c r="A8746" s="4" t="str">
        <f>HYPERLINK("http://www.autodoc.ru/Web/price/art/OPVCA96330?analog=on","OPVCA96330")</f>
        <v>OPVCA96330</v>
      </c>
      <c r="B8746" s="1" t="s">
        <v>13738</v>
      </c>
      <c r="C8746" s="1" t="s">
        <v>5127</v>
      </c>
      <c r="D8746" t="s">
        <v>13576</v>
      </c>
    </row>
    <row r="8747" spans="1:4" x14ac:dyDescent="0.25">
      <c r="A8747" s="4" t="str">
        <f>HYPERLINK("http://www.autodoc.ru/Web/price/art/OPVCA96380?analog=on","OPVCA96380")</f>
        <v>OPVCA96380</v>
      </c>
      <c r="B8747" s="1" t="s">
        <v>13739</v>
      </c>
      <c r="C8747" s="1" t="s">
        <v>10056</v>
      </c>
      <c r="D8747" t="s">
        <v>13740</v>
      </c>
    </row>
    <row r="8748" spans="1:4" x14ac:dyDescent="0.25">
      <c r="A8748" s="4" t="str">
        <f>HYPERLINK("http://www.autodoc.ru/Web/price/art/OPVCA96450XL?analog=on","OPVCA96450XL")</f>
        <v>OPVCA96450XL</v>
      </c>
      <c r="B8748" s="1" t="s">
        <v>13741</v>
      </c>
      <c r="C8748" s="1" t="s">
        <v>10056</v>
      </c>
      <c r="D8748" t="s">
        <v>13742</v>
      </c>
    </row>
    <row r="8749" spans="1:4" x14ac:dyDescent="0.25">
      <c r="A8749" s="4" t="str">
        <f>HYPERLINK("http://www.autodoc.ru/Web/price/art/OPVCA96450XR?analog=on","OPVCA96450XR")</f>
        <v>OPVCA96450XR</v>
      </c>
      <c r="B8749" s="1" t="s">
        <v>13743</v>
      </c>
      <c r="C8749" s="1" t="s">
        <v>10056</v>
      </c>
      <c r="D8749" t="s">
        <v>13744</v>
      </c>
    </row>
    <row r="8750" spans="1:4" x14ac:dyDescent="0.25">
      <c r="A8750" s="4" t="str">
        <f>HYPERLINK("http://www.autodoc.ru/Web/price/art/OPVCA96451XL?analog=on","OPVCA96451XL")</f>
        <v>OPVCA96451XL</v>
      </c>
      <c r="B8750" s="1" t="s">
        <v>13745</v>
      </c>
      <c r="C8750" s="1" t="s">
        <v>10056</v>
      </c>
      <c r="D8750" t="s">
        <v>13746</v>
      </c>
    </row>
    <row r="8751" spans="1:4" x14ac:dyDescent="0.25">
      <c r="A8751" s="4" t="str">
        <f>HYPERLINK("http://www.autodoc.ru/Web/price/art/OPVCA96451XR?analog=on","OPVCA96451XR")</f>
        <v>OPVCA96451XR</v>
      </c>
      <c r="B8751" s="1" t="s">
        <v>13747</v>
      </c>
      <c r="C8751" s="1" t="s">
        <v>10056</v>
      </c>
      <c r="D8751" t="s">
        <v>13748</v>
      </c>
    </row>
    <row r="8752" spans="1:4" x14ac:dyDescent="0.25">
      <c r="A8752" s="4" t="str">
        <f>HYPERLINK("http://www.autodoc.ru/Web/price/art/OPVCA96480L?analog=on","OPVCA96480L")</f>
        <v>OPVCA96480L</v>
      </c>
      <c r="C8752" s="1" t="s">
        <v>5127</v>
      </c>
      <c r="D8752" t="s">
        <v>13598</v>
      </c>
    </row>
    <row r="8753" spans="1:4" x14ac:dyDescent="0.25">
      <c r="A8753" s="4" t="str">
        <f>HYPERLINK("http://www.autodoc.ru/Web/price/art/OPVCA96480R?analog=on","OPVCA96480R")</f>
        <v>OPVCA96480R</v>
      </c>
      <c r="C8753" s="1" t="s">
        <v>5127</v>
      </c>
      <c r="D8753" t="s">
        <v>13600</v>
      </c>
    </row>
    <row r="8754" spans="1:4" x14ac:dyDescent="0.25">
      <c r="A8754" s="4" t="str">
        <f>HYPERLINK("http://www.autodoc.ru/Web/price/art/OPVCA96490L?analog=on","OPVCA96490L")</f>
        <v>OPVCA96490L</v>
      </c>
      <c r="C8754" s="1" t="s">
        <v>5127</v>
      </c>
      <c r="D8754" t="s">
        <v>13749</v>
      </c>
    </row>
    <row r="8755" spans="1:4" x14ac:dyDescent="0.25">
      <c r="A8755" s="4" t="str">
        <f>HYPERLINK("http://www.autodoc.ru/Web/price/art/OPVCA96490R?analog=on","OPVCA96490R")</f>
        <v>OPVCA96490R</v>
      </c>
      <c r="C8755" s="1" t="s">
        <v>5127</v>
      </c>
      <c r="D8755" t="s">
        <v>13750</v>
      </c>
    </row>
    <row r="8756" spans="1:4" x14ac:dyDescent="0.25">
      <c r="A8756" s="4" t="str">
        <f>HYPERLINK("http://www.autodoc.ru/Web/price/art/OPVCA96570L?analog=on","OPVCA96570L")</f>
        <v>OPVCA96570L</v>
      </c>
      <c r="C8756" s="1" t="s">
        <v>5127</v>
      </c>
      <c r="D8756" t="s">
        <v>13751</v>
      </c>
    </row>
    <row r="8757" spans="1:4" x14ac:dyDescent="0.25">
      <c r="A8757" s="4" t="str">
        <f>HYPERLINK("http://www.autodoc.ru/Web/price/art/OPVCA96570R?analog=on","OPVCA96570R")</f>
        <v>OPVCA96570R</v>
      </c>
      <c r="C8757" s="1" t="s">
        <v>5127</v>
      </c>
      <c r="D8757" t="s">
        <v>13752</v>
      </c>
    </row>
    <row r="8758" spans="1:4" x14ac:dyDescent="0.25">
      <c r="A8758" s="4" t="str">
        <f>HYPERLINK("http://www.autodoc.ru/Web/price/art/OPVCA96621?analog=on","OPVCA96621")</f>
        <v>OPVCA96621</v>
      </c>
      <c r="B8758" s="1" t="s">
        <v>13753</v>
      </c>
      <c r="C8758" s="1" t="s">
        <v>5127</v>
      </c>
      <c r="D8758" t="s">
        <v>13754</v>
      </c>
    </row>
    <row r="8759" spans="1:4" x14ac:dyDescent="0.25">
      <c r="A8759" s="4" t="str">
        <f>HYPERLINK("http://www.autodoc.ru/Web/price/art/OPVCA96640X?analog=on","OPVCA96640X")</f>
        <v>OPVCA96640X</v>
      </c>
      <c r="B8759" s="1" t="s">
        <v>13755</v>
      </c>
      <c r="C8759" s="1" t="s">
        <v>10056</v>
      </c>
      <c r="D8759" t="s">
        <v>13756</v>
      </c>
    </row>
    <row r="8760" spans="1:4" x14ac:dyDescent="0.25">
      <c r="A8760" s="4" t="str">
        <f>HYPERLINK("http://www.autodoc.ru/Web/price/art/OPVCA99640X?analog=on","OPVCA99640X")</f>
        <v>OPVCA99640X</v>
      </c>
      <c r="B8760" s="1" t="s">
        <v>13757</v>
      </c>
      <c r="C8760" s="1" t="s">
        <v>3546</v>
      </c>
      <c r="D8760" t="s">
        <v>13758</v>
      </c>
    </row>
    <row r="8761" spans="1:4" x14ac:dyDescent="0.25">
      <c r="A8761" s="4" t="str">
        <f>HYPERLINK("http://www.autodoc.ru/Web/price/art/OPVCA96740L?analog=on","OPVCA96740L")</f>
        <v>OPVCA96740L</v>
      </c>
      <c r="B8761" s="1" t="s">
        <v>13759</v>
      </c>
      <c r="C8761" s="1" t="s">
        <v>10056</v>
      </c>
      <c r="D8761" t="s">
        <v>13760</v>
      </c>
    </row>
    <row r="8762" spans="1:4" x14ac:dyDescent="0.25">
      <c r="A8762" s="4" t="str">
        <f>HYPERLINK("http://www.autodoc.ru/Web/price/art/OPVCA99740L?analog=on","OPVCA99740L")</f>
        <v>OPVCA99740L</v>
      </c>
      <c r="B8762" s="1" t="s">
        <v>13761</v>
      </c>
      <c r="C8762" s="1" t="s">
        <v>3546</v>
      </c>
      <c r="D8762" t="s">
        <v>13760</v>
      </c>
    </row>
    <row r="8763" spans="1:4" x14ac:dyDescent="0.25">
      <c r="A8763" s="4" t="str">
        <f>HYPERLINK("http://www.autodoc.ru/Web/price/art/OPVCA99740R?analog=on","OPVCA99740R")</f>
        <v>OPVCA99740R</v>
      </c>
      <c r="B8763" s="1" t="s">
        <v>13762</v>
      </c>
      <c r="C8763" s="1" t="s">
        <v>3546</v>
      </c>
      <c r="D8763" t="s">
        <v>13763</v>
      </c>
    </row>
    <row r="8764" spans="1:4" x14ac:dyDescent="0.25">
      <c r="A8764" s="4" t="str">
        <f>HYPERLINK("http://www.autodoc.ru/Web/price/art/OPVCA96740R?analog=on","OPVCA96740R")</f>
        <v>OPVCA96740R</v>
      </c>
      <c r="B8764" s="1" t="s">
        <v>13764</v>
      </c>
      <c r="C8764" s="1" t="s">
        <v>10056</v>
      </c>
      <c r="D8764" t="s">
        <v>13763</v>
      </c>
    </row>
    <row r="8765" spans="1:4" x14ac:dyDescent="0.25">
      <c r="A8765" s="4" t="str">
        <f>HYPERLINK("http://www.autodoc.ru/Web/price/art/OPVCA99741BN?analog=on","OPVCA99741BN")</f>
        <v>OPVCA99741BN</v>
      </c>
      <c r="B8765" s="1" t="s">
        <v>13765</v>
      </c>
      <c r="C8765" s="1" t="s">
        <v>3546</v>
      </c>
      <c r="D8765" t="s">
        <v>13766</v>
      </c>
    </row>
    <row r="8766" spans="1:4" x14ac:dyDescent="0.25">
      <c r="A8766" s="4" t="str">
        <f>HYPERLINK("http://www.autodoc.ru/Web/price/art/OPVCA96810L?analog=on","OPVCA96810L")</f>
        <v>OPVCA96810L</v>
      </c>
      <c r="B8766" s="1" t="s">
        <v>13767</v>
      </c>
      <c r="C8766" s="1" t="s">
        <v>5127</v>
      </c>
      <c r="D8766" t="s">
        <v>13671</v>
      </c>
    </row>
    <row r="8767" spans="1:4" x14ac:dyDescent="0.25">
      <c r="A8767" s="4" t="str">
        <f>HYPERLINK("http://www.autodoc.ru/Web/price/art/OPVCA96810R?analog=on","OPVCA96810R")</f>
        <v>OPVCA96810R</v>
      </c>
      <c r="B8767" s="1" t="s">
        <v>13768</v>
      </c>
      <c r="C8767" s="1" t="s">
        <v>5127</v>
      </c>
      <c r="D8767" t="s">
        <v>13673</v>
      </c>
    </row>
    <row r="8768" spans="1:4" x14ac:dyDescent="0.25">
      <c r="A8768" s="4" t="str">
        <f>HYPERLINK("http://www.autodoc.ru/Web/price/art/OPVCA96901?analog=on","OPVCA96901")</f>
        <v>OPVCA96901</v>
      </c>
      <c r="B8768" s="1" t="s">
        <v>13769</v>
      </c>
      <c r="C8768" s="1" t="s">
        <v>639</v>
      </c>
      <c r="D8768" t="s">
        <v>13770</v>
      </c>
    </row>
    <row r="8769" spans="1:4" x14ac:dyDescent="0.25">
      <c r="A8769" s="4" t="str">
        <f>HYPERLINK("http://www.autodoc.ru/Web/price/art/OPVCA96910?analog=on","OPVCA96910")</f>
        <v>OPVCA96910</v>
      </c>
      <c r="B8769" s="1" t="s">
        <v>13771</v>
      </c>
      <c r="C8769" s="1" t="s">
        <v>639</v>
      </c>
      <c r="D8769" t="s">
        <v>13619</v>
      </c>
    </row>
    <row r="8770" spans="1:4" x14ac:dyDescent="0.25">
      <c r="A8770" s="4" t="str">
        <f>HYPERLINK("http://www.autodoc.ru/Web/price/art/OPVCA96911?analog=on","OPVCA96911")</f>
        <v>OPVCA96911</v>
      </c>
      <c r="B8770" s="1" t="s">
        <v>13772</v>
      </c>
      <c r="C8770" s="1" t="s">
        <v>639</v>
      </c>
      <c r="D8770" t="s">
        <v>13773</v>
      </c>
    </row>
    <row r="8771" spans="1:4" x14ac:dyDescent="0.25">
      <c r="A8771" s="4" t="str">
        <f>HYPERLINK("http://www.autodoc.ru/Web/price/art/OPVCA96915?analog=on","OPVCA96915")</f>
        <v>OPVCA96915</v>
      </c>
      <c r="B8771" s="1" t="s">
        <v>13774</v>
      </c>
      <c r="C8771" s="1" t="s">
        <v>639</v>
      </c>
      <c r="D8771" t="s">
        <v>13617</v>
      </c>
    </row>
    <row r="8772" spans="1:4" x14ac:dyDescent="0.25">
      <c r="A8772" s="4" t="str">
        <f>HYPERLINK("http://www.autodoc.ru/Web/price/art/OPVCA96916?analog=on","OPVCA96916")</f>
        <v>OPVCA96916</v>
      </c>
      <c r="B8772" s="1" t="s">
        <v>13771</v>
      </c>
      <c r="C8772" s="1" t="s">
        <v>639</v>
      </c>
      <c r="D8772" t="s">
        <v>13617</v>
      </c>
    </row>
    <row r="8773" spans="1:4" x14ac:dyDescent="0.25">
      <c r="A8773" s="4" t="str">
        <f>HYPERLINK("http://www.autodoc.ru/Web/price/art/OPVCA96917?analog=on","OPVCA96917")</f>
        <v>OPVCA96917</v>
      </c>
      <c r="B8773" s="1" t="s">
        <v>13772</v>
      </c>
      <c r="C8773" s="1" t="s">
        <v>639</v>
      </c>
      <c r="D8773" t="s">
        <v>13617</v>
      </c>
    </row>
    <row r="8774" spans="1:4" x14ac:dyDescent="0.25">
      <c r="A8774" s="4" t="str">
        <f>HYPERLINK("http://www.autodoc.ru/Web/price/art/OPVCA96918?analog=on","OPVCA96918")</f>
        <v>OPVCA96918</v>
      </c>
      <c r="B8774" s="1" t="s">
        <v>13775</v>
      </c>
      <c r="C8774" s="1" t="s">
        <v>639</v>
      </c>
      <c r="D8774" t="s">
        <v>13617</v>
      </c>
    </row>
    <row r="8775" spans="1:4" x14ac:dyDescent="0.25">
      <c r="A8775" s="4" t="str">
        <f>HYPERLINK("http://www.autodoc.ru/Web/price/art/OPVCA96920?analog=on","OPVCA96920")</f>
        <v>OPVCA96920</v>
      </c>
      <c r="B8775" s="1" t="s">
        <v>13776</v>
      </c>
      <c r="C8775" s="1" t="s">
        <v>5127</v>
      </c>
      <c r="D8775" t="s">
        <v>13623</v>
      </c>
    </row>
    <row r="8776" spans="1:4" x14ac:dyDescent="0.25">
      <c r="A8776" s="4" t="str">
        <f>HYPERLINK("http://www.autodoc.ru/Web/price/art/OPVCA99930?analog=on","OPVCA99930")</f>
        <v>OPVCA99930</v>
      </c>
      <c r="B8776" s="1" t="s">
        <v>13777</v>
      </c>
      <c r="C8776" s="1" t="s">
        <v>3546</v>
      </c>
      <c r="D8776" t="s">
        <v>13778</v>
      </c>
    </row>
    <row r="8777" spans="1:4" x14ac:dyDescent="0.25">
      <c r="A8777" s="4" t="str">
        <f>HYPERLINK("http://www.autodoc.ru/Web/price/art/OPVCA96931?analog=on","OPVCA96931")</f>
        <v>OPVCA96931</v>
      </c>
      <c r="B8777" s="1" t="s">
        <v>13779</v>
      </c>
      <c r="C8777" s="1" t="s">
        <v>2617</v>
      </c>
      <c r="D8777" t="s">
        <v>13780</v>
      </c>
    </row>
    <row r="8778" spans="1:4" x14ac:dyDescent="0.25">
      <c r="A8778" s="4" t="str">
        <f>HYPERLINK("http://www.autodoc.ru/Web/price/art/OPVCA96940?analog=on","OPVCA96940")</f>
        <v>OPVCA96940</v>
      </c>
      <c r="B8778" s="1" t="s">
        <v>13781</v>
      </c>
      <c r="C8778" s="1" t="s">
        <v>5127</v>
      </c>
      <c r="D8778" t="s">
        <v>13782</v>
      </c>
    </row>
    <row r="8779" spans="1:4" x14ac:dyDescent="0.25">
      <c r="A8779" s="4" t="str">
        <f>HYPERLINK("http://www.autodoc.ru/Web/price/art/OPVCA96970?analog=on","OPVCA96970")</f>
        <v>OPVCA96970</v>
      </c>
      <c r="B8779" s="1" t="s">
        <v>13783</v>
      </c>
      <c r="C8779" s="1" t="s">
        <v>5127</v>
      </c>
      <c r="D8779" t="s">
        <v>13784</v>
      </c>
    </row>
    <row r="8780" spans="1:4" x14ac:dyDescent="0.25">
      <c r="A8780" s="4" t="str">
        <f>HYPERLINK("http://www.autodoc.ru/Web/price/art/OPOMB94971?analog=on","OPOMB94971")</f>
        <v>OPOMB94971</v>
      </c>
      <c r="B8780" s="1" t="s">
        <v>13524</v>
      </c>
      <c r="C8780" s="1" t="s">
        <v>1071</v>
      </c>
      <c r="D8780" t="s">
        <v>13525</v>
      </c>
    </row>
    <row r="8781" spans="1:4" x14ac:dyDescent="0.25">
      <c r="A8781" s="3" t="s">
        <v>13785</v>
      </c>
      <c r="B8781" s="3"/>
      <c r="C8781" s="3"/>
      <c r="D8781" s="3"/>
    </row>
    <row r="8782" spans="1:4" x14ac:dyDescent="0.25">
      <c r="A8782" s="4" t="str">
        <f>HYPERLINK("http://www.autodoc.ru/Web/price/art/OPVCA02000HL?analog=on","OPVCA02000HL")</f>
        <v>OPVCA02000HL</v>
      </c>
      <c r="B8782" s="1" t="s">
        <v>13786</v>
      </c>
      <c r="C8782" s="1" t="s">
        <v>2125</v>
      </c>
      <c r="D8782" t="s">
        <v>13787</v>
      </c>
    </row>
    <row r="8783" spans="1:4" x14ac:dyDescent="0.25">
      <c r="A8783" s="4" t="str">
        <f>HYPERLINK("http://www.autodoc.ru/Web/price/art/OPVCA02000BL?analog=on","OPVCA02000BL")</f>
        <v>OPVCA02000BL</v>
      </c>
      <c r="B8783" s="1" t="s">
        <v>13788</v>
      </c>
      <c r="C8783" s="1" t="s">
        <v>2125</v>
      </c>
      <c r="D8783" t="s">
        <v>13789</v>
      </c>
    </row>
    <row r="8784" spans="1:4" x14ac:dyDescent="0.25">
      <c r="A8784" s="4" t="str">
        <f>HYPERLINK("http://www.autodoc.ru/Web/price/art/OPVCA02000HR?analog=on","OPVCA02000HR")</f>
        <v>OPVCA02000HR</v>
      </c>
      <c r="B8784" s="1" t="s">
        <v>13790</v>
      </c>
      <c r="C8784" s="1" t="s">
        <v>2125</v>
      </c>
      <c r="D8784" t="s">
        <v>13791</v>
      </c>
    </row>
    <row r="8785" spans="1:4" x14ac:dyDescent="0.25">
      <c r="A8785" s="4" t="str">
        <f>HYPERLINK("http://www.autodoc.ru/Web/price/art/OPVCA02000BR?analog=on","OPVCA02000BR")</f>
        <v>OPVCA02000BR</v>
      </c>
      <c r="B8785" s="1" t="s">
        <v>13792</v>
      </c>
      <c r="C8785" s="1" t="s">
        <v>2125</v>
      </c>
      <c r="D8785" t="s">
        <v>13793</v>
      </c>
    </row>
    <row r="8786" spans="1:4" x14ac:dyDescent="0.25">
      <c r="A8786" s="4" t="str">
        <f>HYPERLINK("http://www.autodoc.ru/Web/price/art/OPVCA05000HN?analog=on","OPVCA05000HN")</f>
        <v>OPVCA05000HN</v>
      </c>
      <c r="B8786" s="1" t="s">
        <v>13794</v>
      </c>
      <c r="C8786" s="1" t="s">
        <v>725</v>
      </c>
      <c r="D8786" t="s">
        <v>13795</v>
      </c>
    </row>
    <row r="8787" spans="1:4" x14ac:dyDescent="0.25">
      <c r="A8787" s="4" t="str">
        <f>HYPERLINK("http://www.autodoc.ru/Web/price/art/OPVCA02001HN?analog=on","OPVCA02001HN")</f>
        <v>OPVCA02001HN</v>
      </c>
      <c r="B8787" s="1" t="s">
        <v>13796</v>
      </c>
      <c r="C8787" s="1" t="s">
        <v>2125</v>
      </c>
      <c r="D8787" t="s">
        <v>13797</v>
      </c>
    </row>
    <row r="8788" spans="1:4" x14ac:dyDescent="0.25">
      <c r="A8788" s="4" t="str">
        <f>HYPERLINK("http://www.autodoc.ru/Web/price/art/OPVCA05001BN?analog=on","OPVCA05001BN")</f>
        <v>OPVCA05001BN</v>
      </c>
      <c r="B8788" s="1" t="s">
        <v>13798</v>
      </c>
      <c r="C8788" s="1" t="s">
        <v>725</v>
      </c>
      <c r="D8788" t="s">
        <v>13799</v>
      </c>
    </row>
    <row r="8789" spans="1:4" x14ac:dyDescent="0.25">
      <c r="A8789" s="4" t="str">
        <f>HYPERLINK("http://www.autodoc.ru/Web/price/art/OPVCA02002HL?analog=on","OPVCA02002HL")</f>
        <v>OPVCA02002HL</v>
      </c>
      <c r="B8789" s="1" t="s">
        <v>13800</v>
      </c>
      <c r="C8789" s="1" t="s">
        <v>2125</v>
      </c>
      <c r="D8789" t="s">
        <v>13801</v>
      </c>
    </row>
    <row r="8790" spans="1:4" x14ac:dyDescent="0.25">
      <c r="A8790" s="4" t="str">
        <f>HYPERLINK("http://www.autodoc.ru/Web/price/art/OPVCA02002HR?analog=on","OPVCA02002HR")</f>
        <v>OPVCA02002HR</v>
      </c>
      <c r="B8790" s="1" t="s">
        <v>13802</v>
      </c>
      <c r="C8790" s="1" t="s">
        <v>2125</v>
      </c>
      <c r="D8790" t="s">
        <v>13803</v>
      </c>
    </row>
    <row r="8791" spans="1:4" x14ac:dyDescent="0.25">
      <c r="A8791" s="4" t="str">
        <f>HYPERLINK("http://www.autodoc.ru/Web/price/art/OPVCA05002HL?analog=on","OPVCA05002HL")</f>
        <v>OPVCA05002HL</v>
      </c>
      <c r="B8791" s="1" t="s">
        <v>13804</v>
      </c>
      <c r="C8791" s="1" t="s">
        <v>725</v>
      </c>
      <c r="D8791" t="s">
        <v>13805</v>
      </c>
    </row>
    <row r="8792" spans="1:4" x14ac:dyDescent="0.25">
      <c r="A8792" s="4" t="str">
        <f>HYPERLINK("http://www.autodoc.ru/Web/price/art/OPVCA05002HR?analog=on","OPVCA05002HR")</f>
        <v>OPVCA05002HR</v>
      </c>
      <c r="B8792" s="1" t="s">
        <v>13806</v>
      </c>
      <c r="C8792" s="1" t="s">
        <v>725</v>
      </c>
      <c r="D8792" t="s">
        <v>13807</v>
      </c>
    </row>
    <row r="8793" spans="1:4" x14ac:dyDescent="0.25">
      <c r="A8793" s="4" t="str">
        <f>HYPERLINK("http://www.autodoc.ru/Web/price/art/OPVCA02003BN?analog=on","OPVCA02003BN")</f>
        <v>OPVCA02003BN</v>
      </c>
      <c r="B8793" s="1" t="s">
        <v>13808</v>
      </c>
      <c r="C8793" s="1" t="s">
        <v>2125</v>
      </c>
      <c r="D8793" t="s">
        <v>13809</v>
      </c>
    </row>
    <row r="8794" spans="1:4" x14ac:dyDescent="0.25">
      <c r="A8794" s="4" t="str">
        <f>HYPERLINK("http://www.autodoc.ru/Web/price/art/OPVCA05003BL?analog=on","OPVCA05003BL")</f>
        <v>OPVCA05003BL</v>
      </c>
      <c r="B8794" s="1" t="s">
        <v>13810</v>
      </c>
      <c r="C8794" s="1" t="s">
        <v>725</v>
      </c>
      <c r="D8794" t="s">
        <v>13811</v>
      </c>
    </row>
    <row r="8795" spans="1:4" x14ac:dyDescent="0.25">
      <c r="A8795" s="4" t="str">
        <f>HYPERLINK("http://www.autodoc.ru/Web/price/art/OPVCA05003BR?analog=on","OPVCA05003BR")</f>
        <v>OPVCA05003BR</v>
      </c>
      <c r="B8795" s="1" t="s">
        <v>13812</v>
      </c>
      <c r="C8795" s="1" t="s">
        <v>725</v>
      </c>
      <c r="D8795" t="s">
        <v>13813</v>
      </c>
    </row>
    <row r="8796" spans="1:4" x14ac:dyDescent="0.25">
      <c r="A8796" s="4" t="str">
        <f>HYPERLINK("http://www.autodoc.ru/Web/price/art/OPVCA05070L?analog=on","OPVCA05070L")</f>
        <v>OPVCA05070L</v>
      </c>
      <c r="B8796" s="1" t="s">
        <v>13814</v>
      </c>
      <c r="C8796" s="1" t="s">
        <v>725</v>
      </c>
      <c r="D8796" t="s">
        <v>13697</v>
      </c>
    </row>
    <row r="8797" spans="1:4" x14ac:dyDescent="0.25">
      <c r="A8797" s="4" t="str">
        <f>HYPERLINK("http://www.autodoc.ru/Web/price/art/OPVCA02070L?analog=on","OPVCA02070L")</f>
        <v>OPVCA02070L</v>
      </c>
      <c r="B8797" s="1" t="s">
        <v>13815</v>
      </c>
      <c r="C8797" s="1" t="s">
        <v>2125</v>
      </c>
      <c r="D8797" t="s">
        <v>13697</v>
      </c>
    </row>
    <row r="8798" spans="1:4" x14ac:dyDescent="0.25">
      <c r="A8798" s="4" t="str">
        <f>HYPERLINK("http://www.autodoc.ru/Web/price/art/OPVCA02070R?analog=on","OPVCA02070R")</f>
        <v>OPVCA02070R</v>
      </c>
      <c r="B8798" s="1" t="s">
        <v>13816</v>
      </c>
      <c r="C8798" s="1" t="s">
        <v>2125</v>
      </c>
      <c r="D8798" t="s">
        <v>13700</v>
      </c>
    </row>
    <row r="8799" spans="1:4" x14ac:dyDescent="0.25">
      <c r="A8799" s="4" t="str">
        <f>HYPERLINK("http://www.autodoc.ru/Web/price/art/OPVCA05070R?analog=on","OPVCA05070R")</f>
        <v>OPVCA05070R</v>
      </c>
      <c r="B8799" s="1" t="s">
        <v>13817</v>
      </c>
      <c r="C8799" s="1" t="s">
        <v>725</v>
      </c>
      <c r="D8799" t="s">
        <v>13700</v>
      </c>
    </row>
    <row r="8800" spans="1:4" x14ac:dyDescent="0.25">
      <c r="A8800" s="4" t="str">
        <f>HYPERLINK("http://www.autodoc.ru/Web/price/art/OPVCA05071L?analog=on","OPVCA05071L")</f>
        <v>OPVCA05071L</v>
      </c>
      <c r="B8800" s="1" t="s">
        <v>13818</v>
      </c>
      <c r="C8800" s="1" t="s">
        <v>725</v>
      </c>
      <c r="D8800" t="s">
        <v>13819</v>
      </c>
    </row>
    <row r="8801" spans="1:4" x14ac:dyDescent="0.25">
      <c r="A8801" s="4" t="str">
        <f>HYPERLINK("http://www.autodoc.ru/Web/price/art/OPVCA05071R?analog=on","OPVCA05071R")</f>
        <v>OPVCA05071R</v>
      </c>
      <c r="B8801" s="1" t="s">
        <v>13820</v>
      </c>
      <c r="C8801" s="1" t="s">
        <v>725</v>
      </c>
      <c r="D8801" t="s">
        <v>13821</v>
      </c>
    </row>
    <row r="8802" spans="1:4" x14ac:dyDescent="0.25">
      <c r="A8802" s="4" t="str">
        <f>HYPERLINK("http://www.autodoc.ru/Web/price/art/OPVCA05160X?analog=on","OPVCA05160X")</f>
        <v>OPVCA05160X</v>
      </c>
      <c r="B8802" s="1" t="s">
        <v>13822</v>
      </c>
      <c r="C8802" s="1" t="s">
        <v>725</v>
      </c>
      <c r="D8802" t="s">
        <v>13823</v>
      </c>
    </row>
    <row r="8803" spans="1:4" x14ac:dyDescent="0.25">
      <c r="A8803" s="4" t="str">
        <f>HYPERLINK("http://www.autodoc.ru/Web/price/art/OPVCA02160X?analog=on","OPVCA02160X")</f>
        <v>OPVCA02160X</v>
      </c>
      <c r="B8803" s="1" t="s">
        <v>13824</v>
      </c>
      <c r="C8803" s="1" t="s">
        <v>1734</v>
      </c>
      <c r="D8803" t="s">
        <v>13825</v>
      </c>
    </row>
    <row r="8804" spans="1:4" x14ac:dyDescent="0.25">
      <c r="A8804" s="4" t="str">
        <f>HYPERLINK("http://www.autodoc.ru/Web/price/art/OPVCA02190BL?analog=on","OPVCA02190BL")</f>
        <v>OPVCA02190BL</v>
      </c>
      <c r="B8804" s="1" t="s">
        <v>13826</v>
      </c>
      <c r="C8804" s="1" t="s">
        <v>1734</v>
      </c>
      <c r="D8804" t="s">
        <v>13827</v>
      </c>
    </row>
    <row r="8805" spans="1:4" x14ac:dyDescent="0.25">
      <c r="A8805" s="4" t="str">
        <f>HYPERLINK("http://www.autodoc.ru/Web/price/art/OPVCA05190L?analog=on","OPVCA05190L")</f>
        <v>OPVCA05190L</v>
      </c>
      <c r="B8805" s="1" t="s">
        <v>13828</v>
      </c>
      <c r="C8805" s="1" t="s">
        <v>725</v>
      </c>
      <c r="D8805" t="s">
        <v>13829</v>
      </c>
    </row>
    <row r="8806" spans="1:4" x14ac:dyDescent="0.25">
      <c r="A8806" s="4" t="str">
        <f>HYPERLINK("http://www.autodoc.ru/Web/price/art/OPVCA02190BR?analog=on","OPVCA02190BR")</f>
        <v>OPVCA02190BR</v>
      </c>
      <c r="B8806" s="1" t="s">
        <v>13830</v>
      </c>
      <c r="C8806" s="1" t="s">
        <v>1734</v>
      </c>
      <c r="D8806" t="s">
        <v>13831</v>
      </c>
    </row>
    <row r="8807" spans="1:4" x14ac:dyDescent="0.25">
      <c r="A8807" s="4" t="str">
        <f>HYPERLINK("http://www.autodoc.ru/Web/price/art/OPVCA05190R?analog=on","OPVCA05190R")</f>
        <v>OPVCA05190R</v>
      </c>
      <c r="B8807" s="1" t="s">
        <v>13832</v>
      </c>
      <c r="C8807" s="1" t="s">
        <v>725</v>
      </c>
      <c r="D8807" t="s">
        <v>13833</v>
      </c>
    </row>
    <row r="8808" spans="1:4" x14ac:dyDescent="0.25">
      <c r="A8808" s="4" t="str">
        <f>HYPERLINK("http://www.autodoc.ru/Web/price/art/OPVCA02190BC?analog=on","OPVCA02190BC")</f>
        <v>OPVCA02190BC</v>
      </c>
      <c r="B8808" s="1" t="s">
        <v>13834</v>
      </c>
      <c r="C8808" s="1" t="s">
        <v>1734</v>
      </c>
      <c r="D8808" t="s">
        <v>13835</v>
      </c>
    </row>
    <row r="8809" spans="1:4" x14ac:dyDescent="0.25">
      <c r="A8809" s="4" t="str">
        <f>HYPERLINK("http://www.autodoc.ru/Web/price/art/OPVCA02240A?analog=on","OPVCA02240A")</f>
        <v>OPVCA02240A</v>
      </c>
      <c r="B8809" s="1" t="s">
        <v>13836</v>
      </c>
      <c r="C8809" s="1" t="s">
        <v>2125</v>
      </c>
      <c r="D8809" t="s">
        <v>13837</v>
      </c>
    </row>
    <row r="8810" spans="1:4" x14ac:dyDescent="0.25">
      <c r="A8810" s="4" t="str">
        <f>HYPERLINK("http://www.autodoc.ru/Web/price/art/OPVCA02270TL?analog=on","OPVCA02270TL")</f>
        <v>OPVCA02270TL</v>
      </c>
      <c r="B8810" s="1" t="s">
        <v>13838</v>
      </c>
      <c r="C8810" s="1" t="s">
        <v>2125</v>
      </c>
      <c r="D8810" t="s">
        <v>13839</v>
      </c>
    </row>
    <row r="8811" spans="1:4" x14ac:dyDescent="0.25">
      <c r="A8811" s="4" t="str">
        <f>HYPERLINK("http://www.autodoc.ru/Web/price/art/OPVCA02270TR?analog=on","OPVCA02270TR")</f>
        <v>OPVCA02270TR</v>
      </c>
      <c r="B8811" s="1" t="s">
        <v>13840</v>
      </c>
      <c r="C8811" s="1" t="s">
        <v>2125</v>
      </c>
      <c r="D8811" t="s">
        <v>13841</v>
      </c>
    </row>
    <row r="8812" spans="1:4" x14ac:dyDescent="0.25">
      <c r="A8812" s="4" t="str">
        <f>HYPERLINK("http://www.autodoc.ru/Web/price/art/OPVCA05270L?analog=on","OPVCA05270L")</f>
        <v>OPVCA05270L</v>
      </c>
      <c r="B8812" s="1" t="s">
        <v>13842</v>
      </c>
      <c r="C8812" s="1" t="s">
        <v>725</v>
      </c>
      <c r="D8812" t="s">
        <v>13843</v>
      </c>
    </row>
    <row r="8813" spans="1:4" x14ac:dyDescent="0.25">
      <c r="A8813" s="4" t="str">
        <f>HYPERLINK("http://www.autodoc.ru/Web/price/art/OPVCA05270R?analog=on","OPVCA05270R")</f>
        <v>OPVCA05270R</v>
      </c>
      <c r="B8813" s="1" t="s">
        <v>13844</v>
      </c>
      <c r="C8813" s="1" t="s">
        <v>725</v>
      </c>
      <c r="D8813" t="s">
        <v>13845</v>
      </c>
    </row>
    <row r="8814" spans="1:4" x14ac:dyDescent="0.25">
      <c r="A8814" s="4" t="str">
        <f>HYPERLINK("http://www.autodoc.ru/Web/price/art/OPVCA02300L?analog=on","OPVCA02300L")</f>
        <v>OPVCA02300L</v>
      </c>
      <c r="B8814" s="1" t="s">
        <v>13846</v>
      </c>
      <c r="C8814" s="1" t="s">
        <v>2125</v>
      </c>
      <c r="D8814" t="s">
        <v>13847</v>
      </c>
    </row>
    <row r="8815" spans="1:4" x14ac:dyDescent="0.25">
      <c r="A8815" s="4" t="str">
        <f>HYPERLINK("http://www.autodoc.ru/Web/price/art/OPVCA02300R?analog=on","OPVCA02300R")</f>
        <v>OPVCA02300R</v>
      </c>
      <c r="B8815" s="1" t="s">
        <v>13848</v>
      </c>
      <c r="C8815" s="1" t="s">
        <v>2125</v>
      </c>
      <c r="D8815" t="s">
        <v>13849</v>
      </c>
    </row>
    <row r="8816" spans="1:4" x14ac:dyDescent="0.25">
      <c r="A8816" s="4" t="str">
        <f>HYPERLINK("http://www.autodoc.ru/Web/price/art/OPVCA02330T?analog=on","OPVCA02330T")</f>
        <v>OPVCA02330T</v>
      </c>
      <c r="B8816" s="1" t="s">
        <v>13850</v>
      </c>
      <c r="C8816" s="1" t="s">
        <v>2125</v>
      </c>
      <c r="D8816" t="s">
        <v>13851</v>
      </c>
    </row>
    <row r="8817" spans="1:4" x14ac:dyDescent="0.25">
      <c r="A8817" s="4" t="str">
        <f>HYPERLINK("http://www.autodoc.ru/Web/price/art/OPVCA05330?analog=on","OPVCA05330")</f>
        <v>OPVCA05330</v>
      </c>
      <c r="B8817" s="1" t="s">
        <v>13852</v>
      </c>
      <c r="C8817" s="1" t="s">
        <v>725</v>
      </c>
      <c r="D8817" t="s">
        <v>13853</v>
      </c>
    </row>
    <row r="8818" spans="1:4" x14ac:dyDescent="0.25">
      <c r="A8818" s="4" t="str">
        <f>HYPERLINK("http://www.autodoc.ru/Web/price/art/OPVCA02380?analog=on","OPVCA02380")</f>
        <v>OPVCA02380</v>
      </c>
      <c r="B8818" s="1" t="s">
        <v>13854</v>
      </c>
      <c r="C8818" s="1" t="s">
        <v>2125</v>
      </c>
      <c r="D8818" t="s">
        <v>13855</v>
      </c>
    </row>
    <row r="8819" spans="1:4" x14ac:dyDescent="0.25">
      <c r="A8819" s="4" t="str">
        <f>HYPERLINK("http://www.autodoc.ru/Web/price/art/OPVCA02450XL?analog=on","OPVCA02450XL")</f>
        <v>OPVCA02450XL</v>
      </c>
      <c r="B8819" s="1" t="s">
        <v>13856</v>
      </c>
      <c r="C8819" s="1" t="s">
        <v>2125</v>
      </c>
      <c r="D8819" t="s">
        <v>13857</v>
      </c>
    </row>
    <row r="8820" spans="1:4" x14ac:dyDescent="0.25">
      <c r="A8820" s="4" t="str">
        <f>HYPERLINK("http://www.autodoc.ru/Web/price/art/OPVCA02450XR?analog=on","OPVCA02450XR")</f>
        <v>OPVCA02450XR</v>
      </c>
      <c r="B8820" s="1" t="s">
        <v>13858</v>
      </c>
      <c r="C8820" s="1" t="s">
        <v>2125</v>
      </c>
      <c r="D8820" t="s">
        <v>13859</v>
      </c>
    </row>
    <row r="8821" spans="1:4" x14ac:dyDescent="0.25">
      <c r="A8821" s="4" t="str">
        <f>HYPERLINK("http://www.autodoc.ru/Web/price/art/OPVCA02490L?analog=on","OPVCA02490L")</f>
        <v>OPVCA02490L</v>
      </c>
      <c r="C8821" s="1" t="s">
        <v>2125</v>
      </c>
      <c r="D8821" t="s">
        <v>13860</v>
      </c>
    </row>
    <row r="8822" spans="1:4" x14ac:dyDescent="0.25">
      <c r="A8822" s="4" t="str">
        <f>HYPERLINK("http://www.autodoc.ru/Web/price/art/OPVCA02490R?analog=on","OPVCA02490R")</f>
        <v>OPVCA02490R</v>
      </c>
      <c r="C8822" s="1" t="s">
        <v>2125</v>
      </c>
      <c r="D8822" t="s">
        <v>13861</v>
      </c>
    </row>
    <row r="8823" spans="1:4" x14ac:dyDescent="0.25">
      <c r="A8823" s="4" t="str">
        <f>HYPERLINK("http://www.autodoc.ru/Web/price/art/OPVCA02640X?analog=on","OPVCA02640X")</f>
        <v>OPVCA02640X</v>
      </c>
      <c r="B8823" s="1" t="s">
        <v>13862</v>
      </c>
      <c r="C8823" s="1" t="s">
        <v>2125</v>
      </c>
      <c r="D8823" t="s">
        <v>13863</v>
      </c>
    </row>
    <row r="8824" spans="1:4" x14ac:dyDescent="0.25">
      <c r="A8824" s="4" t="str">
        <f>HYPERLINK("http://www.autodoc.ru/Web/price/art/OPVCA02641X?analog=on","OPVCA02641X")</f>
        <v>OPVCA02641X</v>
      </c>
      <c r="B8824" s="1" t="s">
        <v>13864</v>
      </c>
      <c r="C8824" s="1" t="s">
        <v>2125</v>
      </c>
      <c r="D8824" t="s">
        <v>13865</v>
      </c>
    </row>
    <row r="8825" spans="1:4" x14ac:dyDescent="0.25">
      <c r="A8825" s="4" t="str">
        <f>HYPERLINK("http://www.autodoc.ru/Web/price/art/OPVCA02740BN?analog=on","OPVCA02740BN")</f>
        <v>OPVCA02740BN</v>
      </c>
      <c r="C8825" s="1" t="s">
        <v>2125</v>
      </c>
      <c r="D8825" t="s">
        <v>13866</v>
      </c>
    </row>
    <row r="8826" spans="1:4" x14ac:dyDescent="0.25">
      <c r="A8826" s="4" t="str">
        <f>HYPERLINK("http://www.autodoc.ru/Web/price/art/OPVCA02740YL?analog=on","OPVCA02740YL")</f>
        <v>OPVCA02740YL</v>
      </c>
      <c r="B8826" s="1" t="s">
        <v>13867</v>
      </c>
      <c r="C8826" s="1" t="s">
        <v>2125</v>
      </c>
      <c r="D8826" t="s">
        <v>13868</v>
      </c>
    </row>
    <row r="8827" spans="1:4" x14ac:dyDescent="0.25">
      <c r="A8827" s="4" t="str">
        <f>HYPERLINK("http://www.autodoc.ru/Web/price/art/OPVCA02740LL?analog=on","OPVCA02740LL")</f>
        <v>OPVCA02740LL</v>
      </c>
      <c r="B8827" s="1" t="s">
        <v>13869</v>
      </c>
      <c r="C8827" s="1" t="s">
        <v>2125</v>
      </c>
      <c r="D8827" t="s">
        <v>13870</v>
      </c>
    </row>
    <row r="8828" spans="1:4" x14ac:dyDescent="0.25">
      <c r="A8828" s="4" t="str">
        <f>HYPERLINK("http://www.autodoc.ru/Web/price/art/OPVCA02740TTL?analog=on","OPVCA02740TTL")</f>
        <v>OPVCA02740TTL</v>
      </c>
      <c r="B8828" s="1" t="s">
        <v>13871</v>
      </c>
      <c r="C8828" s="1" t="s">
        <v>2125</v>
      </c>
      <c r="D8828" t="s">
        <v>13872</v>
      </c>
    </row>
    <row r="8829" spans="1:4" x14ac:dyDescent="0.25">
      <c r="A8829" s="4" t="str">
        <f>HYPERLINK("http://www.autodoc.ru/Web/price/art/OPVCA02740YR?analog=on","OPVCA02740YR")</f>
        <v>OPVCA02740YR</v>
      </c>
      <c r="B8829" s="1" t="s">
        <v>13873</v>
      </c>
      <c r="C8829" s="1" t="s">
        <v>2125</v>
      </c>
      <c r="D8829" t="s">
        <v>13874</v>
      </c>
    </row>
    <row r="8830" spans="1:4" x14ac:dyDescent="0.25">
      <c r="A8830" s="4" t="str">
        <f>HYPERLINK("http://www.autodoc.ru/Web/price/art/OPVCA02740LR?analog=on","OPVCA02740LR")</f>
        <v>OPVCA02740LR</v>
      </c>
      <c r="B8830" s="1" t="s">
        <v>13875</v>
      </c>
      <c r="C8830" s="1" t="s">
        <v>2125</v>
      </c>
      <c r="D8830" t="s">
        <v>13876</v>
      </c>
    </row>
    <row r="8831" spans="1:4" x14ac:dyDescent="0.25">
      <c r="A8831" s="4" t="str">
        <f>HYPERLINK("http://www.autodoc.ru/Web/price/art/OPVCA02740TTR?analog=on","OPVCA02740TTR")</f>
        <v>OPVCA02740TTR</v>
      </c>
      <c r="B8831" s="1" t="s">
        <v>13877</v>
      </c>
      <c r="C8831" s="1" t="s">
        <v>2125</v>
      </c>
      <c r="D8831" t="s">
        <v>13878</v>
      </c>
    </row>
    <row r="8832" spans="1:4" x14ac:dyDescent="0.25">
      <c r="A8832" s="4" t="str">
        <f>HYPERLINK("http://www.autodoc.ru/Web/price/art/OPVCA02741TTN?analog=on","OPVCA02741TTN")</f>
        <v>OPVCA02741TTN</v>
      </c>
      <c r="B8832" s="1" t="s">
        <v>13879</v>
      </c>
      <c r="C8832" s="1" t="s">
        <v>2125</v>
      </c>
      <c r="D8832" t="s">
        <v>13880</v>
      </c>
    </row>
    <row r="8833" spans="1:4" x14ac:dyDescent="0.25">
      <c r="A8833" s="4" t="str">
        <f>HYPERLINK("http://www.autodoc.ru/Web/price/art/OPVCA02742BN?analog=on","OPVCA02742BN")</f>
        <v>OPVCA02742BN</v>
      </c>
      <c r="B8833" s="1" t="s">
        <v>13879</v>
      </c>
      <c r="C8833" s="1" t="s">
        <v>2125</v>
      </c>
      <c r="D8833" t="s">
        <v>13766</v>
      </c>
    </row>
    <row r="8834" spans="1:4" x14ac:dyDescent="0.25">
      <c r="A8834" s="4" t="str">
        <f>HYPERLINK("http://www.autodoc.ru/Web/price/art/OPVCA02743LL?analog=on","OPVCA02743LL")</f>
        <v>OPVCA02743LL</v>
      </c>
      <c r="B8834" s="1" t="s">
        <v>13881</v>
      </c>
      <c r="C8834" s="1" t="s">
        <v>2125</v>
      </c>
      <c r="D8834" t="s">
        <v>13882</v>
      </c>
    </row>
    <row r="8835" spans="1:4" x14ac:dyDescent="0.25">
      <c r="A8835" s="4" t="str">
        <f>HYPERLINK("http://www.autodoc.ru/Web/price/art/OPVCA02743LR?analog=on","OPVCA02743LR")</f>
        <v>OPVCA02743LR</v>
      </c>
      <c r="B8835" s="1" t="s">
        <v>13883</v>
      </c>
      <c r="C8835" s="1" t="s">
        <v>2125</v>
      </c>
      <c r="D8835" t="s">
        <v>13884</v>
      </c>
    </row>
    <row r="8836" spans="1:4" x14ac:dyDescent="0.25">
      <c r="A8836" s="4" t="str">
        <f>HYPERLINK("http://www.autodoc.ru/Web/price/art/OPVCA02810L?analog=on","OPVCA02810L")</f>
        <v>OPVCA02810L</v>
      </c>
      <c r="B8836" s="1" t="s">
        <v>13885</v>
      </c>
      <c r="C8836" s="1" t="s">
        <v>2125</v>
      </c>
      <c r="D8836" t="s">
        <v>13886</v>
      </c>
    </row>
    <row r="8837" spans="1:4" x14ac:dyDescent="0.25">
      <c r="A8837" s="4" t="str">
        <f>HYPERLINK("http://www.autodoc.ru/Web/price/art/OPVCA02810R?analog=on","OPVCA02810R")</f>
        <v>OPVCA02810R</v>
      </c>
      <c r="B8837" s="1" t="s">
        <v>13887</v>
      </c>
      <c r="C8837" s="1" t="s">
        <v>2125</v>
      </c>
      <c r="D8837" t="s">
        <v>13888</v>
      </c>
    </row>
    <row r="8838" spans="1:4" x14ac:dyDescent="0.25">
      <c r="A8838" s="4" t="str">
        <f>HYPERLINK("http://www.autodoc.ru/Web/price/art/OPVCA02931?analog=on","OPVCA02931")</f>
        <v>OPVCA02931</v>
      </c>
      <c r="B8838" s="1" t="s">
        <v>13889</v>
      </c>
      <c r="C8838" s="1" t="s">
        <v>2125</v>
      </c>
      <c r="D8838" t="s">
        <v>13890</v>
      </c>
    </row>
    <row r="8839" spans="1:4" x14ac:dyDescent="0.25">
      <c r="A8839" s="4" t="str">
        <f>HYPERLINK("http://www.autodoc.ru/Web/price/art/OPVCA05970?analog=on","OPVCA05970")</f>
        <v>OPVCA05970</v>
      </c>
      <c r="B8839" s="1" t="s">
        <v>13891</v>
      </c>
      <c r="C8839" s="1" t="s">
        <v>831</v>
      </c>
      <c r="D8839" t="s">
        <v>13892</v>
      </c>
    </row>
    <row r="8840" spans="1:4" x14ac:dyDescent="0.25">
      <c r="A8840" s="4" t="str">
        <f>HYPERLINK("http://www.autodoc.ru/Web/price/art/OPVCA02970?analog=on","OPVCA02970")</f>
        <v>OPVCA02970</v>
      </c>
      <c r="B8840" s="1" t="s">
        <v>13893</v>
      </c>
      <c r="C8840" s="1" t="s">
        <v>2125</v>
      </c>
      <c r="D8840" t="s">
        <v>13894</v>
      </c>
    </row>
    <row r="8841" spans="1:4" x14ac:dyDescent="0.25">
      <c r="A8841" s="3" t="s">
        <v>13895</v>
      </c>
      <c r="B8841" s="3"/>
      <c r="C8841" s="3"/>
      <c r="D8841" s="3"/>
    </row>
    <row r="8842" spans="1:4" x14ac:dyDescent="0.25">
      <c r="A8842" s="4" t="str">
        <f>HYPERLINK("http://www.autodoc.ru/Web/price/art/OPZAF12000L?analog=on","OPZAF12000L")</f>
        <v>OPZAF12000L</v>
      </c>
      <c r="B8842" s="1" t="s">
        <v>13896</v>
      </c>
      <c r="C8842" s="1" t="s">
        <v>546</v>
      </c>
      <c r="D8842" t="s">
        <v>13897</v>
      </c>
    </row>
    <row r="8843" spans="1:4" x14ac:dyDescent="0.25">
      <c r="A8843" s="4" t="str">
        <f>HYPERLINK("http://www.autodoc.ru/Web/price/art/OPZAF12000R?analog=on","OPZAF12000R")</f>
        <v>OPZAF12000R</v>
      </c>
      <c r="B8843" s="1" t="s">
        <v>13898</v>
      </c>
      <c r="C8843" s="1" t="s">
        <v>546</v>
      </c>
      <c r="D8843" t="s">
        <v>13899</v>
      </c>
    </row>
    <row r="8844" spans="1:4" x14ac:dyDescent="0.25">
      <c r="A8844" s="4" t="str">
        <f>HYPERLINK("http://www.autodoc.ru/Web/price/art/OPZAF12450L?analog=on","OPZAF12450L")</f>
        <v>OPZAF12450L</v>
      </c>
      <c r="B8844" s="1" t="s">
        <v>13900</v>
      </c>
      <c r="C8844" s="1" t="s">
        <v>546</v>
      </c>
      <c r="D8844" t="s">
        <v>13901</v>
      </c>
    </row>
    <row r="8845" spans="1:4" x14ac:dyDescent="0.25">
      <c r="A8845" s="4" t="str">
        <f>HYPERLINK("http://www.autodoc.ru/Web/price/art/OPZAF12450R?analog=on","OPZAF12450R")</f>
        <v>OPZAF12450R</v>
      </c>
      <c r="B8845" s="1" t="s">
        <v>13902</v>
      </c>
      <c r="C8845" s="1" t="s">
        <v>546</v>
      </c>
      <c r="D8845" t="s">
        <v>13903</v>
      </c>
    </row>
    <row r="8846" spans="1:4" x14ac:dyDescent="0.25">
      <c r="A8846" s="4" t="str">
        <f>HYPERLINK("http://www.autodoc.ru/Web/price/art/OPZAF12740L?analog=on","OPZAF12740L")</f>
        <v>OPZAF12740L</v>
      </c>
      <c r="B8846" s="1" t="s">
        <v>13904</v>
      </c>
      <c r="C8846" s="1" t="s">
        <v>546</v>
      </c>
      <c r="D8846" t="s">
        <v>13905</v>
      </c>
    </row>
    <row r="8847" spans="1:4" x14ac:dyDescent="0.25">
      <c r="A8847" s="4" t="str">
        <f>HYPERLINK("http://www.autodoc.ru/Web/price/art/OPZAF12740R?analog=on","OPZAF12740R")</f>
        <v>OPZAF12740R</v>
      </c>
      <c r="B8847" s="1" t="s">
        <v>13906</v>
      </c>
      <c r="C8847" s="1" t="s">
        <v>546</v>
      </c>
      <c r="D8847" t="s">
        <v>13907</v>
      </c>
    </row>
    <row r="8848" spans="1:4" x14ac:dyDescent="0.25">
      <c r="A8848" s="4" t="str">
        <f>HYPERLINK("http://www.autodoc.ru/Web/price/art/CVCRZ09932?analog=on","CVCRZ09932")</f>
        <v>CVCRZ09932</v>
      </c>
      <c r="B8848" s="1" t="s">
        <v>12726</v>
      </c>
      <c r="C8848" s="1" t="s">
        <v>2050</v>
      </c>
      <c r="D8848" t="s">
        <v>12727</v>
      </c>
    </row>
    <row r="8849" spans="1:4" x14ac:dyDescent="0.25">
      <c r="A8849" s="3" t="s">
        <v>13908</v>
      </c>
      <c r="B8849" s="3"/>
      <c r="C8849" s="3"/>
      <c r="D8849" s="3"/>
    </row>
    <row r="8850" spans="1:4" x14ac:dyDescent="0.25">
      <c r="A8850" s="4" t="str">
        <f>HYPERLINK("http://www.autodoc.ru/Web/price/art/OPZAF99000L?analog=on","OPZAF99000L")</f>
        <v>OPZAF99000L</v>
      </c>
      <c r="B8850" s="1" t="s">
        <v>13909</v>
      </c>
      <c r="C8850" s="1" t="s">
        <v>1785</v>
      </c>
      <c r="D8850" t="s">
        <v>13910</v>
      </c>
    </row>
    <row r="8851" spans="1:4" x14ac:dyDescent="0.25">
      <c r="A8851" s="4" t="str">
        <f>HYPERLINK("http://www.autodoc.ru/Web/price/art/OPZAF99000R?analog=on","OPZAF99000R")</f>
        <v>OPZAF99000R</v>
      </c>
      <c r="B8851" s="1" t="s">
        <v>13911</v>
      </c>
      <c r="C8851" s="1" t="s">
        <v>1785</v>
      </c>
      <c r="D8851" t="s">
        <v>13912</v>
      </c>
    </row>
    <row r="8852" spans="1:4" x14ac:dyDescent="0.25">
      <c r="A8852" s="4" t="str">
        <f>HYPERLINK("http://www.autodoc.ru/Web/price/art/OPZAF99001BN?analog=on","OPZAF99001BN")</f>
        <v>OPZAF99001BN</v>
      </c>
      <c r="B8852" s="1" t="s">
        <v>13913</v>
      </c>
      <c r="C8852" s="1" t="s">
        <v>1785</v>
      </c>
      <c r="D8852" t="s">
        <v>13914</v>
      </c>
    </row>
    <row r="8853" spans="1:4" x14ac:dyDescent="0.25">
      <c r="A8853" s="4" t="str">
        <f>HYPERLINK("http://www.autodoc.ru/Web/price/art/OPZAF99070L?analog=on","OPZAF99070L")</f>
        <v>OPZAF99070L</v>
      </c>
      <c r="B8853" s="1" t="s">
        <v>13915</v>
      </c>
      <c r="C8853" s="1" t="s">
        <v>1785</v>
      </c>
      <c r="D8853" t="s">
        <v>13916</v>
      </c>
    </row>
    <row r="8854" spans="1:4" x14ac:dyDescent="0.25">
      <c r="A8854" s="4" t="str">
        <f>HYPERLINK("http://www.autodoc.ru/Web/price/art/OPZAF99070R?analog=on","OPZAF99070R")</f>
        <v>OPZAF99070R</v>
      </c>
      <c r="B8854" s="1" t="s">
        <v>13917</v>
      </c>
      <c r="C8854" s="1" t="s">
        <v>1785</v>
      </c>
      <c r="D8854" t="s">
        <v>13918</v>
      </c>
    </row>
    <row r="8855" spans="1:4" x14ac:dyDescent="0.25">
      <c r="A8855" s="4" t="str">
        <f>HYPERLINK("http://www.autodoc.ru/Web/price/art/OPZAF99080L?analog=on","OPZAF99080L")</f>
        <v>OPZAF99080L</v>
      </c>
      <c r="C8855" s="1" t="s">
        <v>1785</v>
      </c>
      <c r="D8855" t="s">
        <v>13919</v>
      </c>
    </row>
    <row r="8856" spans="1:4" x14ac:dyDescent="0.25">
      <c r="A8856" s="4" t="str">
        <f>HYPERLINK("http://www.autodoc.ru/Web/price/art/OPZAF99080R?analog=on","OPZAF99080R")</f>
        <v>OPZAF99080R</v>
      </c>
      <c r="C8856" s="1" t="s">
        <v>1785</v>
      </c>
      <c r="D8856" t="s">
        <v>13920</v>
      </c>
    </row>
    <row r="8857" spans="1:4" x14ac:dyDescent="0.25">
      <c r="A8857" s="4" t="str">
        <f>HYPERLINK("http://www.autodoc.ru/Web/price/art/OPZAF99100?analog=on","OPZAF99100")</f>
        <v>OPZAF99100</v>
      </c>
      <c r="B8857" s="1" t="s">
        <v>13921</v>
      </c>
      <c r="C8857" s="1" t="s">
        <v>1785</v>
      </c>
      <c r="D8857" t="s">
        <v>13922</v>
      </c>
    </row>
    <row r="8858" spans="1:4" x14ac:dyDescent="0.25">
      <c r="A8858" s="4" t="str">
        <f>HYPERLINK("http://www.autodoc.ru/Web/price/art/OPZAF99101?analog=on","OPZAF99101")</f>
        <v>OPZAF99101</v>
      </c>
      <c r="B8858" s="1" t="s">
        <v>13923</v>
      </c>
      <c r="C8858" s="1" t="s">
        <v>1785</v>
      </c>
      <c r="D8858" t="s">
        <v>13924</v>
      </c>
    </row>
    <row r="8859" spans="1:4" x14ac:dyDescent="0.25">
      <c r="A8859" s="4" t="str">
        <f>HYPERLINK("http://www.autodoc.ru/Web/price/art/OPZAF99160X?analog=on","OPZAF99160X")</f>
        <v>OPZAF99160X</v>
      </c>
      <c r="B8859" s="1" t="s">
        <v>13925</v>
      </c>
      <c r="C8859" s="1" t="s">
        <v>1785</v>
      </c>
      <c r="D8859" t="s">
        <v>13926</v>
      </c>
    </row>
    <row r="8860" spans="1:4" x14ac:dyDescent="0.25">
      <c r="A8860" s="4" t="str">
        <f>HYPERLINK("http://www.autodoc.ru/Web/price/art/OPZAF99240?analog=on","OPZAF99240")</f>
        <v>OPZAF99240</v>
      </c>
      <c r="B8860" s="1" t="s">
        <v>13927</v>
      </c>
      <c r="C8860" s="1" t="s">
        <v>1785</v>
      </c>
      <c r="D8860" t="s">
        <v>13928</v>
      </c>
    </row>
    <row r="8861" spans="1:4" x14ac:dyDescent="0.25">
      <c r="A8861" s="4" t="str">
        <f>HYPERLINK("http://www.autodoc.ru/Web/price/art/OPAST98280TTZ?analog=on","OPAST98280TTZ")</f>
        <v>OPAST98280TTZ</v>
      </c>
      <c r="B8861" s="1" t="s">
        <v>12310</v>
      </c>
      <c r="C8861" s="1" t="s">
        <v>699</v>
      </c>
      <c r="D8861" t="s">
        <v>12311</v>
      </c>
    </row>
    <row r="8862" spans="1:4" x14ac:dyDescent="0.25">
      <c r="A8862" s="4" t="str">
        <f>HYPERLINK("http://www.autodoc.ru/Web/price/art/OPZAF99380?analog=on","OPZAF99380")</f>
        <v>OPZAF99380</v>
      </c>
      <c r="B8862" s="1" t="s">
        <v>13929</v>
      </c>
      <c r="C8862" s="1" t="s">
        <v>1785</v>
      </c>
      <c r="D8862" t="s">
        <v>13930</v>
      </c>
    </row>
    <row r="8863" spans="1:4" x14ac:dyDescent="0.25">
      <c r="A8863" s="4" t="str">
        <f>HYPERLINK("http://www.autodoc.ru/Web/price/art/OPZAF99450XL?analog=on","OPZAF99450XL")</f>
        <v>OPZAF99450XL</v>
      </c>
      <c r="B8863" s="1" t="s">
        <v>13931</v>
      </c>
      <c r="C8863" s="1" t="s">
        <v>1785</v>
      </c>
      <c r="D8863" t="s">
        <v>13932</v>
      </c>
    </row>
    <row r="8864" spans="1:4" x14ac:dyDescent="0.25">
      <c r="A8864" s="4" t="str">
        <f>HYPERLINK("http://www.autodoc.ru/Web/price/art/OPZAF99450XR?analog=on","OPZAF99450XR")</f>
        <v>OPZAF99450XR</v>
      </c>
      <c r="B8864" s="1" t="s">
        <v>13933</v>
      </c>
      <c r="C8864" s="1" t="s">
        <v>1785</v>
      </c>
      <c r="D8864" t="s">
        <v>13934</v>
      </c>
    </row>
    <row r="8865" spans="1:4" x14ac:dyDescent="0.25">
      <c r="A8865" s="4" t="str">
        <f>HYPERLINK("http://www.autodoc.ru/Web/price/art/OPZAF99490L?analog=on","OPZAF99490L")</f>
        <v>OPZAF99490L</v>
      </c>
      <c r="C8865" s="1" t="s">
        <v>1785</v>
      </c>
      <c r="D8865" t="s">
        <v>13935</v>
      </c>
    </row>
    <row r="8866" spans="1:4" x14ac:dyDescent="0.25">
      <c r="A8866" s="4" t="str">
        <f>HYPERLINK("http://www.autodoc.ru/Web/price/art/OPZAF99490R?analog=on","OPZAF99490R")</f>
        <v>OPZAF99490R</v>
      </c>
      <c r="C8866" s="1" t="s">
        <v>1785</v>
      </c>
      <c r="D8866" t="s">
        <v>13936</v>
      </c>
    </row>
    <row r="8867" spans="1:4" x14ac:dyDescent="0.25">
      <c r="A8867" s="4" t="str">
        <f>HYPERLINK("http://www.autodoc.ru/Web/price/art/OPZAF99570L?analog=on","OPZAF99570L")</f>
        <v>OPZAF99570L</v>
      </c>
      <c r="C8867" s="1" t="s">
        <v>1785</v>
      </c>
      <c r="D8867" t="s">
        <v>13937</v>
      </c>
    </row>
    <row r="8868" spans="1:4" x14ac:dyDescent="0.25">
      <c r="A8868" s="4" t="str">
        <f>HYPERLINK("http://www.autodoc.ru/Web/price/art/OPZAF99570R?analog=on","OPZAF99570R")</f>
        <v>OPZAF99570R</v>
      </c>
      <c r="C8868" s="1" t="s">
        <v>1785</v>
      </c>
      <c r="D8868" t="s">
        <v>13938</v>
      </c>
    </row>
    <row r="8869" spans="1:4" x14ac:dyDescent="0.25">
      <c r="A8869" s="4" t="str">
        <f>HYPERLINK("http://www.autodoc.ru/Web/price/art/OPZAF99740YL?analog=on","OPZAF99740YL")</f>
        <v>OPZAF99740YL</v>
      </c>
      <c r="B8869" s="1" t="s">
        <v>13939</v>
      </c>
      <c r="C8869" s="1" t="s">
        <v>1785</v>
      </c>
      <c r="D8869" t="s">
        <v>13940</v>
      </c>
    </row>
    <row r="8870" spans="1:4" x14ac:dyDescent="0.25">
      <c r="A8870" s="4" t="str">
        <f>HYPERLINK("http://www.autodoc.ru/Web/price/art/OPZAF99740YR?analog=on","OPZAF99740YR")</f>
        <v>OPZAF99740YR</v>
      </c>
      <c r="B8870" s="1" t="s">
        <v>13941</v>
      </c>
      <c r="C8870" s="1" t="s">
        <v>1785</v>
      </c>
      <c r="D8870" t="s">
        <v>13942</v>
      </c>
    </row>
    <row r="8871" spans="1:4" x14ac:dyDescent="0.25">
      <c r="A8871" s="4" t="str">
        <f>HYPERLINK("http://www.autodoc.ru/Web/price/art/OPZAF99741RWN?analog=on","OPZAF99741RWN")</f>
        <v>OPZAF99741RWN</v>
      </c>
      <c r="B8871" s="1" t="s">
        <v>13943</v>
      </c>
      <c r="C8871" s="1" t="s">
        <v>1785</v>
      </c>
      <c r="D8871" t="s">
        <v>13944</v>
      </c>
    </row>
    <row r="8872" spans="1:4" x14ac:dyDescent="0.25">
      <c r="A8872" s="4" t="str">
        <f>HYPERLINK("http://www.autodoc.ru/Web/price/art/OPZAF99742BN?analog=on","OPZAF99742BN")</f>
        <v>OPZAF99742BN</v>
      </c>
      <c r="B8872" s="1" t="s">
        <v>13943</v>
      </c>
      <c r="C8872" s="1" t="s">
        <v>1785</v>
      </c>
      <c r="D8872" t="s">
        <v>13945</v>
      </c>
    </row>
    <row r="8873" spans="1:4" x14ac:dyDescent="0.25">
      <c r="A8873" s="4" t="str">
        <f>HYPERLINK("http://www.autodoc.ru/Web/price/art/OPZAF99743LL?analog=on","OPZAF99743LL")</f>
        <v>OPZAF99743LL</v>
      </c>
      <c r="B8873" s="1" t="s">
        <v>13946</v>
      </c>
      <c r="C8873" s="1" t="s">
        <v>1785</v>
      </c>
      <c r="D8873" t="s">
        <v>13947</v>
      </c>
    </row>
    <row r="8874" spans="1:4" x14ac:dyDescent="0.25">
      <c r="A8874" s="4" t="str">
        <f>HYPERLINK("http://www.autodoc.ru/Web/price/art/OPZAF99743LR?analog=on","OPZAF99743LR")</f>
        <v>OPZAF99743LR</v>
      </c>
      <c r="B8874" s="1" t="s">
        <v>13948</v>
      </c>
      <c r="C8874" s="1" t="s">
        <v>1785</v>
      </c>
      <c r="D8874" t="s">
        <v>13949</v>
      </c>
    </row>
    <row r="8875" spans="1:4" x14ac:dyDescent="0.25">
      <c r="A8875" s="4" t="str">
        <f>HYPERLINK("http://www.autodoc.ru/Web/price/art/OPAST98915?analog=on","OPAST98915")</f>
        <v>OPAST98915</v>
      </c>
      <c r="B8875" s="1" t="s">
        <v>12368</v>
      </c>
      <c r="C8875" s="1" t="s">
        <v>699</v>
      </c>
      <c r="D8875" t="s">
        <v>12369</v>
      </c>
    </row>
    <row r="8876" spans="1:4" x14ac:dyDescent="0.25">
      <c r="A8876" s="4" t="str">
        <f>HYPERLINK("http://www.autodoc.ru/Web/price/art/OPAST98916?analog=on","OPAST98916")</f>
        <v>OPAST98916</v>
      </c>
      <c r="B8876" s="1" t="s">
        <v>12370</v>
      </c>
      <c r="C8876" s="1" t="s">
        <v>699</v>
      </c>
      <c r="D8876" t="s">
        <v>12371</v>
      </c>
    </row>
    <row r="8877" spans="1:4" x14ac:dyDescent="0.25">
      <c r="A8877" s="4" t="str">
        <f>HYPERLINK("http://www.autodoc.ru/Web/price/art/OPAST98917?analog=on","OPAST98917")</f>
        <v>OPAST98917</v>
      </c>
      <c r="B8877" s="1" t="s">
        <v>12372</v>
      </c>
      <c r="C8877" s="1" t="s">
        <v>699</v>
      </c>
      <c r="D8877" t="s">
        <v>12371</v>
      </c>
    </row>
    <row r="8878" spans="1:4" x14ac:dyDescent="0.25">
      <c r="A8878" s="4" t="str">
        <f>HYPERLINK("http://www.autodoc.ru/Web/price/art/OPAST98918?analog=on","OPAST98918")</f>
        <v>OPAST98918</v>
      </c>
      <c r="B8878" s="1" t="s">
        <v>12373</v>
      </c>
      <c r="C8878" s="1" t="s">
        <v>699</v>
      </c>
      <c r="D8878" t="s">
        <v>12374</v>
      </c>
    </row>
    <row r="8879" spans="1:4" x14ac:dyDescent="0.25">
      <c r="A8879" s="4" t="str">
        <f>HYPERLINK("http://www.autodoc.ru/Web/price/art/OPAST98970?analog=on","OPAST98970")</f>
        <v>OPAST98970</v>
      </c>
      <c r="B8879" s="1" t="s">
        <v>12377</v>
      </c>
      <c r="C8879" s="1" t="s">
        <v>699</v>
      </c>
      <c r="D8879" t="s">
        <v>12378</v>
      </c>
    </row>
    <row r="8880" spans="1:4" x14ac:dyDescent="0.25">
      <c r="A8880" s="4" t="str">
        <f>HYPERLINK("http://www.autodoc.ru/Web/price/art/OPAST98971?analog=on","OPAST98971")</f>
        <v>OPAST98971</v>
      </c>
      <c r="B8880" s="1" t="s">
        <v>12379</v>
      </c>
      <c r="C8880" s="1" t="s">
        <v>699</v>
      </c>
      <c r="D8880" t="s">
        <v>12380</v>
      </c>
    </row>
    <row r="8881" spans="1:4" x14ac:dyDescent="0.25">
      <c r="A8881" s="4" t="str">
        <f>HYPERLINK("http://www.autodoc.ru/Web/price/art/OPAST98972?analog=on","OPAST98972")</f>
        <v>OPAST98972</v>
      </c>
      <c r="B8881" s="1" t="s">
        <v>12381</v>
      </c>
      <c r="C8881" s="1" t="s">
        <v>5185</v>
      </c>
      <c r="D8881" t="s">
        <v>12382</v>
      </c>
    </row>
    <row r="8882" spans="1:4" x14ac:dyDescent="0.25">
      <c r="A8882" s="3" t="s">
        <v>13950</v>
      </c>
      <c r="B8882" s="3"/>
      <c r="C8882" s="3"/>
      <c r="D8882" s="3"/>
    </row>
    <row r="8883" spans="1:4" x14ac:dyDescent="0.25">
      <c r="A8883" s="4" t="str">
        <f>HYPERLINK("http://www.autodoc.ru/Web/price/art/OPZAF07000HL?analog=on","OPZAF07000HL")</f>
        <v>OPZAF07000HL</v>
      </c>
      <c r="B8883" s="1" t="s">
        <v>13951</v>
      </c>
      <c r="C8883" s="1" t="s">
        <v>764</v>
      </c>
      <c r="D8883" t="s">
        <v>13952</v>
      </c>
    </row>
    <row r="8884" spans="1:4" x14ac:dyDescent="0.25">
      <c r="A8884" s="4" t="str">
        <f>HYPERLINK("http://www.autodoc.ru/Web/price/art/OPZAF04000BL?analog=on","OPZAF04000BL")</f>
        <v>OPZAF04000BL</v>
      </c>
      <c r="B8884" s="1" t="s">
        <v>13953</v>
      </c>
      <c r="C8884" s="1" t="s">
        <v>707</v>
      </c>
      <c r="D8884" t="s">
        <v>13954</v>
      </c>
    </row>
    <row r="8885" spans="1:4" x14ac:dyDescent="0.25">
      <c r="A8885" s="4" t="str">
        <f>HYPERLINK("http://www.autodoc.ru/Web/price/art/OPZAF07000HR?analog=on","OPZAF07000HR")</f>
        <v>OPZAF07000HR</v>
      </c>
      <c r="B8885" s="1" t="s">
        <v>13955</v>
      </c>
      <c r="C8885" s="1" t="s">
        <v>764</v>
      </c>
      <c r="D8885" t="s">
        <v>13956</v>
      </c>
    </row>
    <row r="8886" spans="1:4" x14ac:dyDescent="0.25">
      <c r="A8886" s="4" t="str">
        <f>HYPERLINK("http://www.autodoc.ru/Web/price/art/OPZAF04000BR?analog=on","OPZAF04000BR")</f>
        <v>OPZAF04000BR</v>
      </c>
      <c r="B8886" s="1" t="s">
        <v>13957</v>
      </c>
      <c r="C8886" s="1" t="s">
        <v>707</v>
      </c>
      <c r="D8886" t="s">
        <v>13958</v>
      </c>
    </row>
    <row r="8887" spans="1:4" x14ac:dyDescent="0.25">
      <c r="A8887" s="4" t="str">
        <f>HYPERLINK("http://www.autodoc.ru/Web/price/art/OPAST07070L?analog=on","OPAST07070L")</f>
        <v>OPAST07070L</v>
      </c>
      <c r="B8887" s="1" t="s">
        <v>12415</v>
      </c>
      <c r="C8887" s="1" t="s">
        <v>12416</v>
      </c>
      <c r="D8887" t="s">
        <v>12417</v>
      </c>
    </row>
    <row r="8888" spans="1:4" x14ac:dyDescent="0.25">
      <c r="A8888" s="4" t="str">
        <f>HYPERLINK("http://www.autodoc.ru/Web/price/art/OPAST07070R?analog=on","OPAST07070R")</f>
        <v>OPAST07070R</v>
      </c>
      <c r="B8888" s="1" t="s">
        <v>12418</v>
      </c>
      <c r="C8888" s="1" t="s">
        <v>12416</v>
      </c>
      <c r="D8888" t="s">
        <v>12419</v>
      </c>
    </row>
    <row r="8889" spans="1:4" x14ac:dyDescent="0.25">
      <c r="A8889" s="4" t="str">
        <f>HYPERLINK("http://www.autodoc.ru/Web/price/art/OPZAF04070L?analog=on","OPZAF04070L")</f>
        <v>OPZAF04070L</v>
      </c>
      <c r="B8889" s="1" t="s">
        <v>13959</v>
      </c>
      <c r="C8889" s="1" t="s">
        <v>707</v>
      </c>
      <c r="D8889" t="s">
        <v>13916</v>
      </c>
    </row>
    <row r="8890" spans="1:4" x14ac:dyDescent="0.25">
      <c r="A8890" s="4" t="str">
        <f>HYPERLINK("http://www.autodoc.ru/Web/price/art/OPZAF04070R?analog=on","OPZAF04070R")</f>
        <v>OPZAF04070R</v>
      </c>
      <c r="B8890" s="1" t="s">
        <v>13960</v>
      </c>
      <c r="C8890" s="1" t="s">
        <v>707</v>
      </c>
      <c r="D8890" t="s">
        <v>13918</v>
      </c>
    </row>
    <row r="8891" spans="1:4" x14ac:dyDescent="0.25">
      <c r="A8891" s="4" t="str">
        <f>HYPERLINK("http://www.autodoc.ru/Web/price/art/OPZAF05100B?analog=on","OPZAF05100B")</f>
        <v>OPZAF05100B</v>
      </c>
      <c r="B8891" s="1" t="s">
        <v>13961</v>
      </c>
      <c r="C8891" s="1" t="s">
        <v>725</v>
      </c>
      <c r="D8891" t="s">
        <v>13962</v>
      </c>
    </row>
    <row r="8892" spans="1:4" x14ac:dyDescent="0.25">
      <c r="A8892" s="4" t="str">
        <f>HYPERLINK("http://www.autodoc.ru/Web/price/art/OPZAF05120H?analog=on","OPZAF05120H")</f>
        <v>OPZAF05120H</v>
      </c>
      <c r="B8892" s="1" t="s">
        <v>13963</v>
      </c>
      <c r="C8892" s="1" t="s">
        <v>725</v>
      </c>
      <c r="D8892" t="s">
        <v>13964</v>
      </c>
    </row>
    <row r="8893" spans="1:4" x14ac:dyDescent="0.25">
      <c r="A8893" s="4" t="str">
        <f>HYPERLINK("http://www.autodoc.ru/Web/price/art/OPZAF05160X?analog=on","OPZAF05160X")</f>
        <v>OPZAF05160X</v>
      </c>
      <c r="B8893" s="1" t="s">
        <v>13965</v>
      </c>
      <c r="C8893" s="1" t="s">
        <v>725</v>
      </c>
      <c r="D8893" t="s">
        <v>13966</v>
      </c>
    </row>
    <row r="8894" spans="1:4" x14ac:dyDescent="0.25">
      <c r="A8894" s="4" t="str">
        <f>HYPERLINK("http://www.autodoc.ru/Web/price/art/OPZAF05170XL?analog=on","OPZAF05170XL")</f>
        <v>OPZAF05170XL</v>
      </c>
      <c r="B8894" s="1" t="s">
        <v>13967</v>
      </c>
      <c r="C8894" s="1" t="s">
        <v>725</v>
      </c>
      <c r="D8894" t="s">
        <v>13968</v>
      </c>
    </row>
    <row r="8895" spans="1:4" x14ac:dyDescent="0.25">
      <c r="A8895" s="4" t="str">
        <f>HYPERLINK("http://www.autodoc.ru/Web/price/art/OPZAF05170XR?analog=on","OPZAF05170XR")</f>
        <v>OPZAF05170XR</v>
      </c>
      <c r="B8895" s="1" t="s">
        <v>13969</v>
      </c>
      <c r="C8895" s="1" t="s">
        <v>725</v>
      </c>
      <c r="D8895" t="s">
        <v>13970</v>
      </c>
    </row>
    <row r="8896" spans="1:4" x14ac:dyDescent="0.25">
      <c r="A8896" s="4" t="str">
        <f>HYPERLINK("http://www.autodoc.ru/Web/price/art/OPZAF05190?analog=on","OPZAF05190")</f>
        <v>OPZAF05190</v>
      </c>
      <c r="B8896" s="1" t="s">
        <v>13971</v>
      </c>
      <c r="C8896" s="1" t="s">
        <v>725</v>
      </c>
      <c r="D8896" t="s">
        <v>13972</v>
      </c>
    </row>
    <row r="8897" spans="1:4" x14ac:dyDescent="0.25">
      <c r="A8897" s="4" t="str">
        <f>HYPERLINK("http://www.autodoc.ru/Web/price/art/OPZAF05240?analog=on","OPZAF05240")</f>
        <v>OPZAF05240</v>
      </c>
      <c r="B8897" s="1" t="s">
        <v>12464</v>
      </c>
      <c r="C8897" s="1" t="s">
        <v>725</v>
      </c>
      <c r="D8897" t="s">
        <v>13973</v>
      </c>
    </row>
    <row r="8898" spans="1:4" x14ac:dyDescent="0.25">
      <c r="A8898" s="4" t="str">
        <f>HYPERLINK("http://www.autodoc.ru/Web/price/art/OPZAF05270L?analog=on","OPZAF05270L")</f>
        <v>OPZAF05270L</v>
      </c>
      <c r="B8898" s="1" t="s">
        <v>13974</v>
      </c>
      <c r="C8898" s="1" t="s">
        <v>725</v>
      </c>
      <c r="D8898" t="s">
        <v>13975</v>
      </c>
    </row>
    <row r="8899" spans="1:4" x14ac:dyDescent="0.25">
      <c r="A8899" s="4" t="str">
        <f>HYPERLINK("http://www.autodoc.ru/Web/price/art/OPZAF05270R?analog=on","OPZAF05270R")</f>
        <v>OPZAF05270R</v>
      </c>
      <c r="B8899" s="1" t="s">
        <v>13976</v>
      </c>
      <c r="C8899" s="1" t="s">
        <v>725</v>
      </c>
      <c r="D8899" t="s">
        <v>13977</v>
      </c>
    </row>
    <row r="8900" spans="1:4" x14ac:dyDescent="0.25">
      <c r="A8900" s="4" t="str">
        <f>HYPERLINK("http://www.autodoc.ru/Web/price/art/CVCRZ09281L?analog=on","CVCRZ09281L")</f>
        <v>CVCRZ09281L</v>
      </c>
      <c r="B8900" s="1" t="s">
        <v>12470</v>
      </c>
      <c r="C8900" s="1" t="s">
        <v>2050</v>
      </c>
      <c r="D8900" t="s">
        <v>12474</v>
      </c>
    </row>
    <row r="8901" spans="1:4" x14ac:dyDescent="0.25">
      <c r="A8901" s="4" t="str">
        <f>HYPERLINK("http://www.autodoc.ru/Web/price/art/CVCRZ09281R?analog=on","CVCRZ09281R")</f>
        <v>CVCRZ09281R</v>
      </c>
      <c r="B8901" s="1" t="s">
        <v>12472</v>
      </c>
      <c r="C8901" s="1" t="s">
        <v>2050</v>
      </c>
      <c r="D8901" t="s">
        <v>12475</v>
      </c>
    </row>
    <row r="8902" spans="1:4" x14ac:dyDescent="0.25">
      <c r="A8902" s="4" t="str">
        <f>HYPERLINK("http://www.autodoc.ru/Web/price/art/OPZAF05300L?analog=on","OPZAF05300L")</f>
        <v>OPZAF05300L</v>
      </c>
      <c r="B8902" s="1" t="s">
        <v>13978</v>
      </c>
      <c r="C8902" s="1" t="s">
        <v>725</v>
      </c>
      <c r="D8902" t="s">
        <v>13979</v>
      </c>
    </row>
    <row r="8903" spans="1:4" x14ac:dyDescent="0.25">
      <c r="A8903" s="4" t="str">
        <f>HYPERLINK("http://www.autodoc.ru/Web/price/art/OPZAF05300R?analog=on","OPZAF05300R")</f>
        <v>OPZAF05300R</v>
      </c>
      <c r="B8903" s="1" t="s">
        <v>13980</v>
      </c>
      <c r="C8903" s="1" t="s">
        <v>725</v>
      </c>
      <c r="D8903" t="s">
        <v>13981</v>
      </c>
    </row>
    <row r="8904" spans="1:4" x14ac:dyDescent="0.25">
      <c r="A8904" s="4" t="str">
        <f>HYPERLINK("http://www.autodoc.ru/Web/price/art/OPZAF05301L?analog=on","OPZAF05301L")</f>
        <v>OPZAF05301L</v>
      </c>
      <c r="B8904" s="1" t="s">
        <v>13982</v>
      </c>
      <c r="C8904" s="1" t="s">
        <v>725</v>
      </c>
      <c r="D8904" t="s">
        <v>13983</v>
      </c>
    </row>
    <row r="8905" spans="1:4" x14ac:dyDescent="0.25">
      <c r="A8905" s="4" t="str">
        <f>HYPERLINK("http://www.autodoc.ru/Web/price/art/OPZAF05301R?analog=on","OPZAF05301R")</f>
        <v>OPZAF05301R</v>
      </c>
      <c r="B8905" s="1" t="s">
        <v>13984</v>
      </c>
      <c r="C8905" s="1" t="s">
        <v>725</v>
      </c>
      <c r="D8905" t="s">
        <v>13985</v>
      </c>
    </row>
    <row r="8906" spans="1:4" x14ac:dyDescent="0.25">
      <c r="A8906" s="4" t="str">
        <f>HYPERLINK("http://www.autodoc.ru/Web/price/art/OPZAF05330?analog=on","OPZAF05330")</f>
        <v>OPZAF05330</v>
      </c>
      <c r="B8906" s="1" t="s">
        <v>13986</v>
      </c>
      <c r="C8906" s="1" t="s">
        <v>725</v>
      </c>
      <c r="D8906" t="s">
        <v>13987</v>
      </c>
    </row>
    <row r="8907" spans="1:4" x14ac:dyDescent="0.25">
      <c r="A8907" s="4" t="str">
        <f>HYPERLINK("http://www.autodoc.ru/Web/price/art/OPZAF05390?analog=on","OPZAF05390")</f>
        <v>OPZAF05390</v>
      </c>
      <c r="B8907" s="1" t="s">
        <v>13988</v>
      </c>
      <c r="C8907" s="1" t="s">
        <v>725</v>
      </c>
      <c r="D8907" t="s">
        <v>13989</v>
      </c>
    </row>
    <row r="8908" spans="1:4" x14ac:dyDescent="0.25">
      <c r="A8908" s="4" t="str">
        <f>HYPERLINK("http://www.autodoc.ru/Web/price/art/OPZAF05400L?analog=on","OPZAF05400L")</f>
        <v>OPZAF05400L</v>
      </c>
      <c r="B8908" s="1" t="s">
        <v>13990</v>
      </c>
      <c r="C8908" s="1" t="s">
        <v>725</v>
      </c>
      <c r="D8908" t="s">
        <v>13991</v>
      </c>
    </row>
    <row r="8909" spans="1:4" x14ac:dyDescent="0.25">
      <c r="A8909" s="4" t="str">
        <f>HYPERLINK("http://www.autodoc.ru/Web/price/art/OPZAF05400R?analog=on","OPZAF05400R")</f>
        <v>OPZAF05400R</v>
      </c>
      <c r="B8909" s="1" t="s">
        <v>13992</v>
      </c>
      <c r="C8909" s="1" t="s">
        <v>725</v>
      </c>
      <c r="D8909" t="s">
        <v>13993</v>
      </c>
    </row>
    <row r="8910" spans="1:4" x14ac:dyDescent="0.25">
      <c r="A8910" s="4" t="str">
        <f>HYPERLINK("http://www.autodoc.ru/Web/price/art/OPZAF05450L?analog=on","OPZAF05450L")</f>
        <v>OPZAF05450L</v>
      </c>
      <c r="B8910" s="1" t="s">
        <v>13994</v>
      </c>
      <c r="C8910" s="1" t="s">
        <v>725</v>
      </c>
      <c r="D8910" t="s">
        <v>13995</v>
      </c>
    </row>
    <row r="8911" spans="1:4" x14ac:dyDescent="0.25">
      <c r="A8911" s="4" t="str">
        <f>HYPERLINK("http://www.autodoc.ru/Web/price/art/OPZAF09450XL?analog=on","OPZAF09450XL")</f>
        <v>OPZAF09450XL</v>
      </c>
      <c r="B8911" s="1" t="s">
        <v>13996</v>
      </c>
      <c r="C8911" s="1" t="s">
        <v>2050</v>
      </c>
      <c r="D8911" t="s">
        <v>13932</v>
      </c>
    </row>
    <row r="8912" spans="1:4" x14ac:dyDescent="0.25">
      <c r="A8912" s="4" t="str">
        <f>HYPERLINK("http://www.autodoc.ru/Web/price/art/OPZAF05450R?analog=on","OPZAF05450R")</f>
        <v>OPZAF05450R</v>
      </c>
      <c r="B8912" s="1" t="s">
        <v>13997</v>
      </c>
      <c r="C8912" s="1" t="s">
        <v>725</v>
      </c>
      <c r="D8912" t="s">
        <v>13998</v>
      </c>
    </row>
    <row r="8913" spans="1:4" x14ac:dyDescent="0.25">
      <c r="A8913" s="4" t="str">
        <f>HYPERLINK("http://www.autodoc.ru/Web/price/art/OPZAF09450XR?analog=on","OPZAF09450XR")</f>
        <v>OPZAF09450XR</v>
      </c>
      <c r="B8913" s="1" t="s">
        <v>13999</v>
      </c>
      <c r="C8913" s="1" t="s">
        <v>2050</v>
      </c>
      <c r="D8913" t="s">
        <v>13934</v>
      </c>
    </row>
    <row r="8914" spans="1:4" x14ac:dyDescent="0.25">
      <c r="A8914" s="4" t="str">
        <f>HYPERLINK("http://www.autodoc.ru/Web/price/art/OPZAF05451L?analog=on","OPZAF05451L")</f>
        <v>OPZAF05451L</v>
      </c>
      <c r="B8914" s="1" t="s">
        <v>14000</v>
      </c>
      <c r="C8914" s="1" t="s">
        <v>725</v>
      </c>
      <c r="D8914" t="s">
        <v>14001</v>
      </c>
    </row>
    <row r="8915" spans="1:4" x14ac:dyDescent="0.25">
      <c r="A8915" s="4" t="str">
        <f>HYPERLINK("http://www.autodoc.ru/Web/price/art/OPZAF05451R?analog=on","OPZAF05451R")</f>
        <v>OPZAF05451R</v>
      </c>
      <c r="B8915" s="1" t="s">
        <v>14002</v>
      </c>
      <c r="C8915" s="1" t="s">
        <v>725</v>
      </c>
      <c r="D8915" t="s">
        <v>14003</v>
      </c>
    </row>
    <row r="8916" spans="1:4" x14ac:dyDescent="0.25">
      <c r="A8916" s="4" t="str">
        <f>HYPERLINK("http://www.autodoc.ru/Web/price/art/OPZAF09460L?analog=on","OPZAF09460L")</f>
        <v>OPZAF09460L</v>
      </c>
      <c r="B8916" s="1" t="s">
        <v>14004</v>
      </c>
      <c r="C8916" s="1" t="s">
        <v>2050</v>
      </c>
      <c r="D8916" t="s">
        <v>14005</v>
      </c>
    </row>
    <row r="8917" spans="1:4" x14ac:dyDescent="0.25">
      <c r="A8917" s="4" t="str">
        <f>HYPERLINK("http://www.autodoc.ru/Web/price/art/OPZAF09460R?analog=on","OPZAF09460R")</f>
        <v>OPZAF09460R</v>
      </c>
      <c r="B8917" s="1" t="s">
        <v>14006</v>
      </c>
      <c r="C8917" s="1" t="s">
        <v>2050</v>
      </c>
      <c r="D8917" t="s">
        <v>14007</v>
      </c>
    </row>
    <row r="8918" spans="1:4" x14ac:dyDescent="0.25">
      <c r="A8918" s="4" t="str">
        <f>HYPERLINK("http://www.autodoc.ru/Web/price/art/OPZAF05640?analog=on","OPZAF05640")</f>
        <v>OPZAF05640</v>
      </c>
      <c r="B8918" s="1" t="s">
        <v>14008</v>
      </c>
      <c r="C8918" s="1" t="s">
        <v>725</v>
      </c>
      <c r="D8918" t="s">
        <v>14009</v>
      </c>
    </row>
    <row r="8919" spans="1:4" x14ac:dyDescent="0.25">
      <c r="A8919" s="4" t="str">
        <f>HYPERLINK("http://www.autodoc.ru/Web/price/art/OPZAF05700?analog=on","OPZAF05700")</f>
        <v>OPZAF05700</v>
      </c>
      <c r="B8919" s="1" t="s">
        <v>14010</v>
      </c>
      <c r="C8919" s="1" t="s">
        <v>725</v>
      </c>
      <c r="D8919" t="s">
        <v>14011</v>
      </c>
    </row>
    <row r="8920" spans="1:4" x14ac:dyDescent="0.25">
      <c r="A8920" s="4" t="str">
        <f>HYPERLINK("http://www.autodoc.ru/Web/price/art/OPZAF04740L?analog=on","OPZAF04740L")</f>
        <v>OPZAF04740L</v>
      </c>
      <c r="B8920" s="1" t="s">
        <v>14012</v>
      </c>
      <c r="C8920" s="1" t="s">
        <v>707</v>
      </c>
      <c r="D8920" t="s">
        <v>13905</v>
      </c>
    </row>
    <row r="8921" spans="1:4" x14ac:dyDescent="0.25">
      <c r="A8921" s="4" t="str">
        <f>HYPERLINK("http://www.autodoc.ru/Web/price/art/OPZAF07740L?analog=on","OPZAF07740L")</f>
        <v>OPZAF07740L</v>
      </c>
      <c r="B8921" s="1" t="s">
        <v>14013</v>
      </c>
      <c r="C8921" s="1" t="s">
        <v>764</v>
      </c>
      <c r="D8921" t="s">
        <v>13905</v>
      </c>
    </row>
    <row r="8922" spans="1:4" x14ac:dyDescent="0.25">
      <c r="A8922" s="4" t="str">
        <f>HYPERLINK("http://www.autodoc.ru/Web/price/art/OPZAF07740R?analog=on","OPZAF07740R")</f>
        <v>OPZAF07740R</v>
      </c>
      <c r="B8922" s="1" t="s">
        <v>14014</v>
      </c>
      <c r="C8922" s="1" t="s">
        <v>764</v>
      </c>
      <c r="D8922" t="s">
        <v>13907</v>
      </c>
    </row>
    <row r="8923" spans="1:4" x14ac:dyDescent="0.25">
      <c r="A8923" s="4" t="str">
        <f>HYPERLINK("http://www.autodoc.ru/Web/price/art/OPZAF04740R?analog=on","OPZAF04740R")</f>
        <v>OPZAF04740R</v>
      </c>
      <c r="B8923" s="1" t="s">
        <v>14015</v>
      </c>
      <c r="C8923" s="1" t="s">
        <v>707</v>
      </c>
      <c r="D8923" t="s">
        <v>13907</v>
      </c>
    </row>
    <row r="8924" spans="1:4" x14ac:dyDescent="0.25">
      <c r="A8924" s="4" t="str">
        <f>HYPERLINK("http://www.autodoc.ru/Web/price/art/OPAST04913?analog=on","OPAST04913")</f>
        <v>OPAST04913</v>
      </c>
      <c r="B8924" s="1" t="s">
        <v>12553</v>
      </c>
      <c r="C8924" s="1" t="s">
        <v>707</v>
      </c>
      <c r="D8924" t="s">
        <v>12554</v>
      </c>
    </row>
    <row r="8925" spans="1:4" x14ac:dyDescent="0.25">
      <c r="A8925" s="4" t="str">
        <f>HYPERLINK("http://www.autodoc.ru/Web/price/art/OPAST04931?analog=on","OPAST04931")</f>
        <v>OPAST04931</v>
      </c>
      <c r="B8925" s="1" t="s">
        <v>12555</v>
      </c>
      <c r="C8925" s="1" t="s">
        <v>707</v>
      </c>
      <c r="D8925" t="s">
        <v>12556</v>
      </c>
    </row>
    <row r="8926" spans="1:4" x14ac:dyDescent="0.25">
      <c r="A8926" s="4" t="str">
        <f>HYPERLINK("http://www.autodoc.ru/Web/price/art/OPAST04932?analog=on","OPAST04932")</f>
        <v>OPAST04932</v>
      </c>
      <c r="B8926" s="1" t="s">
        <v>12557</v>
      </c>
      <c r="C8926" s="1" t="s">
        <v>707</v>
      </c>
      <c r="D8926" t="s">
        <v>12556</v>
      </c>
    </row>
    <row r="8927" spans="1:4" x14ac:dyDescent="0.25">
      <c r="A8927" s="4" t="str">
        <f>HYPERLINK("http://www.autodoc.ru/Web/price/art/OPAST049F0?analog=on","OPAST049F0")</f>
        <v>OPAST049F0</v>
      </c>
      <c r="B8927" s="1" t="s">
        <v>12560</v>
      </c>
      <c r="C8927" s="1" t="s">
        <v>9076</v>
      </c>
      <c r="D8927" t="s">
        <v>12561</v>
      </c>
    </row>
    <row r="8928" spans="1:4" x14ac:dyDescent="0.25">
      <c r="A8928" s="4" t="str">
        <f>HYPERLINK("http://www.autodoc.ru/Web/price/art/OPAST04970?analog=on","OPAST04970")</f>
        <v>OPAST04970</v>
      </c>
      <c r="B8928" s="1" t="s">
        <v>12562</v>
      </c>
      <c r="C8928" s="1" t="s">
        <v>707</v>
      </c>
      <c r="D8928" t="s">
        <v>12563</v>
      </c>
    </row>
    <row r="8929" spans="1:4" x14ac:dyDescent="0.25">
      <c r="A8929" s="2" t="s">
        <v>14016</v>
      </c>
      <c r="B8929" s="2"/>
      <c r="C8929" s="2"/>
      <c r="D8929" s="2"/>
    </row>
    <row r="8930" spans="1:4" x14ac:dyDescent="0.25">
      <c r="A8930" s="3" t="s">
        <v>14017</v>
      </c>
      <c r="B8930" s="3"/>
      <c r="C8930" s="3"/>
      <c r="D8930" s="3"/>
    </row>
    <row r="8931" spans="1:4" x14ac:dyDescent="0.25">
      <c r="A8931" s="4" t="str">
        <f>HYPERLINK("http://www.autodoc.ru/Web/price/art/PG10705160X?analog=on","PG10705160X")</f>
        <v>PG10705160X</v>
      </c>
      <c r="B8931" s="1" t="s">
        <v>14018</v>
      </c>
      <c r="C8931" s="1" t="s">
        <v>725</v>
      </c>
      <c r="D8931" t="s">
        <v>14019</v>
      </c>
    </row>
    <row r="8932" spans="1:4" x14ac:dyDescent="0.25">
      <c r="A8932" s="4" t="str">
        <f>HYPERLINK("http://www.autodoc.ru/Web/price/art/PG10705270L?analog=on","PG10705270L")</f>
        <v>PG10705270L</v>
      </c>
      <c r="B8932" s="1" t="s">
        <v>14020</v>
      </c>
      <c r="C8932" s="1" t="s">
        <v>725</v>
      </c>
      <c r="D8932" t="s">
        <v>14021</v>
      </c>
    </row>
    <row r="8933" spans="1:4" x14ac:dyDescent="0.25">
      <c r="A8933" s="4" t="str">
        <f>HYPERLINK("http://www.autodoc.ru/Web/price/art/PG10705270R?analog=on","PG10705270R")</f>
        <v>PG10705270R</v>
      </c>
      <c r="B8933" s="1" t="s">
        <v>14022</v>
      </c>
      <c r="C8933" s="1" t="s">
        <v>725</v>
      </c>
      <c r="D8933" t="s">
        <v>14023</v>
      </c>
    </row>
    <row r="8934" spans="1:4" x14ac:dyDescent="0.25">
      <c r="A8934" s="4" t="str">
        <f>HYPERLINK("http://www.autodoc.ru/Web/price/art/PG10705330?analog=on","PG10705330")</f>
        <v>PG10705330</v>
      </c>
      <c r="B8934" s="1" t="s">
        <v>14024</v>
      </c>
      <c r="C8934" s="1" t="s">
        <v>725</v>
      </c>
      <c r="D8934" t="s">
        <v>14025</v>
      </c>
    </row>
    <row r="8935" spans="1:4" x14ac:dyDescent="0.25">
      <c r="A8935" s="4" t="str">
        <f>HYPERLINK("http://www.autodoc.ru/Web/price/art/PG10705450L?analog=on","PG10705450L")</f>
        <v>PG10705450L</v>
      </c>
      <c r="B8935" s="1" t="s">
        <v>14026</v>
      </c>
      <c r="C8935" s="1" t="s">
        <v>725</v>
      </c>
      <c r="D8935" t="s">
        <v>14027</v>
      </c>
    </row>
    <row r="8936" spans="1:4" x14ac:dyDescent="0.25">
      <c r="A8936" s="4" t="str">
        <f>HYPERLINK("http://www.autodoc.ru/Web/price/art/PG10705450R?analog=on","PG10705450R")</f>
        <v>PG10705450R</v>
      </c>
      <c r="B8936" s="1" t="s">
        <v>14028</v>
      </c>
      <c r="C8936" s="1" t="s">
        <v>725</v>
      </c>
      <c r="D8936" t="s">
        <v>14029</v>
      </c>
    </row>
    <row r="8937" spans="1:4" x14ac:dyDescent="0.25">
      <c r="A8937" s="3" t="s">
        <v>14030</v>
      </c>
      <c r="B8937" s="3"/>
      <c r="C8937" s="3"/>
      <c r="D8937" s="3"/>
    </row>
    <row r="8938" spans="1:4" x14ac:dyDescent="0.25">
      <c r="A8938" s="4" t="str">
        <f>HYPERLINK("http://www.autodoc.ru/Web/price/art/PG20698000L?analog=on","PG20698000L")</f>
        <v>PG20698000L</v>
      </c>
      <c r="B8938" s="1" t="s">
        <v>14031</v>
      </c>
      <c r="C8938" s="1" t="s">
        <v>699</v>
      </c>
      <c r="D8938" t="s">
        <v>14032</v>
      </c>
    </row>
    <row r="8939" spans="1:4" x14ac:dyDescent="0.25">
      <c r="A8939" s="4" t="str">
        <f>HYPERLINK("http://www.autodoc.ru/Web/price/art/PG20698000R?analog=on","PG20698000R")</f>
        <v>PG20698000R</v>
      </c>
      <c r="B8939" s="1" t="s">
        <v>14033</v>
      </c>
      <c r="C8939" s="1" t="s">
        <v>699</v>
      </c>
      <c r="D8939" t="s">
        <v>14034</v>
      </c>
    </row>
    <row r="8940" spans="1:4" x14ac:dyDescent="0.25">
      <c r="A8940" s="4" t="str">
        <f>HYPERLINK("http://www.autodoc.ru/Web/price/art/PG20698001L?analog=on","PG20698001L")</f>
        <v>PG20698001L</v>
      </c>
      <c r="B8940" s="1" t="s">
        <v>14035</v>
      </c>
      <c r="C8940" s="1" t="s">
        <v>699</v>
      </c>
      <c r="D8940" t="s">
        <v>14036</v>
      </c>
    </row>
    <row r="8941" spans="1:4" x14ac:dyDescent="0.25">
      <c r="A8941" s="4" t="str">
        <f>HYPERLINK("http://www.autodoc.ru/Web/price/art/PG20698001R?analog=on","PG20698001R")</f>
        <v>PG20698001R</v>
      </c>
      <c r="B8941" s="1" t="s">
        <v>14037</v>
      </c>
      <c r="C8941" s="1" t="s">
        <v>699</v>
      </c>
      <c r="D8941" t="s">
        <v>14038</v>
      </c>
    </row>
    <row r="8942" spans="1:4" x14ac:dyDescent="0.25">
      <c r="A8942" s="4" t="str">
        <f>HYPERLINK("http://www.autodoc.ru/Web/price/art/PG20698002BN?analog=on","PG20698002BN")</f>
        <v>PG20698002BN</v>
      </c>
      <c r="B8942" s="1" t="s">
        <v>14039</v>
      </c>
      <c r="C8942" s="1" t="s">
        <v>699</v>
      </c>
      <c r="D8942" t="s">
        <v>14040</v>
      </c>
    </row>
    <row r="8943" spans="1:4" x14ac:dyDescent="0.25">
      <c r="A8943" s="4" t="str">
        <f>HYPERLINK("http://www.autodoc.ru/Web/price/art/PG20698003L?analog=on","PG20698003L")</f>
        <v>PG20698003L</v>
      </c>
      <c r="B8943" s="1" t="s">
        <v>14041</v>
      </c>
      <c r="C8943" s="1" t="s">
        <v>699</v>
      </c>
      <c r="D8943" t="s">
        <v>14042</v>
      </c>
    </row>
    <row r="8944" spans="1:4" x14ac:dyDescent="0.25">
      <c r="A8944" s="4" t="str">
        <f>HYPERLINK("http://www.autodoc.ru/Web/price/art/PG20698003R?analog=on","PG20698003R")</f>
        <v>PG20698003R</v>
      </c>
      <c r="B8944" s="1" t="s">
        <v>14043</v>
      </c>
      <c r="C8944" s="1" t="s">
        <v>699</v>
      </c>
      <c r="D8944" t="s">
        <v>14044</v>
      </c>
    </row>
    <row r="8945" spans="1:4" x14ac:dyDescent="0.25">
      <c r="A8945" s="4" t="str">
        <f>HYPERLINK("http://www.autodoc.ru/Web/price/art/PG20698004L?analog=on","PG20698004L")</f>
        <v>PG20698004L</v>
      </c>
      <c r="B8945" s="1" t="s">
        <v>14045</v>
      </c>
      <c r="C8945" s="1" t="s">
        <v>5185</v>
      </c>
      <c r="D8945" t="s">
        <v>14046</v>
      </c>
    </row>
    <row r="8946" spans="1:4" x14ac:dyDescent="0.25">
      <c r="A8946" s="4" t="str">
        <f>HYPERLINK("http://www.autodoc.ru/Web/price/art/PG20698004R?analog=on","PG20698004R")</f>
        <v>PG20698004R</v>
      </c>
      <c r="B8946" s="1" t="s">
        <v>14047</v>
      </c>
      <c r="C8946" s="1" t="s">
        <v>5185</v>
      </c>
      <c r="D8946" t="s">
        <v>14048</v>
      </c>
    </row>
    <row r="8947" spans="1:4" x14ac:dyDescent="0.25">
      <c r="A8947" s="4" t="str">
        <f>HYPERLINK("http://www.autodoc.ru/Web/price/art/PG20698005BN?analog=on","PG20698005BN")</f>
        <v>PG20698005BN</v>
      </c>
      <c r="B8947" s="1" t="s">
        <v>14039</v>
      </c>
      <c r="C8947" s="1" t="s">
        <v>699</v>
      </c>
      <c r="D8947" t="s">
        <v>14049</v>
      </c>
    </row>
    <row r="8948" spans="1:4" x14ac:dyDescent="0.25">
      <c r="A8948" s="4" t="str">
        <f>HYPERLINK("http://www.autodoc.ru/Web/price/art/PG20698006BN?analog=on","PG20698006BN")</f>
        <v>PG20698006BN</v>
      </c>
      <c r="B8948" s="1" t="s">
        <v>14039</v>
      </c>
      <c r="C8948" s="1" t="s">
        <v>699</v>
      </c>
      <c r="D8948" t="s">
        <v>14050</v>
      </c>
    </row>
    <row r="8949" spans="1:4" x14ac:dyDescent="0.25">
      <c r="A8949" s="4" t="str">
        <f>HYPERLINK("http://www.autodoc.ru/Web/price/art/PG20698007HN?analog=on","PG20698007HN")</f>
        <v>PG20698007HN</v>
      </c>
      <c r="B8949" s="1" t="s">
        <v>14039</v>
      </c>
      <c r="C8949" s="1" t="s">
        <v>699</v>
      </c>
      <c r="D8949" t="s">
        <v>14051</v>
      </c>
    </row>
    <row r="8950" spans="1:4" x14ac:dyDescent="0.25">
      <c r="A8950" s="4" t="str">
        <f>HYPERLINK("http://www.autodoc.ru/Web/price/art/PG20698070L?analog=on","PG20698070L")</f>
        <v>PG20698070L</v>
      </c>
      <c r="B8950" s="1" t="s">
        <v>14052</v>
      </c>
      <c r="C8950" s="1" t="s">
        <v>699</v>
      </c>
      <c r="D8950" t="s">
        <v>14053</v>
      </c>
    </row>
    <row r="8951" spans="1:4" x14ac:dyDescent="0.25">
      <c r="A8951" s="4" t="str">
        <f>HYPERLINK("http://www.autodoc.ru/Web/price/art/PG20698070R?analog=on","PG20698070R")</f>
        <v>PG20698070R</v>
      </c>
      <c r="B8951" s="1" t="s">
        <v>14054</v>
      </c>
      <c r="C8951" s="1" t="s">
        <v>699</v>
      </c>
      <c r="D8951" t="s">
        <v>14055</v>
      </c>
    </row>
    <row r="8952" spans="1:4" x14ac:dyDescent="0.25">
      <c r="A8952" s="4" t="str">
        <f>HYPERLINK("http://www.autodoc.ru/Web/price/art/PG20698071L?analog=on","PG20698071L")</f>
        <v>PG20698071L</v>
      </c>
      <c r="B8952" s="1" t="s">
        <v>14056</v>
      </c>
      <c r="C8952" s="1" t="s">
        <v>699</v>
      </c>
      <c r="D8952" t="s">
        <v>14057</v>
      </c>
    </row>
    <row r="8953" spans="1:4" x14ac:dyDescent="0.25">
      <c r="A8953" s="4" t="str">
        <f>HYPERLINK("http://www.autodoc.ru/Web/price/art/PG20698071R?analog=on","PG20698071R")</f>
        <v>PG20698071R</v>
      </c>
      <c r="B8953" s="1" t="s">
        <v>14058</v>
      </c>
      <c r="C8953" s="1" t="s">
        <v>699</v>
      </c>
      <c r="D8953" t="s">
        <v>14059</v>
      </c>
    </row>
    <row r="8954" spans="1:4" x14ac:dyDescent="0.25">
      <c r="A8954" s="4" t="str">
        <f>HYPERLINK("http://www.autodoc.ru/Web/price/art/PG20698100B?analog=on","PG20698100B")</f>
        <v>PG20698100B</v>
      </c>
      <c r="B8954" s="1" t="s">
        <v>14060</v>
      </c>
      <c r="C8954" s="1" t="s">
        <v>699</v>
      </c>
      <c r="D8954" t="s">
        <v>14061</v>
      </c>
    </row>
    <row r="8955" spans="1:4" x14ac:dyDescent="0.25">
      <c r="A8955" s="4" t="str">
        <f>HYPERLINK("http://www.autodoc.ru/Web/price/art/PG20698101?analog=on","PG20698101")</f>
        <v>PG20698101</v>
      </c>
      <c r="B8955" s="1" t="s">
        <v>14060</v>
      </c>
      <c r="C8955" s="1" t="s">
        <v>699</v>
      </c>
      <c r="D8955" t="s">
        <v>14062</v>
      </c>
    </row>
    <row r="8956" spans="1:4" x14ac:dyDescent="0.25">
      <c r="A8956" s="4" t="str">
        <f>HYPERLINK("http://www.autodoc.ru/Web/price/art/PG20698130BN?analog=on","PG20698130BN")</f>
        <v>PG20698130BN</v>
      </c>
      <c r="B8956" s="1" t="s">
        <v>14063</v>
      </c>
      <c r="C8956" s="1" t="s">
        <v>699</v>
      </c>
      <c r="D8956" t="s">
        <v>14064</v>
      </c>
    </row>
    <row r="8957" spans="1:4" x14ac:dyDescent="0.25">
      <c r="A8957" s="4" t="str">
        <f>HYPERLINK("http://www.autodoc.ru/Web/price/art/PG20698130HN?analog=on","PG20698130HN")</f>
        <v>PG20698130HN</v>
      </c>
      <c r="B8957" s="1" t="s">
        <v>14063</v>
      </c>
      <c r="C8957" s="1" t="s">
        <v>699</v>
      </c>
      <c r="D8957" t="s">
        <v>14065</v>
      </c>
    </row>
    <row r="8958" spans="1:4" x14ac:dyDescent="0.25">
      <c r="A8958" s="4" t="str">
        <f>HYPERLINK("http://www.autodoc.ru/Web/price/art/PG20698131XN?analog=on","PG20698131XN")</f>
        <v>PG20698131XN</v>
      </c>
      <c r="B8958" s="1" t="s">
        <v>14060</v>
      </c>
      <c r="C8958" s="1" t="s">
        <v>699</v>
      </c>
      <c r="D8958" t="s">
        <v>14066</v>
      </c>
    </row>
    <row r="8959" spans="1:4" x14ac:dyDescent="0.25">
      <c r="A8959" s="4" t="str">
        <f>HYPERLINK("http://www.autodoc.ru/Web/price/art/PG20698132GN?analog=on","PG20698132GN")</f>
        <v>PG20698132GN</v>
      </c>
      <c r="B8959" s="1" t="s">
        <v>14063</v>
      </c>
      <c r="C8959" s="1" t="s">
        <v>699</v>
      </c>
      <c r="D8959" t="s">
        <v>14067</v>
      </c>
    </row>
    <row r="8960" spans="1:4" x14ac:dyDescent="0.25">
      <c r="A8960" s="4" t="str">
        <f>HYPERLINK("http://www.autodoc.ru/Web/price/art/PG20698133L?analog=on","PG20698133L")</f>
        <v>PG20698133L</v>
      </c>
      <c r="B8960" s="1" t="s">
        <v>14063</v>
      </c>
      <c r="C8960" s="1" t="s">
        <v>699</v>
      </c>
      <c r="D8960" t="s">
        <v>14068</v>
      </c>
    </row>
    <row r="8961" spans="1:4" x14ac:dyDescent="0.25">
      <c r="A8961" s="4" t="str">
        <f>HYPERLINK("http://www.autodoc.ru/Web/price/art/PG20698133R?analog=on","PG20698133R")</f>
        <v>PG20698133R</v>
      </c>
      <c r="B8961" s="1" t="s">
        <v>14063</v>
      </c>
      <c r="C8961" s="1" t="s">
        <v>699</v>
      </c>
      <c r="D8961" t="s">
        <v>14069</v>
      </c>
    </row>
    <row r="8962" spans="1:4" x14ac:dyDescent="0.25">
      <c r="A8962" s="4" t="str">
        <f>HYPERLINK("http://www.autodoc.ru/Web/price/art/PG20698160X?analog=on","PG20698160X")</f>
        <v>PG20698160X</v>
      </c>
      <c r="B8962" s="1" t="s">
        <v>14070</v>
      </c>
      <c r="C8962" s="1" t="s">
        <v>699</v>
      </c>
      <c r="D8962" t="s">
        <v>14071</v>
      </c>
    </row>
    <row r="8963" spans="1:4" x14ac:dyDescent="0.25">
      <c r="A8963" s="4" t="str">
        <f>HYPERLINK("http://www.autodoc.ru/Web/price/art/PG20698161X?analog=on","PG20698161X")</f>
        <v>PG20698161X</v>
      </c>
      <c r="B8963" s="1" t="s">
        <v>14072</v>
      </c>
      <c r="C8963" s="1" t="s">
        <v>699</v>
      </c>
      <c r="D8963" t="s">
        <v>14073</v>
      </c>
    </row>
    <row r="8964" spans="1:4" x14ac:dyDescent="0.25">
      <c r="A8964" s="4" t="str">
        <f>HYPERLINK("http://www.autodoc.ru/Web/price/art/PG20698162X?analog=on","PG20698162X")</f>
        <v>PG20698162X</v>
      </c>
      <c r="B8964" s="1" t="s">
        <v>14074</v>
      </c>
      <c r="C8964" s="1" t="s">
        <v>699</v>
      </c>
      <c r="D8964" t="s">
        <v>14075</v>
      </c>
    </row>
    <row r="8965" spans="1:4" x14ac:dyDescent="0.25">
      <c r="A8965" s="4" t="str">
        <f>HYPERLINK("http://www.autodoc.ru/Web/price/art/PG20698163?analog=on","PG20698163")</f>
        <v>PG20698163</v>
      </c>
      <c r="B8965" s="1" t="s">
        <v>14074</v>
      </c>
      <c r="C8965" s="1" t="s">
        <v>699</v>
      </c>
      <c r="D8965" t="s">
        <v>14076</v>
      </c>
    </row>
    <row r="8966" spans="1:4" x14ac:dyDescent="0.25">
      <c r="A8966" s="4" t="str">
        <f>HYPERLINK("http://www.autodoc.ru/Web/price/art/PG20698164?analog=on","PG20698164")</f>
        <v>PG20698164</v>
      </c>
      <c r="B8966" s="1" t="s">
        <v>14072</v>
      </c>
      <c r="C8966" s="1" t="s">
        <v>699</v>
      </c>
      <c r="D8966" t="s">
        <v>14077</v>
      </c>
    </row>
    <row r="8967" spans="1:4" x14ac:dyDescent="0.25">
      <c r="A8967" s="4" t="str">
        <f>HYPERLINK("http://www.autodoc.ru/Web/price/art/PG20698165?analog=on","PG20698165")</f>
        <v>PG20698165</v>
      </c>
      <c r="B8967" s="1" t="s">
        <v>14078</v>
      </c>
      <c r="C8967" s="1" t="s">
        <v>699</v>
      </c>
      <c r="D8967" t="s">
        <v>14079</v>
      </c>
    </row>
    <row r="8968" spans="1:4" x14ac:dyDescent="0.25">
      <c r="A8968" s="4" t="str">
        <f>HYPERLINK("http://www.autodoc.ru/Web/price/art/PG20698170B?analog=on","PG20698170B")</f>
        <v>PG20698170B</v>
      </c>
      <c r="B8968" s="1" t="s">
        <v>14080</v>
      </c>
      <c r="C8968" s="1" t="s">
        <v>699</v>
      </c>
      <c r="D8968" t="s">
        <v>14081</v>
      </c>
    </row>
    <row r="8969" spans="1:4" x14ac:dyDescent="0.25">
      <c r="A8969" s="4" t="str">
        <f>HYPERLINK("http://www.autodoc.ru/Web/price/art/PG20698190B?analog=on","PG20698190B")</f>
        <v>PG20698190B</v>
      </c>
      <c r="B8969" s="1" t="s">
        <v>14082</v>
      </c>
      <c r="C8969" s="1" t="s">
        <v>699</v>
      </c>
      <c r="D8969" t="s">
        <v>14083</v>
      </c>
    </row>
    <row r="8970" spans="1:4" x14ac:dyDescent="0.25">
      <c r="A8970" s="4" t="str">
        <f>HYPERLINK("http://www.autodoc.ru/Web/price/art/PG20698191B?analog=on","PG20698191B")</f>
        <v>PG20698191B</v>
      </c>
      <c r="B8970" s="1" t="s">
        <v>14084</v>
      </c>
      <c r="C8970" s="1" t="s">
        <v>699</v>
      </c>
      <c r="D8970" t="s">
        <v>14085</v>
      </c>
    </row>
    <row r="8971" spans="1:4" x14ac:dyDescent="0.25">
      <c r="A8971" s="4" t="str">
        <f>HYPERLINK("http://www.autodoc.ru/Web/price/art/PG20698192?analog=on","PG20698192")</f>
        <v>PG20698192</v>
      </c>
      <c r="B8971" s="1" t="s">
        <v>14084</v>
      </c>
      <c r="C8971" s="1" t="s">
        <v>699</v>
      </c>
      <c r="D8971" t="s">
        <v>14086</v>
      </c>
    </row>
    <row r="8972" spans="1:4" x14ac:dyDescent="0.25">
      <c r="A8972" s="4" t="str">
        <f>HYPERLINK("http://www.autodoc.ru/Web/price/art/PG20698220B?analog=on","PG20698220B")</f>
        <v>PG20698220B</v>
      </c>
      <c r="B8972" s="1" t="s">
        <v>14087</v>
      </c>
      <c r="C8972" s="1" t="s">
        <v>699</v>
      </c>
      <c r="D8972" t="s">
        <v>14088</v>
      </c>
    </row>
    <row r="8973" spans="1:4" x14ac:dyDescent="0.25">
      <c r="A8973" s="4" t="str">
        <f>HYPERLINK("http://www.autodoc.ru/Web/price/art/PG20698240P?analog=on","PG20698240P")</f>
        <v>PG20698240P</v>
      </c>
      <c r="B8973" s="1" t="s">
        <v>14089</v>
      </c>
      <c r="C8973" s="1" t="s">
        <v>699</v>
      </c>
      <c r="D8973" t="s">
        <v>14090</v>
      </c>
    </row>
    <row r="8974" spans="1:4" x14ac:dyDescent="0.25">
      <c r="A8974" s="4" t="str">
        <f>HYPERLINK("http://www.autodoc.ru/Web/price/art/PG20698241P?analog=on","PG20698241P")</f>
        <v>PG20698241P</v>
      </c>
      <c r="B8974" s="1" t="s">
        <v>14089</v>
      </c>
      <c r="C8974" s="1" t="s">
        <v>699</v>
      </c>
      <c r="D8974" t="s">
        <v>14091</v>
      </c>
    </row>
    <row r="8975" spans="1:4" x14ac:dyDescent="0.25">
      <c r="A8975" s="4" t="str">
        <f>HYPERLINK("http://www.autodoc.ru/Web/price/art/PG20698260WZ?analog=on","PG20698260WZ")</f>
        <v>PG20698260WZ</v>
      </c>
      <c r="B8975" s="1" t="s">
        <v>5184</v>
      </c>
      <c r="C8975" s="1" t="s">
        <v>5185</v>
      </c>
      <c r="D8975" t="s">
        <v>5186</v>
      </c>
    </row>
    <row r="8976" spans="1:4" x14ac:dyDescent="0.25">
      <c r="A8976" s="4" t="str">
        <f>HYPERLINK("http://www.autodoc.ru/Web/price/art/PG20698261CCZ?analog=on","PG20698261CCZ")</f>
        <v>PG20698261CCZ</v>
      </c>
      <c r="B8976" s="1" t="s">
        <v>5184</v>
      </c>
      <c r="C8976" s="1" t="s">
        <v>699</v>
      </c>
      <c r="D8976" t="s">
        <v>5187</v>
      </c>
    </row>
    <row r="8977" spans="1:4" x14ac:dyDescent="0.25">
      <c r="A8977" s="4" t="str">
        <f>HYPERLINK("http://www.autodoc.ru/Web/price/art/PG20698270L?analog=on","PG20698270L")</f>
        <v>PG20698270L</v>
      </c>
      <c r="B8977" s="1" t="s">
        <v>14092</v>
      </c>
      <c r="C8977" s="1" t="s">
        <v>699</v>
      </c>
      <c r="D8977" t="s">
        <v>14093</v>
      </c>
    </row>
    <row r="8978" spans="1:4" x14ac:dyDescent="0.25">
      <c r="A8978" s="4" t="str">
        <f>HYPERLINK("http://www.autodoc.ru/Web/price/art/PG20698270R?analog=on","PG20698270R")</f>
        <v>PG20698270R</v>
      </c>
      <c r="B8978" s="1" t="s">
        <v>14094</v>
      </c>
      <c r="C8978" s="1" t="s">
        <v>699</v>
      </c>
      <c r="D8978" t="s">
        <v>14095</v>
      </c>
    </row>
    <row r="8979" spans="1:4" x14ac:dyDescent="0.25">
      <c r="A8979" s="4" t="str">
        <f>HYPERLINK("http://www.autodoc.ru/Web/price/art/CNBER03280Z?analog=on","CNBER03280Z")</f>
        <v>CNBER03280Z</v>
      </c>
      <c r="B8979" s="1" t="s">
        <v>5080</v>
      </c>
      <c r="C8979" s="1" t="s">
        <v>782</v>
      </c>
      <c r="D8979" t="s">
        <v>5081</v>
      </c>
    </row>
    <row r="8980" spans="1:4" x14ac:dyDescent="0.25">
      <c r="A8980" s="4" t="str">
        <f>HYPERLINK("http://www.autodoc.ru/Web/price/art/PG20698300L?analog=on","PG20698300L")</f>
        <v>PG20698300L</v>
      </c>
      <c r="B8980" s="1" t="s">
        <v>14096</v>
      </c>
      <c r="C8980" s="1" t="s">
        <v>699</v>
      </c>
      <c r="D8980" t="s">
        <v>14097</v>
      </c>
    </row>
    <row r="8981" spans="1:4" x14ac:dyDescent="0.25">
      <c r="A8981" s="4" t="str">
        <f>HYPERLINK("http://www.autodoc.ru/Web/price/art/PG20698300R?analog=on","PG20698300R")</f>
        <v>PG20698300R</v>
      </c>
      <c r="B8981" s="1" t="s">
        <v>14098</v>
      </c>
      <c r="C8981" s="1" t="s">
        <v>699</v>
      </c>
      <c r="D8981" t="s">
        <v>14099</v>
      </c>
    </row>
    <row r="8982" spans="1:4" x14ac:dyDescent="0.25">
      <c r="A8982" s="4" t="str">
        <f>HYPERLINK("http://www.autodoc.ru/Web/price/art/PG20698301L?analog=on","PG20698301L")</f>
        <v>PG20698301L</v>
      </c>
      <c r="B8982" s="1" t="s">
        <v>14096</v>
      </c>
      <c r="C8982" s="1" t="s">
        <v>699</v>
      </c>
      <c r="D8982" t="s">
        <v>14100</v>
      </c>
    </row>
    <row r="8983" spans="1:4" x14ac:dyDescent="0.25">
      <c r="A8983" s="4" t="str">
        <f>HYPERLINK("http://www.autodoc.ru/Web/price/art/PG20698301R?analog=on","PG20698301R")</f>
        <v>PG20698301R</v>
      </c>
      <c r="B8983" s="1" t="s">
        <v>14098</v>
      </c>
      <c r="C8983" s="1" t="s">
        <v>699</v>
      </c>
      <c r="D8983" t="s">
        <v>14101</v>
      </c>
    </row>
    <row r="8984" spans="1:4" x14ac:dyDescent="0.25">
      <c r="A8984" s="4" t="str">
        <f>HYPERLINK("http://www.autodoc.ru/Web/price/art/PG20698302L?analog=on","PG20698302L")</f>
        <v>PG20698302L</v>
      </c>
      <c r="B8984" s="1" t="s">
        <v>14096</v>
      </c>
      <c r="C8984" s="1" t="s">
        <v>699</v>
      </c>
      <c r="D8984" t="s">
        <v>14102</v>
      </c>
    </row>
    <row r="8985" spans="1:4" x14ac:dyDescent="0.25">
      <c r="A8985" s="4" t="str">
        <f>HYPERLINK("http://www.autodoc.ru/Web/price/art/PG20698302R?analog=on","PG20698302R")</f>
        <v>PG20698302R</v>
      </c>
      <c r="B8985" s="1" t="s">
        <v>14098</v>
      </c>
      <c r="C8985" s="1" t="s">
        <v>699</v>
      </c>
      <c r="D8985" t="s">
        <v>14103</v>
      </c>
    </row>
    <row r="8986" spans="1:4" x14ac:dyDescent="0.25">
      <c r="A8986" s="4" t="str">
        <f>HYPERLINK("http://www.autodoc.ru/Web/price/art/PG20698330?analog=on","PG20698330")</f>
        <v>PG20698330</v>
      </c>
      <c r="B8986" s="1" t="s">
        <v>14104</v>
      </c>
      <c r="C8986" s="1" t="s">
        <v>699</v>
      </c>
      <c r="D8986" t="s">
        <v>14105</v>
      </c>
    </row>
    <row r="8987" spans="1:4" x14ac:dyDescent="0.25">
      <c r="A8987" s="4" t="str">
        <f>HYPERLINK("http://www.autodoc.ru/Web/price/art/PG20698340L?analog=on","PG20698340L")</f>
        <v>PG20698340L</v>
      </c>
      <c r="B8987" s="1" t="s">
        <v>14106</v>
      </c>
      <c r="C8987" s="1" t="s">
        <v>699</v>
      </c>
      <c r="D8987" t="s">
        <v>14107</v>
      </c>
    </row>
    <row r="8988" spans="1:4" x14ac:dyDescent="0.25">
      <c r="A8988" s="4" t="str">
        <f>HYPERLINK("http://www.autodoc.ru/Web/price/art/PG20698340R?analog=on","PG20698340R")</f>
        <v>PG20698340R</v>
      </c>
      <c r="B8988" s="1" t="s">
        <v>14108</v>
      </c>
      <c r="C8988" s="1" t="s">
        <v>699</v>
      </c>
      <c r="D8988" t="s">
        <v>14109</v>
      </c>
    </row>
    <row r="8989" spans="1:4" x14ac:dyDescent="0.25">
      <c r="A8989" s="4" t="str">
        <f>HYPERLINK("http://www.autodoc.ru/Web/price/art/PG20698360?analog=on","PG20698360")</f>
        <v>PG20698360</v>
      </c>
      <c r="B8989" s="1" t="s">
        <v>14110</v>
      </c>
      <c r="C8989" s="1" t="s">
        <v>699</v>
      </c>
      <c r="D8989" t="s">
        <v>14111</v>
      </c>
    </row>
    <row r="8990" spans="1:4" x14ac:dyDescent="0.25">
      <c r="A8990" s="4" t="str">
        <f>HYPERLINK("http://www.autodoc.ru/Web/price/art/PG20698361?analog=on","PG20698361")</f>
        <v>PG20698361</v>
      </c>
      <c r="B8990" s="1" t="s">
        <v>14112</v>
      </c>
      <c r="C8990" s="1" t="s">
        <v>699</v>
      </c>
      <c r="D8990" t="s">
        <v>14113</v>
      </c>
    </row>
    <row r="8991" spans="1:4" x14ac:dyDescent="0.25">
      <c r="A8991" s="4" t="str">
        <f>HYPERLINK("http://www.autodoc.ru/Web/price/art/PG20698400L?analog=on","PG20698400L")</f>
        <v>PG20698400L</v>
      </c>
      <c r="B8991" s="1" t="s">
        <v>14114</v>
      </c>
      <c r="C8991" s="1" t="s">
        <v>699</v>
      </c>
      <c r="D8991" t="s">
        <v>14115</v>
      </c>
    </row>
    <row r="8992" spans="1:4" x14ac:dyDescent="0.25">
      <c r="A8992" s="4" t="str">
        <f>HYPERLINK("http://www.autodoc.ru/Web/price/art/PG20698400R?analog=on","PG20698400R")</f>
        <v>PG20698400R</v>
      </c>
      <c r="B8992" s="1" t="s">
        <v>14116</v>
      </c>
      <c r="C8992" s="1" t="s">
        <v>699</v>
      </c>
      <c r="D8992" t="s">
        <v>14117</v>
      </c>
    </row>
    <row r="8993" spans="1:4" x14ac:dyDescent="0.25">
      <c r="A8993" s="4" t="str">
        <f>HYPERLINK("http://www.autodoc.ru/Web/price/art/PG20698410?analog=on","PG20698410")</f>
        <v>PG20698410</v>
      </c>
      <c r="B8993" s="1" t="s">
        <v>14118</v>
      </c>
      <c r="C8993" s="1" t="s">
        <v>699</v>
      </c>
      <c r="D8993" t="s">
        <v>14119</v>
      </c>
    </row>
    <row r="8994" spans="1:4" x14ac:dyDescent="0.25">
      <c r="A8994" s="4" t="str">
        <f>HYPERLINK("http://www.autodoc.ru/Web/price/art/PG20698450L?analog=on","PG20698450L")</f>
        <v>PG20698450L</v>
      </c>
      <c r="B8994" s="1" t="s">
        <v>14120</v>
      </c>
      <c r="C8994" s="1" t="s">
        <v>699</v>
      </c>
      <c r="D8994" t="s">
        <v>14121</v>
      </c>
    </row>
    <row r="8995" spans="1:4" x14ac:dyDescent="0.25">
      <c r="A8995" s="4" t="str">
        <f>HYPERLINK("http://www.autodoc.ru/Web/price/art/PG20603450XL?analog=on","PG20603450XL")</f>
        <v>PG20603450XL</v>
      </c>
      <c r="B8995" s="1" t="s">
        <v>14122</v>
      </c>
      <c r="C8995" s="1" t="s">
        <v>782</v>
      </c>
      <c r="D8995" t="s">
        <v>14123</v>
      </c>
    </row>
    <row r="8996" spans="1:4" x14ac:dyDescent="0.25">
      <c r="A8996" s="4" t="str">
        <f>HYPERLINK("http://www.autodoc.ru/Web/price/art/PG20698450R?analog=on","PG20698450R")</f>
        <v>PG20698450R</v>
      </c>
      <c r="B8996" s="1" t="s">
        <v>14124</v>
      </c>
      <c r="C8996" s="1" t="s">
        <v>699</v>
      </c>
      <c r="D8996" t="s">
        <v>14125</v>
      </c>
    </row>
    <row r="8997" spans="1:4" x14ac:dyDescent="0.25">
      <c r="A8997" s="4" t="str">
        <f>HYPERLINK("http://www.autodoc.ru/Web/price/art/PG20603450XR?analog=on","PG20603450XR")</f>
        <v>PG20603450XR</v>
      </c>
      <c r="B8997" s="1" t="s">
        <v>14126</v>
      </c>
      <c r="C8997" s="1" t="s">
        <v>782</v>
      </c>
      <c r="D8997" t="s">
        <v>14127</v>
      </c>
    </row>
    <row r="8998" spans="1:4" x14ac:dyDescent="0.25">
      <c r="A8998" s="4" t="str">
        <f>HYPERLINK("http://www.autodoc.ru/Web/price/art/PG20698451XL?analog=on","PG20698451XL")</f>
        <v>PG20698451XL</v>
      </c>
      <c r="B8998" s="1" t="s">
        <v>14128</v>
      </c>
      <c r="C8998" s="1" t="s">
        <v>699</v>
      </c>
      <c r="D8998" t="s">
        <v>14123</v>
      </c>
    </row>
    <row r="8999" spans="1:4" x14ac:dyDescent="0.25">
      <c r="A8999" s="4" t="str">
        <f>HYPERLINK("http://www.autodoc.ru/Web/price/art/PG20603451XL?analog=on","PG20603451XL")</f>
        <v>PG20603451XL</v>
      </c>
      <c r="B8999" s="1" t="s">
        <v>14122</v>
      </c>
      <c r="C8999" s="1" t="s">
        <v>782</v>
      </c>
      <c r="D8999" t="s">
        <v>14129</v>
      </c>
    </row>
    <row r="9000" spans="1:4" x14ac:dyDescent="0.25">
      <c r="A9000" s="4" t="str">
        <f>HYPERLINK("http://www.autodoc.ru/Web/price/art/PG20698451XR?analog=on","PG20698451XR")</f>
        <v>PG20698451XR</v>
      </c>
      <c r="B9000" s="1" t="s">
        <v>14130</v>
      </c>
      <c r="C9000" s="1" t="s">
        <v>699</v>
      </c>
      <c r="D9000" t="s">
        <v>14127</v>
      </c>
    </row>
    <row r="9001" spans="1:4" x14ac:dyDescent="0.25">
      <c r="A9001" s="4" t="str">
        <f>HYPERLINK("http://www.autodoc.ru/Web/price/art/PG20603451XR?analog=on","PG20603451XR")</f>
        <v>PG20603451XR</v>
      </c>
      <c r="B9001" s="1" t="s">
        <v>14126</v>
      </c>
      <c r="C9001" s="1" t="s">
        <v>782</v>
      </c>
      <c r="D9001" t="s">
        <v>14131</v>
      </c>
    </row>
    <row r="9002" spans="1:4" x14ac:dyDescent="0.25">
      <c r="A9002" s="4" t="str">
        <f>HYPERLINK("http://www.autodoc.ru/Web/price/art/PG20698452L?analog=on","PG20698452L")</f>
        <v>PG20698452L</v>
      </c>
      <c r="B9002" s="1" t="s">
        <v>14120</v>
      </c>
      <c r="C9002" s="1" t="s">
        <v>699</v>
      </c>
      <c r="D9002" t="s">
        <v>14132</v>
      </c>
    </row>
    <row r="9003" spans="1:4" x14ac:dyDescent="0.25">
      <c r="A9003" s="4" t="str">
        <f>HYPERLINK("http://www.autodoc.ru/Web/price/art/PG20698452R?analog=on","PG20698452R")</f>
        <v>PG20698452R</v>
      </c>
      <c r="B9003" s="1" t="s">
        <v>14124</v>
      </c>
      <c r="C9003" s="1" t="s">
        <v>699</v>
      </c>
      <c r="D9003" t="s">
        <v>14133</v>
      </c>
    </row>
    <row r="9004" spans="1:4" x14ac:dyDescent="0.25">
      <c r="A9004" s="4" t="str">
        <f>HYPERLINK("http://www.autodoc.ru/Web/price/art/PG20698480L?analog=on","PG20698480L")</f>
        <v>PG20698480L</v>
      </c>
      <c r="B9004" s="1" t="s">
        <v>14134</v>
      </c>
      <c r="C9004" s="1" t="s">
        <v>699</v>
      </c>
      <c r="D9004" t="s">
        <v>14135</v>
      </c>
    </row>
    <row r="9005" spans="1:4" x14ac:dyDescent="0.25">
      <c r="A9005" s="4" t="str">
        <f>HYPERLINK("http://www.autodoc.ru/Web/price/art/PG20698480R?analog=on","PG20698480R")</f>
        <v>PG20698480R</v>
      </c>
      <c r="B9005" s="1" t="s">
        <v>14136</v>
      </c>
      <c r="C9005" s="1" t="s">
        <v>699</v>
      </c>
      <c r="D9005" t="s">
        <v>14137</v>
      </c>
    </row>
    <row r="9006" spans="1:4" x14ac:dyDescent="0.25">
      <c r="A9006" s="4" t="str">
        <f>HYPERLINK("http://www.autodoc.ru/Web/price/art/PG20698540L?analog=on","PG20698540L")</f>
        <v>PG20698540L</v>
      </c>
      <c r="B9006" s="1" t="s">
        <v>14138</v>
      </c>
      <c r="C9006" s="1" t="s">
        <v>699</v>
      </c>
      <c r="D9006" t="s">
        <v>14139</v>
      </c>
    </row>
    <row r="9007" spans="1:4" x14ac:dyDescent="0.25">
      <c r="A9007" s="4" t="str">
        <f>HYPERLINK("http://www.autodoc.ru/Web/price/art/PG20698541N?analog=on","PG20698541N")</f>
        <v>PG20698541N</v>
      </c>
      <c r="B9007" s="1" t="s">
        <v>14140</v>
      </c>
      <c r="C9007" s="1" t="s">
        <v>699</v>
      </c>
      <c r="D9007" t="s">
        <v>14141</v>
      </c>
    </row>
    <row r="9008" spans="1:4" x14ac:dyDescent="0.25">
      <c r="A9008" s="4" t="str">
        <f>HYPERLINK("http://www.autodoc.ru/Web/price/art/PG20698600?analog=on","PG20698600")</f>
        <v>PG20698600</v>
      </c>
      <c r="B9008" s="1" t="s">
        <v>14142</v>
      </c>
      <c r="C9008" s="1" t="s">
        <v>699</v>
      </c>
      <c r="D9008" t="s">
        <v>14143</v>
      </c>
    </row>
    <row r="9009" spans="1:4" x14ac:dyDescent="0.25">
      <c r="A9009" s="4" t="str">
        <f>HYPERLINK("http://www.autodoc.ru/Web/price/art/PG20698620?analog=on","PG20698620")</f>
        <v>PG20698620</v>
      </c>
      <c r="B9009" s="1" t="s">
        <v>14144</v>
      </c>
      <c r="C9009" s="1" t="s">
        <v>699</v>
      </c>
      <c r="D9009" t="s">
        <v>14145</v>
      </c>
    </row>
    <row r="9010" spans="1:4" x14ac:dyDescent="0.25">
      <c r="A9010" s="4" t="str">
        <f>HYPERLINK("http://www.autodoc.ru/Web/price/art/PG20698630?analog=on","PG20698630")</f>
        <v>PG20698630</v>
      </c>
      <c r="B9010" s="1" t="s">
        <v>14146</v>
      </c>
      <c r="C9010" s="1" t="s">
        <v>699</v>
      </c>
      <c r="D9010" t="s">
        <v>14147</v>
      </c>
    </row>
    <row r="9011" spans="1:4" x14ac:dyDescent="0.25">
      <c r="A9011" s="4" t="str">
        <f>HYPERLINK("http://www.autodoc.ru/Web/price/art/PG20698640X?analog=on","PG20698640X")</f>
        <v>PG20698640X</v>
      </c>
      <c r="B9011" s="1" t="s">
        <v>14148</v>
      </c>
      <c r="C9011" s="1" t="s">
        <v>699</v>
      </c>
      <c r="D9011" t="s">
        <v>14149</v>
      </c>
    </row>
    <row r="9012" spans="1:4" x14ac:dyDescent="0.25">
      <c r="A9012" s="4" t="str">
        <f>HYPERLINK("http://www.autodoc.ru/Web/price/art/PG20698641B?analog=on","PG20698641B")</f>
        <v>PG20698641B</v>
      </c>
      <c r="B9012" s="1" t="s">
        <v>14148</v>
      </c>
      <c r="C9012" s="1" t="s">
        <v>699</v>
      </c>
      <c r="D9012" t="s">
        <v>14150</v>
      </c>
    </row>
    <row r="9013" spans="1:4" x14ac:dyDescent="0.25">
      <c r="A9013" s="4" t="str">
        <f>HYPERLINK("http://www.autodoc.ru/Web/price/art/PG20698660B?analog=on","PG20698660B")</f>
        <v>PG20698660B</v>
      </c>
      <c r="B9013" s="1" t="s">
        <v>14151</v>
      </c>
      <c r="C9013" s="1" t="s">
        <v>699</v>
      </c>
      <c r="D9013" t="s">
        <v>14152</v>
      </c>
    </row>
    <row r="9014" spans="1:4" x14ac:dyDescent="0.25">
      <c r="A9014" s="4" t="str">
        <f>HYPERLINK("http://www.autodoc.ru/Web/price/art/PG20698740L?analog=on","PG20698740L")</f>
        <v>PG20698740L</v>
      </c>
      <c r="B9014" s="1" t="s">
        <v>14153</v>
      </c>
      <c r="C9014" s="1" t="s">
        <v>3250</v>
      </c>
      <c r="D9014" t="s">
        <v>14154</v>
      </c>
    </row>
    <row r="9015" spans="1:4" x14ac:dyDescent="0.25">
      <c r="A9015" s="4" t="str">
        <f>HYPERLINK("http://www.autodoc.ru/Web/price/art/PG20603740L?analog=on","PG20603740L")</f>
        <v>PG20603740L</v>
      </c>
      <c r="B9015" s="1" t="s">
        <v>14155</v>
      </c>
      <c r="C9015" s="1" t="s">
        <v>782</v>
      </c>
      <c r="D9015" t="s">
        <v>14154</v>
      </c>
    </row>
    <row r="9016" spans="1:4" x14ac:dyDescent="0.25">
      <c r="A9016" s="4" t="str">
        <f>HYPERLINK("http://www.autodoc.ru/Web/price/art/PG20698740R?analog=on","PG20698740R")</f>
        <v>PG20698740R</v>
      </c>
      <c r="B9016" s="1" t="s">
        <v>14156</v>
      </c>
      <c r="C9016" s="1" t="s">
        <v>3250</v>
      </c>
      <c r="D9016" t="s">
        <v>14157</v>
      </c>
    </row>
    <row r="9017" spans="1:4" x14ac:dyDescent="0.25">
      <c r="A9017" s="4" t="str">
        <f>HYPERLINK("http://www.autodoc.ru/Web/price/art/PG20603740R?analog=on","PG20603740R")</f>
        <v>PG20603740R</v>
      </c>
      <c r="B9017" s="1" t="s">
        <v>14158</v>
      </c>
      <c r="C9017" s="1" t="s">
        <v>782</v>
      </c>
      <c r="D9017" t="s">
        <v>14157</v>
      </c>
    </row>
    <row r="9018" spans="1:4" x14ac:dyDescent="0.25">
      <c r="A9018" s="4" t="str">
        <f>HYPERLINK("http://www.autodoc.ru/Web/price/art/PG20698741HN?analog=on","PG20698741HN")</f>
        <v>PG20698741HN</v>
      </c>
      <c r="B9018" s="1" t="s">
        <v>14159</v>
      </c>
      <c r="C9018" s="1" t="s">
        <v>699</v>
      </c>
      <c r="D9018" t="s">
        <v>14160</v>
      </c>
    </row>
    <row r="9019" spans="1:4" x14ac:dyDescent="0.25">
      <c r="A9019" s="4" t="str">
        <f>HYPERLINK("http://www.autodoc.ru/Web/price/art/PG20698741BN?analog=on","PG20698741BN")</f>
        <v>PG20698741BN</v>
      </c>
      <c r="B9019" s="1" t="s">
        <v>14159</v>
      </c>
      <c r="C9019" s="1" t="s">
        <v>699</v>
      </c>
      <c r="D9019" t="s">
        <v>14161</v>
      </c>
    </row>
    <row r="9020" spans="1:4" x14ac:dyDescent="0.25">
      <c r="A9020" s="4" t="str">
        <f>HYPERLINK("http://www.autodoc.ru/Web/price/art/PG20698743L?analog=on","PG20698743L")</f>
        <v>PG20698743L</v>
      </c>
      <c r="B9020" s="1" t="s">
        <v>14159</v>
      </c>
      <c r="C9020" s="1" t="s">
        <v>3250</v>
      </c>
      <c r="D9020" t="s">
        <v>14162</v>
      </c>
    </row>
    <row r="9021" spans="1:4" x14ac:dyDescent="0.25">
      <c r="A9021" s="4" t="str">
        <f>HYPERLINK("http://www.autodoc.ru/Web/price/art/PG20698743R?analog=on","PG20698743R")</f>
        <v>PG20698743R</v>
      </c>
      <c r="B9021" s="1" t="s">
        <v>14159</v>
      </c>
      <c r="C9021" s="1" t="s">
        <v>3250</v>
      </c>
      <c r="D9021" t="s">
        <v>14163</v>
      </c>
    </row>
    <row r="9022" spans="1:4" x14ac:dyDescent="0.25">
      <c r="A9022" s="4" t="str">
        <f>HYPERLINK("http://www.autodoc.ru/Web/price/art/PG20698744BHN?analog=on","PG20698744BHN")</f>
        <v>PG20698744BHN</v>
      </c>
      <c r="B9022" s="1" t="s">
        <v>14159</v>
      </c>
      <c r="C9022" s="1" t="s">
        <v>699</v>
      </c>
      <c r="D9022" t="s">
        <v>14164</v>
      </c>
    </row>
    <row r="9023" spans="1:4" x14ac:dyDescent="0.25">
      <c r="A9023" s="4" t="str">
        <f>HYPERLINK("http://www.autodoc.ru/Web/price/art/PG20698745HN?analog=on","PG20698745HN")</f>
        <v>PG20698745HN</v>
      </c>
      <c r="B9023" s="1" t="s">
        <v>14159</v>
      </c>
      <c r="C9023" s="1" t="s">
        <v>699</v>
      </c>
      <c r="D9023" t="s">
        <v>14165</v>
      </c>
    </row>
    <row r="9024" spans="1:4" x14ac:dyDescent="0.25">
      <c r="A9024" s="4" t="str">
        <f>HYPERLINK("http://www.autodoc.ru/Web/price/art/PG20698750RC?analog=on","PG20698750RC")</f>
        <v>PG20698750RC</v>
      </c>
      <c r="B9024" s="1" t="s">
        <v>14166</v>
      </c>
      <c r="C9024" s="1" t="s">
        <v>3250</v>
      </c>
      <c r="D9024" t="s">
        <v>14167</v>
      </c>
    </row>
    <row r="9025" spans="1:4" x14ac:dyDescent="0.25">
      <c r="A9025" s="4" t="str">
        <f>HYPERLINK("http://www.autodoc.ru/Web/price/art/PG20698810L?analog=on","PG20698810L")</f>
        <v>PG20698810L</v>
      </c>
      <c r="B9025" s="1" t="s">
        <v>14168</v>
      </c>
      <c r="C9025" s="1" t="s">
        <v>699</v>
      </c>
      <c r="D9025" t="s">
        <v>14169</v>
      </c>
    </row>
    <row r="9026" spans="1:4" x14ac:dyDescent="0.25">
      <c r="A9026" s="4" t="str">
        <f>HYPERLINK("http://www.autodoc.ru/Web/price/art/PG20698810R?analog=on","PG20698810R")</f>
        <v>PG20698810R</v>
      </c>
      <c r="B9026" s="1" t="s">
        <v>14170</v>
      </c>
      <c r="C9026" s="1" t="s">
        <v>699</v>
      </c>
      <c r="D9026" t="s">
        <v>14171</v>
      </c>
    </row>
    <row r="9027" spans="1:4" x14ac:dyDescent="0.25">
      <c r="A9027" s="4" t="str">
        <f>HYPERLINK("http://www.autodoc.ru/Web/price/art/PG20698880?analog=on","PG20698880")</f>
        <v>PG20698880</v>
      </c>
      <c r="B9027" s="1" t="s">
        <v>14172</v>
      </c>
      <c r="C9027" s="1" t="s">
        <v>699</v>
      </c>
      <c r="D9027" t="s">
        <v>14173</v>
      </c>
    </row>
    <row r="9028" spans="1:4" x14ac:dyDescent="0.25">
      <c r="A9028" s="4" t="str">
        <f>HYPERLINK("http://www.autodoc.ru/Web/price/art/CNXSA00910?analog=on","CNXSA00910")</f>
        <v>CNXSA00910</v>
      </c>
      <c r="B9028" s="1" t="s">
        <v>5121</v>
      </c>
      <c r="C9028" s="1" t="s">
        <v>3014</v>
      </c>
      <c r="D9028" t="s">
        <v>5122</v>
      </c>
    </row>
    <row r="9029" spans="1:4" x14ac:dyDescent="0.25">
      <c r="A9029" s="4" t="str">
        <f>HYPERLINK("http://www.autodoc.ru/Web/price/art/PG20698920?analog=on","PG20698920")</f>
        <v>PG20698920</v>
      </c>
      <c r="B9029" s="1" t="s">
        <v>14174</v>
      </c>
      <c r="C9029" s="1" t="s">
        <v>699</v>
      </c>
      <c r="D9029" t="s">
        <v>14175</v>
      </c>
    </row>
    <row r="9030" spans="1:4" x14ac:dyDescent="0.25">
      <c r="A9030" s="4" t="str">
        <f>HYPERLINK("http://www.autodoc.ru/Web/price/art/PG206989D0?analog=on","PG206989D0")</f>
        <v>PG206989D0</v>
      </c>
      <c r="B9030" s="1" t="s">
        <v>14176</v>
      </c>
      <c r="C9030" s="1" t="s">
        <v>699</v>
      </c>
      <c r="D9030" t="s">
        <v>14177</v>
      </c>
    </row>
    <row r="9031" spans="1:4" x14ac:dyDescent="0.25">
      <c r="A9031" s="4" t="str">
        <f>HYPERLINK("http://www.autodoc.ru/Web/price/art/PG40699970?analog=on","PG40699970")</f>
        <v>PG40699970</v>
      </c>
      <c r="B9031" s="1" t="s">
        <v>5684</v>
      </c>
      <c r="C9031" s="1" t="s">
        <v>1027</v>
      </c>
      <c r="D9031" t="s">
        <v>5685</v>
      </c>
    </row>
    <row r="9032" spans="1:4" x14ac:dyDescent="0.25">
      <c r="A9032" s="4" t="str">
        <f>HYPERLINK("http://www.autodoc.ru/Web/price/art/CN0C404970?analog=on","CN0C404970")</f>
        <v>CN0C404970</v>
      </c>
      <c r="B9032" s="1" t="s">
        <v>5566</v>
      </c>
      <c r="C9032" s="1" t="s">
        <v>707</v>
      </c>
      <c r="D9032" t="s">
        <v>5567</v>
      </c>
    </row>
    <row r="9033" spans="1:4" x14ac:dyDescent="0.25">
      <c r="A9033" s="3" t="s">
        <v>14178</v>
      </c>
      <c r="B9033" s="3"/>
      <c r="C9033" s="3"/>
      <c r="D9033" s="3"/>
    </row>
    <row r="9034" spans="1:4" x14ac:dyDescent="0.25">
      <c r="A9034" s="4" t="str">
        <f>HYPERLINK("http://www.autodoc.ru/Web/price/art/PG20705000L?analog=on","PG20705000L")</f>
        <v>PG20705000L</v>
      </c>
      <c r="B9034" s="1" t="s">
        <v>14179</v>
      </c>
      <c r="C9034" s="1" t="s">
        <v>725</v>
      </c>
      <c r="D9034" t="s">
        <v>14180</v>
      </c>
    </row>
    <row r="9035" spans="1:4" x14ac:dyDescent="0.25">
      <c r="A9035" s="4" t="str">
        <f>HYPERLINK("http://www.autodoc.ru/Web/price/art/PG20705000R?analog=on","PG20705000R")</f>
        <v>PG20705000R</v>
      </c>
      <c r="B9035" s="1" t="s">
        <v>14181</v>
      </c>
      <c r="C9035" s="1" t="s">
        <v>725</v>
      </c>
      <c r="D9035" t="s">
        <v>14182</v>
      </c>
    </row>
    <row r="9036" spans="1:4" x14ac:dyDescent="0.25">
      <c r="A9036" s="4" t="str">
        <f>HYPERLINK("http://www.autodoc.ru/Web/price/art/PG20705001L?analog=on","PG20705001L")</f>
        <v>PG20705001L</v>
      </c>
      <c r="B9036" s="1" t="s">
        <v>14183</v>
      </c>
      <c r="C9036" s="1" t="s">
        <v>725</v>
      </c>
      <c r="D9036" t="s">
        <v>14184</v>
      </c>
    </row>
    <row r="9037" spans="1:4" x14ac:dyDescent="0.25">
      <c r="A9037" s="4" t="str">
        <f>HYPERLINK("http://www.autodoc.ru/Web/price/art/PG20705001R?analog=on","PG20705001R")</f>
        <v>PG20705001R</v>
      </c>
      <c r="B9037" s="1" t="s">
        <v>14185</v>
      </c>
      <c r="C9037" s="1" t="s">
        <v>725</v>
      </c>
      <c r="D9037" t="s">
        <v>14186</v>
      </c>
    </row>
    <row r="9038" spans="1:4" x14ac:dyDescent="0.25">
      <c r="A9038" s="4" t="str">
        <f>HYPERLINK("http://www.autodoc.ru/Web/price/art/PG20705002BN?analog=on","PG20705002BN")</f>
        <v>PG20705002BN</v>
      </c>
      <c r="B9038" s="1" t="s">
        <v>14187</v>
      </c>
      <c r="C9038" s="1" t="s">
        <v>725</v>
      </c>
      <c r="D9038" t="s">
        <v>14188</v>
      </c>
    </row>
    <row r="9039" spans="1:4" x14ac:dyDescent="0.25">
      <c r="A9039" s="4" t="str">
        <f>HYPERLINK("http://www.autodoc.ru/Web/price/art/PG20705003BN?analog=on","PG20705003BN")</f>
        <v>PG20705003BN</v>
      </c>
      <c r="B9039" s="1" t="s">
        <v>14189</v>
      </c>
      <c r="C9039" s="1" t="s">
        <v>725</v>
      </c>
      <c r="D9039" t="s">
        <v>14190</v>
      </c>
    </row>
    <row r="9040" spans="1:4" x14ac:dyDescent="0.25">
      <c r="A9040" s="4" t="str">
        <f>HYPERLINK("http://www.autodoc.ru/Web/price/art/PG20705004HN?analog=on","PG20705004HN")</f>
        <v>PG20705004HN</v>
      </c>
      <c r="B9040" s="1" t="s">
        <v>14187</v>
      </c>
      <c r="C9040" s="1" t="s">
        <v>725</v>
      </c>
      <c r="D9040" t="s">
        <v>14191</v>
      </c>
    </row>
    <row r="9041" spans="1:4" x14ac:dyDescent="0.25">
      <c r="A9041" s="4" t="str">
        <f>HYPERLINK("http://www.autodoc.ru/Web/price/art/PG20705004BN?analog=on","PG20705004BN")</f>
        <v>PG20705004BN</v>
      </c>
      <c r="B9041" s="1" t="s">
        <v>14187</v>
      </c>
      <c r="C9041" s="1" t="s">
        <v>725</v>
      </c>
      <c r="D9041" t="s">
        <v>14192</v>
      </c>
    </row>
    <row r="9042" spans="1:4" x14ac:dyDescent="0.25">
      <c r="A9042" s="4" t="str">
        <f>HYPERLINK("http://www.autodoc.ru/Web/price/art/PG20710070Z?analog=on","PG20710070Z")</f>
        <v>PG20710070Z</v>
      </c>
      <c r="B9042" s="1" t="s">
        <v>5269</v>
      </c>
      <c r="C9042" s="1" t="s">
        <v>437</v>
      </c>
      <c r="D9042" t="s">
        <v>5270</v>
      </c>
    </row>
    <row r="9043" spans="1:4" x14ac:dyDescent="0.25">
      <c r="A9043" s="4" t="str">
        <f>HYPERLINK("http://www.autodoc.ru/Web/price/art/RNMEG03070Z?analog=on","RNMEG03070Z")</f>
        <v>RNMEG03070Z</v>
      </c>
      <c r="B9043" s="1" t="s">
        <v>5420</v>
      </c>
      <c r="C9043" s="1" t="s">
        <v>782</v>
      </c>
      <c r="D9043" t="s">
        <v>5421</v>
      </c>
    </row>
    <row r="9044" spans="1:4" x14ac:dyDescent="0.25">
      <c r="A9044" s="4" t="str">
        <f>HYPERLINK("http://www.autodoc.ru/Web/price/art/DWNEX08070Z?analog=on","DWNEX08070Z")</f>
        <v>DWNEX08070Z</v>
      </c>
      <c r="B9044" s="1" t="s">
        <v>5420</v>
      </c>
      <c r="C9044" s="1" t="s">
        <v>483</v>
      </c>
      <c r="D9044" t="s">
        <v>5422</v>
      </c>
    </row>
    <row r="9045" spans="1:4" x14ac:dyDescent="0.25">
      <c r="A9045" s="4" t="str">
        <f>HYPERLINK("http://www.autodoc.ru/Web/price/art/PG20705160?analog=on","PG20705160")</f>
        <v>PG20705160</v>
      </c>
      <c r="B9045" s="1" t="s">
        <v>14193</v>
      </c>
      <c r="C9045" s="1" t="s">
        <v>725</v>
      </c>
      <c r="D9045" t="s">
        <v>14194</v>
      </c>
    </row>
    <row r="9046" spans="1:4" x14ac:dyDescent="0.25">
      <c r="A9046" s="4" t="str">
        <f>HYPERLINK("http://www.autodoc.ru/Web/price/art/PG20710160?analog=on","PG20710160")</f>
        <v>PG20710160</v>
      </c>
      <c r="B9046" s="1" t="s">
        <v>14195</v>
      </c>
      <c r="C9046" s="1" t="s">
        <v>437</v>
      </c>
      <c r="D9046" t="s">
        <v>14196</v>
      </c>
    </row>
    <row r="9047" spans="1:4" x14ac:dyDescent="0.25">
      <c r="A9047" s="4" t="str">
        <f>HYPERLINK("http://www.autodoc.ru/Web/price/art/PG20710161?analog=on","PG20710161")</f>
        <v>PG20710161</v>
      </c>
      <c r="C9047" s="1" t="s">
        <v>437</v>
      </c>
      <c r="D9047" t="s">
        <v>14197</v>
      </c>
    </row>
    <row r="9048" spans="1:4" x14ac:dyDescent="0.25">
      <c r="A9048" s="4" t="str">
        <f>HYPERLINK("http://www.autodoc.ru/Web/price/art/PG20705170BL?analog=on","PG20705170BL")</f>
        <v>PG20705170BL</v>
      </c>
      <c r="B9048" s="1" t="s">
        <v>14198</v>
      </c>
      <c r="C9048" s="1" t="s">
        <v>725</v>
      </c>
      <c r="D9048" t="s">
        <v>14199</v>
      </c>
    </row>
    <row r="9049" spans="1:4" x14ac:dyDescent="0.25">
      <c r="A9049" s="4" t="str">
        <f>HYPERLINK("http://www.autodoc.ru/Web/price/art/PG20705170BR?analog=on","PG20705170BR")</f>
        <v>PG20705170BR</v>
      </c>
      <c r="B9049" s="1" t="s">
        <v>14200</v>
      </c>
      <c r="C9049" s="1" t="s">
        <v>725</v>
      </c>
      <c r="D9049" t="s">
        <v>14201</v>
      </c>
    </row>
    <row r="9050" spans="1:4" x14ac:dyDescent="0.25">
      <c r="A9050" s="4" t="str">
        <f>HYPERLINK("http://www.autodoc.ru/Web/price/art/PG20705190X?analog=on","PG20705190X")</f>
        <v>PG20705190X</v>
      </c>
      <c r="B9050" s="1" t="s">
        <v>14202</v>
      </c>
      <c r="C9050" s="1" t="s">
        <v>725</v>
      </c>
      <c r="D9050" t="s">
        <v>14203</v>
      </c>
    </row>
    <row r="9051" spans="1:4" x14ac:dyDescent="0.25">
      <c r="A9051" s="4" t="str">
        <f>HYPERLINK("http://www.autodoc.ru/Web/price/art/PG20710190L?analog=on","PG20710190L")</f>
        <v>PG20710190L</v>
      </c>
      <c r="B9051" s="1" t="s">
        <v>14204</v>
      </c>
      <c r="C9051" s="1" t="s">
        <v>437</v>
      </c>
      <c r="D9051" t="s">
        <v>14205</v>
      </c>
    </row>
    <row r="9052" spans="1:4" x14ac:dyDescent="0.25">
      <c r="A9052" s="4" t="str">
        <f>HYPERLINK("http://www.autodoc.ru/Web/price/art/PG20710190R?analog=on","PG20710190R")</f>
        <v>PG20710190R</v>
      </c>
      <c r="B9052" s="1" t="s">
        <v>14206</v>
      </c>
      <c r="C9052" s="1" t="s">
        <v>437</v>
      </c>
      <c r="D9052" t="s">
        <v>14207</v>
      </c>
    </row>
    <row r="9053" spans="1:4" x14ac:dyDescent="0.25">
      <c r="A9053" s="4" t="str">
        <f>HYPERLINK("http://www.autodoc.ru/Web/price/art/PG20705191X?analog=on","PG20705191X")</f>
        <v>PG20705191X</v>
      </c>
      <c r="B9053" s="1" t="s">
        <v>14208</v>
      </c>
      <c r="C9053" s="1" t="s">
        <v>725</v>
      </c>
      <c r="D9053" t="s">
        <v>14209</v>
      </c>
    </row>
    <row r="9054" spans="1:4" x14ac:dyDescent="0.25">
      <c r="A9054" s="4" t="str">
        <f>HYPERLINK("http://www.autodoc.ru/Web/price/art/PG20710191C?analog=on","PG20710191C")</f>
        <v>PG20710191C</v>
      </c>
      <c r="B9054" s="1" t="s">
        <v>14210</v>
      </c>
      <c r="C9054" s="1" t="s">
        <v>437</v>
      </c>
      <c r="D9054" t="s">
        <v>14211</v>
      </c>
    </row>
    <row r="9055" spans="1:4" x14ac:dyDescent="0.25">
      <c r="A9055" s="4" t="str">
        <f>HYPERLINK("http://www.autodoc.ru/Web/price/art/PG20705192?analog=on","PG20705192")</f>
        <v>PG20705192</v>
      </c>
      <c r="B9055" s="1" t="s">
        <v>14212</v>
      </c>
      <c r="C9055" s="1" t="s">
        <v>725</v>
      </c>
      <c r="D9055" t="s">
        <v>14213</v>
      </c>
    </row>
    <row r="9056" spans="1:4" x14ac:dyDescent="0.25">
      <c r="A9056" s="4" t="str">
        <f>HYPERLINK("http://www.autodoc.ru/Web/price/art/PG20705240?analog=on","PG20705240")</f>
        <v>PG20705240</v>
      </c>
      <c r="B9056" s="1" t="s">
        <v>14214</v>
      </c>
      <c r="C9056" s="1" t="s">
        <v>725</v>
      </c>
      <c r="D9056" t="s">
        <v>14215</v>
      </c>
    </row>
    <row r="9057" spans="1:4" x14ac:dyDescent="0.25">
      <c r="A9057" s="4" t="str">
        <f>HYPERLINK("http://www.autodoc.ru/Web/price/art/PG20705260L?analog=on","PG20705260L")</f>
        <v>PG20705260L</v>
      </c>
      <c r="B9057" s="1" t="s">
        <v>5468</v>
      </c>
      <c r="C9057" s="1" t="s">
        <v>725</v>
      </c>
      <c r="D9057" t="s">
        <v>5469</v>
      </c>
    </row>
    <row r="9058" spans="1:4" x14ac:dyDescent="0.25">
      <c r="A9058" s="4" t="str">
        <f>HYPERLINK("http://www.autodoc.ru/Web/price/art/PG20705260R?analog=on","PG20705260R")</f>
        <v>PG20705260R</v>
      </c>
      <c r="B9058" s="1" t="s">
        <v>5470</v>
      </c>
      <c r="C9058" s="1" t="s">
        <v>725</v>
      </c>
      <c r="D9058" t="s">
        <v>5471</v>
      </c>
    </row>
    <row r="9059" spans="1:4" x14ac:dyDescent="0.25">
      <c r="A9059" s="4" t="str">
        <f>HYPERLINK("http://www.autodoc.ru/Web/price/art/PG20705270L?analog=on","PG20705270L")</f>
        <v>PG20705270L</v>
      </c>
      <c r="B9059" s="1" t="s">
        <v>14216</v>
      </c>
      <c r="C9059" s="1" t="s">
        <v>725</v>
      </c>
      <c r="D9059" t="s">
        <v>14217</v>
      </c>
    </row>
    <row r="9060" spans="1:4" x14ac:dyDescent="0.25">
      <c r="A9060" s="4" t="str">
        <f>HYPERLINK("http://www.autodoc.ru/Web/price/art/PG20705270R?analog=on","PG20705270R")</f>
        <v>PG20705270R</v>
      </c>
      <c r="B9060" s="1" t="s">
        <v>14218</v>
      </c>
      <c r="C9060" s="1" t="s">
        <v>725</v>
      </c>
      <c r="D9060" t="s">
        <v>14219</v>
      </c>
    </row>
    <row r="9061" spans="1:4" x14ac:dyDescent="0.25">
      <c r="A9061" s="4" t="str">
        <f>HYPERLINK("http://www.autodoc.ru/Web/price/art/PG20705300L?analog=on","PG20705300L")</f>
        <v>PG20705300L</v>
      </c>
      <c r="B9061" s="1" t="s">
        <v>14220</v>
      </c>
      <c r="C9061" s="1" t="s">
        <v>725</v>
      </c>
      <c r="D9061" t="s">
        <v>14221</v>
      </c>
    </row>
    <row r="9062" spans="1:4" x14ac:dyDescent="0.25">
      <c r="A9062" s="4" t="str">
        <f>HYPERLINK("http://www.autodoc.ru/Web/price/art/PG20705300R?analog=on","PG20705300R")</f>
        <v>PG20705300R</v>
      </c>
      <c r="B9062" s="1" t="s">
        <v>14222</v>
      </c>
      <c r="C9062" s="1" t="s">
        <v>725</v>
      </c>
      <c r="D9062" t="s">
        <v>14223</v>
      </c>
    </row>
    <row r="9063" spans="1:4" x14ac:dyDescent="0.25">
      <c r="A9063" s="4" t="str">
        <f>HYPERLINK("http://www.autodoc.ru/Web/price/art/PG20705301L?analog=on","PG20705301L")</f>
        <v>PG20705301L</v>
      </c>
      <c r="B9063" s="1" t="s">
        <v>14220</v>
      </c>
      <c r="C9063" s="1" t="s">
        <v>725</v>
      </c>
      <c r="D9063" t="s">
        <v>14224</v>
      </c>
    </row>
    <row r="9064" spans="1:4" x14ac:dyDescent="0.25">
      <c r="A9064" s="4" t="str">
        <f>HYPERLINK("http://www.autodoc.ru/Web/price/art/PG20705301R?analog=on","PG20705301R")</f>
        <v>PG20705301R</v>
      </c>
      <c r="B9064" s="1" t="s">
        <v>14222</v>
      </c>
      <c r="C9064" s="1" t="s">
        <v>725</v>
      </c>
      <c r="D9064" t="s">
        <v>14225</v>
      </c>
    </row>
    <row r="9065" spans="1:4" x14ac:dyDescent="0.25">
      <c r="A9065" s="4" t="str">
        <f>HYPERLINK("http://www.autodoc.ru/Web/price/art/PG20705302L?analog=on","PG20705302L")</f>
        <v>PG20705302L</v>
      </c>
      <c r="B9065" s="1" t="s">
        <v>14220</v>
      </c>
      <c r="C9065" s="1" t="s">
        <v>725</v>
      </c>
      <c r="D9065" t="s">
        <v>14226</v>
      </c>
    </row>
    <row r="9066" spans="1:4" x14ac:dyDescent="0.25">
      <c r="A9066" s="4" t="str">
        <f>HYPERLINK("http://www.autodoc.ru/Web/price/art/PG20705302R?analog=on","PG20705302R")</f>
        <v>PG20705302R</v>
      </c>
      <c r="B9066" s="1" t="s">
        <v>14222</v>
      </c>
      <c r="C9066" s="1" t="s">
        <v>725</v>
      </c>
      <c r="D9066" t="s">
        <v>14227</v>
      </c>
    </row>
    <row r="9067" spans="1:4" x14ac:dyDescent="0.25">
      <c r="A9067" s="4" t="str">
        <f>HYPERLINK("http://www.autodoc.ru/Web/price/art/PG20705330?analog=on","PG20705330")</f>
        <v>PG20705330</v>
      </c>
      <c r="B9067" s="1" t="s">
        <v>14228</v>
      </c>
      <c r="C9067" s="1" t="s">
        <v>725</v>
      </c>
      <c r="D9067" t="s">
        <v>14229</v>
      </c>
    </row>
    <row r="9068" spans="1:4" x14ac:dyDescent="0.25">
      <c r="A9068" s="4" t="str">
        <f>HYPERLINK("http://www.autodoc.ru/Web/price/art/PG20705380?analog=on","PG20705380")</f>
        <v>PG20705380</v>
      </c>
      <c r="B9068" s="1" t="s">
        <v>14230</v>
      </c>
      <c r="C9068" s="1" t="s">
        <v>725</v>
      </c>
      <c r="D9068" t="s">
        <v>14231</v>
      </c>
    </row>
    <row r="9069" spans="1:4" x14ac:dyDescent="0.25">
      <c r="A9069" s="4" t="str">
        <f>HYPERLINK("http://www.autodoc.ru/Web/price/art/PG20705381?analog=on","PG20705381")</f>
        <v>PG20705381</v>
      </c>
      <c r="B9069" s="1" t="s">
        <v>5317</v>
      </c>
      <c r="C9069" s="1" t="s">
        <v>725</v>
      </c>
      <c r="D9069" t="s">
        <v>5318</v>
      </c>
    </row>
    <row r="9070" spans="1:4" x14ac:dyDescent="0.25">
      <c r="A9070" s="4" t="str">
        <f>HYPERLINK("http://www.autodoc.ru/Web/price/art/PG20705450XL?analog=on","PG20705450XL")</f>
        <v>PG20705450XL</v>
      </c>
      <c r="B9070" s="1" t="s">
        <v>14232</v>
      </c>
      <c r="C9070" s="1" t="s">
        <v>725</v>
      </c>
      <c r="D9070" t="s">
        <v>14233</v>
      </c>
    </row>
    <row r="9071" spans="1:4" x14ac:dyDescent="0.25">
      <c r="A9071" s="4" t="str">
        <f>HYPERLINK("http://www.autodoc.ru/Web/price/art/PG20705450XR?analog=on","PG20705450XR")</f>
        <v>PG20705450XR</v>
      </c>
      <c r="B9071" s="1" t="s">
        <v>14234</v>
      </c>
      <c r="C9071" s="1" t="s">
        <v>725</v>
      </c>
      <c r="D9071" t="s">
        <v>14235</v>
      </c>
    </row>
    <row r="9072" spans="1:4" x14ac:dyDescent="0.25">
      <c r="A9072" s="4" t="str">
        <f>HYPERLINK("http://www.autodoc.ru/Web/price/art/PG20705460L?analog=on","PG20705460L")</f>
        <v>PG20705460L</v>
      </c>
      <c r="B9072" s="1" t="s">
        <v>14236</v>
      </c>
      <c r="C9072" s="1" t="s">
        <v>725</v>
      </c>
      <c r="D9072" t="s">
        <v>14237</v>
      </c>
    </row>
    <row r="9073" spans="1:4" x14ac:dyDescent="0.25">
      <c r="A9073" s="4" t="str">
        <f>HYPERLINK("http://www.autodoc.ru/Web/price/art/PG20705460R?analog=on","PG20705460R")</f>
        <v>PG20705460R</v>
      </c>
      <c r="B9073" s="1" t="s">
        <v>14238</v>
      </c>
      <c r="C9073" s="1" t="s">
        <v>725</v>
      </c>
      <c r="D9073" t="s">
        <v>14239</v>
      </c>
    </row>
    <row r="9074" spans="1:4" x14ac:dyDescent="0.25">
      <c r="A9074" s="4" t="str">
        <f>HYPERLINK("http://www.autodoc.ru/Web/price/art/PG20705490L?analog=on","PG20705490L")</f>
        <v>PG20705490L</v>
      </c>
      <c r="C9074" s="1" t="s">
        <v>11796</v>
      </c>
      <c r="D9074" t="s">
        <v>14240</v>
      </c>
    </row>
    <row r="9075" spans="1:4" x14ac:dyDescent="0.25">
      <c r="A9075" s="4" t="str">
        <f>HYPERLINK("http://www.autodoc.ru/Web/price/art/PG20705490R?analog=on","PG20705490R")</f>
        <v>PG20705490R</v>
      </c>
      <c r="C9075" s="1" t="s">
        <v>11796</v>
      </c>
      <c r="D9075" t="s">
        <v>14241</v>
      </c>
    </row>
    <row r="9076" spans="1:4" x14ac:dyDescent="0.25">
      <c r="A9076" s="4" t="str">
        <f>HYPERLINK("http://www.autodoc.ru/Web/price/art/PG20705560L?analog=on","PG20705560L")</f>
        <v>PG20705560L</v>
      </c>
      <c r="B9076" s="1" t="s">
        <v>14242</v>
      </c>
      <c r="C9076" s="1" t="s">
        <v>725</v>
      </c>
      <c r="D9076" t="s">
        <v>14243</v>
      </c>
    </row>
    <row r="9077" spans="1:4" x14ac:dyDescent="0.25">
      <c r="A9077" s="4" t="str">
        <f>HYPERLINK("http://www.autodoc.ru/Web/price/art/PG20705560R?analog=on","PG20705560R")</f>
        <v>PG20705560R</v>
      </c>
      <c r="B9077" s="1" t="s">
        <v>14244</v>
      </c>
      <c r="C9077" s="1" t="s">
        <v>725</v>
      </c>
      <c r="D9077" t="s">
        <v>14245</v>
      </c>
    </row>
    <row r="9078" spans="1:4" x14ac:dyDescent="0.25">
      <c r="A9078" s="4" t="str">
        <f>HYPERLINK("http://www.autodoc.ru/Web/price/art/PG20705600?analog=on","PG20705600")</f>
        <v>PG20705600</v>
      </c>
      <c r="B9078" s="1" t="s">
        <v>14246</v>
      </c>
      <c r="C9078" s="1" t="s">
        <v>725</v>
      </c>
      <c r="D9078" t="s">
        <v>14247</v>
      </c>
    </row>
    <row r="9079" spans="1:4" x14ac:dyDescent="0.25">
      <c r="A9079" s="4" t="str">
        <f>HYPERLINK("http://www.autodoc.ru/Web/price/art/PG20705640X?analog=on","PG20705640X")</f>
        <v>PG20705640X</v>
      </c>
      <c r="B9079" s="1" t="s">
        <v>14248</v>
      </c>
      <c r="C9079" s="1" t="s">
        <v>725</v>
      </c>
      <c r="D9079" t="s">
        <v>14249</v>
      </c>
    </row>
    <row r="9080" spans="1:4" x14ac:dyDescent="0.25">
      <c r="A9080" s="4" t="str">
        <f>HYPERLINK("http://www.autodoc.ru/Web/price/art/PG20705660X?analog=on","PG20705660X")</f>
        <v>PG20705660X</v>
      </c>
      <c r="B9080" s="1" t="s">
        <v>14250</v>
      </c>
      <c r="C9080" s="1" t="s">
        <v>725</v>
      </c>
      <c r="D9080" t="s">
        <v>14251</v>
      </c>
    </row>
    <row r="9081" spans="1:4" x14ac:dyDescent="0.25">
      <c r="A9081" s="4" t="str">
        <f>HYPERLINK("http://www.autodoc.ru/Web/price/art/PG20705740L?analog=on","PG20705740L")</f>
        <v>PG20705740L</v>
      </c>
      <c r="B9081" s="1" t="s">
        <v>14252</v>
      </c>
      <c r="C9081" s="1" t="s">
        <v>11796</v>
      </c>
      <c r="D9081" t="s">
        <v>14253</v>
      </c>
    </row>
    <row r="9082" spans="1:4" x14ac:dyDescent="0.25">
      <c r="A9082" s="4" t="str">
        <f>HYPERLINK("http://www.autodoc.ru/Web/price/art/PG20710740L?analog=on","PG20710740L")</f>
        <v>PG20710740L</v>
      </c>
      <c r="B9082" s="1" t="s">
        <v>14254</v>
      </c>
      <c r="C9082" s="1" t="s">
        <v>437</v>
      </c>
      <c r="D9082" t="s">
        <v>14253</v>
      </c>
    </row>
    <row r="9083" spans="1:4" x14ac:dyDescent="0.25">
      <c r="A9083" s="4" t="str">
        <f>HYPERLINK("http://www.autodoc.ru/Web/price/art/PG20710740R?analog=on","PG20710740R")</f>
        <v>PG20710740R</v>
      </c>
      <c r="B9083" s="1" t="s">
        <v>14255</v>
      </c>
      <c r="C9083" s="1" t="s">
        <v>437</v>
      </c>
      <c r="D9083" t="s">
        <v>14256</v>
      </c>
    </row>
    <row r="9084" spans="1:4" x14ac:dyDescent="0.25">
      <c r="A9084" s="4" t="str">
        <f>HYPERLINK("http://www.autodoc.ru/Web/price/art/PG20705740R?analog=on","PG20705740R")</f>
        <v>PG20705740R</v>
      </c>
      <c r="B9084" s="1" t="s">
        <v>14257</v>
      </c>
      <c r="C9084" s="1" t="s">
        <v>11796</v>
      </c>
      <c r="D9084" t="s">
        <v>14256</v>
      </c>
    </row>
    <row r="9085" spans="1:4" x14ac:dyDescent="0.25">
      <c r="A9085" s="4" t="str">
        <f>HYPERLINK("http://www.autodoc.ru/Web/price/art/PG20705741TTN?analog=on","PG20705741TTN")</f>
        <v>PG20705741TTN</v>
      </c>
      <c r="B9085" s="1" t="s">
        <v>14258</v>
      </c>
      <c r="C9085" s="1" t="s">
        <v>725</v>
      </c>
      <c r="D9085" t="s">
        <v>14259</v>
      </c>
    </row>
    <row r="9086" spans="1:4" x14ac:dyDescent="0.25">
      <c r="A9086" s="4" t="str">
        <f>HYPERLINK("http://www.autodoc.ru/Web/price/art/PG20705742RTN?analog=on","PG20705742RTN")</f>
        <v>PG20705742RTN</v>
      </c>
      <c r="B9086" s="1" t="s">
        <v>14258</v>
      </c>
      <c r="C9086" s="1" t="s">
        <v>725</v>
      </c>
      <c r="D9086" t="s">
        <v>14260</v>
      </c>
    </row>
    <row r="9087" spans="1:4" x14ac:dyDescent="0.25">
      <c r="A9087" s="4" t="str">
        <f>HYPERLINK("http://www.autodoc.ru/Web/price/art/PG20705743BN?analog=on","PG20705743BN")</f>
        <v>PG20705743BN</v>
      </c>
      <c r="B9087" s="1" t="s">
        <v>14258</v>
      </c>
      <c r="C9087" s="1" t="s">
        <v>725</v>
      </c>
      <c r="D9087" t="s">
        <v>14261</v>
      </c>
    </row>
    <row r="9088" spans="1:4" x14ac:dyDescent="0.25">
      <c r="A9088" s="4" t="str">
        <f>HYPERLINK("http://www.autodoc.ru/Web/price/art/PG20705744HN?analog=on","PG20705744HN")</f>
        <v>PG20705744HN</v>
      </c>
      <c r="B9088" s="1" t="s">
        <v>14258</v>
      </c>
      <c r="C9088" s="1" t="s">
        <v>725</v>
      </c>
      <c r="D9088" t="s">
        <v>14262</v>
      </c>
    </row>
    <row r="9089" spans="1:4" x14ac:dyDescent="0.25">
      <c r="A9089" s="4" t="str">
        <f>HYPERLINK("http://www.autodoc.ru/Web/price/art/CN0C305931?analog=on","CN0C305931")</f>
        <v>CN0C305931</v>
      </c>
      <c r="B9089" s="1" t="s">
        <v>5210</v>
      </c>
      <c r="C9089" s="1" t="s">
        <v>725</v>
      </c>
      <c r="D9089" t="s">
        <v>5212</v>
      </c>
    </row>
    <row r="9090" spans="1:4" x14ac:dyDescent="0.25">
      <c r="A9090" s="4" t="str">
        <f>HYPERLINK("http://www.autodoc.ru/Web/price/art/CN0C404970?analog=on","CN0C404970")</f>
        <v>CN0C404970</v>
      </c>
      <c r="B9090" s="1" t="s">
        <v>5566</v>
      </c>
      <c r="C9090" s="1" t="s">
        <v>707</v>
      </c>
      <c r="D9090" t="s">
        <v>5567</v>
      </c>
    </row>
    <row r="9091" spans="1:4" x14ac:dyDescent="0.25">
      <c r="A9091" s="3" t="s">
        <v>14263</v>
      </c>
      <c r="B9091" s="3"/>
      <c r="C9091" s="3"/>
      <c r="D9091" s="3"/>
    </row>
    <row r="9092" spans="1:4" x14ac:dyDescent="0.25">
      <c r="A9092" s="4" t="str">
        <f>HYPERLINK("http://www.autodoc.ru/Web/price/art/PG20812000L?analog=on","PG20812000L")</f>
        <v>PG20812000L</v>
      </c>
      <c r="B9092" s="1" t="s">
        <v>14264</v>
      </c>
      <c r="C9092" s="1" t="s">
        <v>546</v>
      </c>
      <c r="D9092" t="s">
        <v>14265</v>
      </c>
    </row>
    <row r="9093" spans="1:4" x14ac:dyDescent="0.25">
      <c r="A9093" s="4" t="str">
        <f>HYPERLINK("http://www.autodoc.ru/Web/price/art/PG20812000R?analog=on","PG20812000R")</f>
        <v>PG20812000R</v>
      </c>
      <c r="B9093" s="1" t="s">
        <v>14266</v>
      </c>
      <c r="C9093" s="1" t="s">
        <v>546</v>
      </c>
      <c r="D9093" t="s">
        <v>14267</v>
      </c>
    </row>
    <row r="9094" spans="1:4" x14ac:dyDescent="0.25">
      <c r="A9094" s="4" t="str">
        <f>HYPERLINK("http://www.autodoc.ru/Web/price/art/PG20812070N?analog=on","PG20812070N")</f>
        <v>PG20812070N</v>
      </c>
      <c r="C9094" s="1" t="s">
        <v>546</v>
      </c>
      <c r="D9094" t="s">
        <v>14268</v>
      </c>
    </row>
    <row r="9095" spans="1:4" x14ac:dyDescent="0.25">
      <c r="A9095" s="4" t="str">
        <f>HYPERLINK("http://www.autodoc.ru/Web/price/art/PG20812160?analog=on","PG20812160")</f>
        <v>PG20812160</v>
      </c>
      <c r="B9095" s="1" t="s">
        <v>14269</v>
      </c>
      <c r="C9095" s="1" t="s">
        <v>546</v>
      </c>
      <c r="D9095" t="s">
        <v>14270</v>
      </c>
    </row>
    <row r="9096" spans="1:4" x14ac:dyDescent="0.25">
      <c r="A9096" s="4" t="str">
        <f>HYPERLINK("http://www.autodoc.ru/Web/price/art/PG20812270L?analog=on","PG20812270L")</f>
        <v>PG20812270L</v>
      </c>
      <c r="B9096" s="1" t="s">
        <v>14271</v>
      </c>
      <c r="C9096" s="1" t="s">
        <v>546</v>
      </c>
      <c r="D9096" t="s">
        <v>14272</v>
      </c>
    </row>
    <row r="9097" spans="1:4" x14ac:dyDescent="0.25">
      <c r="A9097" s="4" t="str">
        <f>HYPERLINK("http://www.autodoc.ru/Web/price/art/PG20812270R?analog=on","PG20812270R")</f>
        <v>PG20812270R</v>
      </c>
      <c r="B9097" s="1" t="s">
        <v>14273</v>
      </c>
      <c r="C9097" s="1" t="s">
        <v>546</v>
      </c>
      <c r="D9097" t="s">
        <v>14274</v>
      </c>
    </row>
    <row r="9098" spans="1:4" x14ac:dyDescent="0.25">
      <c r="A9098" s="4" t="str">
        <f>HYPERLINK("http://www.autodoc.ru/Web/price/art/PG20812300L?analog=on","PG20812300L")</f>
        <v>PG20812300L</v>
      </c>
      <c r="B9098" s="1" t="s">
        <v>14275</v>
      </c>
      <c r="C9098" s="1" t="s">
        <v>546</v>
      </c>
      <c r="D9098" t="s">
        <v>14276</v>
      </c>
    </row>
    <row r="9099" spans="1:4" x14ac:dyDescent="0.25">
      <c r="A9099" s="4" t="str">
        <f>HYPERLINK("http://www.autodoc.ru/Web/price/art/PG20812300R?analog=on","PG20812300R")</f>
        <v>PG20812300R</v>
      </c>
      <c r="B9099" s="1" t="s">
        <v>14277</v>
      </c>
      <c r="C9099" s="1" t="s">
        <v>546</v>
      </c>
      <c r="D9099" t="s">
        <v>14278</v>
      </c>
    </row>
    <row r="9100" spans="1:4" x14ac:dyDescent="0.25">
      <c r="A9100" s="4" t="str">
        <f>HYPERLINK("http://www.autodoc.ru/Web/price/art/PG20812301L?analog=on","PG20812301L")</f>
        <v>PG20812301L</v>
      </c>
      <c r="B9100" s="1" t="s">
        <v>14275</v>
      </c>
      <c r="C9100" s="1" t="s">
        <v>546</v>
      </c>
      <c r="D9100" t="s">
        <v>14279</v>
      </c>
    </row>
    <row r="9101" spans="1:4" x14ac:dyDescent="0.25">
      <c r="A9101" s="4" t="str">
        <f>HYPERLINK("http://www.autodoc.ru/Web/price/art/PG20812301R?analog=on","PG20812301R")</f>
        <v>PG20812301R</v>
      </c>
      <c r="B9101" s="1" t="s">
        <v>14277</v>
      </c>
      <c r="C9101" s="1" t="s">
        <v>546</v>
      </c>
      <c r="D9101" t="s">
        <v>14280</v>
      </c>
    </row>
    <row r="9102" spans="1:4" x14ac:dyDescent="0.25">
      <c r="A9102" s="4" t="str">
        <f>HYPERLINK("http://www.autodoc.ru/Web/price/art/PG20812330?analog=on","PG20812330")</f>
        <v>PG20812330</v>
      </c>
      <c r="B9102" s="1" t="s">
        <v>14281</v>
      </c>
      <c r="C9102" s="1" t="s">
        <v>546</v>
      </c>
      <c r="D9102" t="s">
        <v>14282</v>
      </c>
    </row>
    <row r="9103" spans="1:4" x14ac:dyDescent="0.25">
      <c r="A9103" s="4" t="str">
        <f>HYPERLINK("http://www.autodoc.ru/Web/price/art/PG20812331?analog=on","PG20812331")</f>
        <v>PG20812331</v>
      </c>
      <c r="B9103" s="1" t="s">
        <v>14281</v>
      </c>
      <c r="C9103" s="1" t="s">
        <v>546</v>
      </c>
      <c r="D9103" t="s">
        <v>14283</v>
      </c>
    </row>
    <row r="9104" spans="1:4" x14ac:dyDescent="0.25">
      <c r="A9104" s="4" t="str">
        <f>HYPERLINK("http://www.autodoc.ru/Web/price/art/PG20812380?analog=on","PG20812380")</f>
        <v>PG20812380</v>
      </c>
      <c r="B9104" s="1" t="s">
        <v>14284</v>
      </c>
      <c r="C9104" s="1" t="s">
        <v>546</v>
      </c>
      <c r="D9104" t="s">
        <v>14285</v>
      </c>
    </row>
    <row r="9105" spans="1:4" x14ac:dyDescent="0.25">
      <c r="A9105" s="4" t="str">
        <f>HYPERLINK("http://www.autodoc.ru/Web/price/art/PG20812450L?analog=on","PG20812450L")</f>
        <v>PG20812450L</v>
      </c>
      <c r="B9105" s="1" t="s">
        <v>14286</v>
      </c>
      <c r="C9105" s="1" t="s">
        <v>546</v>
      </c>
      <c r="D9105" t="s">
        <v>14287</v>
      </c>
    </row>
    <row r="9106" spans="1:4" x14ac:dyDescent="0.25">
      <c r="A9106" s="4" t="str">
        <f>HYPERLINK("http://www.autodoc.ru/Web/price/art/PG20812450R?analog=on","PG20812450R")</f>
        <v>PG20812450R</v>
      </c>
      <c r="B9106" s="1" t="s">
        <v>14288</v>
      </c>
      <c r="C9106" s="1" t="s">
        <v>546</v>
      </c>
      <c r="D9106" t="s">
        <v>14289</v>
      </c>
    </row>
    <row r="9107" spans="1:4" x14ac:dyDescent="0.25">
      <c r="A9107" s="4" t="str">
        <f>HYPERLINK("http://www.autodoc.ru/Web/price/art/PG20812451L?analog=on","PG20812451L")</f>
        <v>PG20812451L</v>
      </c>
      <c r="B9107" s="1" t="s">
        <v>14290</v>
      </c>
      <c r="C9107" s="1" t="s">
        <v>546</v>
      </c>
      <c r="D9107" t="s">
        <v>14291</v>
      </c>
    </row>
    <row r="9108" spans="1:4" x14ac:dyDescent="0.25">
      <c r="A9108" s="4" t="str">
        <f>HYPERLINK("http://www.autodoc.ru/Web/price/art/PG20812451R?analog=on","PG20812451R")</f>
        <v>PG20812451R</v>
      </c>
      <c r="B9108" s="1" t="s">
        <v>14292</v>
      </c>
      <c r="C9108" s="1" t="s">
        <v>546</v>
      </c>
      <c r="D9108" t="s">
        <v>14293</v>
      </c>
    </row>
    <row r="9109" spans="1:4" x14ac:dyDescent="0.25">
      <c r="A9109" s="4" t="str">
        <f>HYPERLINK("http://www.autodoc.ru/Web/price/art/PG20812452L?analog=on","PG20812452L")</f>
        <v>PG20812452L</v>
      </c>
      <c r="B9109" s="1" t="s">
        <v>14294</v>
      </c>
      <c r="C9109" s="1" t="s">
        <v>546</v>
      </c>
      <c r="D9109" t="s">
        <v>14295</v>
      </c>
    </row>
    <row r="9110" spans="1:4" x14ac:dyDescent="0.25">
      <c r="A9110" s="4" t="str">
        <f>HYPERLINK("http://www.autodoc.ru/Web/price/art/PG20812452R?analog=on","PG20812452R")</f>
        <v>PG20812452R</v>
      </c>
      <c r="B9110" s="1" t="s">
        <v>14296</v>
      </c>
      <c r="C9110" s="1" t="s">
        <v>546</v>
      </c>
      <c r="D9110" t="s">
        <v>14297</v>
      </c>
    </row>
    <row r="9111" spans="1:4" x14ac:dyDescent="0.25">
      <c r="A9111" s="4" t="str">
        <f>HYPERLINK("http://www.autodoc.ru/Web/price/art/PG20812640?analog=on","PG20812640")</f>
        <v>PG20812640</v>
      </c>
      <c r="B9111" s="1" t="s">
        <v>14298</v>
      </c>
      <c r="C9111" s="1" t="s">
        <v>546</v>
      </c>
      <c r="D9111" t="s">
        <v>14299</v>
      </c>
    </row>
    <row r="9112" spans="1:4" x14ac:dyDescent="0.25">
      <c r="A9112" s="4" t="str">
        <f>HYPERLINK("http://www.autodoc.ru/Web/price/art/PG20812740L?analog=on","PG20812740L")</f>
        <v>PG20812740L</v>
      </c>
      <c r="B9112" s="1" t="s">
        <v>14300</v>
      </c>
      <c r="C9112" s="1" t="s">
        <v>546</v>
      </c>
      <c r="D9112" t="s">
        <v>14301</v>
      </c>
    </row>
    <row r="9113" spans="1:4" x14ac:dyDescent="0.25">
      <c r="A9113" s="4" t="str">
        <f>HYPERLINK("http://www.autodoc.ru/Web/price/art/PG20812740R?analog=on","PG20812740R")</f>
        <v>PG20812740R</v>
      </c>
      <c r="B9113" s="1" t="s">
        <v>14302</v>
      </c>
      <c r="C9113" s="1" t="s">
        <v>546</v>
      </c>
      <c r="D9113" t="s">
        <v>14303</v>
      </c>
    </row>
    <row r="9114" spans="1:4" x14ac:dyDescent="0.25">
      <c r="A9114" s="4" t="str">
        <f>HYPERLINK("http://www.autodoc.ru/Web/price/art/CN0C309910?analog=on","CN0C309910")</f>
        <v>CN0C309910</v>
      </c>
      <c r="B9114" s="1" t="s">
        <v>5260</v>
      </c>
      <c r="C9114" s="1" t="s">
        <v>2050</v>
      </c>
      <c r="D9114" t="s">
        <v>5261</v>
      </c>
    </row>
    <row r="9115" spans="1:4" x14ac:dyDescent="0.25">
      <c r="A9115" s="3" t="s">
        <v>14304</v>
      </c>
      <c r="B9115" s="3"/>
      <c r="C9115" s="3"/>
      <c r="D9115" s="3"/>
    </row>
    <row r="9116" spans="1:4" x14ac:dyDescent="0.25">
      <c r="A9116" s="4" t="str">
        <f>HYPERLINK("http://www.autodoc.ru/Web/price/art/PG30113000L?analog=on","PG30113000L")</f>
        <v>PG30113000L</v>
      </c>
      <c r="B9116" s="1" t="s">
        <v>14305</v>
      </c>
      <c r="C9116" s="1" t="s">
        <v>1924</v>
      </c>
      <c r="D9116" t="s">
        <v>14306</v>
      </c>
    </row>
    <row r="9117" spans="1:4" x14ac:dyDescent="0.25">
      <c r="A9117" s="4" t="str">
        <f>HYPERLINK("http://www.autodoc.ru/Web/price/art/PG30113000R?analog=on","PG30113000R")</f>
        <v>PG30113000R</v>
      </c>
      <c r="B9117" s="1" t="s">
        <v>14307</v>
      </c>
      <c r="C9117" s="1" t="s">
        <v>1924</v>
      </c>
      <c r="D9117" t="s">
        <v>14308</v>
      </c>
    </row>
    <row r="9118" spans="1:4" x14ac:dyDescent="0.25">
      <c r="A9118" s="4" t="str">
        <f>HYPERLINK("http://www.autodoc.ru/Web/price/art/PG30113001L?analog=on","PG30113001L")</f>
        <v>PG30113001L</v>
      </c>
      <c r="B9118" s="1" t="s">
        <v>14305</v>
      </c>
      <c r="C9118" s="1" t="s">
        <v>1924</v>
      </c>
      <c r="D9118" t="s">
        <v>14309</v>
      </c>
    </row>
    <row r="9119" spans="1:4" x14ac:dyDescent="0.25">
      <c r="A9119" s="4" t="str">
        <f>HYPERLINK("http://www.autodoc.ru/Web/price/art/PG30113001R?analog=on","PG30113001R")</f>
        <v>PG30113001R</v>
      </c>
      <c r="B9119" s="1" t="s">
        <v>14307</v>
      </c>
      <c r="C9119" s="1" t="s">
        <v>1924</v>
      </c>
      <c r="D9119" t="s">
        <v>14310</v>
      </c>
    </row>
    <row r="9120" spans="1:4" x14ac:dyDescent="0.25">
      <c r="A9120" s="4" t="str">
        <f>HYPERLINK("http://www.autodoc.ru/Web/price/art/CN0C410070Z?analog=on","CN0C410070Z")</f>
        <v>CN0C410070Z</v>
      </c>
      <c r="B9120" s="1" t="s">
        <v>5042</v>
      </c>
      <c r="C9120" s="1" t="s">
        <v>437</v>
      </c>
      <c r="D9120" t="s">
        <v>5043</v>
      </c>
    </row>
    <row r="9121" spans="1:4" x14ac:dyDescent="0.25">
      <c r="A9121" s="4" t="str">
        <f>HYPERLINK("http://www.autodoc.ru/Web/price/art/CN0C410071Z?analog=on","CN0C410071Z")</f>
        <v>CN0C410071Z</v>
      </c>
      <c r="B9121" s="1" t="s">
        <v>5042</v>
      </c>
      <c r="C9121" s="1" t="s">
        <v>437</v>
      </c>
      <c r="D9121" t="s">
        <v>5044</v>
      </c>
    </row>
    <row r="9122" spans="1:4" x14ac:dyDescent="0.25">
      <c r="A9122" s="4" t="str">
        <f>HYPERLINK("http://www.autodoc.ru/Web/price/art/PG30113100?analog=on","PG30113100")</f>
        <v>PG30113100</v>
      </c>
      <c r="B9122" s="1" t="s">
        <v>14311</v>
      </c>
      <c r="C9122" s="1" t="s">
        <v>1924</v>
      </c>
      <c r="D9122" t="s">
        <v>14312</v>
      </c>
    </row>
    <row r="9123" spans="1:4" x14ac:dyDescent="0.25">
      <c r="A9123" s="4" t="str">
        <f>HYPERLINK("http://www.autodoc.ru/Web/price/art/PG30113101?analog=on","PG30113101")</f>
        <v>PG30113101</v>
      </c>
      <c r="B9123" s="1" t="s">
        <v>14311</v>
      </c>
      <c r="C9123" s="1" t="s">
        <v>1924</v>
      </c>
      <c r="D9123" t="s">
        <v>14313</v>
      </c>
    </row>
    <row r="9124" spans="1:4" x14ac:dyDescent="0.25">
      <c r="A9124" s="4" t="str">
        <f>HYPERLINK("http://www.autodoc.ru/Web/price/art/PG30113102?analog=on","PG30113102")</f>
        <v>PG30113102</v>
      </c>
      <c r="B9124" s="1" t="s">
        <v>14311</v>
      </c>
      <c r="C9124" s="1" t="s">
        <v>1924</v>
      </c>
      <c r="D9124" t="s">
        <v>14314</v>
      </c>
    </row>
    <row r="9125" spans="1:4" x14ac:dyDescent="0.25">
      <c r="A9125" s="4" t="str">
        <f>HYPERLINK("http://www.autodoc.ru/Web/price/art/PG30113103?analog=on","PG30113103")</f>
        <v>PG30113103</v>
      </c>
      <c r="B9125" s="1" t="s">
        <v>14311</v>
      </c>
      <c r="C9125" s="1" t="s">
        <v>1924</v>
      </c>
      <c r="D9125" t="s">
        <v>14315</v>
      </c>
    </row>
    <row r="9126" spans="1:4" x14ac:dyDescent="0.25">
      <c r="A9126" s="4" t="str">
        <f>HYPERLINK("http://www.autodoc.ru/Web/price/art/PG30113120?analog=on","PG30113120")</f>
        <v>PG30113120</v>
      </c>
      <c r="B9126" s="1" t="s">
        <v>14316</v>
      </c>
      <c r="C9126" s="1" t="s">
        <v>1924</v>
      </c>
      <c r="D9126" t="s">
        <v>14317</v>
      </c>
    </row>
    <row r="9127" spans="1:4" x14ac:dyDescent="0.25">
      <c r="A9127" s="4" t="str">
        <f>HYPERLINK("http://www.autodoc.ru/Web/price/art/PG30113121?analog=on","PG30113121")</f>
        <v>PG30113121</v>
      </c>
      <c r="B9127" s="1" t="s">
        <v>14318</v>
      </c>
      <c r="C9127" s="1" t="s">
        <v>1924</v>
      </c>
      <c r="D9127" t="s">
        <v>14319</v>
      </c>
    </row>
    <row r="9128" spans="1:4" x14ac:dyDescent="0.25">
      <c r="A9128" s="4" t="str">
        <f>HYPERLINK("http://www.autodoc.ru/Web/price/art/PG30113122?analog=on","PG30113122")</f>
        <v>PG30113122</v>
      </c>
      <c r="B9128" s="1" t="s">
        <v>14318</v>
      </c>
      <c r="C9128" s="1" t="s">
        <v>1924</v>
      </c>
      <c r="D9128" t="s">
        <v>14320</v>
      </c>
    </row>
    <row r="9129" spans="1:4" x14ac:dyDescent="0.25">
      <c r="A9129" s="4" t="str">
        <f>HYPERLINK("http://www.autodoc.ru/Web/price/art/PG30113123?analog=on","PG30113123")</f>
        <v>PG30113123</v>
      </c>
      <c r="B9129" s="1" t="s">
        <v>14316</v>
      </c>
      <c r="C9129" s="1" t="s">
        <v>1924</v>
      </c>
      <c r="D9129" t="s">
        <v>14321</v>
      </c>
    </row>
    <row r="9130" spans="1:4" x14ac:dyDescent="0.25">
      <c r="A9130" s="4" t="str">
        <f>HYPERLINK("http://www.autodoc.ru/Web/price/art/PG30113160?analog=on","PG30113160")</f>
        <v>PG30113160</v>
      </c>
      <c r="B9130" s="1" t="s">
        <v>14322</v>
      </c>
      <c r="C9130" s="1" t="s">
        <v>1924</v>
      </c>
      <c r="D9130" t="s">
        <v>14323</v>
      </c>
    </row>
    <row r="9131" spans="1:4" x14ac:dyDescent="0.25">
      <c r="A9131" s="4" t="str">
        <f>HYPERLINK("http://www.autodoc.ru/Web/price/art/PG30113161?analog=on","PG30113161")</f>
        <v>PG30113161</v>
      </c>
      <c r="B9131" s="1" t="s">
        <v>14322</v>
      </c>
      <c r="C9131" s="1" t="s">
        <v>1924</v>
      </c>
      <c r="D9131" t="s">
        <v>14324</v>
      </c>
    </row>
    <row r="9132" spans="1:4" x14ac:dyDescent="0.25">
      <c r="A9132" s="4" t="str">
        <f>HYPERLINK("http://www.autodoc.ru/Web/price/art/PG30113162?analog=on","PG30113162")</f>
        <v>PG30113162</v>
      </c>
      <c r="B9132" s="1" t="s">
        <v>14322</v>
      </c>
      <c r="C9132" s="1" t="s">
        <v>1924</v>
      </c>
      <c r="D9132" t="s">
        <v>14325</v>
      </c>
    </row>
    <row r="9133" spans="1:4" x14ac:dyDescent="0.25">
      <c r="A9133" s="4" t="str">
        <f>HYPERLINK("http://www.autodoc.ru/Web/price/art/PG30113163?analog=on","PG30113163")</f>
        <v>PG30113163</v>
      </c>
      <c r="B9133" s="1" t="s">
        <v>14322</v>
      </c>
      <c r="C9133" s="1" t="s">
        <v>1924</v>
      </c>
      <c r="D9133" t="s">
        <v>14326</v>
      </c>
    </row>
    <row r="9134" spans="1:4" x14ac:dyDescent="0.25">
      <c r="A9134" s="4" t="str">
        <f>HYPERLINK("http://www.autodoc.ru/Web/price/art/PG30113190?analog=on","PG30113190")</f>
        <v>PG30113190</v>
      </c>
      <c r="B9134" s="1" t="s">
        <v>14327</v>
      </c>
      <c r="C9134" s="1" t="s">
        <v>1924</v>
      </c>
      <c r="D9134" t="s">
        <v>14328</v>
      </c>
    </row>
    <row r="9135" spans="1:4" x14ac:dyDescent="0.25">
      <c r="A9135" s="4" t="str">
        <f>HYPERLINK("http://www.autodoc.ru/Web/price/art/PG30113191?analog=on","PG30113191")</f>
        <v>PG30113191</v>
      </c>
      <c r="B9135" s="1" t="s">
        <v>14327</v>
      </c>
      <c r="C9135" s="1" t="s">
        <v>1924</v>
      </c>
      <c r="D9135" t="s">
        <v>14329</v>
      </c>
    </row>
    <row r="9136" spans="1:4" x14ac:dyDescent="0.25">
      <c r="A9136" s="4" t="str">
        <f>HYPERLINK("http://www.autodoc.ru/Web/price/art/PG30113230?analog=on","PG30113230")</f>
        <v>PG30113230</v>
      </c>
      <c r="B9136" s="1" t="s">
        <v>14330</v>
      </c>
      <c r="C9136" s="1" t="s">
        <v>1924</v>
      </c>
      <c r="D9136" t="s">
        <v>14331</v>
      </c>
    </row>
    <row r="9137" spans="1:4" x14ac:dyDescent="0.25">
      <c r="A9137" s="4" t="str">
        <f>HYPERLINK("http://www.autodoc.ru/Web/price/art/PG30113240?analog=on","PG30113240")</f>
        <v>PG30113240</v>
      </c>
      <c r="B9137" s="1" t="s">
        <v>14332</v>
      </c>
      <c r="C9137" s="1" t="s">
        <v>1924</v>
      </c>
      <c r="D9137" t="s">
        <v>14333</v>
      </c>
    </row>
    <row r="9138" spans="1:4" x14ac:dyDescent="0.25">
      <c r="A9138" s="4" t="str">
        <f>HYPERLINK("http://www.autodoc.ru/Web/price/art/PG30113241?analog=on","PG30113241")</f>
        <v>PG30113241</v>
      </c>
      <c r="B9138" s="1" t="s">
        <v>14332</v>
      </c>
      <c r="C9138" s="1" t="s">
        <v>1924</v>
      </c>
      <c r="D9138" t="s">
        <v>14334</v>
      </c>
    </row>
    <row r="9139" spans="1:4" x14ac:dyDescent="0.25">
      <c r="A9139" s="4" t="str">
        <f>HYPERLINK("http://www.autodoc.ru/Web/price/art/PG30113270L?analog=on","PG30113270L")</f>
        <v>PG30113270L</v>
      </c>
      <c r="B9139" s="1" t="s">
        <v>14335</v>
      </c>
      <c r="C9139" s="1" t="s">
        <v>1924</v>
      </c>
      <c r="D9139" t="s">
        <v>14336</v>
      </c>
    </row>
    <row r="9140" spans="1:4" x14ac:dyDescent="0.25">
      <c r="A9140" s="4" t="str">
        <f>HYPERLINK("http://www.autodoc.ru/Web/price/art/PG30113270R?analog=on","PG30113270R")</f>
        <v>PG30113270R</v>
      </c>
      <c r="B9140" s="1" t="s">
        <v>14337</v>
      </c>
      <c r="C9140" s="1" t="s">
        <v>1924</v>
      </c>
      <c r="D9140" t="s">
        <v>14338</v>
      </c>
    </row>
    <row r="9141" spans="1:4" x14ac:dyDescent="0.25">
      <c r="A9141" s="4" t="str">
        <f>HYPERLINK("http://www.autodoc.ru/Web/price/art/PG30113300L?analog=on","PG30113300L")</f>
        <v>PG30113300L</v>
      </c>
      <c r="B9141" s="1" t="s">
        <v>14339</v>
      </c>
      <c r="C9141" s="1" t="s">
        <v>1924</v>
      </c>
      <c r="D9141" t="s">
        <v>14340</v>
      </c>
    </row>
    <row r="9142" spans="1:4" x14ac:dyDescent="0.25">
      <c r="A9142" s="4" t="str">
        <f>HYPERLINK("http://www.autodoc.ru/Web/price/art/PG30113300R?analog=on","PG30113300R")</f>
        <v>PG30113300R</v>
      </c>
      <c r="B9142" s="1" t="s">
        <v>14341</v>
      </c>
      <c r="C9142" s="1" t="s">
        <v>1924</v>
      </c>
      <c r="D9142" t="s">
        <v>14342</v>
      </c>
    </row>
    <row r="9143" spans="1:4" x14ac:dyDescent="0.25">
      <c r="A9143" s="4" t="str">
        <f>HYPERLINK("http://www.autodoc.ru/Web/price/art/PG30113301L?analog=on","PG30113301L")</f>
        <v>PG30113301L</v>
      </c>
      <c r="B9143" s="1" t="s">
        <v>14339</v>
      </c>
      <c r="C9143" s="1" t="s">
        <v>1924</v>
      </c>
      <c r="D9143" t="s">
        <v>14343</v>
      </c>
    </row>
    <row r="9144" spans="1:4" x14ac:dyDescent="0.25">
      <c r="A9144" s="4" t="str">
        <f>HYPERLINK("http://www.autodoc.ru/Web/price/art/PG30113301R?analog=on","PG30113301R")</f>
        <v>PG30113301R</v>
      </c>
      <c r="B9144" s="1" t="s">
        <v>14341</v>
      </c>
      <c r="C9144" s="1" t="s">
        <v>1924</v>
      </c>
      <c r="D9144" t="s">
        <v>14344</v>
      </c>
    </row>
    <row r="9145" spans="1:4" x14ac:dyDescent="0.25">
      <c r="A9145" s="4" t="str">
        <f>HYPERLINK("http://www.autodoc.ru/Web/price/art/PG30113310N?analog=on","PG30113310N")</f>
        <v>PG30113310N</v>
      </c>
      <c r="C9145" s="1" t="s">
        <v>1924</v>
      </c>
      <c r="D9145" t="s">
        <v>14345</v>
      </c>
    </row>
    <row r="9146" spans="1:4" x14ac:dyDescent="0.25">
      <c r="A9146" s="4" t="str">
        <f>HYPERLINK("http://www.autodoc.ru/Web/price/art/PG30113330?analog=on","PG30113330")</f>
        <v>PG30113330</v>
      </c>
      <c r="B9146" s="1" t="s">
        <v>14346</v>
      </c>
      <c r="C9146" s="1" t="s">
        <v>1924</v>
      </c>
      <c r="D9146" t="s">
        <v>14347</v>
      </c>
    </row>
    <row r="9147" spans="1:4" x14ac:dyDescent="0.25">
      <c r="A9147" s="4" t="str">
        <f>HYPERLINK("http://www.autodoc.ru/Web/price/art/PG30113340L?analog=on","PG30113340L")</f>
        <v>PG30113340L</v>
      </c>
      <c r="B9147" s="1" t="s">
        <v>14348</v>
      </c>
      <c r="C9147" s="1" t="s">
        <v>1924</v>
      </c>
      <c r="D9147" t="s">
        <v>14349</v>
      </c>
    </row>
    <row r="9148" spans="1:4" x14ac:dyDescent="0.25">
      <c r="A9148" s="4" t="str">
        <f>HYPERLINK("http://www.autodoc.ru/Web/price/art/PG30113340R?analog=on","PG30113340R")</f>
        <v>PG30113340R</v>
      </c>
      <c r="B9148" s="1" t="s">
        <v>14350</v>
      </c>
      <c r="C9148" s="1" t="s">
        <v>1924</v>
      </c>
      <c r="D9148" t="s">
        <v>14351</v>
      </c>
    </row>
    <row r="9149" spans="1:4" x14ac:dyDescent="0.25">
      <c r="A9149" s="4" t="str">
        <f>HYPERLINK("http://www.autodoc.ru/Web/price/art/PG30113400L?analog=on","PG30113400L")</f>
        <v>PG30113400L</v>
      </c>
      <c r="B9149" s="1" t="s">
        <v>14352</v>
      </c>
      <c r="C9149" s="1" t="s">
        <v>1924</v>
      </c>
      <c r="D9149" t="s">
        <v>14353</v>
      </c>
    </row>
    <row r="9150" spans="1:4" x14ac:dyDescent="0.25">
      <c r="A9150" s="4" t="str">
        <f>HYPERLINK("http://www.autodoc.ru/Web/price/art/PG30113400R?analog=on","PG30113400R")</f>
        <v>PG30113400R</v>
      </c>
      <c r="B9150" s="1" t="s">
        <v>14352</v>
      </c>
      <c r="C9150" s="1" t="s">
        <v>1924</v>
      </c>
      <c r="D9150" t="s">
        <v>14354</v>
      </c>
    </row>
    <row r="9151" spans="1:4" x14ac:dyDescent="0.25">
      <c r="A9151" s="4" t="str">
        <f>HYPERLINK("http://www.autodoc.ru/Web/price/art/PG30113401N?analog=on","PG30113401N")</f>
        <v>PG30113401N</v>
      </c>
      <c r="B9151" s="1" t="s">
        <v>14352</v>
      </c>
      <c r="C9151" s="1" t="s">
        <v>1924</v>
      </c>
      <c r="D9151" t="s">
        <v>14355</v>
      </c>
    </row>
    <row r="9152" spans="1:4" x14ac:dyDescent="0.25">
      <c r="A9152" s="4" t="str">
        <f>HYPERLINK("http://www.autodoc.ru/Web/price/art/PG30113430?analog=on","PG30113430")</f>
        <v>PG30113430</v>
      </c>
      <c r="B9152" s="1" t="s">
        <v>14356</v>
      </c>
      <c r="C9152" s="1" t="s">
        <v>1924</v>
      </c>
      <c r="D9152" t="s">
        <v>14357</v>
      </c>
    </row>
    <row r="9153" spans="1:4" x14ac:dyDescent="0.25">
      <c r="A9153" s="4" t="str">
        <f>HYPERLINK("http://www.autodoc.ru/Web/price/art/PG301134G0?analog=on","PG301134G0")</f>
        <v>PG301134G0</v>
      </c>
      <c r="B9153" s="1" t="s">
        <v>14358</v>
      </c>
      <c r="C9153" s="1" t="s">
        <v>1924</v>
      </c>
      <c r="D9153" t="s">
        <v>14359</v>
      </c>
    </row>
    <row r="9154" spans="1:4" x14ac:dyDescent="0.25">
      <c r="A9154" s="4" t="str">
        <f>HYPERLINK("http://www.autodoc.ru/Web/price/art/PG30113480L?analog=on","PG30113480L")</f>
        <v>PG30113480L</v>
      </c>
      <c r="B9154" s="1" t="s">
        <v>14360</v>
      </c>
      <c r="C9154" s="1" t="s">
        <v>1924</v>
      </c>
      <c r="D9154" t="s">
        <v>14361</v>
      </c>
    </row>
    <row r="9155" spans="1:4" x14ac:dyDescent="0.25">
      <c r="A9155" s="4" t="str">
        <f>HYPERLINK("http://www.autodoc.ru/Web/price/art/PG30113480R?analog=on","PG30113480R")</f>
        <v>PG30113480R</v>
      </c>
      <c r="B9155" s="1" t="s">
        <v>14362</v>
      </c>
      <c r="C9155" s="1" t="s">
        <v>1924</v>
      </c>
      <c r="D9155" t="s">
        <v>14363</v>
      </c>
    </row>
    <row r="9156" spans="1:4" x14ac:dyDescent="0.25">
      <c r="A9156" s="4" t="str">
        <f>HYPERLINK("http://www.autodoc.ru/Web/price/art/PG301134J0?analog=on","PG301134J0")</f>
        <v>PG301134J0</v>
      </c>
      <c r="B9156" s="1" t="s">
        <v>14364</v>
      </c>
      <c r="C9156" s="1" t="s">
        <v>1924</v>
      </c>
      <c r="D9156" t="s">
        <v>14365</v>
      </c>
    </row>
    <row r="9157" spans="1:4" x14ac:dyDescent="0.25">
      <c r="A9157" s="4" t="str">
        <f>HYPERLINK("http://www.autodoc.ru/Web/price/art/PG301134J1?analog=on","PG301134J1")</f>
        <v>PG301134J1</v>
      </c>
      <c r="B9157" s="1" t="s">
        <v>14364</v>
      </c>
      <c r="C9157" s="1" t="s">
        <v>1924</v>
      </c>
      <c r="D9157" t="s">
        <v>14366</v>
      </c>
    </row>
    <row r="9158" spans="1:4" x14ac:dyDescent="0.25">
      <c r="A9158" s="4" t="str">
        <f>HYPERLINK("http://www.autodoc.ru/Web/price/art/PG30113510L?analog=on","PG30113510L")</f>
        <v>PG30113510L</v>
      </c>
      <c r="B9158" s="1" t="s">
        <v>5732</v>
      </c>
      <c r="C9158" s="1" t="s">
        <v>1924</v>
      </c>
      <c r="D9158" t="s">
        <v>14367</v>
      </c>
    </row>
    <row r="9159" spans="1:4" x14ac:dyDescent="0.25">
      <c r="A9159" s="4" t="str">
        <f>HYPERLINK("http://www.autodoc.ru/Web/price/art/PG30113510R?analog=on","PG30113510R")</f>
        <v>PG30113510R</v>
      </c>
      <c r="B9159" s="1" t="s">
        <v>5734</v>
      </c>
      <c r="C9159" s="1" t="s">
        <v>1924</v>
      </c>
      <c r="D9159" t="s">
        <v>14368</v>
      </c>
    </row>
    <row r="9160" spans="1:4" x14ac:dyDescent="0.25">
      <c r="A9160" s="4" t="str">
        <f>HYPERLINK("http://www.autodoc.ru/Web/price/art/PG30113520L?analog=on","PG30113520L")</f>
        <v>PG30113520L</v>
      </c>
      <c r="B9160" s="1" t="s">
        <v>5736</v>
      </c>
      <c r="C9160" s="1" t="s">
        <v>1924</v>
      </c>
      <c r="D9160" t="s">
        <v>14369</v>
      </c>
    </row>
    <row r="9161" spans="1:4" x14ac:dyDescent="0.25">
      <c r="A9161" s="4" t="str">
        <f>HYPERLINK("http://www.autodoc.ru/Web/price/art/PG30113520R?analog=on","PG30113520R")</f>
        <v>PG30113520R</v>
      </c>
      <c r="B9161" s="1" t="s">
        <v>5738</v>
      </c>
      <c r="C9161" s="1" t="s">
        <v>1924</v>
      </c>
      <c r="D9161" t="s">
        <v>14370</v>
      </c>
    </row>
    <row r="9162" spans="1:4" x14ac:dyDescent="0.25">
      <c r="A9162" s="4" t="str">
        <f>HYPERLINK("http://www.autodoc.ru/Web/price/art/PG30113560L?analog=on","PG30113560L")</f>
        <v>PG30113560L</v>
      </c>
      <c r="B9162" s="1" t="s">
        <v>14371</v>
      </c>
      <c r="C9162" s="1" t="s">
        <v>1924</v>
      </c>
      <c r="D9162" t="s">
        <v>14372</v>
      </c>
    </row>
    <row r="9163" spans="1:4" x14ac:dyDescent="0.25">
      <c r="A9163" s="4" t="str">
        <f>HYPERLINK("http://www.autodoc.ru/Web/price/art/PG30113560R?analog=on","PG30113560R")</f>
        <v>PG30113560R</v>
      </c>
      <c r="B9163" s="1" t="s">
        <v>14373</v>
      </c>
      <c r="C9163" s="1" t="s">
        <v>1924</v>
      </c>
      <c r="D9163" t="s">
        <v>14374</v>
      </c>
    </row>
    <row r="9164" spans="1:4" x14ac:dyDescent="0.25">
      <c r="A9164" s="4" t="str">
        <f>HYPERLINK("http://www.autodoc.ru/Web/price/art/PG30113600?analog=on","PG30113600")</f>
        <v>PG30113600</v>
      </c>
      <c r="B9164" s="1" t="s">
        <v>14375</v>
      </c>
      <c r="C9164" s="1" t="s">
        <v>1924</v>
      </c>
      <c r="D9164" t="s">
        <v>14376</v>
      </c>
    </row>
    <row r="9165" spans="1:4" x14ac:dyDescent="0.25">
      <c r="A9165" s="4" t="str">
        <f>HYPERLINK("http://www.autodoc.ru/Web/price/art/PG30113640?analog=on","PG30113640")</f>
        <v>PG30113640</v>
      </c>
      <c r="B9165" s="1" t="s">
        <v>14377</v>
      </c>
      <c r="C9165" s="1" t="s">
        <v>1924</v>
      </c>
      <c r="D9165" t="s">
        <v>14378</v>
      </c>
    </row>
    <row r="9166" spans="1:4" x14ac:dyDescent="0.25">
      <c r="A9166" s="4" t="str">
        <f>HYPERLINK("http://www.autodoc.ru/Web/price/art/PG30113641?analog=on","PG30113641")</f>
        <v>PG30113641</v>
      </c>
      <c r="B9166" s="1" t="s">
        <v>14377</v>
      </c>
      <c r="C9166" s="1" t="s">
        <v>1924</v>
      </c>
      <c r="D9166" t="s">
        <v>14379</v>
      </c>
    </row>
    <row r="9167" spans="1:4" x14ac:dyDescent="0.25">
      <c r="A9167" s="4" t="str">
        <f>HYPERLINK("http://www.autodoc.ru/Web/price/art/PG30113642?analog=on","PG30113642")</f>
        <v>PG30113642</v>
      </c>
      <c r="B9167" s="1" t="s">
        <v>14377</v>
      </c>
      <c r="C9167" s="1" t="s">
        <v>1924</v>
      </c>
      <c r="D9167" t="s">
        <v>14380</v>
      </c>
    </row>
    <row r="9168" spans="1:4" x14ac:dyDescent="0.25">
      <c r="A9168" s="4" t="str">
        <f>HYPERLINK("http://www.autodoc.ru/Web/price/art/PG30113643?analog=on","PG30113643")</f>
        <v>PG30113643</v>
      </c>
      <c r="B9168" s="1" t="s">
        <v>14377</v>
      </c>
      <c r="C9168" s="1" t="s">
        <v>1924</v>
      </c>
      <c r="D9168" t="s">
        <v>14381</v>
      </c>
    </row>
    <row r="9169" spans="1:4" x14ac:dyDescent="0.25">
      <c r="A9169" s="4" t="str">
        <f>HYPERLINK("http://www.autodoc.ru/Web/price/art/PG30113740L?analog=on","PG30113740L")</f>
        <v>PG30113740L</v>
      </c>
      <c r="B9169" s="1" t="s">
        <v>14382</v>
      </c>
      <c r="C9169" s="1" t="s">
        <v>1924</v>
      </c>
      <c r="D9169" t="s">
        <v>14383</v>
      </c>
    </row>
    <row r="9170" spans="1:4" x14ac:dyDescent="0.25">
      <c r="A9170" s="4" t="str">
        <f>HYPERLINK("http://www.autodoc.ru/Web/price/art/PG30113740R?analog=on","PG30113740R")</f>
        <v>PG30113740R</v>
      </c>
      <c r="B9170" s="1" t="s">
        <v>14384</v>
      </c>
      <c r="C9170" s="1" t="s">
        <v>1924</v>
      </c>
      <c r="D9170" t="s">
        <v>14385</v>
      </c>
    </row>
    <row r="9171" spans="1:4" x14ac:dyDescent="0.25">
      <c r="A9171" s="4" t="str">
        <f>HYPERLINK("http://www.autodoc.ru/Web/price/art/PG30113880?analog=on","PG30113880")</f>
        <v>PG30113880</v>
      </c>
      <c r="B9171" s="1" t="s">
        <v>14386</v>
      </c>
      <c r="C9171" s="1" t="s">
        <v>1924</v>
      </c>
      <c r="D9171" t="s">
        <v>14387</v>
      </c>
    </row>
    <row r="9172" spans="1:4" x14ac:dyDescent="0.25">
      <c r="A9172" s="4" t="str">
        <f>HYPERLINK("http://www.autodoc.ru/Web/price/art/PG301139A0N?analog=on","PG301139A0N")</f>
        <v>PG301139A0N</v>
      </c>
      <c r="B9172" s="1" t="s">
        <v>14388</v>
      </c>
      <c r="C9172" s="1" t="s">
        <v>1924</v>
      </c>
      <c r="D9172" t="s">
        <v>14389</v>
      </c>
    </row>
    <row r="9173" spans="1:4" x14ac:dyDescent="0.25">
      <c r="A9173" s="4" t="str">
        <f>HYPERLINK("http://www.autodoc.ru/Web/price/art/PG301139B0L?analog=on","PG301139B0L")</f>
        <v>PG301139B0L</v>
      </c>
      <c r="B9173" s="1" t="s">
        <v>14390</v>
      </c>
      <c r="C9173" s="1" t="s">
        <v>1924</v>
      </c>
      <c r="D9173" t="s">
        <v>14391</v>
      </c>
    </row>
    <row r="9174" spans="1:4" x14ac:dyDescent="0.25">
      <c r="A9174" s="4" t="str">
        <f>HYPERLINK("http://www.autodoc.ru/Web/price/art/PG301139B0R?analog=on","PG301139B0R")</f>
        <v>PG301139B0R</v>
      </c>
      <c r="B9174" s="1" t="s">
        <v>14390</v>
      </c>
      <c r="C9174" s="1" t="s">
        <v>1924</v>
      </c>
      <c r="D9174" t="s">
        <v>14392</v>
      </c>
    </row>
    <row r="9175" spans="1:4" x14ac:dyDescent="0.25">
      <c r="A9175" s="4" t="str">
        <f>HYPERLINK("http://www.autodoc.ru/Web/price/art/PG301139B1C?analog=on","PG301139B1C")</f>
        <v>PG301139B1C</v>
      </c>
      <c r="B9175" s="1" t="s">
        <v>14393</v>
      </c>
      <c r="C9175" s="1" t="s">
        <v>1924</v>
      </c>
      <c r="D9175" t="s">
        <v>14394</v>
      </c>
    </row>
    <row r="9176" spans="1:4" x14ac:dyDescent="0.25">
      <c r="A9176" s="4" t="str">
        <f>HYPERLINK("http://www.autodoc.ru/Web/price/art/PG301139B2N?analog=on","PG301139B2N")</f>
        <v>PG301139B2N</v>
      </c>
      <c r="B9176" s="1" t="s">
        <v>14390</v>
      </c>
      <c r="C9176" s="1" t="s">
        <v>1924</v>
      </c>
      <c r="D9176" t="s">
        <v>14395</v>
      </c>
    </row>
    <row r="9177" spans="1:4" x14ac:dyDescent="0.25">
      <c r="A9177" s="4" t="str">
        <f>HYPERLINK("http://www.autodoc.ru/Web/price/art/PG301139D0?analog=on","PG301139D0")</f>
        <v>PG301139D0</v>
      </c>
      <c r="B9177" s="1" t="s">
        <v>14396</v>
      </c>
      <c r="C9177" s="1" t="s">
        <v>1924</v>
      </c>
      <c r="D9177" t="s">
        <v>14397</v>
      </c>
    </row>
    <row r="9178" spans="1:4" x14ac:dyDescent="0.25">
      <c r="A9178" s="3" t="s">
        <v>14398</v>
      </c>
      <c r="B9178" s="3"/>
      <c r="C9178" s="3"/>
      <c r="D9178" s="3"/>
    </row>
    <row r="9179" spans="1:4" x14ac:dyDescent="0.25">
      <c r="A9179" s="4" t="str">
        <f>HYPERLINK("http://www.autodoc.ru/Web/price/art/PG30693000L?analog=on","PG30693000L")</f>
        <v>PG30693000L</v>
      </c>
      <c r="B9179" s="1" t="s">
        <v>14399</v>
      </c>
      <c r="C9179" s="1" t="s">
        <v>8275</v>
      </c>
      <c r="D9179" t="s">
        <v>14400</v>
      </c>
    </row>
    <row r="9180" spans="1:4" x14ac:dyDescent="0.25">
      <c r="A9180" s="4" t="str">
        <f>HYPERLINK("http://www.autodoc.ru/Web/price/art/PG30697000L?analog=on","PG30697000L")</f>
        <v>PG30697000L</v>
      </c>
      <c r="B9180" s="1" t="s">
        <v>14401</v>
      </c>
      <c r="C9180" s="1" t="s">
        <v>1768</v>
      </c>
      <c r="D9180" t="s">
        <v>14402</v>
      </c>
    </row>
    <row r="9181" spans="1:4" x14ac:dyDescent="0.25">
      <c r="A9181" s="4" t="str">
        <f>HYPERLINK("http://www.autodoc.ru/Web/price/art/PG30693000R?analog=on","PG30693000R")</f>
        <v>PG30693000R</v>
      </c>
      <c r="B9181" s="1" t="s">
        <v>14403</v>
      </c>
      <c r="C9181" s="1" t="s">
        <v>8275</v>
      </c>
      <c r="D9181" t="s">
        <v>14404</v>
      </c>
    </row>
    <row r="9182" spans="1:4" x14ac:dyDescent="0.25">
      <c r="A9182" s="4" t="str">
        <f>HYPERLINK("http://www.autodoc.ru/Web/price/art/PG30697000R?analog=on","PG30697000R")</f>
        <v>PG30697000R</v>
      </c>
      <c r="B9182" s="1" t="s">
        <v>14405</v>
      </c>
      <c r="C9182" s="1" t="s">
        <v>1768</v>
      </c>
      <c r="D9182" t="s">
        <v>14406</v>
      </c>
    </row>
    <row r="9183" spans="1:4" x14ac:dyDescent="0.25">
      <c r="A9183" s="4" t="str">
        <f>HYPERLINK("http://www.autodoc.ru/Web/price/art/PG30697070L?analog=on","PG30697070L")</f>
        <v>PG30697070L</v>
      </c>
      <c r="B9183" s="1" t="s">
        <v>14407</v>
      </c>
      <c r="C9183" s="1" t="s">
        <v>1768</v>
      </c>
      <c r="D9183" t="s">
        <v>14408</v>
      </c>
    </row>
    <row r="9184" spans="1:4" x14ac:dyDescent="0.25">
      <c r="A9184" s="4" t="str">
        <f>HYPERLINK("http://www.autodoc.ru/Web/price/art/PG30697070R?analog=on","PG30697070R")</f>
        <v>PG30697070R</v>
      </c>
      <c r="B9184" s="1" t="s">
        <v>14409</v>
      </c>
      <c r="C9184" s="1" t="s">
        <v>1768</v>
      </c>
      <c r="D9184" t="s">
        <v>14410</v>
      </c>
    </row>
    <row r="9185" spans="1:4" x14ac:dyDescent="0.25">
      <c r="A9185" s="4" t="str">
        <f>HYPERLINK("http://www.autodoc.ru/Web/price/art/PG30697100X?analog=on","PG30697100X")</f>
        <v>PG30697100X</v>
      </c>
      <c r="B9185" s="1" t="s">
        <v>14411</v>
      </c>
      <c r="C9185" s="1" t="s">
        <v>1768</v>
      </c>
      <c r="D9185" t="s">
        <v>14412</v>
      </c>
    </row>
    <row r="9186" spans="1:4" x14ac:dyDescent="0.25">
      <c r="A9186" s="4" t="str">
        <f>HYPERLINK("http://www.autodoc.ru/Web/price/art/PG30693100X?analog=on","PG30693100X")</f>
        <v>PG30693100X</v>
      </c>
      <c r="B9186" s="1" t="s">
        <v>14413</v>
      </c>
      <c r="C9186" s="1" t="s">
        <v>8275</v>
      </c>
      <c r="D9186" t="s">
        <v>14412</v>
      </c>
    </row>
    <row r="9187" spans="1:4" x14ac:dyDescent="0.25">
      <c r="A9187" s="4" t="str">
        <f>HYPERLINK("http://www.autodoc.ru/Web/price/art/PG30693130L?analog=on","PG30693130L")</f>
        <v>PG30693130L</v>
      </c>
      <c r="B9187" s="1" t="s">
        <v>14414</v>
      </c>
      <c r="C9187" s="1" t="s">
        <v>8275</v>
      </c>
      <c r="D9187" t="s">
        <v>14415</v>
      </c>
    </row>
    <row r="9188" spans="1:4" x14ac:dyDescent="0.25">
      <c r="A9188" s="4" t="str">
        <f>HYPERLINK("http://www.autodoc.ru/Web/price/art/PG30697130L?analog=on","PG30697130L")</f>
        <v>PG30697130L</v>
      </c>
      <c r="B9188" s="1" t="s">
        <v>14416</v>
      </c>
      <c r="C9188" s="1" t="s">
        <v>1768</v>
      </c>
      <c r="D9188" t="s">
        <v>14415</v>
      </c>
    </row>
    <row r="9189" spans="1:4" x14ac:dyDescent="0.25">
      <c r="A9189" s="4" t="str">
        <f>HYPERLINK("http://www.autodoc.ru/Web/price/art/PG30693130R?analog=on","PG30693130R")</f>
        <v>PG30693130R</v>
      </c>
      <c r="B9189" s="1" t="s">
        <v>14417</v>
      </c>
      <c r="C9189" s="1" t="s">
        <v>8275</v>
      </c>
      <c r="D9189" t="s">
        <v>14418</v>
      </c>
    </row>
    <row r="9190" spans="1:4" x14ac:dyDescent="0.25">
      <c r="A9190" s="4" t="str">
        <f>HYPERLINK("http://www.autodoc.ru/Web/price/art/PG30697130R?analog=on","PG30697130R")</f>
        <v>PG30697130R</v>
      </c>
      <c r="B9190" s="1" t="s">
        <v>14419</v>
      </c>
      <c r="C9190" s="1" t="s">
        <v>1768</v>
      </c>
      <c r="D9190" t="s">
        <v>14418</v>
      </c>
    </row>
    <row r="9191" spans="1:4" x14ac:dyDescent="0.25">
      <c r="A9191" s="4" t="str">
        <f>HYPERLINK("http://www.autodoc.ru/Web/price/art/PG30693160B?analog=on","PG30693160B")</f>
        <v>PG30693160B</v>
      </c>
      <c r="B9191" s="1" t="s">
        <v>14420</v>
      </c>
      <c r="C9191" s="1" t="s">
        <v>8275</v>
      </c>
      <c r="D9191" t="s">
        <v>14421</v>
      </c>
    </row>
    <row r="9192" spans="1:4" x14ac:dyDescent="0.25">
      <c r="A9192" s="4" t="str">
        <f>HYPERLINK("http://www.autodoc.ru/Web/price/art/PG30693160X?analog=on","PG30693160X")</f>
        <v>PG30693160X</v>
      </c>
      <c r="B9192" s="1" t="s">
        <v>14422</v>
      </c>
      <c r="C9192" s="1" t="s">
        <v>8275</v>
      </c>
      <c r="D9192" t="s">
        <v>14423</v>
      </c>
    </row>
    <row r="9193" spans="1:4" x14ac:dyDescent="0.25">
      <c r="A9193" s="4" t="str">
        <f>HYPERLINK("http://www.autodoc.ru/Web/price/art/PG30697160B?analog=on","PG30697160B")</f>
        <v>PG30697160B</v>
      </c>
      <c r="B9193" s="1" t="s">
        <v>14424</v>
      </c>
      <c r="C9193" s="1" t="s">
        <v>1768</v>
      </c>
      <c r="D9193" t="s">
        <v>14425</v>
      </c>
    </row>
    <row r="9194" spans="1:4" x14ac:dyDescent="0.25">
      <c r="A9194" s="4" t="str">
        <f>HYPERLINK("http://www.autodoc.ru/Web/price/art/PG30697270L?analog=on","PG30697270L")</f>
        <v>PG30697270L</v>
      </c>
      <c r="B9194" s="1" t="s">
        <v>14426</v>
      </c>
      <c r="C9194" s="1" t="s">
        <v>1768</v>
      </c>
      <c r="D9194" t="s">
        <v>14427</v>
      </c>
    </row>
    <row r="9195" spans="1:4" x14ac:dyDescent="0.25">
      <c r="A9195" s="4" t="str">
        <f>HYPERLINK("http://www.autodoc.ru/Web/price/art/PG30693270L?analog=on","PG30693270L")</f>
        <v>PG30693270L</v>
      </c>
      <c r="B9195" s="1" t="s">
        <v>14428</v>
      </c>
      <c r="C9195" s="1" t="s">
        <v>8275</v>
      </c>
      <c r="D9195" t="s">
        <v>14427</v>
      </c>
    </row>
    <row r="9196" spans="1:4" x14ac:dyDescent="0.25">
      <c r="A9196" s="4" t="str">
        <f>HYPERLINK("http://www.autodoc.ru/Web/price/art/PG30697270R?analog=on","PG30697270R")</f>
        <v>PG30697270R</v>
      </c>
      <c r="B9196" s="1" t="s">
        <v>14429</v>
      </c>
      <c r="C9196" s="1" t="s">
        <v>1768</v>
      </c>
      <c r="D9196" t="s">
        <v>14430</v>
      </c>
    </row>
    <row r="9197" spans="1:4" x14ac:dyDescent="0.25">
      <c r="A9197" s="4" t="str">
        <f>HYPERLINK("http://www.autodoc.ru/Web/price/art/PG30693270R?analog=on","PG30693270R")</f>
        <v>PG30693270R</v>
      </c>
      <c r="B9197" s="1" t="s">
        <v>14431</v>
      </c>
      <c r="C9197" s="1" t="s">
        <v>8275</v>
      </c>
      <c r="D9197" t="s">
        <v>14430</v>
      </c>
    </row>
    <row r="9198" spans="1:4" x14ac:dyDescent="0.25">
      <c r="A9198" s="4" t="str">
        <f>HYPERLINK("http://www.autodoc.ru/Web/price/art/PG30693271L?analog=on","PG30693271L")</f>
        <v>PG30693271L</v>
      </c>
      <c r="B9198" s="1" t="s">
        <v>14432</v>
      </c>
      <c r="C9198" s="1" t="s">
        <v>8275</v>
      </c>
      <c r="D9198" t="s">
        <v>14433</v>
      </c>
    </row>
    <row r="9199" spans="1:4" x14ac:dyDescent="0.25">
      <c r="A9199" s="4" t="str">
        <f>HYPERLINK("http://www.autodoc.ru/Web/price/art/PG30693271R?analog=on","PG30693271R")</f>
        <v>PG30693271R</v>
      </c>
      <c r="B9199" s="1" t="s">
        <v>14434</v>
      </c>
      <c r="C9199" s="1" t="s">
        <v>8275</v>
      </c>
      <c r="D9199" t="s">
        <v>14435</v>
      </c>
    </row>
    <row r="9200" spans="1:4" x14ac:dyDescent="0.25">
      <c r="A9200" s="4" t="str">
        <f>HYPERLINK("http://www.autodoc.ru/Web/price/art/PG30697330?analog=on","PG30697330")</f>
        <v>PG30697330</v>
      </c>
      <c r="B9200" s="1" t="s">
        <v>14436</v>
      </c>
      <c r="C9200" s="1" t="s">
        <v>1768</v>
      </c>
      <c r="D9200" t="s">
        <v>14437</v>
      </c>
    </row>
    <row r="9201" spans="1:4" x14ac:dyDescent="0.25">
      <c r="A9201" s="4" t="str">
        <f>HYPERLINK("http://www.autodoc.ru/Web/price/art/PG30693330?analog=on","PG30693330")</f>
        <v>PG30693330</v>
      </c>
      <c r="B9201" s="1" t="s">
        <v>14438</v>
      </c>
      <c r="C9201" s="1" t="s">
        <v>8275</v>
      </c>
      <c r="D9201" t="s">
        <v>14439</v>
      </c>
    </row>
    <row r="9202" spans="1:4" x14ac:dyDescent="0.25">
      <c r="A9202" s="4" t="str">
        <f>HYPERLINK("http://www.autodoc.ru/Web/price/art/PG30693390?analog=on","PG30693390")</f>
        <v>PG30693390</v>
      </c>
      <c r="B9202" s="1" t="s">
        <v>14440</v>
      </c>
      <c r="C9202" s="1" t="s">
        <v>8275</v>
      </c>
      <c r="D9202" t="s">
        <v>14441</v>
      </c>
    </row>
    <row r="9203" spans="1:4" x14ac:dyDescent="0.25">
      <c r="A9203" s="4" t="str">
        <f>HYPERLINK("http://www.autodoc.ru/Web/price/art/CNXSA97930?analog=on","CNXSA97930")</f>
        <v>CNXSA97930</v>
      </c>
      <c r="B9203" s="1" t="s">
        <v>5164</v>
      </c>
      <c r="C9203" s="1" t="s">
        <v>1725</v>
      </c>
      <c r="D9203" t="s">
        <v>5165</v>
      </c>
    </row>
    <row r="9204" spans="1:4" x14ac:dyDescent="0.25">
      <c r="A9204" s="3" t="s">
        <v>14442</v>
      </c>
      <c r="B9204" s="3"/>
      <c r="C9204" s="3"/>
      <c r="D9204" s="3"/>
    </row>
    <row r="9205" spans="1:4" x14ac:dyDescent="0.25">
      <c r="A9205" s="4" t="str">
        <f>HYPERLINK("http://www.autodoc.ru/Web/price/art/PG30705000L?analog=on","PG30705000L")</f>
        <v>PG30705000L</v>
      </c>
      <c r="B9205" s="1" t="s">
        <v>14443</v>
      </c>
      <c r="C9205" s="1" t="s">
        <v>725</v>
      </c>
      <c r="D9205" t="s">
        <v>14444</v>
      </c>
    </row>
    <row r="9206" spans="1:4" x14ac:dyDescent="0.25">
      <c r="A9206" s="4" t="str">
        <f>HYPERLINK("http://www.autodoc.ru/Web/price/art/PG30705000R?analog=on","PG30705000R")</f>
        <v>PG30705000R</v>
      </c>
      <c r="B9206" s="1" t="s">
        <v>14445</v>
      </c>
      <c r="C9206" s="1" t="s">
        <v>725</v>
      </c>
      <c r="D9206" t="s">
        <v>14446</v>
      </c>
    </row>
    <row r="9207" spans="1:4" x14ac:dyDescent="0.25">
      <c r="A9207" s="4" t="str">
        <f>HYPERLINK("http://www.autodoc.ru/Web/price/art/RNMEG03070Z?analog=on","RNMEG03070Z")</f>
        <v>RNMEG03070Z</v>
      </c>
      <c r="B9207" s="1" t="s">
        <v>5420</v>
      </c>
      <c r="C9207" s="1" t="s">
        <v>782</v>
      </c>
      <c r="D9207" t="s">
        <v>5421</v>
      </c>
    </row>
    <row r="9208" spans="1:4" x14ac:dyDescent="0.25">
      <c r="A9208" s="4" t="str">
        <f>HYPERLINK("http://www.autodoc.ru/Web/price/art/DWNEX08070Z?analog=on","DWNEX08070Z")</f>
        <v>DWNEX08070Z</v>
      </c>
      <c r="B9208" s="1" t="s">
        <v>5420</v>
      </c>
      <c r="C9208" s="1" t="s">
        <v>483</v>
      </c>
      <c r="D9208" t="s">
        <v>5422</v>
      </c>
    </row>
    <row r="9209" spans="1:4" x14ac:dyDescent="0.25">
      <c r="A9209" s="4" t="str">
        <f>HYPERLINK("http://www.autodoc.ru/Web/price/art/PG30705160X?analog=on","PG30705160X")</f>
        <v>PG30705160X</v>
      </c>
      <c r="B9209" s="1" t="s">
        <v>14447</v>
      </c>
      <c r="C9209" s="1" t="s">
        <v>725</v>
      </c>
      <c r="D9209" t="s">
        <v>14448</v>
      </c>
    </row>
    <row r="9210" spans="1:4" x14ac:dyDescent="0.25">
      <c r="A9210" s="4" t="str">
        <f>HYPERLINK("http://www.autodoc.ru/Web/price/art/PG30705161X?analog=on","PG30705161X")</f>
        <v>PG30705161X</v>
      </c>
      <c r="B9210" s="1" t="s">
        <v>14447</v>
      </c>
      <c r="C9210" s="1" t="s">
        <v>725</v>
      </c>
      <c r="D9210" t="s">
        <v>14449</v>
      </c>
    </row>
    <row r="9211" spans="1:4" x14ac:dyDescent="0.25">
      <c r="A9211" s="4" t="str">
        <f>HYPERLINK("http://www.autodoc.ru/Web/price/art/PG30705162X?analog=on","PG30705162X")</f>
        <v>PG30705162X</v>
      </c>
      <c r="B9211" s="1" t="s">
        <v>14450</v>
      </c>
      <c r="C9211" s="1" t="s">
        <v>725</v>
      </c>
      <c r="D9211" t="s">
        <v>14451</v>
      </c>
    </row>
    <row r="9212" spans="1:4" x14ac:dyDescent="0.25">
      <c r="A9212" s="4" t="str">
        <f>HYPERLINK("http://www.autodoc.ru/Web/price/art/PG30705163?analog=on","PG30705163")</f>
        <v>PG30705163</v>
      </c>
      <c r="B9212" s="1" t="s">
        <v>14447</v>
      </c>
      <c r="C9212" s="1" t="s">
        <v>725</v>
      </c>
      <c r="D9212" t="s">
        <v>14452</v>
      </c>
    </row>
    <row r="9213" spans="1:4" x14ac:dyDescent="0.25">
      <c r="A9213" s="4" t="str">
        <f>HYPERLINK("http://www.autodoc.ru/Web/price/art/PG30705164?analog=on","PG30705164")</f>
        <v>PG30705164</v>
      </c>
      <c r="B9213" s="1" t="s">
        <v>14447</v>
      </c>
      <c r="C9213" s="1" t="s">
        <v>725</v>
      </c>
      <c r="D9213" t="s">
        <v>14453</v>
      </c>
    </row>
    <row r="9214" spans="1:4" x14ac:dyDescent="0.25">
      <c r="A9214" s="4" t="str">
        <f>HYPERLINK("http://www.autodoc.ru/Web/price/art/PG30705165?analog=on","PG30705165")</f>
        <v>PG30705165</v>
      </c>
      <c r="B9214" s="1" t="s">
        <v>14447</v>
      </c>
      <c r="C9214" s="1" t="s">
        <v>725</v>
      </c>
      <c r="D9214" t="s">
        <v>14454</v>
      </c>
    </row>
    <row r="9215" spans="1:4" x14ac:dyDescent="0.25">
      <c r="A9215" s="4" t="str">
        <f>HYPERLINK("http://www.autodoc.ru/Web/price/art/PG30705166?analog=on","PG30705166")</f>
        <v>PG30705166</v>
      </c>
      <c r="B9215" s="1" t="s">
        <v>14447</v>
      </c>
      <c r="C9215" s="1" t="s">
        <v>725</v>
      </c>
      <c r="D9215" t="s">
        <v>14455</v>
      </c>
    </row>
    <row r="9216" spans="1:4" x14ac:dyDescent="0.25">
      <c r="A9216" s="4" t="str">
        <f>HYPERLINK("http://www.autodoc.ru/Web/price/art/PG30705170BL?analog=on","PG30705170BL")</f>
        <v>PG30705170BL</v>
      </c>
      <c r="B9216" s="1" t="s">
        <v>14456</v>
      </c>
      <c r="C9216" s="1" t="s">
        <v>725</v>
      </c>
      <c r="D9216" t="s">
        <v>14457</v>
      </c>
    </row>
    <row r="9217" spans="1:4" x14ac:dyDescent="0.25">
      <c r="A9217" s="4" t="str">
        <f>HYPERLINK("http://www.autodoc.ru/Web/price/art/PG30705170BR?analog=on","PG30705170BR")</f>
        <v>PG30705170BR</v>
      </c>
      <c r="B9217" s="1" t="s">
        <v>14456</v>
      </c>
      <c r="C9217" s="1" t="s">
        <v>725</v>
      </c>
      <c r="D9217" t="s">
        <v>14458</v>
      </c>
    </row>
    <row r="9218" spans="1:4" x14ac:dyDescent="0.25">
      <c r="A9218" s="4" t="str">
        <f>HYPERLINK("http://www.autodoc.ru/Web/price/art/PG30705171BL?analog=on","PG30705171BL")</f>
        <v>PG30705171BL</v>
      </c>
      <c r="B9218" s="1" t="s">
        <v>14459</v>
      </c>
      <c r="C9218" s="1" t="s">
        <v>725</v>
      </c>
      <c r="D9218" t="s">
        <v>14460</v>
      </c>
    </row>
    <row r="9219" spans="1:4" x14ac:dyDescent="0.25">
      <c r="A9219" s="4" t="str">
        <f>HYPERLINK("http://www.autodoc.ru/Web/price/art/PG30705171BR?analog=on","PG30705171BR")</f>
        <v>PG30705171BR</v>
      </c>
      <c r="B9219" s="1" t="s">
        <v>14461</v>
      </c>
      <c r="C9219" s="1" t="s">
        <v>725</v>
      </c>
      <c r="D9219" t="s">
        <v>14462</v>
      </c>
    </row>
    <row r="9220" spans="1:4" x14ac:dyDescent="0.25">
      <c r="A9220" s="4" t="str">
        <f>HYPERLINK("http://www.autodoc.ru/Web/price/art/PG30701172L?analog=on","PG30701172L")</f>
        <v>PG30701172L</v>
      </c>
      <c r="B9220" s="1" t="s">
        <v>14463</v>
      </c>
      <c r="C9220" s="1" t="s">
        <v>1298</v>
      </c>
      <c r="D9220" t="s">
        <v>14464</v>
      </c>
    </row>
    <row r="9221" spans="1:4" x14ac:dyDescent="0.25">
      <c r="A9221" s="4" t="str">
        <f>HYPERLINK("http://www.autodoc.ru/Web/price/art/PG30705172L?analog=on","PG30705172L")</f>
        <v>PG30705172L</v>
      </c>
      <c r="B9221" s="1" t="s">
        <v>14456</v>
      </c>
      <c r="C9221" s="1" t="s">
        <v>725</v>
      </c>
      <c r="D9221" t="s">
        <v>14465</v>
      </c>
    </row>
    <row r="9222" spans="1:4" x14ac:dyDescent="0.25">
      <c r="A9222" s="4" t="str">
        <f>HYPERLINK("http://www.autodoc.ru/Web/price/art/PG30701172R?analog=on","PG30701172R")</f>
        <v>PG30701172R</v>
      </c>
      <c r="B9222" s="1" t="s">
        <v>14466</v>
      </c>
      <c r="C9222" s="1" t="s">
        <v>1298</v>
      </c>
      <c r="D9222" t="s">
        <v>14467</v>
      </c>
    </row>
    <row r="9223" spans="1:4" x14ac:dyDescent="0.25">
      <c r="A9223" s="4" t="str">
        <f>HYPERLINK("http://www.autodoc.ru/Web/price/art/PG30705172R?analog=on","PG30705172R")</f>
        <v>PG30705172R</v>
      </c>
      <c r="B9223" s="1" t="s">
        <v>14456</v>
      </c>
      <c r="C9223" s="1" t="s">
        <v>725</v>
      </c>
      <c r="D9223" t="s">
        <v>14468</v>
      </c>
    </row>
    <row r="9224" spans="1:4" x14ac:dyDescent="0.25">
      <c r="A9224" s="4" t="str">
        <f>HYPERLINK("http://www.autodoc.ru/Web/price/art/PG30705190?analog=on","PG30705190")</f>
        <v>PG30705190</v>
      </c>
      <c r="B9224" s="1" t="s">
        <v>14469</v>
      </c>
      <c r="C9224" s="1" t="s">
        <v>725</v>
      </c>
      <c r="D9224" t="s">
        <v>14470</v>
      </c>
    </row>
    <row r="9225" spans="1:4" x14ac:dyDescent="0.25">
      <c r="A9225" s="4" t="str">
        <f>HYPERLINK("http://www.autodoc.ru/Web/price/art/PG30705191?analog=on","PG30705191")</f>
        <v>PG30705191</v>
      </c>
      <c r="B9225" s="1" t="s">
        <v>14469</v>
      </c>
      <c r="C9225" s="1" t="s">
        <v>725</v>
      </c>
      <c r="D9225" t="s">
        <v>14471</v>
      </c>
    </row>
    <row r="9226" spans="1:4" x14ac:dyDescent="0.25">
      <c r="A9226" s="4" t="str">
        <f>HYPERLINK("http://www.autodoc.ru/Web/price/art/PG30705192L?analog=on","PG30705192L")</f>
        <v>PG30705192L</v>
      </c>
      <c r="B9226" s="1" t="s">
        <v>14472</v>
      </c>
      <c r="C9226" s="1" t="s">
        <v>725</v>
      </c>
      <c r="D9226" t="s">
        <v>14473</v>
      </c>
    </row>
    <row r="9227" spans="1:4" x14ac:dyDescent="0.25">
      <c r="A9227" s="4" t="str">
        <f>HYPERLINK("http://www.autodoc.ru/Web/price/art/PG30705192R?analog=on","PG30705192R")</f>
        <v>PG30705192R</v>
      </c>
      <c r="B9227" s="1" t="s">
        <v>14472</v>
      </c>
      <c r="C9227" s="1" t="s">
        <v>725</v>
      </c>
      <c r="D9227" t="s">
        <v>14474</v>
      </c>
    </row>
    <row r="9228" spans="1:4" x14ac:dyDescent="0.25">
      <c r="A9228" s="4" t="str">
        <f>HYPERLINK("http://www.autodoc.ru/Web/price/art/PG30705193?analog=on","PG30705193")</f>
        <v>PG30705193</v>
      </c>
      <c r="B9228" s="1" t="s">
        <v>14469</v>
      </c>
      <c r="C9228" s="1" t="s">
        <v>725</v>
      </c>
      <c r="D9228" t="s">
        <v>14475</v>
      </c>
    </row>
    <row r="9229" spans="1:4" x14ac:dyDescent="0.25">
      <c r="A9229" s="4" t="str">
        <f>HYPERLINK("http://www.autodoc.ru/Web/price/art/PG30705194L?analog=on","PG30705194L")</f>
        <v>PG30705194L</v>
      </c>
      <c r="B9229" s="1" t="s">
        <v>14476</v>
      </c>
      <c r="C9229" s="1" t="s">
        <v>725</v>
      </c>
      <c r="D9229" t="s">
        <v>14477</v>
      </c>
    </row>
    <row r="9230" spans="1:4" x14ac:dyDescent="0.25">
      <c r="A9230" s="4" t="str">
        <f>HYPERLINK("http://www.autodoc.ru/Web/price/art/PG30705194R?analog=on","PG30705194R")</f>
        <v>PG30705194R</v>
      </c>
      <c r="B9230" s="1" t="s">
        <v>14476</v>
      </c>
      <c r="C9230" s="1" t="s">
        <v>725</v>
      </c>
      <c r="D9230" t="s">
        <v>14478</v>
      </c>
    </row>
    <row r="9231" spans="1:4" x14ac:dyDescent="0.25">
      <c r="A9231" s="4" t="str">
        <f>HYPERLINK("http://www.autodoc.ru/Web/price/art/PG30705195?analog=on","PG30705195")</f>
        <v>PG30705195</v>
      </c>
      <c r="B9231" s="1" t="s">
        <v>14469</v>
      </c>
      <c r="C9231" s="1" t="s">
        <v>725</v>
      </c>
      <c r="D9231" t="s">
        <v>14479</v>
      </c>
    </row>
    <row r="9232" spans="1:4" x14ac:dyDescent="0.25">
      <c r="A9232" s="4" t="str">
        <f>HYPERLINK("http://www.autodoc.ru/Web/price/art/PG30705220BL?analog=on","PG30705220BL")</f>
        <v>PG30705220BL</v>
      </c>
      <c r="B9232" s="1" t="s">
        <v>14480</v>
      </c>
      <c r="C9232" s="1" t="s">
        <v>725</v>
      </c>
      <c r="D9232" t="s">
        <v>14481</v>
      </c>
    </row>
    <row r="9233" spans="1:4" x14ac:dyDescent="0.25">
      <c r="A9233" s="4" t="str">
        <f>HYPERLINK("http://www.autodoc.ru/Web/price/art/PG30705220BR?analog=on","PG30705220BR")</f>
        <v>PG30705220BR</v>
      </c>
      <c r="B9233" s="1" t="s">
        <v>14480</v>
      </c>
      <c r="C9233" s="1" t="s">
        <v>725</v>
      </c>
      <c r="D9233" t="s">
        <v>14482</v>
      </c>
    </row>
    <row r="9234" spans="1:4" x14ac:dyDescent="0.25">
      <c r="A9234" s="4" t="str">
        <f>HYPERLINK("http://www.autodoc.ru/Web/price/art/PG30705221L?analog=on","PG30705221L")</f>
        <v>PG30705221L</v>
      </c>
      <c r="B9234" s="1" t="s">
        <v>14480</v>
      </c>
      <c r="C9234" s="1" t="s">
        <v>725</v>
      </c>
      <c r="D9234" t="s">
        <v>14483</v>
      </c>
    </row>
    <row r="9235" spans="1:4" x14ac:dyDescent="0.25">
      <c r="A9235" s="4" t="str">
        <f>HYPERLINK("http://www.autodoc.ru/Web/price/art/PG30705221R?analog=on","PG30705221R")</f>
        <v>PG30705221R</v>
      </c>
      <c r="B9235" s="1" t="s">
        <v>14480</v>
      </c>
      <c r="C9235" s="1" t="s">
        <v>725</v>
      </c>
      <c r="D9235" t="s">
        <v>14484</v>
      </c>
    </row>
    <row r="9236" spans="1:4" x14ac:dyDescent="0.25">
      <c r="A9236" s="4" t="str">
        <f>HYPERLINK("http://www.autodoc.ru/Web/price/art/PG30705240A?analog=on","PG30705240A")</f>
        <v>PG30705240A</v>
      </c>
      <c r="B9236" s="1" t="s">
        <v>14485</v>
      </c>
      <c r="C9236" s="1" t="s">
        <v>725</v>
      </c>
      <c r="D9236" t="s">
        <v>14486</v>
      </c>
    </row>
    <row r="9237" spans="1:4" x14ac:dyDescent="0.25">
      <c r="A9237" s="4" t="str">
        <f>HYPERLINK("http://www.autodoc.ru/Web/price/art/PG30705270PL?analog=on","PG30705270PL")</f>
        <v>PG30705270PL</v>
      </c>
      <c r="B9237" s="1" t="s">
        <v>14487</v>
      </c>
      <c r="C9237" s="1" t="s">
        <v>725</v>
      </c>
      <c r="D9237" t="s">
        <v>14488</v>
      </c>
    </row>
    <row r="9238" spans="1:4" x14ac:dyDescent="0.25">
      <c r="A9238" s="4" t="str">
        <f>HYPERLINK("http://www.autodoc.ru/Web/price/art/PG30705270PR?analog=on","PG30705270PR")</f>
        <v>PG30705270PR</v>
      </c>
      <c r="B9238" s="1" t="s">
        <v>14489</v>
      </c>
      <c r="C9238" s="1" t="s">
        <v>725</v>
      </c>
      <c r="D9238" t="s">
        <v>14490</v>
      </c>
    </row>
    <row r="9239" spans="1:4" x14ac:dyDescent="0.25">
      <c r="A9239" s="4" t="str">
        <f>HYPERLINK("http://www.autodoc.ru/Web/price/art/PG30705271PL?analog=on","PG30705271PL")</f>
        <v>PG30705271PL</v>
      </c>
      <c r="B9239" s="1" t="s">
        <v>14487</v>
      </c>
      <c r="C9239" s="1" t="s">
        <v>725</v>
      </c>
      <c r="D9239" t="s">
        <v>14491</v>
      </c>
    </row>
    <row r="9240" spans="1:4" x14ac:dyDescent="0.25">
      <c r="A9240" s="4" t="str">
        <f>HYPERLINK("http://www.autodoc.ru/Web/price/art/PG30705271PR?analog=on","PG30705271PR")</f>
        <v>PG30705271PR</v>
      </c>
      <c r="B9240" s="1" t="s">
        <v>14489</v>
      </c>
      <c r="C9240" s="1" t="s">
        <v>725</v>
      </c>
      <c r="D9240" t="s">
        <v>14492</v>
      </c>
    </row>
    <row r="9241" spans="1:4" x14ac:dyDescent="0.25">
      <c r="A9241" s="4" t="str">
        <f>HYPERLINK("http://www.autodoc.ru/Web/price/art/PG30705300L?analog=on","PG30705300L")</f>
        <v>PG30705300L</v>
      </c>
      <c r="B9241" s="1" t="s">
        <v>14493</v>
      </c>
      <c r="C9241" s="1" t="s">
        <v>725</v>
      </c>
      <c r="D9241" t="s">
        <v>14494</v>
      </c>
    </row>
    <row r="9242" spans="1:4" x14ac:dyDescent="0.25">
      <c r="A9242" s="4" t="str">
        <f>HYPERLINK("http://www.autodoc.ru/Web/price/art/PG30705300R?analog=on","PG30705300R")</f>
        <v>PG30705300R</v>
      </c>
      <c r="B9242" s="1" t="s">
        <v>14495</v>
      </c>
      <c r="C9242" s="1" t="s">
        <v>725</v>
      </c>
      <c r="D9242" t="s">
        <v>14496</v>
      </c>
    </row>
    <row r="9243" spans="1:4" x14ac:dyDescent="0.25">
      <c r="A9243" s="4" t="str">
        <f>HYPERLINK("http://www.autodoc.ru/Web/price/art/PG30705301L?analog=on","PG30705301L")</f>
        <v>PG30705301L</v>
      </c>
      <c r="B9243" s="1" t="s">
        <v>14493</v>
      </c>
      <c r="C9243" s="1" t="s">
        <v>725</v>
      </c>
      <c r="D9243" t="s">
        <v>14497</v>
      </c>
    </row>
    <row r="9244" spans="1:4" x14ac:dyDescent="0.25">
      <c r="A9244" s="4" t="str">
        <f>HYPERLINK("http://www.autodoc.ru/Web/price/art/PG30705301R?analog=on","PG30705301R")</f>
        <v>PG30705301R</v>
      </c>
      <c r="B9244" s="1" t="s">
        <v>14495</v>
      </c>
      <c r="C9244" s="1" t="s">
        <v>725</v>
      </c>
      <c r="D9244" t="s">
        <v>14498</v>
      </c>
    </row>
    <row r="9245" spans="1:4" x14ac:dyDescent="0.25">
      <c r="A9245" s="4" t="str">
        <f>HYPERLINK("http://www.autodoc.ru/Web/price/art/PG30705330?analog=on","PG30705330")</f>
        <v>PG30705330</v>
      </c>
      <c r="B9245" s="1" t="s">
        <v>14499</v>
      </c>
      <c r="C9245" s="1" t="s">
        <v>725</v>
      </c>
      <c r="D9245" t="s">
        <v>14500</v>
      </c>
    </row>
    <row r="9246" spans="1:4" x14ac:dyDescent="0.25">
      <c r="A9246" s="4" t="str">
        <f>HYPERLINK("http://www.autodoc.ru/Web/price/art/PG30701460L?analog=on","PG30701460L")</f>
        <v>PG30701460L</v>
      </c>
      <c r="B9246" s="1" t="s">
        <v>14501</v>
      </c>
      <c r="C9246" s="1" t="s">
        <v>1298</v>
      </c>
      <c r="D9246" t="s">
        <v>14502</v>
      </c>
    </row>
    <row r="9247" spans="1:4" x14ac:dyDescent="0.25">
      <c r="A9247" s="4" t="str">
        <f>HYPERLINK("http://www.autodoc.ru/Web/price/art/PG30701460R?analog=on","PG30701460R")</f>
        <v>PG30701460R</v>
      </c>
      <c r="B9247" s="1" t="s">
        <v>14503</v>
      </c>
      <c r="C9247" s="1" t="s">
        <v>1298</v>
      </c>
      <c r="D9247" t="s">
        <v>14504</v>
      </c>
    </row>
    <row r="9248" spans="1:4" x14ac:dyDescent="0.25">
      <c r="A9248" s="4" t="str">
        <f>HYPERLINK("http://www.autodoc.ru/Web/price/art/PG307054G0?analog=on","PG307054G0")</f>
        <v>PG307054G0</v>
      </c>
      <c r="B9248" s="1" t="s">
        <v>14505</v>
      </c>
      <c r="C9248" s="1" t="s">
        <v>725</v>
      </c>
      <c r="D9248" t="s">
        <v>14506</v>
      </c>
    </row>
    <row r="9249" spans="1:4" x14ac:dyDescent="0.25">
      <c r="A9249" s="4" t="str">
        <f>HYPERLINK("http://www.autodoc.ru/Web/price/art/PG30701540N?analog=on","PG30701540N")</f>
        <v>PG30701540N</v>
      </c>
      <c r="B9249" s="1" t="s">
        <v>14507</v>
      </c>
      <c r="C9249" s="1" t="s">
        <v>1301</v>
      </c>
      <c r="D9249" t="s">
        <v>14508</v>
      </c>
    </row>
    <row r="9250" spans="1:4" x14ac:dyDescent="0.25">
      <c r="A9250" s="4" t="str">
        <f>HYPERLINK("http://www.autodoc.ru/Web/price/art/PG30701541N?analog=on","PG30701541N")</f>
        <v>PG30701541N</v>
      </c>
      <c r="B9250" s="1" t="s">
        <v>14509</v>
      </c>
      <c r="C9250" s="1" t="s">
        <v>1301</v>
      </c>
      <c r="D9250" t="s">
        <v>14510</v>
      </c>
    </row>
    <row r="9251" spans="1:4" x14ac:dyDescent="0.25">
      <c r="A9251" s="4" t="str">
        <f>HYPERLINK("http://www.autodoc.ru/Web/price/art/PG30705740L?analog=on","PG30705740L")</f>
        <v>PG30705740L</v>
      </c>
      <c r="B9251" s="1" t="s">
        <v>14511</v>
      </c>
      <c r="C9251" s="1" t="s">
        <v>725</v>
      </c>
      <c r="D9251" t="s">
        <v>14512</v>
      </c>
    </row>
    <row r="9252" spans="1:4" x14ac:dyDescent="0.25">
      <c r="A9252" s="4" t="str">
        <f>HYPERLINK("http://www.autodoc.ru/Web/price/art/PG30705740R?analog=on","PG30705740R")</f>
        <v>PG30705740R</v>
      </c>
      <c r="B9252" s="1" t="s">
        <v>14513</v>
      </c>
      <c r="C9252" s="1" t="s">
        <v>725</v>
      </c>
      <c r="D9252" t="s">
        <v>14514</v>
      </c>
    </row>
    <row r="9253" spans="1:4" x14ac:dyDescent="0.25">
      <c r="A9253" s="4" t="str">
        <f>HYPERLINK("http://www.autodoc.ru/Web/price/art/PG30701743BHN?analog=on","PG30701743BHN")</f>
        <v>PG30701743BHN</v>
      </c>
      <c r="B9253" s="1" t="s">
        <v>14515</v>
      </c>
      <c r="C9253" s="1" t="s">
        <v>1298</v>
      </c>
      <c r="D9253" t="s">
        <v>14516</v>
      </c>
    </row>
    <row r="9254" spans="1:4" x14ac:dyDescent="0.25">
      <c r="A9254" s="4" t="str">
        <f>HYPERLINK("http://www.autodoc.ru/Web/price/art/PG30701810L?analog=on","PG30701810L")</f>
        <v>PG30701810L</v>
      </c>
      <c r="B9254" s="1" t="s">
        <v>5035</v>
      </c>
      <c r="C9254" s="1" t="s">
        <v>1298</v>
      </c>
      <c r="D9254" t="s">
        <v>5036</v>
      </c>
    </row>
    <row r="9255" spans="1:4" x14ac:dyDescent="0.25">
      <c r="A9255" s="4" t="str">
        <f>HYPERLINK("http://www.autodoc.ru/Web/price/art/PG30701810R?analog=on","PG30701810R")</f>
        <v>PG30701810R</v>
      </c>
      <c r="B9255" s="1" t="s">
        <v>5037</v>
      </c>
      <c r="C9255" s="1" t="s">
        <v>1298</v>
      </c>
      <c r="D9255" t="s">
        <v>5038</v>
      </c>
    </row>
    <row r="9256" spans="1:4" x14ac:dyDescent="0.25">
      <c r="A9256" s="4" t="str">
        <f>HYPERLINK("http://www.autodoc.ru/Web/price/art/PG30705880?analog=on","PG30705880")</f>
        <v>PG30705880</v>
      </c>
      <c r="B9256" s="1" t="s">
        <v>14517</v>
      </c>
      <c r="C9256" s="1" t="s">
        <v>725</v>
      </c>
      <c r="D9256" t="s">
        <v>14518</v>
      </c>
    </row>
    <row r="9257" spans="1:4" x14ac:dyDescent="0.25">
      <c r="A9257" s="4" t="str">
        <f>HYPERLINK("http://www.autodoc.ru/Web/price/art/PG307059A0L?analog=on","PG307059A0L")</f>
        <v>PG307059A0L</v>
      </c>
      <c r="B9257" s="1" t="s">
        <v>14519</v>
      </c>
      <c r="C9257" s="1" t="s">
        <v>725</v>
      </c>
      <c r="D9257" t="s">
        <v>14520</v>
      </c>
    </row>
    <row r="9258" spans="1:4" x14ac:dyDescent="0.25">
      <c r="A9258" s="4" t="str">
        <f>HYPERLINK("http://www.autodoc.ru/Web/price/art/PG307059A0R?analog=on","PG307059A0R")</f>
        <v>PG307059A0R</v>
      </c>
      <c r="B9258" s="1" t="s">
        <v>14521</v>
      </c>
      <c r="C9258" s="1" t="s">
        <v>725</v>
      </c>
      <c r="D9258" t="s">
        <v>14522</v>
      </c>
    </row>
    <row r="9259" spans="1:4" x14ac:dyDescent="0.25">
      <c r="A9259" s="4" t="str">
        <f>HYPERLINK("http://www.autodoc.ru/Web/price/art/CNXSA00910?analog=on","CNXSA00910")</f>
        <v>CNXSA00910</v>
      </c>
      <c r="B9259" s="1" t="s">
        <v>5121</v>
      </c>
      <c r="C9259" s="1" t="s">
        <v>3014</v>
      </c>
      <c r="D9259" t="s">
        <v>5122</v>
      </c>
    </row>
    <row r="9260" spans="1:4" x14ac:dyDescent="0.25">
      <c r="A9260" s="4" t="str">
        <f>HYPERLINK("http://www.autodoc.ru/Web/price/art/PG307019F0?analog=on","PG307019F0")</f>
        <v>PG307019F0</v>
      </c>
      <c r="B9260" s="1" t="s">
        <v>14523</v>
      </c>
      <c r="C9260" s="1" t="s">
        <v>1333</v>
      </c>
      <c r="D9260" t="s">
        <v>14524</v>
      </c>
    </row>
    <row r="9261" spans="1:4" x14ac:dyDescent="0.25">
      <c r="A9261" s="3" t="s">
        <v>14525</v>
      </c>
      <c r="B9261" s="3"/>
      <c r="C9261" s="3"/>
      <c r="D9261" s="3"/>
    </row>
    <row r="9262" spans="1:4" x14ac:dyDescent="0.25">
      <c r="A9262" s="4" t="str">
        <f>HYPERLINK("http://www.autodoc.ru/Web/price/art/PG30701000L?analog=on","PG30701000L")</f>
        <v>PG30701000L</v>
      </c>
      <c r="B9262" s="1" t="s">
        <v>14526</v>
      </c>
      <c r="C9262" s="1" t="s">
        <v>1753</v>
      </c>
      <c r="D9262" t="s">
        <v>14527</v>
      </c>
    </row>
    <row r="9263" spans="1:4" x14ac:dyDescent="0.25">
      <c r="A9263" s="4" t="str">
        <f>HYPERLINK("http://www.autodoc.ru/Web/price/art/PG30701000R?analog=on","PG30701000R")</f>
        <v>PG30701000R</v>
      </c>
      <c r="B9263" s="1" t="s">
        <v>14528</v>
      </c>
      <c r="C9263" s="1" t="s">
        <v>1753</v>
      </c>
      <c r="D9263" t="s">
        <v>14529</v>
      </c>
    </row>
    <row r="9264" spans="1:4" x14ac:dyDescent="0.25">
      <c r="A9264" s="4" t="str">
        <f>HYPERLINK("http://www.autodoc.ru/Web/price/art/PG30701001BN?analog=on","PG30701001BN")</f>
        <v>PG30701001BN</v>
      </c>
      <c r="B9264" s="1" t="s">
        <v>14530</v>
      </c>
      <c r="C9264" s="1" t="s">
        <v>1753</v>
      </c>
      <c r="D9264" t="s">
        <v>14531</v>
      </c>
    </row>
    <row r="9265" spans="1:4" x14ac:dyDescent="0.25">
      <c r="A9265" s="4" t="str">
        <f>HYPERLINK("http://www.autodoc.ru/Web/price/art/PG30701002BN?analog=on","PG30701002BN")</f>
        <v>PG30701002BN</v>
      </c>
      <c r="B9265" s="1" t="s">
        <v>14530</v>
      </c>
      <c r="C9265" s="1" t="s">
        <v>1753</v>
      </c>
      <c r="D9265" t="s">
        <v>14532</v>
      </c>
    </row>
    <row r="9266" spans="1:4" x14ac:dyDescent="0.25">
      <c r="A9266" s="4" t="str">
        <f>HYPERLINK("http://www.autodoc.ru/Web/price/art/PG30701003HN?analog=on","PG30701003HN")</f>
        <v>PG30701003HN</v>
      </c>
      <c r="B9266" s="1" t="s">
        <v>14530</v>
      </c>
      <c r="C9266" s="1" t="s">
        <v>1753</v>
      </c>
      <c r="D9266" t="s">
        <v>14533</v>
      </c>
    </row>
    <row r="9267" spans="1:4" x14ac:dyDescent="0.25">
      <c r="A9267" s="4" t="str">
        <f>HYPERLINK("http://www.autodoc.ru/Web/price/art/PG30701004BN?analog=on","PG30701004BN")</f>
        <v>PG30701004BN</v>
      </c>
      <c r="B9267" s="1" t="s">
        <v>14530</v>
      </c>
      <c r="C9267" s="1" t="s">
        <v>1753</v>
      </c>
      <c r="D9267" t="s">
        <v>14534</v>
      </c>
    </row>
    <row r="9268" spans="1:4" x14ac:dyDescent="0.25">
      <c r="A9268" s="4" t="str">
        <f>HYPERLINK("http://www.autodoc.ru/Web/price/art/PG30701100LB?analog=on","PG30701100LB")</f>
        <v>PG30701100LB</v>
      </c>
      <c r="B9268" s="1" t="s">
        <v>14535</v>
      </c>
      <c r="C9268" s="1" t="s">
        <v>1753</v>
      </c>
      <c r="D9268" t="s">
        <v>14536</v>
      </c>
    </row>
    <row r="9269" spans="1:4" x14ac:dyDescent="0.25">
      <c r="A9269" s="4" t="str">
        <f>HYPERLINK("http://www.autodoc.ru/Web/price/art/PG30701160X?analog=on","PG30701160X")</f>
        <v>PG30701160X</v>
      </c>
      <c r="B9269" s="1" t="s">
        <v>14537</v>
      </c>
      <c r="C9269" s="1" t="s">
        <v>1753</v>
      </c>
      <c r="D9269" t="s">
        <v>14538</v>
      </c>
    </row>
    <row r="9270" spans="1:4" x14ac:dyDescent="0.25">
      <c r="A9270" s="4" t="str">
        <f>HYPERLINK("http://www.autodoc.ru/Web/price/art/PG30701161X?analog=on","PG30701161X")</f>
        <v>PG30701161X</v>
      </c>
      <c r="B9270" s="1" t="s">
        <v>14539</v>
      </c>
      <c r="C9270" s="1" t="s">
        <v>1753</v>
      </c>
      <c r="D9270" t="s">
        <v>14449</v>
      </c>
    </row>
    <row r="9271" spans="1:4" x14ac:dyDescent="0.25">
      <c r="A9271" s="4" t="str">
        <f>HYPERLINK("http://www.autodoc.ru/Web/price/art/PG30701162X?analog=on","PG30701162X")</f>
        <v>PG30701162X</v>
      </c>
      <c r="B9271" s="1" t="s">
        <v>14537</v>
      </c>
      <c r="C9271" s="1" t="s">
        <v>1298</v>
      </c>
      <c r="D9271" t="s">
        <v>14540</v>
      </c>
    </row>
    <row r="9272" spans="1:4" x14ac:dyDescent="0.25">
      <c r="A9272" s="4" t="str">
        <f>HYPERLINK("http://www.autodoc.ru/Web/price/art/PG30701170BL?analog=on","PG30701170BL")</f>
        <v>PG30701170BL</v>
      </c>
      <c r="B9272" s="1" t="s">
        <v>14463</v>
      </c>
      <c r="C9272" s="1" t="s">
        <v>1753</v>
      </c>
      <c r="D9272" t="s">
        <v>14541</v>
      </c>
    </row>
    <row r="9273" spans="1:4" x14ac:dyDescent="0.25">
      <c r="A9273" s="4" t="str">
        <f>HYPERLINK("http://www.autodoc.ru/Web/price/art/PG30701170BR?analog=on","PG30701170BR")</f>
        <v>PG30701170BR</v>
      </c>
      <c r="B9273" s="1" t="s">
        <v>14466</v>
      </c>
      <c r="C9273" s="1" t="s">
        <v>1753</v>
      </c>
      <c r="D9273" t="s">
        <v>14542</v>
      </c>
    </row>
    <row r="9274" spans="1:4" x14ac:dyDescent="0.25">
      <c r="A9274" s="4" t="str">
        <f>HYPERLINK("http://www.autodoc.ru/Web/price/art/PG30701171XL?analog=on","PG30701171XL")</f>
        <v>PG30701171XL</v>
      </c>
      <c r="B9274" s="1" t="s">
        <v>14543</v>
      </c>
      <c r="C9274" s="1" t="s">
        <v>1753</v>
      </c>
      <c r="D9274" t="s">
        <v>14544</v>
      </c>
    </row>
    <row r="9275" spans="1:4" x14ac:dyDescent="0.25">
      <c r="A9275" s="4" t="str">
        <f>HYPERLINK("http://www.autodoc.ru/Web/price/art/PG30701171XR?analog=on","PG30701171XR")</f>
        <v>PG30701171XR</v>
      </c>
      <c r="B9275" s="1" t="s">
        <v>14545</v>
      </c>
      <c r="C9275" s="1" t="s">
        <v>1753</v>
      </c>
      <c r="D9275" t="s">
        <v>14546</v>
      </c>
    </row>
    <row r="9276" spans="1:4" x14ac:dyDescent="0.25">
      <c r="A9276" s="4" t="str">
        <f>HYPERLINK("http://www.autodoc.ru/Web/price/art/PG30701190B?analog=on","PG30701190B")</f>
        <v>PG30701190B</v>
      </c>
      <c r="B9276" s="1" t="s">
        <v>14547</v>
      </c>
      <c r="C9276" s="1" t="s">
        <v>1753</v>
      </c>
      <c r="D9276" t="s">
        <v>14548</v>
      </c>
    </row>
    <row r="9277" spans="1:4" x14ac:dyDescent="0.25">
      <c r="A9277" s="4" t="str">
        <f>HYPERLINK("http://www.autodoc.ru/Web/price/art/PG30701220BL?analog=on","PG30701220BL")</f>
        <v>PG30701220BL</v>
      </c>
      <c r="B9277" s="1" t="s">
        <v>14549</v>
      </c>
      <c r="C9277" s="1" t="s">
        <v>1753</v>
      </c>
      <c r="D9277" t="s">
        <v>14481</v>
      </c>
    </row>
    <row r="9278" spans="1:4" x14ac:dyDescent="0.25">
      <c r="A9278" s="4" t="str">
        <f>HYPERLINK("http://www.autodoc.ru/Web/price/art/PG30701220BR?analog=on","PG30701220BR")</f>
        <v>PG30701220BR</v>
      </c>
      <c r="B9278" s="1" t="s">
        <v>14550</v>
      </c>
      <c r="C9278" s="1" t="s">
        <v>1753</v>
      </c>
      <c r="D9278" t="s">
        <v>14482</v>
      </c>
    </row>
    <row r="9279" spans="1:4" x14ac:dyDescent="0.25">
      <c r="A9279" s="4" t="str">
        <f>HYPERLINK("http://www.autodoc.ru/Web/price/art/PG30701240M?analog=on","PG30701240M")</f>
        <v>PG30701240M</v>
      </c>
      <c r="B9279" s="1" t="s">
        <v>14551</v>
      </c>
      <c r="C9279" s="1" t="s">
        <v>1298</v>
      </c>
      <c r="D9279" t="s">
        <v>14552</v>
      </c>
    </row>
    <row r="9280" spans="1:4" x14ac:dyDescent="0.25">
      <c r="A9280" s="4" t="str">
        <f>HYPERLINK("http://www.autodoc.ru/Web/price/art/PG30701270PL?analog=on","PG30701270PL")</f>
        <v>PG30701270PL</v>
      </c>
      <c r="B9280" s="1" t="s">
        <v>14553</v>
      </c>
      <c r="C9280" s="1" t="s">
        <v>1298</v>
      </c>
      <c r="D9280" t="s">
        <v>14488</v>
      </c>
    </row>
    <row r="9281" spans="1:4" x14ac:dyDescent="0.25">
      <c r="A9281" s="4" t="str">
        <f>HYPERLINK("http://www.autodoc.ru/Web/price/art/PG30701270PR?analog=on","PG30701270PR")</f>
        <v>PG30701270PR</v>
      </c>
      <c r="B9281" s="1" t="s">
        <v>14554</v>
      </c>
      <c r="C9281" s="1" t="s">
        <v>1298</v>
      </c>
      <c r="D9281" t="s">
        <v>14490</v>
      </c>
    </row>
    <row r="9282" spans="1:4" x14ac:dyDescent="0.25">
      <c r="A9282" s="4" t="str">
        <f>HYPERLINK("http://www.autodoc.ru/Web/price/art/PG30701300L?analog=on","PG30701300L")</f>
        <v>PG30701300L</v>
      </c>
      <c r="B9282" s="1" t="s">
        <v>14555</v>
      </c>
      <c r="C9282" s="1" t="s">
        <v>1298</v>
      </c>
      <c r="D9282" t="s">
        <v>14556</v>
      </c>
    </row>
    <row r="9283" spans="1:4" x14ac:dyDescent="0.25">
      <c r="A9283" s="4" t="str">
        <f>HYPERLINK("http://www.autodoc.ru/Web/price/art/PG30701300R?analog=on","PG30701300R")</f>
        <v>PG30701300R</v>
      </c>
      <c r="B9283" s="1" t="s">
        <v>14557</v>
      </c>
      <c r="C9283" s="1" t="s">
        <v>1298</v>
      </c>
      <c r="D9283" t="s">
        <v>14558</v>
      </c>
    </row>
    <row r="9284" spans="1:4" x14ac:dyDescent="0.25">
      <c r="A9284" s="4" t="str">
        <f>HYPERLINK("http://www.autodoc.ru/Web/price/art/PG30701301L?analog=on","PG30701301L")</f>
        <v>PG30701301L</v>
      </c>
      <c r="B9284" s="1" t="s">
        <v>14555</v>
      </c>
      <c r="C9284" s="1" t="s">
        <v>1298</v>
      </c>
      <c r="D9284" t="s">
        <v>14497</v>
      </c>
    </row>
    <row r="9285" spans="1:4" x14ac:dyDescent="0.25">
      <c r="A9285" s="4" t="str">
        <f>HYPERLINK("http://www.autodoc.ru/Web/price/art/PG30701301R?analog=on","PG30701301R")</f>
        <v>PG30701301R</v>
      </c>
      <c r="B9285" s="1" t="s">
        <v>14557</v>
      </c>
      <c r="C9285" s="1" t="s">
        <v>1298</v>
      </c>
      <c r="D9285" t="s">
        <v>14498</v>
      </c>
    </row>
    <row r="9286" spans="1:4" x14ac:dyDescent="0.25">
      <c r="A9286" s="4" t="str">
        <f>HYPERLINK("http://www.autodoc.ru/Web/price/art/PG30701330?analog=on","PG30701330")</f>
        <v>PG30701330</v>
      </c>
      <c r="B9286" s="1" t="s">
        <v>14559</v>
      </c>
      <c r="C9286" s="1" t="s">
        <v>1753</v>
      </c>
      <c r="D9286" t="s">
        <v>14500</v>
      </c>
    </row>
    <row r="9287" spans="1:4" x14ac:dyDescent="0.25">
      <c r="A9287" s="4" t="str">
        <f>HYPERLINK("http://www.autodoc.ru/Web/price/art/PG30701380P?analog=on","PG30701380P")</f>
        <v>PG30701380P</v>
      </c>
      <c r="B9287" s="1" t="s">
        <v>14560</v>
      </c>
      <c r="C9287" s="1" t="s">
        <v>1298</v>
      </c>
      <c r="D9287" t="s">
        <v>14561</v>
      </c>
    </row>
    <row r="9288" spans="1:4" x14ac:dyDescent="0.25">
      <c r="A9288" s="4" t="str">
        <f>HYPERLINK("http://www.autodoc.ru/Web/price/art/PG30701381P?analog=on","PG30701381P")</f>
        <v>PG30701381P</v>
      </c>
      <c r="B9288" s="1" t="s">
        <v>5499</v>
      </c>
      <c r="C9288" s="1" t="s">
        <v>1298</v>
      </c>
      <c r="D9288" t="s">
        <v>5500</v>
      </c>
    </row>
    <row r="9289" spans="1:4" x14ac:dyDescent="0.25">
      <c r="A9289" s="4" t="str">
        <f>HYPERLINK("http://www.autodoc.ru/Web/price/art/PG30701450L?analog=on","PG30701450L")</f>
        <v>PG30701450L</v>
      </c>
      <c r="B9289" s="1" t="s">
        <v>14562</v>
      </c>
      <c r="C9289" s="1" t="s">
        <v>1298</v>
      </c>
      <c r="D9289" t="s">
        <v>14563</v>
      </c>
    </row>
    <row r="9290" spans="1:4" x14ac:dyDescent="0.25">
      <c r="A9290" s="4" t="str">
        <f>HYPERLINK("http://www.autodoc.ru/Web/price/art/PG30701450R?analog=on","PG30701450R")</f>
        <v>PG30701450R</v>
      </c>
      <c r="B9290" s="1" t="s">
        <v>14564</v>
      </c>
      <c r="C9290" s="1" t="s">
        <v>1298</v>
      </c>
      <c r="D9290" t="s">
        <v>14565</v>
      </c>
    </row>
    <row r="9291" spans="1:4" x14ac:dyDescent="0.25">
      <c r="A9291" s="4" t="str">
        <f>HYPERLINK("http://www.autodoc.ru/Web/price/art/PG30701451XL?analog=on","PG30701451XL")</f>
        <v>PG30701451XL</v>
      </c>
      <c r="B9291" s="1" t="s">
        <v>14566</v>
      </c>
      <c r="C9291" s="1" t="s">
        <v>1298</v>
      </c>
      <c r="D9291" t="s">
        <v>14567</v>
      </c>
    </row>
    <row r="9292" spans="1:4" x14ac:dyDescent="0.25">
      <c r="A9292" s="4" t="str">
        <f>HYPERLINK("http://www.autodoc.ru/Web/price/art/PG30701451XR?analog=on","PG30701451XR")</f>
        <v>PG30701451XR</v>
      </c>
      <c r="B9292" s="1" t="s">
        <v>14568</v>
      </c>
      <c r="C9292" s="1" t="s">
        <v>1298</v>
      </c>
      <c r="D9292" t="s">
        <v>14569</v>
      </c>
    </row>
    <row r="9293" spans="1:4" x14ac:dyDescent="0.25">
      <c r="A9293" s="4" t="str">
        <f>HYPERLINK("http://www.autodoc.ru/Web/price/art/PG30701460L?analog=on","PG30701460L")</f>
        <v>PG30701460L</v>
      </c>
      <c r="B9293" s="1" t="s">
        <v>14501</v>
      </c>
      <c r="C9293" s="1" t="s">
        <v>1298</v>
      </c>
      <c r="D9293" t="s">
        <v>14502</v>
      </c>
    </row>
    <row r="9294" spans="1:4" x14ac:dyDescent="0.25">
      <c r="A9294" s="4" t="str">
        <f>HYPERLINK("http://www.autodoc.ru/Web/price/art/PG30701460R?analog=on","PG30701460R")</f>
        <v>PG30701460R</v>
      </c>
      <c r="B9294" s="1" t="s">
        <v>14503</v>
      </c>
      <c r="C9294" s="1" t="s">
        <v>1298</v>
      </c>
      <c r="D9294" t="s">
        <v>14504</v>
      </c>
    </row>
    <row r="9295" spans="1:4" x14ac:dyDescent="0.25">
      <c r="A9295" s="4" t="str">
        <f>HYPERLINK("http://www.autodoc.ru/Web/price/art/PG307014G0?analog=on","PG307014G0")</f>
        <v>PG307014G0</v>
      </c>
      <c r="B9295" s="1" t="s">
        <v>14570</v>
      </c>
      <c r="C9295" s="1" t="s">
        <v>1753</v>
      </c>
      <c r="D9295" t="s">
        <v>14506</v>
      </c>
    </row>
    <row r="9296" spans="1:4" x14ac:dyDescent="0.25">
      <c r="A9296" s="4" t="str">
        <f>HYPERLINK("http://www.autodoc.ru/Web/price/art/PG307014G1?analog=on","PG307014G1")</f>
        <v>PG307014G1</v>
      </c>
      <c r="B9296" s="1" t="s">
        <v>14571</v>
      </c>
      <c r="C9296" s="1" t="s">
        <v>1753</v>
      </c>
      <c r="D9296" t="s">
        <v>14572</v>
      </c>
    </row>
    <row r="9297" spans="1:4" x14ac:dyDescent="0.25">
      <c r="A9297" s="4" t="str">
        <f>HYPERLINK("http://www.autodoc.ru/Web/price/art/PG30701480L?analog=on","PG30701480L")</f>
        <v>PG30701480L</v>
      </c>
      <c r="B9297" s="1" t="s">
        <v>14573</v>
      </c>
      <c r="C9297" s="1" t="s">
        <v>1298</v>
      </c>
      <c r="D9297" t="s">
        <v>14574</v>
      </c>
    </row>
    <row r="9298" spans="1:4" x14ac:dyDescent="0.25">
      <c r="A9298" s="4" t="str">
        <f>HYPERLINK("http://www.autodoc.ru/Web/price/art/PG30701480R?analog=on","PG30701480R")</f>
        <v>PG30701480R</v>
      </c>
      <c r="B9298" s="1" t="s">
        <v>14575</v>
      </c>
      <c r="C9298" s="1" t="s">
        <v>1298</v>
      </c>
      <c r="D9298" t="s">
        <v>14576</v>
      </c>
    </row>
    <row r="9299" spans="1:4" x14ac:dyDescent="0.25">
      <c r="A9299" s="4" t="str">
        <f>HYPERLINK("http://www.autodoc.ru/Web/price/art/PG30701640X?analog=on","PG30701640X")</f>
        <v>PG30701640X</v>
      </c>
      <c r="B9299" s="1" t="s">
        <v>14577</v>
      </c>
      <c r="C9299" s="1" t="s">
        <v>14578</v>
      </c>
      <c r="D9299" t="s">
        <v>14579</v>
      </c>
    </row>
    <row r="9300" spans="1:4" x14ac:dyDescent="0.25">
      <c r="A9300" s="4" t="str">
        <f>HYPERLINK("http://www.autodoc.ru/Web/price/art/PG30701641X?analog=on","PG30701641X")</f>
        <v>PG30701641X</v>
      </c>
      <c r="B9300" s="1" t="s">
        <v>14580</v>
      </c>
      <c r="C9300" s="1" t="s">
        <v>14578</v>
      </c>
      <c r="D9300" t="s">
        <v>14581</v>
      </c>
    </row>
    <row r="9301" spans="1:4" x14ac:dyDescent="0.25">
      <c r="A9301" s="4" t="str">
        <f>HYPERLINK("http://www.autodoc.ru/Web/price/art/PG30701642X?analog=on","PG30701642X")</f>
        <v>PG30701642X</v>
      </c>
      <c r="B9301" s="1" t="s">
        <v>14577</v>
      </c>
      <c r="C9301" s="1" t="s">
        <v>1298</v>
      </c>
      <c r="D9301" t="s">
        <v>14582</v>
      </c>
    </row>
    <row r="9302" spans="1:4" x14ac:dyDescent="0.25">
      <c r="A9302" s="4" t="str">
        <f>HYPERLINK("http://www.autodoc.ru/Web/price/art/PG30701660BL?analog=on","PG30701660BL")</f>
        <v>PG30701660BL</v>
      </c>
      <c r="B9302" s="1" t="s">
        <v>14583</v>
      </c>
      <c r="C9302" s="1" t="s">
        <v>1753</v>
      </c>
      <c r="D9302" t="s">
        <v>14584</v>
      </c>
    </row>
    <row r="9303" spans="1:4" x14ac:dyDescent="0.25">
      <c r="A9303" s="4" t="str">
        <f>HYPERLINK("http://www.autodoc.ru/Web/price/art/PG30701660BR?analog=on","PG30701660BR")</f>
        <v>PG30701660BR</v>
      </c>
      <c r="B9303" s="1" t="s">
        <v>14585</v>
      </c>
      <c r="C9303" s="1" t="s">
        <v>1753</v>
      </c>
      <c r="D9303" t="s">
        <v>14586</v>
      </c>
    </row>
    <row r="9304" spans="1:4" x14ac:dyDescent="0.25">
      <c r="A9304" s="4" t="str">
        <f>HYPERLINK("http://www.autodoc.ru/Web/price/art/PG30701661XL?analog=on","PG30701661XL")</f>
        <v>PG30701661XL</v>
      </c>
      <c r="B9304" s="1" t="s">
        <v>14583</v>
      </c>
      <c r="C9304" s="1" t="s">
        <v>1753</v>
      </c>
      <c r="D9304" t="s">
        <v>14587</v>
      </c>
    </row>
    <row r="9305" spans="1:4" x14ac:dyDescent="0.25">
      <c r="A9305" s="4" t="str">
        <f>HYPERLINK("http://www.autodoc.ru/Web/price/art/PG30701661XR?analog=on","PG30701661XR")</f>
        <v>PG30701661XR</v>
      </c>
      <c r="B9305" s="1" t="s">
        <v>14585</v>
      </c>
      <c r="C9305" s="1" t="s">
        <v>1753</v>
      </c>
      <c r="D9305" t="s">
        <v>14588</v>
      </c>
    </row>
    <row r="9306" spans="1:4" x14ac:dyDescent="0.25">
      <c r="A9306" s="4" t="str">
        <f>HYPERLINK("http://www.autodoc.ru/Web/price/art/PG30701741L?analog=on","PG30701741L")</f>
        <v>PG30701741L</v>
      </c>
      <c r="B9306" s="1" t="s">
        <v>14589</v>
      </c>
      <c r="C9306" s="1" t="s">
        <v>1298</v>
      </c>
      <c r="D9306" t="s">
        <v>14512</v>
      </c>
    </row>
    <row r="9307" spans="1:4" x14ac:dyDescent="0.25">
      <c r="A9307" s="4" t="str">
        <f>HYPERLINK("http://www.autodoc.ru/Web/price/art/PG30701741R?analog=on","PG30701741R")</f>
        <v>PG30701741R</v>
      </c>
      <c r="B9307" s="1" t="s">
        <v>14590</v>
      </c>
      <c r="C9307" s="1" t="s">
        <v>1298</v>
      </c>
      <c r="D9307" t="s">
        <v>14514</v>
      </c>
    </row>
    <row r="9308" spans="1:4" x14ac:dyDescent="0.25">
      <c r="A9308" s="4" t="str">
        <f>HYPERLINK("http://www.autodoc.ru/Web/price/art/PG30701742L?analog=on","PG30701742L")</f>
        <v>PG30701742L</v>
      </c>
      <c r="B9308" s="1" t="s">
        <v>14591</v>
      </c>
      <c r="C9308" s="1" t="s">
        <v>1298</v>
      </c>
      <c r="D9308" t="s">
        <v>14592</v>
      </c>
    </row>
    <row r="9309" spans="1:4" x14ac:dyDescent="0.25">
      <c r="A9309" s="4" t="str">
        <f>HYPERLINK("http://www.autodoc.ru/Web/price/art/PG30701742R?analog=on","PG30701742R")</f>
        <v>PG30701742R</v>
      </c>
      <c r="B9309" s="1" t="s">
        <v>14593</v>
      </c>
      <c r="C9309" s="1" t="s">
        <v>1298</v>
      </c>
      <c r="D9309" t="s">
        <v>14594</v>
      </c>
    </row>
    <row r="9310" spans="1:4" x14ac:dyDescent="0.25">
      <c r="A9310" s="4" t="str">
        <f>HYPERLINK("http://www.autodoc.ru/Web/price/art/PG30701743BHN?analog=on","PG30701743BHN")</f>
        <v>PG30701743BHN</v>
      </c>
      <c r="B9310" s="1" t="s">
        <v>14515</v>
      </c>
      <c r="C9310" s="1" t="s">
        <v>1298</v>
      </c>
      <c r="D9310" t="s">
        <v>14516</v>
      </c>
    </row>
    <row r="9311" spans="1:4" x14ac:dyDescent="0.25">
      <c r="A9311" s="4" t="str">
        <f>HYPERLINK("http://www.autodoc.ru/Web/price/art/PG30701744HN?analog=on","PG30701744HN")</f>
        <v>PG30701744HN</v>
      </c>
      <c r="B9311" s="1" t="s">
        <v>14515</v>
      </c>
      <c r="C9311" s="1" t="s">
        <v>1298</v>
      </c>
      <c r="D9311" t="s">
        <v>14595</v>
      </c>
    </row>
    <row r="9312" spans="1:4" x14ac:dyDescent="0.25">
      <c r="A9312" s="4" t="str">
        <f>HYPERLINK("http://www.autodoc.ru/Web/price/art/PG30701745HN?analog=on","PG30701745HN")</f>
        <v>PG30701745HN</v>
      </c>
      <c r="B9312" s="1" t="s">
        <v>14596</v>
      </c>
      <c r="C9312" s="1" t="s">
        <v>1298</v>
      </c>
      <c r="D9312" t="s">
        <v>14597</v>
      </c>
    </row>
    <row r="9313" spans="1:4" x14ac:dyDescent="0.25">
      <c r="A9313" s="4" t="str">
        <f>HYPERLINK("http://www.autodoc.ru/Web/price/art/PG30701810L?analog=on","PG30701810L")</f>
        <v>PG30701810L</v>
      </c>
      <c r="B9313" s="1" t="s">
        <v>5035</v>
      </c>
      <c r="C9313" s="1" t="s">
        <v>1298</v>
      </c>
      <c r="D9313" t="s">
        <v>5036</v>
      </c>
    </row>
    <row r="9314" spans="1:4" x14ac:dyDescent="0.25">
      <c r="A9314" s="4" t="str">
        <f>HYPERLINK("http://www.autodoc.ru/Web/price/art/PG30701810R?analog=on","PG30701810R")</f>
        <v>PG30701810R</v>
      </c>
      <c r="B9314" s="1" t="s">
        <v>5037</v>
      </c>
      <c r="C9314" s="1" t="s">
        <v>1298</v>
      </c>
      <c r="D9314" t="s">
        <v>5038</v>
      </c>
    </row>
    <row r="9315" spans="1:4" x14ac:dyDescent="0.25">
      <c r="A9315" s="4" t="str">
        <f>HYPERLINK("http://www.autodoc.ru/Web/price/art/PG30700910?analog=on","PG30700910")</f>
        <v>PG30700910</v>
      </c>
      <c r="B9315" s="1" t="s">
        <v>5552</v>
      </c>
      <c r="C9315" s="1" t="s">
        <v>3014</v>
      </c>
      <c r="D9315" t="s">
        <v>5553</v>
      </c>
    </row>
    <row r="9316" spans="1:4" x14ac:dyDescent="0.25">
      <c r="A9316" s="4" t="str">
        <f>HYPERLINK("http://www.autodoc.ru/Web/price/art/PG307019A0L?analog=on","PG307019A0L")</f>
        <v>PG307019A0L</v>
      </c>
      <c r="B9316" s="1" t="s">
        <v>14598</v>
      </c>
      <c r="C9316" s="1" t="s">
        <v>1298</v>
      </c>
      <c r="D9316" t="s">
        <v>14520</v>
      </c>
    </row>
    <row r="9317" spans="1:4" x14ac:dyDescent="0.25">
      <c r="A9317" s="4" t="str">
        <f>HYPERLINK("http://www.autodoc.ru/Web/price/art/PG307019A0R?analog=on","PG307019A0R")</f>
        <v>PG307019A0R</v>
      </c>
      <c r="B9317" s="1" t="s">
        <v>14598</v>
      </c>
      <c r="C9317" s="1" t="s">
        <v>1298</v>
      </c>
      <c r="D9317" t="s">
        <v>14522</v>
      </c>
    </row>
    <row r="9318" spans="1:4" x14ac:dyDescent="0.25">
      <c r="A9318" s="4" t="str">
        <f>HYPERLINK("http://www.autodoc.ru/Web/price/art/CNXSA00910?analog=on","CNXSA00910")</f>
        <v>CNXSA00910</v>
      </c>
      <c r="B9318" s="1" t="s">
        <v>5121</v>
      </c>
      <c r="C9318" s="1" t="s">
        <v>3014</v>
      </c>
      <c r="D9318" t="s">
        <v>5122</v>
      </c>
    </row>
    <row r="9319" spans="1:4" x14ac:dyDescent="0.25">
      <c r="A9319" s="4" t="str">
        <f>HYPERLINK("http://www.autodoc.ru/Web/price/art/PG30700911?analog=on","PG30700911")</f>
        <v>PG30700911</v>
      </c>
      <c r="B9319" s="1" t="s">
        <v>5557</v>
      </c>
      <c r="C9319" s="1" t="s">
        <v>3014</v>
      </c>
      <c r="D9319" t="s">
        <v>5558</v>
      </c>
    </row>
    <row r="9320" spans="1:4" x14ac:dyDescent="0.25">
      <c r="A9320" s="4" t="str">
        <f>HYPERLINK("http://www.autodoc.ru/Web/price/art/CNXSA00911?analog=on","CNXSA00911")</f>
        <v>CNXSA00911</v>
      </c>
      <c r="B9320" s="1" t="s">
        <v>5123</v>
      </c>
      <c r="C9320" s="1" t="s">
        <v>3014</v>
      </c>
      <c r="D9320" t="s">
        <v>5124</v>
      </c>
    </row>
    <row r="9321" spans="1:4" x14ac:dyDescent="0.25">
      <c r="A9321" s="4" t="str">
        <f>HYPERLINK("http://www.autodoc.ru/Web/price/art/PG307019B0N?analog=on","PG307019B0N")</f>
        <v>PG307019B0N</v>
      </c>
      <c r="B9321" s="1" t="s">
        <v>14599</v>
      </c>
      <c r="C9321" s="1" t="s">
        <v>1298</v>
      </c>
      <c r="D9321" t="s">
        <v>14600</v>
      </c>
    </row>
    <row r="9322" spans="1:4" x14ac:dyDescent="0.25">
      <c r="A9322" s="4" t="str">
        <f>HYPERLINK("http://www.autodoc.ru/Web/price/art/PG30701920?analog=on","PG30701920")</f>
        <v>PG30701920</v>
      </c>
      <c r="B9322" s="1" t="s">
        <v>14601</v>
      </c>
      <c r="C9322" s="1" t="s">
        <v>1298</v>
      </c>
      <c r="D9322" t="s">
        <v>14602</v>
      </c>
    </row>
    <row r="9323" spans="1:4" x14ac:dyDescent="0.25">
      <c r="A9323" s="4" t="str">
        <f>HYPERLINK("http://www.autodoc.ru/Web/price/art/PG30700931?analog=on","PG30700931")</f>
        <v>PG30700931</v>
      </c>
      <c r="B9323" s="1" t="s">
        <v>5560</v>
      </c>
      <c r="C9323" s="1" t="s">
        <v>3014</v>
      </c>
      <c r="D9323" t="s">
        <v>5561</v>
      </c>
    </row>
    <row r="9324" spans="1:4" x14ac:dyDescent="0.25">
      <c r="A9324" s="4" t="str">
        <f>HYPERLINK("http://www.autodoc.ru/Web/price/art/PG30701931?analog=on","PG30701931")</f>
        <v>PG30701931</v>
      </c>
      <c r="B9324" s="1" t="s">
        <v>14603</v>
      </c>
      <c r="C9324" s="1" t="s">
        <v>1298</v>
      </c>
      <c r="D9324" t="s">
        <v>14604</v>
      </c>
    </row>
    <row r="9325" spans="1:4" x14ac:dyDescent="0.25">
      <c r="A9325" s="4" t="str">
        <f>HYPERLINK("http://www.autodoc.ru/Web/price/art/PG30703932?analog=on","PG30703932")</f>
        <v>PG30703932</v>
      </c>
      <c r="B9325" s="1" t="s">
        <v>14605</v>
      </c>
      <c r="C9325" s="1" t="s">
        <v>782</v>
      </c>
      <c r="D9325" t="s">
        <v>14606</v>
      </c>
    </row>
    <row r="9326" spans="1:4" x14ac:dyDescent="0.25">
      <c r="A9326" s="4" t="str">
        <f>HYPERLINK("http://www.autodoc.ru/Web/price/art/PG307019F0?analog=on","PG307019F0")</f>
        <v>PG307019F0</v>
      </c>
      <c r="B9326" s="1" t="s">
        <v>14523</v>
      </c>
      <c r="C9326" s="1" t="s">
        <v>1333</v>
      </c>
      <c r="D9326" t="s">
        <v>14524</v>
      </c>
    </row>
    <row r="9327" spans="1:4" x14ac:dyDescent="0.25">
      <c r="A9327" s="4" t="str">
        <f>HYPERLINK("http://www.autodoc.ru/Web/price/art/CN0C404970?analog=on","CN0C404970")</f>
        <v>CN0C404970</v>
      </c>
      <c r="B9327" s="1" t="s">
        <v>5566</v>
      </c>
      <c r="C9327" s="1" t="s">
        <v>707</v>
      </c>
      <c r="D9327" t="s">
        <v>5567</v>
      </c>
    </row>
    <row r="9328" spans="1:4" x14ac:dyDescent="0.25">
      <c r="A9328" s="3" t="s">
        <v>14607</v>
      </c>
      <c r="B9328" s="3"/>
      <c r="C9328" s="3"/>
      <c r="D9328" s="3"/>
    </row>
    <row r="9329" spans="1:4" x14ac:dyDescent="0.25">
      <c r="A9329" s="4" t="str">
        <f>HYPERLINK("http://www.autodoc.ru/Web/price/art/PG30807000L?analog=on","PG30807000L")</f>
        <v>PG30807000L</v>
      </c>
      <c r="B9329" s="1" t="s">
        <v>14608</v>
      </c>
      <c r="C9329" s="1" t="s">
        <v>764</v>
      </c>
      <c r="D9329" t="s">
        <v>14609</v>
      </c>
    </row>
    <row r="9330" spans="1:4" x14ac:dyDescent="0.25">
      <c r="A9330" s="4" t="str">
        <f>HYPERLINK("http://www.autodoc.ru/Web/price/art/PG30807000R?analog=on","PG30807000R")</f>
        <v>PG30807000R</v>
      </c>
      <c r="B9330" s="1" t="s">
        <v>14610</v>
      </c>
      <c r="C9330" s="1" t="s">
        <v>764</v>
      </c>
      <c r="D9330" t="s">
        <v>14611</v>
      </c>
    </row>
    <row r="9331" spans="1:4" x14ac:dyDescent="0.25">
      <c r="A9331" s="4" t="str">
        <f>HYPERLINK("http://www.autodoc.ru/Web/price/art/PG30811000L?analog=on","PG30811000L")</f>
        <v>PG30811000L</v>
      </c>
      <c r="B9331" s="1" t="s">
        <v>14612</v>
      </c>
      <c r="C9331" s="1" t="s">
        <v>1470</v>
      </c>
      <c r="D9331" t="s">
        <v>14613</v>
      </c>
    </row>
    <row r="9332" spans="1:4" x14ac:dyDescent="0.25">
      <c r="A9332" s="4" t="str">
        <f>HYPERLINK("http://www.autodoc.ru/Web/price/art/PG30811000R?analog=on","PG30811000R")</f>
        <v>PG30811000R</v>
      </c>
      <c r="B9332" s="1" t="s">
        <v>14614</v>
      </c>
      <c r="C9332" s="1" t="s">
        <v>1470</v>
      </c>
      <c r="D9332" t="s">
        <v>14615</v>
      </c>
    </row>
    <row r="9333" spans="1:4" x14ac:dyDescent="0.25">
      <c r="A9333" s="4" t="str">
        <f>HYPERLINK("http://www.autodoc.ru/Web/price/art/PG30807001L?analog=on","PG30807001L")</f>
        <v>PG30807001L</v>
      </c>
      <c r="B9333" s="1" t="s">
        <v>14616</v>
      </c>
      <c r="C9333" s="1" t="s">
        <v>764</v>
      </c>
      <c r="D9333" t="s">
        <v>14617</v>
      </c>
    </row>
    <row r="9334" spans="1:4" x14ac:dyDescent="0.25">
      <c r="A9334" s="4" t="str">
        <f>HYPERLINK("http://www.autodoc.ru/Web/price/art/PG30807001R?analog=on","PG30807001R")</f>
        <v>PG30807001R</v>
      </c>
      <c r="B9334" s="1" t="s">
        <v>14618</v>
      </c>
      <c r="C9334" s="1" t="s">
        <v>764</v>
      </c>
      <c r="D9334" t="s">
        <v>14619</v>
      </c>
    </row>
    <row r="9335" spans="1:4" x14ac:dyDescent="0.25">
      <c r="A9335" s="4" t="str">
        <f>HYPERLINK("http://www.autodoc.ru/Web/price/art/PG30811001L?analog=on","PG30811001L")</f>
        <v>PG30811001L</v>
      </c>
      <c r="B9335" s="1" t="s">
        <v>14620</v>
      </c>
      <c r="C9335" s="1" t="s">
        <v>1470</v>
      </c>
      <c r="D9335" t="s">
        <v>14621</v>
      </c>
    </row>
    <row r="9336" spans="1:4" x14ac:dyDescent="0.25">
      <c r="A9336" s="4" t="str">
        <f>HYPERLINK("http://www.autodoc.ru/Web/price/art/PG30811001R?analog=on","PG30811001R")</f>
        <v>PG30811001R</v>
      </c>
      <c r="B9336" s="1" t="s">
        <v>14622</v>
      </c>
      <c r="C9336" s="1" t="s">
        <v>1470</v>
      </c>
      <c r="D9336" t="s">
        <v>14623</v>
      </c>
    </row>
    <row r="9337" spans="1:4" x14ac:dyDescent="0.25">
      <c r="A9337" s="4" t="str">
        <f>HYPERLINK("http://www.autodoc.ru/Web/price/art/PG30811070L?analog=on","PG30811070L")</f>
        <v>PG30811070L</v>
      </c>
      <c r="B9337" s="1" t="s">
        <v>14624</v>
      </c>
      <c r="C9337" s="1" t="s">
        <v>1470</v>
      </c>
      <c r="D9337" t="s">
        <v>14625</v>
      </c>
    </row>
    <row r="9338" spans="1:4" x14ac:dyDescent="0.25">
      <c r="A9338" s="4" t="str">
        <f>HYPERLINK("http://www.autodoc.ru/Web/price/art/PG30807070L?analog=on","PG30807070L")</f>
        <v>PG30807070L</v>
      </c>
      <c r="B9338" s="1" t="s">
        <v>14626</v>
      </c>
      <c r="C9338" s="1" t="s">
        <v>764</v>
      </c>
      <c r="D9338" t="s">
        <v>14625</v>
      </c>
    </row>
    <row r="9339" spans="1:4" x14ac:dyDescent="0.25">
      <c r="A9339" s="4" t="str">
        <f>HYPERLINK("http://www.autodoc.ru/Web/price/art/PG30807070R?analog=on","PG30807070R")</f>
        <v>PG30807070R</v>
      </c>
      <c r="B9339" s="1" t="s">
        <v>14627</v>
      </c>
      <c r="C9339" s="1" t="s">
        <v>764</v>
      </c>
      <c r="D9339" t="s">
        <v>14628</v>
      </c>
    </row>
    <row r="9340" spans="1:4" x14ac:dyDescent="0.25">
      <c r="A9340" s="4" t="str">
        <f>HYPERLINK("http://www.autodoc.ru/Web/price/art/PG30811070R?analog=on","PG30811070R")</f>
        <v>PG30811070R</v>
      </c>
      <c r="B9340" s="1" t="s">
        <v>14629</v>
      </c>
      <c r="C9340" s="1" t="s">
        <v>1470</v>
      </c>
      <c r="D9340" t="s">
        <v>14628</v>
      </c>
    </row>
    <row r="9341" spans="1:4" x14ac:dyDescent="0.25">
      <c r="A9341" s="4" t="str">
        <f>HYPERLINK("http://www.autodoc.ru/Web/price/art/CN0C410070Z?analog=on","CN0C410070Z")</f>
        <v>CN0C410070Z</v>
      </c>
      <c r="B9341" s="1" t="s">
        <v>5042</v>
      </c>
      <c r="C9341" s="1" t="s">
        <v>437</v>
      </c>
      <c r="D9341" t="s">
        <v>5043</v>
      </c>
    </row>
    <row r="9342" spans="1:4" x14ac:dyDescent="0.25">
      <c r="A9342" s="4" t="str">
        <f>HYPERLINK("http://www.autodoc.ru/Web/price/art/CN0C410071Z?analog=on","CN0C410071Z")</f>
        <v>CN0C410071Z</v>
      </c>
      <c r="B9342" s="1" t="s">
        <v>5042</v>
      </c>
      <c r="C9342" s="1" t="s">
        <v>437</v>
      </c>
      <c r="D9342" t="s">
        <v>5044</v>
      </c>
    </row>
    <row r="9343" spans="1:4" x14ac:dyDescent="0.25">
      <c r="A9343" s="4" t="str">
        <f>HYPERLINK("http://www.autodoc.ru/Web/price/art/PG30807160X?analog=on","PG30807160X")</f>
        <v>PG30807160X</v>
      </c>
      <c r="B9343" s="1" t="s">
        <v>14630</v>
      </c>
      <c r="C9343" s="1" t="s">
        <v>764</v>
      </c>
      <c r="D9343" t="s">
        <v>14631</v>
      </c>
    </row>
    <row r="9344" spans="1:4" x14ac:dyDescent="0.25">
      <c r="A9344" s="4" t="str">
        <f>HYPERLINK("http://www.autodoc.ru/Web/price/art/PG30807170L?analog=on","PG30807170L")</f>
        <v>PG30807170L</v>
      </c>
      <c r="B9344" s="1" t="s">
        <v>14632</v>
      </c>
      <c r="C9344" s="1" t="s">
        <v>764</v>
      </c>
      <c r="D9344" t="s">
        <v>14633</v>
      </c>
    </row>
    <row r="9345" spans="1:4" x14ac:dyDescent="0.25">
      <c r="A9345" s="4" t="str">
        <f>HYPERLINK("http://www.autodoc.ru/Web/price/art/PG30807170R?analog=on","PG30807170R")</f>
        <v>PG30807170R</v>
      </c>
      <c r="B9345" s="1" t="s">
        <v>14634</v>
      </c>
      <c r="C9345" s="1" t="s">
        <v>764</v>
      </c>
      <c r="D9345" t="s">
        <v>14635</v>
      </c>
    </row>
    <row r="9346" spans="1:4" x14ac:dyDescent="0.25">
      <c r="A9346" s="4" t="str">
        <f>HYPERLINK("http://www.autodoc.ru/Web/price/art/PG30807170C?analog=on","PG30807170C")</f>
        <v>PG30807170C</v>
      </c>
      <c r="B9346" s="1" t="s">
        <v>14636</v>
      </c>
      <c r="C9346" s="1" t="s">
        <v>764</v>
      </c>
      <c r="D9346" t="s">
        <v>14637</v>
      </c>
    </row>
    <row r="9347" spans="1:4" x14ac:dyDescent="0.25">
      <c r="A9347" s="4" t="str">
        <f>HYPERLINK("http://www.autodoc.ru/Web/price/art/PG30807190?analog=on","PG30807190")</f>
        <v>PG30807190</v>
      </c>
      <c r="B9347" s="1" t="s">
        <v>14638</v>
      </c>
      <c r="C9347" s="1" t="s">
        <v>764</v>
      </c>
      <c r="D9347" t="s">
        <v>14639</v>
      </c>
    </row>
    <row r="9348" spans="1:4" x14ac:dyDescent="0.25">
      <c r="A9348" s="4" t="str">
        <f>HYPERLINK("http://www.autodoc.ru/Web/price/art/PG30807240?analog=on","PG30807240")</f>
        <v>PG30807240</v>
      </c>
      <c r="B9348" s="1" t="s">
        <v>14640</v>
      </c>
      <c r="C9348" s="1" t="s">
        <v>764</v>
      </c>
      <c r="D9348" t="s">
        <v>14641</v>
      </c>
    </row>
    <row r="9349" spans="1:4" x14ac:dyDescent="0.25">
      <c r="A9349" s="4" t="str">
        <f>HYPERLINK("http://www.autodoc.ru/Web/price/art/PG20705260L?analog=on","PG20705260L")</f>
        <v>PG20705260L</v>
      </c>
      <c r="B9349" s="1" t="s">
        <v>5468</v>
      </c>
      <c r="C9349" s="1" t="s">
        <v>725</v>
      </c>
      <c r="D9349" t="s">
        <v>5469</v>
      </c>
    </row>
    <row r="9350" spans="1:4" x14ac:dyDescent="0.25">
      <c r="A9350" s="4" t="str">
        <f>HYPERLINK("http://www.autodoc.ru/Web/price/art/PG20705260R?analog=on","PG20705260R")</f>
        <v>PG20705260R</v>
      </c>
      <c r="B9350" s="1" t="s">
        <v>5470</v>
      </c>
      <c r="C9350" s="1" t="s">
        <v>725</v>
      </c>
      <c r="D9350" t="s">
        <v>5471</v>
      </c>
    </row>
    <row r="9351" spans="1:4" x14ac:dyDescent="0.25">
      <c r="A9351" s="4" t="str">
        <f>HYPERLINK("http://www.autodoc.ru/Web/price/art/PG30807270L?analog=on","PG30807270L")</f>
        <v>PG30807270L</v>
      </c>
      <c r="B9351" s="1" t="s">
        <v>14642</v>
      </c>
      <c r="C9351" s="1" t="s">
        <v>764</v>
      </c>
      <c r="D9351" t="s">
        <v>14643</v>
      </c>
    </row>
    <row r="9352" spans="1:4" x14ac:dyDescent="0.25">
      <c r="A9352" s="4" t="str">
        <f>HYPERLINK("http://www.autodoc.ru/Web/price/art/PG30807270R?analog=on","PG30807270R")</f>
        <v>PG30807270R</v>
      </c>
      <c r="B9352" s="1" t="s">
        <v>14644</v>
      </c>
      <c r="C9352" s="1" t="s">
        <v>764</v>
      </c>
      <c r="D9352" t="s">
        <v>14645</v>
      </c>
    </row>
    <row r="9353" spans="1:4" x14ac:dyDescent="0.25">
      <c r="A9353" s="4" t="str">
        <f>HYPERLINK("http://www.autodoc.ru/Web/price/art/PG30807300L?analog=on","PG30807300L")</f>
        <v>PG30807300L</v>
      </c>
      <c r="B9353" s="1" t="s">
        <v>14646</v>
      </c>
      <c r="C9353" s="1" t="s">
        <v>764</v>
      </c>
      <c r="D9353" t="s">
        <v>14647</v>
      </c>
    </row>
    <row r="9354" spans="1:4" x14ac:dyDescent="0.25">
      <c r="A9354" s="4" t="str">
        <f>HYPERLINK("http://www.autodoc.ru/Web/price/art/PG30807300R?analog=on","PG30807300R")</f>
        <v>PG30807300R</v>
      </c>
      <c r="B9354" s="1" t="s">
        <v>14648</v>
      </c>
      <c r="C9354" s="1" t="s">
        <v>764</v>
      </c>
      <c r="D9354" t="s">
        <v>14649</v>
      </c>
    </row>
    <row r="9355" spans="1:4" x14ac:dyDescent="0.25">
      <c r="A9355" s="4" t="str">
        <f>HYPERLINK("http://www.autodoc.ru/Web/price/art/PG30807301L?analog=on","PG30807301L")</f>
        <v>PG30807301L</v>
      </c>
      <c r="B9355" s="1" t="s">
        <v>14646</v>
      </c>
      <c r="C9355" s="1" t="s">
        <v>764</v>
      </c>
      <c r="D9355" t="s">
        <v>14650</v>
      </c>
    </row>
    <row r="9356" spans="1:4" x14ac:dyDescent="0.25">
      <c r="A9356" s="4" t="str">
        <f>HYPERLINK("http://www.autodoc.ru/Web/price/art/PG30807301R?analog=on","PG30807301R")</f>
        <v>PG30807301R</v>
      </c>
      <c r="B9356" s="1" t="s">
        <v>14648</v>
      </c>
      <c r="C9356" s="1" t="s">
        <v>764</v>
      </c>
      <c r="D9356" t="s">
        <v>14651</v>
      </c>
    </row>
    <row r="9357" spans="1:4" x14ac:dyDescent="0.25">
      <c r="A9357" s="4" t="str">
        <f>HYPERLINK("http://www.autodoc.ru/Web/price/art/PG30807302L?analog=on","PG30807302L")</f>
        <v>PG30807302L</v>
      </c>
      <c r="B9357" s="1" t="s">
        <v>14646</v>
      </c>
      <c r="C9357" s="1" t="s">
        <v>764</v>
      </c>
      <c r="D9357" t="s">
        <v>14652</v>
      </c>
    </row>
    <row r="9358" spans="1:4" x14ac:dyDescent="0.25">
      <c r="A9358" s="4" t="str">
        <f>HYPERLINK("http://www.autodoc.ru/Web/price/art/PG30807302R?analog=on","PG30807302R")</f>
        <v>PG30807302R</v>
      </c>
      <c r="B9358" s="1" t="s">
        <v>14648</v>
      </c>
      <c r="C9358" s="1" t="s">
        <v>764</v>
      </c>
      <c r="D9358" t="s">
        <v>14653</v>
      </c>
    </row>
    <row r="9359" spans="1:4" x14ac:dyDescent="0.25">
      <c r="A9359" s="4" t="str">
        <f>HYPERLINK("http://www.autodoc.ru/Web/price/art/PG30807330A?analog=on","PG30807330A")</f>
        <v>PG30807330A</v>
      </c>
      <c r="B9359" s="1" t="s">
        <v>14654</v>
      </c>
      <c r="C9359" s="1" t="s">
        <v>764</v>
      </c>
      <c r="D9359" t="s">
        <v>14655</v>
      </c>
    </row>
    <row r="9360" spans="1:4" x14ac:dyDescent="0.25">
      <c r="A9360" s="4" t="str">
        <f>HYPERLINK("http://www.autodoc.ru/Web/price/art/PG30807330?analog=on","PG30807330")</f>
        <v>PG30807330</v>
      </c>
      <c r="B9360" s="1" t="s">
        <v>14654</v>
      </c>
      <c r="C9360" s="1" t="s">
        <v>764</v>
      </c>
      <c r="D9360" t="s">
        <v>14656</v>
      </c>
    </row>
    <row r="9361" spans="1:4" x14ac:dyDescent="0.25">
      <c r="A9361" s="4" t="str">
        <f>HYPERLINK("http://www.autodoc.ru/Web/price/art/PG30807380?analog=on","PG30807380")</f>
        <v>PG30807380</v>
      </c>
      <c r="B9361" s="1" t="s">
        <v>14657</v>
      </c>
      <c r="C9361" s="1" t="s">
        <v>764</v>
      </c>
      <c r="D9361" t="s">
        <v>14658</v>
      </c>
    </row>
    <row r="9362" spans="1:4" x14ac:dyDescent="0.25">
      <c r="A9362" s="4" t="str">
        <f>HYPERLINK("http://www.autodoc.ru/Web/price/art/PG30807400L?analog=on","PG30807400L")</f>
        <v>PG30807400L</v>
      </c>
      <c r="B9362" s="1" t="s">
        <v>14659</v>
      </c>
      <c r="C9362" s="1" t="s">
        <v>764</v>
      </c>
      <c r="D9362" t="s">
        <v>14660</v>
      </c>
    </row>
    <row r="9363" spans="1:4" x14ac:dyDescent="0.25">
      <c r="A9363" s="4" t="str">
        <f>HYPERLINK("http://www.autodoc.ru/Web/price/art/PG30807400R?analog=on","PG30807400R")</f>
        <v>PG30807400R</v>
      </c>
      <c r="B9363" s="1" t="s">
        <v>14661</v>
      </c>
      <c r="C9363" s="1" t="s">
        <v>764</v>
      </c>
      <c r="D9363" t="s">
        <v>14662</v>
      </c>
    </row>
    <row r="9364" spans="1:4" x14ac:dyDescent="0.25">
      <c r="A9364" s="4" t="str">
        <f>HYPERLINK("http://www.autodoc.ru/Web/price/art/PG30807450XL?analog=on","PG30807450XL")</f>
        <v>PG30807450XL</v>
      </c>
      <c r="B9364" s="1" t="s">
        <v>14663</v>
      </c>
      <c r="C9364" s="1" t="s">
        <v>764</v>
      </c>
      <c r="D9364" t="s">
        <v>14664</v>
      </c>
    </row>
    <row r="9365" spans="1:4" x14ac:dyDescent="0.25">
      <c r="A9365" s="4" t="str">
        <f>HYPERLINK("http://www.autodoc.ru/Web/price/art/PG30807450XR?analog=on","PG30807450XR")</f>
        <v>PG30807450XR</v>
      </c>
      <c r="B9365" s="1" t="s">
        <v>14665</v>
      </c>
      <c r="C9365" s="1" t="s">
        <v>764</v>
      </c>
      <c r="D9365" t="s">
        <v>14666</v>
      </c>
    </row>
    <row r="9366" spans="1:4" x14ac:dyDescent="0.25">
      <c r="A9366" s="4" t="str">
        <f>HYPERLINK("http://www.autodoc.ru/Web/price/art/PG20705460L?analog=on","PG20705460L")</f>
        <v>PG20705460L</v>
      </c>
      <c r="B9366" s="1" t="s">
        <v>14236</v>
      </c>
      <c r="C9366" s="1" t="s">
        <v>725</v>
      </c>
      <c r="D9366" t="s">
        <v>14237</v>
      </c>
    </row>
    <row r="9367" spans="1:4" x14ac:dyDescent="0.25">
      <c r="A9367" s="4" t="str">
        <f>HYPERLINK("http://www.autodoc.ru/Web/price/art/PG20705460R?analog=on","PG20705460R")</f>
        <v>PG20705460R</v>
      </c>
      <c r="B9367" s="1" t="s">
        <v>14238</v>
      </c>
      <c r="C9367" s="1" t="s">
        <v>725</v>
      </c>
      <c r="D9367" t="s">
        <v>14239</v>
      </c>
    </row>
    <row r="9368" spans="1:4" x14ac:dyDescent="0.25">
      <c r="A9368" s="4" t="str">
        <f>HYPERLINK("http://www.autodoc.ru/Web/price/art/PG30813510L?analog=on","PG30813510L")</f>
        <v>PG30813510L</v>
      </c>
      <c r="B9368" s="1" t="s">
        <v>14667</v>
      </c>
      <c r="C9368" s="1" t="s">
        <v>1924</v>
      </c>
      <c r="D9368" t="s">
        <v>14668</v>
      </c>
    </row>
    <row r="9369" spans="1:4" x14ac:dyDescent="0.25">
      <c r="A9369" s="4" t="str">
        <f>HYPERLINK("http://www.autodoc.ru/Web/price/art/PG30813510R?analog=on","PG30813510R")</f>
        <v>PG30813510R</v>
      </c>
      <c r="B9369" s="1" t="s">
        <v>14669</v>
      </c>
      <c r="C9369" s="1" t="s">
        <v>1924</v>
      </c>
      <c r="D9369" t="s">
        <v>14670</v>
      </c>
    </row>
    <row r="9370" spans="1:4" x14ac:dyDescent="0.25">
      <c r="A9370" s="4" t="str">
        <f>HYPERLINK("http://www.autodoc.ru/Web/price/art/PG30813520L?analog=on","PG30813520L")</f>
        <v>PG30813520L</v>
      </c>
      <c r="B9370" s="1" t="s">
        <v>14671</v>
      </c>
      <c r="C9370" s="1" t="s">
        <v>1924</v>
      </c>
      <c r="D9370" t="s">
        <v>14672</v>
      </c>
    </row>
    <row r="9371" spans="1:4" x14ac:dyDescent="0.25">
      <c r="A9371" s="4" t="str">
        <f>HYPERLINK("http://www.autodoc.ru/Web/price/art/PG30813520R?analog=on","PG30813520R")</f>
        <v>PG30813520R</v>
      </c>
      <c r="B9371" s="1" t="s">
        <v>14673</v>
      </c>
      <c r="C9371" s="1" t="s">
        <v>1924</v>
      </c>
      <c r="D9371" t="s">
        <v>14674</v>
      </c>
    </row>
    <row r="9372" spans="1:4" x14ac:dyDescent="0.25">
      <c r="A9372" s="4" t="str">
        <f>HYPERLINK("http://www.autodoc.ru/Web/price/art/PG30807640B?analog=on","PG30807640B")</f>
        <v>PG30807640B</v>
      </c>
      <c r="B9372" s="1" t="s">
        <v>14675</v>
      </c>
      <c r="C9372" s="1" t="s">
        <v>764</v>
      </c>
      <c r="D9372" t="s">
        <v>14676</v>
      </c>
    </row>
    <row r="9373" spans="1:4" x14ac:dyDescent="0.25">
      <c r="A9373" s="4" t="str">
        <f>HYPERLINK("http://www.autodoc.ru/Web/price/art/PG30807740L?analog=on","PG30807740L")</f>
        <v>PG30807740L</v>
      </c>
      <c r="B9373" s="1" t="s">
        <v>14677</v>
      </c>
      <c r="C9373" s="1" t="s">
        <v>764</v>
      </c>
      <c r="D9373" t="s">
        <v>14678</v>
      </c>
    </row>
    <row r="9374" spans="1:4" x14ac:dyDescent="0.25">
      <c r="A9374" s="4" t="str">
        <f>HYPERLINK("http://www.autodoc.ru/Web/price/art/PG30807740R?analog=on","PG30807740R")</f>
        <v>PG30807740R</v>
      </c>
      <c r="B9374" s="1" t="s">
        <v>14679</v>
      </c>
      <c r="C9374" s="1" t="s">
        <v>764</v>
      </c>
      <c r="D9374" t="s">
        <v>14680</v>
      </c>
    </row>
    <row r="9375" spans="1:4" x14ac:dyDescent="0.25">
      <c r="A9375" s="4" t="str">
        <f>HYPERLINK("http://www.autodoc.ru/Web/price/art/PG30811790L?analog=on","PG30811790L")</f>
        <v>PG30811790L</v>
      </c>
      <c r="B9375" s="1" t="s">
        <v>14681</v>
      </c>
      <c r="C9375" s="1" t="s">
        <v>3922</v>
      </c>
      <c r="D9375" t="s">
        <v>14682</v>
      </c>
    </row>
    <row r="9376" spans="1:4" x14ac:dyDescent="0.25">
      <c r="A9376" s="4" t="str">
        <f>HYPERLINK("http://www.autodoc.ru/Web/price/art/PG30811790R?analog=on","PG30811790R")</f>
        <v>PG30811790R</v>
      </c>
      <c r="B9376" s="1" t="s">
        <v>14683</v>
      </c>
      <c r="C9376" s="1" t="s">
        <v>3922</v>
      </c>
      <c r="D9376" t="s">
        <v>14684</v>
      </c>
    </row>
    <row r="9377" spans="1:4" x14ac:dyDescent="0.25">
      <c r="A9377" s="4" t="str">
        <f>HYPERLINK("http://www.autodoc.ru/Web/price/art/PG30807810L?analog=on","PG30807810L")</f>
        <v>PG30807810L</v>
      </c>
      <c r="B9377" s="1" t="s">
        <v>14685</v>
      </c>
      <c r="C9377" s="1" t="s">
        <v>764</v>
      </c>
      <c r="D9377" t="s">
        <v>14686</v>
      </c>
    </row>
    <row r="9378" spans="1:4" x14ac:dyDescent="0.25">
      <c r="A9378" s="4" t="str">
        <f>HYPERLINK("http://www.autodoc.ru/Web/price/art/PG30807810R?analog=on","PG30807810R")</f>
        <v>PG30807810R</v>
      </c>
      <c r="B9378" s="1" t="s">
        <v>14687</v>
      </c>
      <c r="C9378" s="1" t="s">
        <v>764</v>
      </c>
      <c r="D9378" t="s">
        <v>14688</v>
      </c>
    </row>
    <row r="9379" spans="1:4" x14ac:dyDescent="0.25">
      <c r="A9379" s="4" t="str">
        <f>HYPERLINK("http://www.autodoc.ru/Web/price/art/PG30700931?analog=on","PG30700931")</f>
        <v>PG30700931</v>
      </c>
      <c r="B9379" s="1" t="s">
        <v>5560</v>
      </c>
      <c r="C9379" s="1" t="s">
        <v>3014</v>
      </c>
      <c r="D9379" t="s">
        <v>5561</v>
      </c>
    </row>
    <row r="9380" spans="1:4" x14ac:dyDescent="0.25">
      <c r="A9380" s="4" t="str">
        <f>HYPERLINK("http://www.autodoc.ru/Web/price/art/CN0C4069F0?analog=on","CN0C4069F0")</f>
        <v>CN0C4069F0</v>
      </c>
      <c r="B9380" s="1" t="s">
        <v>5562</v>
      </c>
      <c r="C9380" s="1" t="s">
        <v>1995</v>
      </c>
      <c r="D9380" t="s">
        <v>5563</v>
      </c>
    </row>
    <row r="9381" spans="1:4" x14ac:dyDescent="0.25">
      <c r="A9381" s="4" t="str">
        <f>HYPERLINK("http://www.autodoc.ru/Web/price/art/PG30807970?analog=on","PG30807970")</f>
        <v>PG30807970</v>
      </c>
      <c r="B9381" s="1" t="s">
        <v>5564</v>
      </c>
      <c r="C9381" s="1" t="s">
        <v>764</v>
      </c>
      <c r="D9381" t="s">
        <v>5565</v>
      </c>
    </row>
    <row r="9382" spans="1:4" x14ac:dyDescent="0.25">
      <c r="A9382" s="4" t="str">
        <f>HYPERLINK("http://www.autodoc.ru/Web/price/art/CN0C404970?analog=on","CN0C404970")</f>
        <v>CN0C404970</v>
      </c>
      <c r="B9382" s="1" t="s">
        <v>5566</v>
      </c>
      <c r="C9382" s="1" t="s">
        <v>707</v>
      </c>
      <c r="D9382" t="s">
        <v>5567</v>
      </c>
    </row>
    <row r="9383" spans="1:4" x14ac:dyDescent="0.25">
      <c r="A9383" s="3" t="s">
        <v>14689</v>
      </c>
      <c r="B9383" s="3"/>
      <c r="C9383" s="3"/>
      <c r="D9383" s="3"/>
    </row>
    <row r="9384" spans="1:4" x14ac:dyDescent="0.25">
      <c r="A9384" s="4" t="str">
        <f>HYPERLINK("http://www.autodoc.ru/Web/price/art/PG00707450XL?analog=on","PG00707450XL")</f>
        <v>PG00707450XL</v>
      </c>
      <c r="B9384" s="1" t="s">
        <v>5687</v>
      </c>
      <c r="C9384" s="1" t="s">
        <v>1373</v>
      </c>
      <c r="D9384" t="s">
        <v>5688</v>
      </c>
    </row>
    <row r="9385" spans="1:4" x14ac:dyDescent="0.25">
      <c r="A9385" s="4" t="str">
        <f>HYPERLINK("http://www.autodoc.ru/Web/price/art/PG00707450XR?analog=on","PG00707450XR")</f>
        <v>PG00707450XR</v>
      </c>
      <c r="B9385" s="1" t="s">
        <v>5689</v>
      </c>
      <c r="C9385" s="1" t="s">
        <v>1373</v>
      </c>
      <c r="D9385" t="s">
        <v>5690</v>
      </c>
    </row>
    <row r="9386" spans="1:4" x14ac:dyDescent="0.25">
      <c r="A9386" s="4" t="str">
        <f>HYPERLINK("http://www.autodoc.ru/Web/price/art/PG00707451XL?analog=on","PG00707451XL")</f>
        <v>PG00707451XL</v>
      </c>
      <c r="B9386" s="1" t="s">
        <v>5691</v>
      </c>
      <c r="C9386" s="1" t="s">
        <v>1373</v>
      </c>
      <c r="D9386" t="s">
        <v>5692</v>
      </c>
    </row>
    <row r="9387" spans="1:4" x14ac:dyDescent="0.25">
      <c r="A9387" s="4" t="str">
        <f>HYPERLINK("http://www.autodoc.ru/Web/price/art/PG00707451XR?analog=on","PG00707451XR")</f>
        <v>PG00707451XR</v>
      </c>
      <c r="B9387" s="1" t="s">
        <v>5693</v>
      </c>
      <c r="C9387" s="1" t="s">
        <v>1373</v>
      </c>
      <c r="D9387" t="s">
        <v>5694</v>
      </c>
    </row>
    <row r="9388" spans="1:4" x14ac:dyDescent="0.25">
      <c r="A9388" s="4" t="str">
        <f>HYPERLINK("http://www.autodoc.ru/Web/price/art/MBOTL10451L?analog=on","MBOTL10451L")</f>
        <v>MBOTL10451L</v>
      </c>
      <c r="B9388" s="1" t="s">
        <v>14690</v>
      </c>
      <c r="C9388" s="1" t="s">
        <v>9221</v>
      </c>
      <c r="D9388" t="s">
        <v>14691</v>
      </c>
    </row>
    <row r="9389" spans="1:4" x14ac:dyDescent="0.25">
      <c r="A9389" s="4" t="str">
        <f>HYPERLINK("http://www.autodoc.ru/Web/price/art/MBOTL10451R?analog=on","MBOTL10451R")</f>
        <v>MBOTL10451R</v>
      </c>
      <c r="B9389" s="1" t="s">
        <v>14692</v>
      </c>
      <c r="C9389" s="1" t="s">
        <v>9221</v>
      </c>
      <c r="D9389" t="s">
        <v>14693</v>
      </c>
    </row>
    <row r="9390" spans="1:4" x14ac:dyDescent="0.25">
      <c r="A9390" s="4" t="str">
        <f>HYPERLINK("http://www.autodoc.ru/Web/price/art/MBOTL10452L?analog=on","MBOTL10452L")</f>
        <v>MBOTL10452L</v>
      </c>
      <c r="B9390" s="1" t="s">
        <v>14694</v>
      </c>
      <c r="C9390" s="1" t="s">
        <v>9221</v>
      </c>
      <c r="D9390" t="s">
        <v>14695</v>
      </c>
    </row>
    <row r="9391" spans="1:4" x14ac:dyDescent="0.25">
      <c r="A9391" s="4" t="str">
        <f>HYPERLINK("http://www.autodoc.ru/Web/price/art/MBOTL10452R?analog=on","MBOTL10452R")</f>
        <v>MBOTL10452R</v>
      </c>
      <c r="B9391" s="1" t="s">
        <v>14696</v>
      </c>
      <c r="C9391" s="1" t="s">
        <v>9221</v>
      </c>
      <c r="D9391" t="s">
        <v>14697</v>
      </c>
    </row>
    <row r="9392" spans="1:4" x14ac:dyDescent="0.25">
      <c r="A9392" s="4" t="str">
        <f>HYPERLINK("http://www.autodoc.ru/Web/price/art/MBASX109F0?analog=on","MBASX109F0")</f>
        <v>MBASX109F0</v>
      </c>
      <c r="B9392" s="1" t="s">
        <v>5403</v>
      </c>
      <c r="C9392" s="1" t="s">
        <v>437</v>
      </c>
      <c r="D9392" t="s">
        <v>5404</v>
      </c>
    </row>
    <row r="9393" spans="1:4" x14ac:dyDescent="0.25">
      <c r="A9393" s="3" t="s">
        <v>14698</v>
      </c>
      <c r="B9393" s="3"/>
      <c r="C9393" s="3"/>
      <c r="D9393" s="3"/>
    </row>
    <row r="9394" spans="1:4" x14ac:dyDescent="0.25">
      <c r="A9394" s="4" t="str">
        <f>HYPERLINK("http://www.autodoc.ru/Web/price/art/PG40587000L?analog=on","PG40587000L")</f>
        <v>PG40587000L</v>
      </c>
      <c r="B9394" s="1" t="s">
        <v>14699</v>
      </c>
      <c r="C9394" s="1" t="s">
        <v>108</v>
      </c>
      <c r="D9394" t="s">
        <v>14700</v>
      </c>
    </row>
    <row r="9395" spans="1:4" x14ac:dyDescent="0.25">
      <c r="A9395" s="4" t="str">
        <f>HYPERLINK("http://www.autodoc.ru/Web/price/art/PG40587000R?analog=on","PG40587000R")</f>
        <v>PG40587000R</v>
      </c>
      <c r="B9395" s="1" t="s">
        <v>14701</v>
      </c>
      <c r="C9395" s="1" t="s">
        <v>108</v>
      </c>
      <c r="D9395" t="s">
        <v>14702</v>
      </c>
    </row>
    <row r="9396" spans="1:4" x14ac:dyDescent="0.25">
      <c r="A9396" s="4" t="str">
        <f>HYPERLINK("http://www.autodoc.ru/Web/price/art/PG40587001L?analog=on","PG40587001L")</f>
        <v>PG40587001L</v>
      </c>
      <c r="B9396" s="1" t="s">
        <v>14703</v>
      </c>
      <c r="C9396" s="1" t="s">
        <v>108</v>
      </c>
      <c r="D9396" t="s">
        <v>14704</v>
      </c>
    </row>
    <row r="9397" spans="1:4" x14ac:dyDescent="0.25">
      <c r="A9397" s="4" t="str">
        <f>HYPERLINK("http://www.autodoc.ru/Web/price/art/PG40587001R?analog=on","PG40587001R")</f>
        <v>PG40587001R</v>
      </c>
      <c r="B9397" s="1" t="s">
        <v>14705</v>
      </c>
      <c r="C9397" s="1" t="s">
        <v>108</v>
      </c>
      <c r="D9397" t="s">
        <v>14706</v>
      </c>
    </row>
    <row r="9398" spans="1:4" x14ac:dyDescent="0.25">
      <c r="A9398" s="4" t="str">
        <f>HYPERLINK("http://www.autodoc.ru/Web/price/art/PG40587030L?analog=on","PG40587030L")</f>
        <v>PG40587030L</v>
      </c>
      <c r="B9398" s="1" t="s">
        <v>14707</v>
      </c>
      <c r="C9398" s="1" t="s">
        <v>108</v>
      </c>
      <c r="D9398" t="s">
        <v>14708</v>
      </c>
    </row>
    <row r="9399" spans="1:4" x14ac:dyDescent="0.25">
      <c r="A9399" s="4" t="str">
        <f>HYPERLINK("http://www.autodoc.ru/Web/price/art/PG40587030R?analog=on","PG40587030R")</f>
        <v>PG40587030R</v>
      </c>
      <c r="B9399" s="1" t="s">
        <v>14709</v>
      </c>
      <c r="C9399" s="1" t="s">
        <v>108</v>
      </c>
      <c r="D9399" t="s">
        <v>14710</v>
      </c>
    </row>
    <row r="9400" spans="1:4" x14ac:dyDescent="0.25">
      <c r="A9400" s="4" t="str">
        <f>HYPERLINK("http://www.autodoc.ru/Web/price/art/PG40587031L?analog=on","PG40587031L")</f>
        <v>PG40587031L</v>
      </c>
      <c r="B9400" s="1" t="s">
        <v>14711</v>
      </c>
      <c r="C9400" s="1" t="s">
        <v>108</v>
      </c>
      <c r="D9400" t="s">
        <v>14712</v>
      </c>
    </row>
    <row r="9401" spans="1:4" x14ac:dyDescent="0.25">
      <c r="A9401" s="4" t="str">
        <f>HYPERLINK("http://www.autodoc.ru/Web/price/art/PG40587100?analog=on","PG40587100")</f>
        <v>PG40587100</v>
      </c>
      <c r="B9401" s="1" t="s">
        <v>14713</v>
      </c>
      <c r="C9401" s="1" t="s">
        <v>108</v>
      </c>
      <c r="D9401" t="s">
        <v>14714</v>
      </c>
    </row>
    <row r="9402" spans="1:4" x14ac:dyDescent="0.25">
      <c r="A9402" s="4" t="str">
        <f>HYPERLINK("http://www.autodoc.ru/Web/price/art/PG40587130L?analog=on","PG40587130L")</f>
        <v>PG40587130L</v>
      </c>
      <c r="B9402" s="1" t="s">
        <v>14715</v>
      </c>
      <c r="C9402" s="1" t="s">
        <v>108</v>
      </c>
      <c r="D9402" t="s">
        <v>14716</v>
      </c>
    </row>
    <row r="9403" spans="1:4" x14ac:dyDescent="0.25">
      <c r="A9403" s="4" t="str">
        <f>HYPERLINK("http://www.autodoc.ru/Web/price/art/PG40587130R?analog=on","PG40587130R")</f>
        <v>PG40587130R</v>
      </c>
      <c r="B9403" s="1" t="s">
        <v>14717</v>
      </c>
      <c r="C9403" s="1" t="s">
        <v>108</v>
      </c>
      <c r="D9403" t="s">
        <v>14718</v>
      </c>
    </row>
    <row r="9404" spans="1:4" x14ac:dyDescent="0.25">
      <c r="A9404" s="4" t="str">
        <f>HYPERLINK("http://www.autodoc.ru/Web/price/art/PG40587160B?analog=on","PG40587160B")</f>
        <v>PG40587160B</v>
      </c>
      <c r="B9404" s="1" t="s">
        <v>14719</v>
      </c>
      <c r="C9404" s="1" t="s">
        <v>108</v>
      </c>
      <c r="D9404" t="s">
        <v>14720</v>
      </c>
    </row>
    <row r="9405" spans="1:4" x14ac:dyDescent="0.25">
      <c r="A9405" s="4" t="str">
        <f>HYPERLINK("http://www.autodoc.ru/Web/price/art/PG40587161B?analog=on","PG40587161B")</f>
        <v>PG40587161B</v>
      </c>
      <c r="B9405" s="1" t="s">
        <v>14721</v>
      </c>
      <c r="C9405" s="1" t="s">
        <v>108</v>
      </c>
      <c r="D9405" t="s">
        <v>14722</v>
      </c>
    </row>
    <row r="9406" spans="1:4" x14ac:dyDescent="0.25">
      <c r="A9406" s="4" t="str">
        <f>HYPERLINK("http://www.autodoc.ru/Web/price/art/PG40587240?analog=on","PG40587240")</f>
        <v>PG40587240</v>
      </c>
      <c r="B9406" s="1" t="s">
        <v>14723</v>
      </c>
      <c r="C9406" s="1" t="s">
        <v>108</v>
      </c>
      <c r="D9406" t="s">
        <v>14724</v>
      </c>
    </row>
    <row r="9407" spans="1:4" x14ac:dyDescent="0.25">
      <c r="A9407" s="4" t="str">
        <f>HYPERLINK("http://www.autodoc.ru/Web/price/art/PG40587250PL?analog=on","PG40587250PL")</f>
        <v>PG40587250PL</v>
      </c>
      <c r="B9407" s="1" t="s">
        <v>14725</v>
      </c>
      <c r="C9407" s="1" t="s">
        <v>108</v>
      </c>
      <c r="D9407" t="s">
        <v>14726</v>
      </c>
    </row>
    <row r="9408" spans="1:4" x14ac:dyDescent="0.25">
      <c r="A9408" s="4" t="str">
        <f>HYPERLINK("http://www.autodoc.ru/Web/price/art/PG40587250PR?analog=on","PG40587250PR")</f>
        <v>PG40587250PR</v>
      </c>
      <c r="B9408" s="1" t="s">
        <v>14727</v>
      </c>
      <c r="C9408" s="1" t="s">
        <v>108</v>
      </c>
      <c r="D9408" t="s">
        <v>14728</v>
      </c>
    </row>
    <row r="9409" spans="1:4" x14ac:dyDescent="0.25">
      <c r="A9409" s="4" t="str">
        <f>HYPERLINK("http://www.autodoc.ru/Web/price/art/PG40587270L?analog=on","PG40587270L")</f>
        <v>PG40587270L</v>
      </c>
      <c r="C9409" s="1" t="s">
        <v>108</v>
      </c>
      <c r="D9409" t="s">
        <v>14729</v>
      </c>
    </row>
    <row r="9410" spans="1:4" x14ac:dyDescent="0.25">
      <c r="A9410" s="4" t="str">
        <f>HYPERLINK("http://www.autodoc.ru/Web/price/art/PG40587270R?analog=on","PG40587270R")</f>
        <v>PG40587270R</v>
      </c>
      <c r="C9410" s="1" t="s">
        <v>108</v>
      </c>
      <c r="D9410" t="s">
        <v>14730</v>
      </c>
    </row>
    <row r="9411" spans="1:4" x14ac:dyDescent="0.25">
      <c r="A9411" s="4" t="str">
        <f>HYPERLINK("http://www.autodoc.ru/Web/price/art/PG40587300L?analog=on","PG40587300L")</f>
        <v>PG40587300L</v>
      </c>
      <c r="B9411" s="1" t="s">
        <v>14731</v>
      </c>
      <c r="C9411" s="1" t="s">
        <v>108</v>
      </c>
      <c r="D9411" t="s">
        <v>14732</v>
      </c>
    </row>
    <row r="9412" spans="1:4" x14ac:dyDescent="0.25">
      <c r="A9412" s="4" t="str">
        <f>HYPERLINK("http://www.autodoc.ru/Web/price/art/PG40587300R?analog=on","PG40587300R")</f>
        <v>PG40587300R</v>
      </c>
      <c r="B9412" s="1" t="s">
        <v>14733</v>
      </c>
      <c r="C9412" s="1" t="s">
        <v>108</v>
      </c>
      <c r="D9412" t="s">
        <v>14734</v>
      </c>
    </row>
    <row r="9413" spans="1:4" x14ac:dyDescent="0.25">
      <c r="A9413" s="4" t="str">
        <f>HYPERLINK("http://www.autodoc.ru/Web/price/art/PG40587360?analog=on","PG40587360")</f>
        <v>PG40587360</v>
      </c>
      <c r="B9413" s="1" t="s">
        <v>14735</v>
      </c>
      <c r="C9413" s="1" t="s">
        <v>108</v>
      </c>
      <c r="D9413" t="s">
        <v>14736</v>
      </c>
    </row>
    <row r="9414" spans="1:4" x14ac:dyDescent="0.25">
      <c r="A9414" s="4" t="str">
        <f>HYPERLINK("http://www.autodoc.ru/Web/price/art/PG40587361?analog=on","PG40587361")</f>
        <v>PG40587361</v>
      </c>
      <c r="B9414" s="1" t="s">
        <v>14737</v>
      </c>
      <c r="C9414" s="1" t="s">
        <v>108</v>
      </c>
      <c r="D9414" t="s">
        <v>14738</v>
      </c>
    </row>
    <row r="9415" spans="1:4" x14ac:dyDescent="0.25">
      <c r="A9415" s="4" t="str">
        <f>HYPERLINK("http://www.autodoc.ru/Web/price/art/PG40587401L?analog=on","PG40587401L")</f>
        <v>PG40587401L</v>
      </c>
      <c r="B9415" s="1" t="s">
        <v>14739</v>
      </c>
      <c r="C9415" s="1" t="s">
        <v>108</v>
      </c>
      <c r="D9415" t="s">
        <v>14740</v>
      </c>
    </row>
    <row r="9416" spans="1:4" x14ac:dyDescent="0.25">
      <c r="A9416" s="4" t="str">
        <f>HYPERLINK("http://www.autodoc.ru/Web/price/art/PG40587401R?analog=on","PG40587401R")</f>
        <v>PG40587401R</v>
      </c>
      <c r="B9416" s="1" t="s">
        <v>14741</v>
      </c>
      <c r="C9416" s="1" t="s">
        <v>108</v>
      </c>
      <c r="D9416" t="s">
        <v>14742</v>
      </c>
    </row>
    <row r="9417" spans="1:4" x14ac:dyDescent="0.25">
      <c r="A9417" s="4" t="str">
        <f>HYPERLINK("http://www.autodoc.ru/Web/price/art/PG40590450L?analog=on","PG40590450L")</f>
        <v>PG40590450L</v>
      </c>
      <c r="B9417" s="1" t="s">
        <v>14743</v>
      </c>
      <c r="C9417" s="1" t="s">
        <v>6336</v>
      </c>
      <c r="D9417" t="s">
        <v>14744</v>
      </c>
    </row>
    <row r="9418" spans="1:4" x14ac:dyDescent="0.25">
      <c r="A9418" s="4" t="str">
        <f>HYPERLINK("http://www.autodoc.ru/Web/price/art/PG40590450R?analog=on","PG40590450R")</f>
        <v>PG40590450R</v>
      </c>
      <c r="B9418" s="1" t="s">
        <v>14745</v>
      </c>
      <c r="C9418" s="1" t="s">
        <v>6336</v>
      </c>
      <c r="D9418" t="s">
        <v>14746</v>
      </c>
    </row>
    <row r="9419" spans="1:4" x14ac:dyDescent="0.25">
      <c r="A9419" s="4" t="str">
        <f>HYPERLINK("http://www.autodoc.ru/Web/price/art/PG40587540N?analog=on","PG40587540N")</f>
        <v>PG40587540N</v>
      </c>
      <c r="C9419" s="1" t="s">
        <v>30</v>
      </c>
      <c r="D9419" t="s">
        <v>14747</v>
      </c>
    </row>
    <row r="9420" spans="1:4" x14ac:dyDescent="0.25">
      <c r="A9420" s="4" t="str">
        <f>HYPERLINK("http://www.autodoc.ru/Web/price/art/PG40587640?analog=on","PG40587640")</f>
        <v>PG40587640</v>
      </c>
      <c r="B9420" s="1" t="s">
        <v>14748</v>
      </c>
      <c r="C9420" s="1" t="s">
        <v>108</v>
      </c>
      <c r="D9420" t="s">
        <v>14749</v>
      </c>
    </row>
    <row r="9421" spans="1:4" x14ac:dyDescent="0.25">
      <c r="A9421" s="4" t="str">
        <f>HYPERLINK("http://www.autodoc.ru/Web/price/art/PG40587740RWL?analog=on","PG40587740RWL")</f>
        <v>PG40587740RWL</v>
      </c>
      <c r="B9421" s="1" t="s">
        <v>14750</v>
      </c>
      <c r="C9421" s="1" t="s">
        <v>30</v>
      </c>
      <c r="D9421" t="s">
        <v>14751</v>
      </c>
    </row>
    <row r="9422" spans="1:4" x14ac:dyDescent="0.25">
      <c r="A9422" s="4" t="str">
        <f>HYPERLINK("http://www.autodoc.ru/Web/price/art/PG40587740RWR?analog=on","PG40587740RWR")</f>
        <v>PG40587740RWR</v>
      </c>
      <c r="B9422" s="1" t="s">
        <v>14752</v>
      </c>
      <c r="C9422" s="1" t="s">
        <v>30</v>
      </c>
      <c r="D9422" t="s">
        <v>14753</v>
      </c>
    </row>
    <row r="9423" spans="1:4" x14ac:dyDescent="0.25">
      <c r="A9423" s="4" t="str">
        <f>HYPERLINK("http://www.autodoc.ru/Web/price/art/PG40588840Z?analog=on","PG40588840Z")</f>
        <v>PG40588840Z</v>
      </c>
      <c r="B9423" s="1" t="s">
        <v>14754</v>
      </c>
      <c r="C9423" s="1" t="s">
        <v>2166</v>
      </c>
      <c r="D9423" t="s">
        <v>14755</v>
      </c>
    </row>
    <row r="9424" spans="1:4" x14ac:dyDescent="0.25">
      <c r="A9424" s="4" t="str">
        <f>HYPERLINK("http://www.autodoc.ru/Web/price/art/PG60588840Z?analog=on","PG60588840Z")</f>
        <v>PG60588840Z</v>
      </c>
      <c r="B9424" s="1" t="s">
        <v>14756</v>
      </c>
      <c r="C9424" s="1" t="s">
        <v>2374</v>
      </c>
      <c r="D9424" t="s">
        <v>14757</v>
      </c>
    </row>
    <row r="9425" spans="1:4" x14ac:dyDescent="0.25">
      <c r="A9425" s="3" t="s">
        <v>14758</v>
      </c>
      <c r="B9425" s="3"/>
      <c r="C9425" s="3"/>
      <c r="D9425" s="3"/>
    </row>
    <row r="9426" spans="1:4" x14ac:dyDescent="0.25">
      <c r="A9426" s="4" t="str">
        <f>HYPERLINK("http://www.autodoc.ru/Web/price/art/PG40696000L?analog=on","PG40696000L")</f>
        <v>PG40696000L</v>
      </c>
      <c r="B9426" s="1" t="s">
        <v>14759</v>
      </c>
      <c r="C9426" s="1" t="s">
        <v>10056</v>
      </c>
      <c r="D9426" t="s">
        <v>14760</v>
      </c>
    </row>
    <row r="9427" spans="1:4" x14ac:dyDescent="0.25">
      <c r="A9427" s="4" t="str">
        <f>HYPERLINK("http://www.autodoc.ru/Web/price/art/PG40696000R?analog=on","PG40696000R")</f>
        <v>PG40696000R</v>
      </c>
      <c r="B9427" s="1" t="s">
        <v>14761</v>
      </c>
      <c r="C9427" s="1" t="s">
        <v>10056</v>
      </c>
      <c r="D9427" t="s">
        <v>14762</v>
      </c>
    </row>
    <row r="9428" spans="1:4" x14ac:dyDescent="0.25">
      <c r="A9428" s="4" t="str">
        <f>HYPERLINK("http://www.autodoc.ru/Web/price/art/PG40696070L?analog=on","PG40696070L")</f>
        <v>PG40696070L</v>
      </c>
      <c r="B9428" s="1" t="s">
        <v>14763</v>
      </c>
      <c r="C9428" s="1" t="s">
        <v>10056</v>
      </c>
      <c r="D9428" t="s">
        <v>14764</v>
      </c>
    </row>
    <row r="9429" spans="1:4" x14ac:dyDescent="0.25">
      <c r="A9429" s="4" t="str">
        <f>HYPERLINK("http://www.autodoc.ru/Web/price/art/PG40696070R?analog=on","PG40696070R")</f>
        <v>PG40696070R</v>
      </c>
      <c r="B9429" s="1" t="s">
        <v>14765</v>
      </c>
      <c r="C9429" s="1" t="s">
        <v>10056</v>
      </c>
      <c r="D9429" t="s">
        <v>14766</v>
      </c>
    </row>
    <row r="9430" spans="1:4" x14ac:dyDescent="0.25">
      <c r="A9430" s="4" t="str">
        <f>HYPERLINK("http://www.autodoc.ru/Web/price/art/PG40696071L?analog=on","PG40696071L")</f>
        <v>PG40696071L</v>
      </c>
      <c r="B9430" s="1" t="s">
        <v>14763</v>
      </c>
      <c r="C9430" s="1" t="s">
        <v>10056</v>
      </c>
      <c r="D9430" t="s">
        <v>14767</v>
      </c>
    </row>
    <row r="9431" spans="1:4" x14ac:dyDescent="0.25">
      <c r="A9431" s="4" t="str">
        <f>HYPERLINK("http://www.autodoc.ru/Web/price/art/PG40696071R?analog=on","PG40696071R")</f>
        <v>PG40696071R</v>
      </c>
      <c r="B9431" s="1" t="s">
        <v>14765</v>
      </c>
      <c r="C9431" s="1" t="s">
        <v>10056</v>
      </c>
      <c r="D9431" t="s">
        <v>14768</v>
      </c>
    </row>
    <row r="9432" spans="1:4" x14ac:dyDescent="0.25">
      <c r="A9432" s="4" t="str">
        <f>HYPERLINK("http://www.autodoc.ru/Web/price/art/PG40696080L?analog=on","PG40696080L")</f>
        <v>PG40696080L</v>
      </c>
      <c r="C9432" s="1" t="s">
        <v>10056</v>
      </c>
      <c r="D9432" t="s">
        <v>14769</v>
      </c>
    </row>
    <row r="9433" spans="1:4" x14ac:dyDescent="0.25">
      <c r="A9433" s="4" t="str">
        <f>HYPERLINK("http://www.autodoc.ru/Web/price/art/PG40696080R?analog=on","PG40696080R")</f>
        <v>PG40696080R</v>
      </c>
      <c r="C9433" s="1" t="s">
        <v>10056</v>
      </c>
      <c r="D9433" t="s">
        <v>14770</v>
      </c>
    </row>
    <row r="9434" spans="1:4" x14ac:dyDescent="0.25">
      <c r="A9434" s="4" t="str">
        <f>HYPERLINK("http://www.autodoc.ru/Web/price/art/PG40696100?analog=on","PG40696100")</f>
        <v>PG40696100</v>
      </c>
      <c r="B9434" s="1" t="s">
        <v>14771</v>
      </c>
      <c r="C9434" s="1" t="s">
        <v>10056</v>
      </c>
      <c r="D9434" t="s">
        <v>14772</v>
      </c>
    </row>
    <row r="9435" spans="1:4" x14ac:dyDescent="0.25">
      <c r="A9435" s="4" t="str">
        <f>HYPERLINK("http://www.autodoc.ru/Web/price/art/PG40696160X?analog=on","PG40696160X")</f>
        <v>PG40696160X</v>
      </c>
      <c r="B9435" s="1" t="s">
        <v>14773</v>
      </c>
      <c r="C9435" s="1" t="s">
        <v>10056</v>
      </c>
      <c r="D9435" t="s">
        <v>14774</v>
      </c>
    </row>
    <row r="9436" spans="1:4" x14ac:dyDescent="0.25">
      <c r="A9436" s="4" t="str">
        <f>HYPERLINK("http://www.autodoc.ru/Web/price/art/PG40696162X?analog=on","PG40696162X")</f>
        <v>PG40696162X</v>
      </c>
      <c r="B9436" s="1" t="s">
        <v>14775</v>
      </c>
      <c r="C9436" s="1" t="s">
        <v>10056</v>
      </c>
      <c r="D9436" t="s">
        <v>14776</v>
      </c>
    </row>
    <row r="9437" spans="1:4" x14ac:dyDescent="0.25">
      <c r="A9437" s="4" t="str">
        <f>HYPERLINK("http://www.autodoc.ru/Web/price/art/PG40696170BL?analog=on","PG40696170BL")</f>
        <v>PG40696170BL</v>
      </c>
      <c r="B9437" s="1" t="s">
        <v>14777</v>
      </c>
      <c r="C9437" s="1" t="s">
        <v>10056</v>
      </c>
      <c r="D9437" t="s">
        <v>14778</v>
      </c>
    </row>
    <row r="9438" spans="1:4" x14ac:dyDescent="0.25">
      <c r="A9438" s="4" t="str">
        <f>HYPERLINK("http://www.autodoc.ru/Web/price/art/PG40696170BR?analog=on","PG40696170BR")</f>
        <v>PG40696170BR</v>
      </c>
      <c r="B9438" s="1" t="s">
        <v>14777</v>
      </c>
      <c r="C9438" s="1" t="s">
        <v>10056</v>
      </c>
      <c r="D9438" t="s">
        <v>14779</v>
      </c>
    </row>
    <row r="9439" spans="1:4" x14ac:dyDescent="0.25">
      <c r="A9439" s="4" t="str">
        <f>HYPERLINK("http://www.autodoc.ru/Web/price/art/PG40696190B?analog=on","PG40696190B")</f>
        <v>PG40696190B</v>
      </c>
      <c r="B9439" s="1" t="s">
        <v>14780</v>
      </c>
      <c r="C9439" s="1" t="s">
        <v>10056</v>
      </c>
      <c r="D9439" t="s">
        <v>14781</v>
      </c>
    </row>
    <row r="9440" spans="1:4" x14ac:dyDescent="0.25">
      <c r="A9440" s="4" t="str">
        <f>HYPERLINK("http://www.autodoc.ru/Web/price/art/PG40696230L?analog=on","PG40696230L")</f>
        <v>PG40696230L</v>
      </c>
      <c r="B9440" s="1" t="s">
        <v>14782</v>
      </c>
      <c r="C9440" s="1" t="s">
        <v>10056</v>
      </c>
      <c r="D9440" t="s">
        <v>14783</v>
      </c>
    </row>
    <row r="9441" spans="1:4" x14ac:dyDescent="0.25">
      <c r="A9441" s="4" t="str">
        <f>HYPERLINK("http://www.autodoc.ru/Web/price/art/PG40696230R?analog=on","PG40696230R")</f>
        <v>PG40696230R</v>
      </c>
      <c r="B9441" s="1" t="s">
        <v>14784</v>
      </c>
      <c r="C9441" s="1" t="s">
        <v>10056</v>
      </c>
      <c r="D9441" t="s">
        <v>14785</v>
      </c>
    </row>
    <row r="9442" spans="1:4" x14ac:dyDescent="0.25">
      <c r="A9442" s="4" t="str">
        <f>HYPERLINK("http://www.autodoc.ru/Web/price/art/PG40696240?analog=on","PG40696240")</f>
        <v>PG40696240</v>
      </c>
      <c r="B9442" s="1" t="s">
        <v>14786</v>
      </c>
      <c r="C9442" s="1" t="s">
        <v>639</v>
      </c>
      <c r="D9442" t="s">
        <v>14787</v>
      </c>
    </row>
    <row r="9443" spans="1:4" x14ac:dyDescent="0.25">
      <c r="A9443" s="4" t="str">
        <f>HYPERLINK("http://www.autodoc.ru/Web/price/art/PG40696270L?analog=on","PG40696270L")</f>
        <v>PG40696270L</v>
      </c>
      <c r="B9443" s="1" t="s">
        <v>14788</v>
      </c>
      <c r="C9443" s="1" t="s">
        <v>10056</v>
      </c>
      <c r="D9443" t="s">
        <v>14789</v>
      </c>
    </row>
    <row r="9444" spans="1:4" x14ac:dyDescent="0.25">
      <c r="A9444" s="4" t="str">
        <f>HYPERLINK("http://www.autodoc.ru/Web/price/art/PG40696270R?analog=on","PG40696270R")</f>
        <v>PG40696270R</v>
      </c>
      <c r="B9444" s="1" t="s">
        <v>14790</v>
      </c>
      <c r="C9444" s="1" t="s">
        <v>10056</v>
      </c>
      <c r="D9444" t="s">
        <v>14791</v>
      </c>
    </row>
    <row r="9445" spans="1:4" x14ac:dyDescent="0.25">
      <c r="A9445" s="4" t="str">
        <f>HYPERLINK("http://www.autodoc.ru/Web/price/art/PG40696271L?analog=on","PG40696271L")</f>
        <v>PG40696271L</v>
      </c>
      <c r="B9445" s="1" t="s">
        <v>14792</v>
      </c>
      <c r="C9445" s="1" t="s">
        <v>10056</v>
      </c>
      <c r="D9445" t="s">
        <v>14793</v>
      </c>
    </row>
    <row r="9446" spans="1:4" x14ac:dyDescent="0.25">
      <c r="A9446" s="4" t="str">
        <f>HYPERLINK("http://www.autodoc.ru/Web/price/art/PG40696271R?analog=on","PG40696271R")</f>
        <v>PG40696271R</v>
      </c>
      <c r="B9446" s="1" t="s">
        <v>14790</v>
      </c>
      <c r="C9446" s="1" t="s">
        <v>10056</v>
      </c>
      <c r="D9446" t="s">
        <v>14794</v>
      </c>
    </row>
    <row r="9447" spans="1:4" x14ac:dyDescent="0.25">
      <c r="A9447" s="4" t="str">
        <f>HYPERLINK("http://www.autodoc.ru/Web/price/art/PG40696300L?analog=on","PG40696300L")</f>
        <v>PG40696300L</v>
      </c>
      <c r="B9447" s="1" t="s">
        <v>14795</v>
      </c>
      <c r="C9447" s="1" t="s">
        <v>656</v>
      </c>
      <c r="D9447" t="s">
        <v>14796</v>
      </c>
    </row>
    <row r="9448" spans="1:4" x14ac:dyDescent="0.25">
      <c r="A9448" s="4" t="str">
        <f>HYPERLINK("http://www.autodoc.ru/Web/price/art/PG40696300R?analog=on","PG40696300R")</f>
        <v>PG40696300R</v>
      </c>
      <c r="B9448" s="1" t="s">
        <v>14797</v>
      </c>
      <c r="C9448" s="1" t="s">
        <v>656</v>
      </c>
      <c r="D9448" t="s">
        <v>14798</v>
      </c>
    </row>
    <row r="9449" spans="1:4" x14ac:dyDescent="0.25">
      <c r="A9449" s="4" t="str">
        <f>HYPERLINK("http://www.autodoc.ru/Web/price/art/PG40696301L?analog=on","PG40696301L")</f>
        <v>PG40696301L</v>
      </c>
      <c r="B9449" s="1" t="s">
        <v>14799</v>
      </c>
      <c r="C9449" s="1" t="s">
        <v>656</v>
      </c>
      <c r="D9449" t="s">
        <v>14800</v>
      </c>
    </row>
    <row r="9450" spans="1:4" x14ac:dyDescent="0.25">
      <c r="A9450" s="4" t="str">
        <f>HYPERLINK("http://www.autodoc.ru/Web/price/art/PG40696301R?analog=on","PG40696301R")</f>
        <v>PG40696301R</v>
      </c>
      <c r="B9450" s="1" t="s">
        <v>14801</v>
      </c>
      <c r="C9450" s="1" t="s">
        <v>656</v>
      </c>
      <c r="D9450" t="s">
        <v>14802</v>
      </c>
    </row>
    <row r="9451" spans="1:4" x14ac:dyDescent="0.25">
      <c r="A9451" s="4" t="str">
        <f>HYPERLINK("http://www.autodoc.ru/Web/price/art/PG40696330?analog=on","PG40696330")</f>
        <v>PG40696330</v>
      </c>
      <c r="B9451" s="1" t="s">
        <v>14803</v>
      </c>
      <c r="C9451" s="1" t="s">
        <v>10056</v>
      </c>
      <c r="D9451" t="s">
        <v>14804</v>
      </c>
    </row>
    <row r="9452" spans="1:4" x14ac:dyDescent="0.25">
      <c r="A9452" s="4" t="str">
        <f>HYPERLINK("http://www.autodoc.ru/Web/price/art/PG40696390?analog=on","PG40696390")</f>
        <v>PG40696390</v>
      </c>
      <c r="B9452" s="1" t="s">
        <v>14805</v>
      </c>
      <c r="C9452" s="1" t="s">
        <v>639</v>
      </c>
      <c r="D9452" t="s">
        <v>14806</v>
      </c>
    </row>
    <row r="9453" spans="1:4" x14ac:dyDescent="0.25">
      <c r="A9453" s="4" t="str">
        <f>HYPERLINK("http://www.autodoc.ru/Web/price/art/PG40696391?analog=on","PG40696391")</f>
        <v>PG40696391</v>
      </c>
      <c r="B9453" s="1" t="s">
        <v>14807</v>
      </c>
      <c r="C9453" s="1" t="s">
        <v>639</v>
      </c>
      <c r="D9453" t="s">
        <v>14808</v>
      </c>
    </row>
    <row r="9454" spans="1:4" x14ac:dyDescent="0.25">
      <c r="A9454" s="4" t="str">
        <f>HYPERLINK("http://www.autodoc.ru/Web/price/art/PG40696400L?analog=on","PG40696400L")</f>
        <v>PG40696400L</v>
      </c>
      <c r="B9454" s="1" t="s">
        <v>14809</v>
      </c>
      <c r="C9454" s="1" t="s">
        <v>639</v>
      </c>
      <c r="D9454" t="s">
        <v>14810</v>
      </c>
    </row>
    <row r="9455" spans="1:4" x14ac:dyDescent="0.25">
      <c r="A9455" s="4" t="str">
        <f>HYPERLINK("http://www.autodoc.ru/Web/price/art/PG40696400R?analog=on","PG40696400R")</f>
        <v>PG40696400R</v>
      </c>
      <c r="B9455" s="1" t="s">
        <v>14811</v>
      </c>
      <c r="C9455" s="1" t="s">
        <v>639</v>
      </c>
      <c r="D9455" t="s">
        <v>14812</v>
      </c>
    </row>
    <row r="9456" spans="1:4" x14ac:dyDescent="0.25">
      <c r="A9456" s="4" t="str">
        <f>HYPERLINK("http://www.autodoc.ru/Web/price/art/PG40696410?analog=on","PG40696410")</f>
        <v>PG40696410</v>
      </c>
      <c r="B9456" s="1" t="s">
        <v>14813</v>
      </c>
      <c r="C9456" s="1" t="s">
        <v>639</v>
      </c>
      <c r="D9456" t="s">
        <v>14814</v>
      </c>
    </row>
    <row r="9457" spans="1:4" x14ac:dyDescent="0.25">
      <c r="A9457" s="4" t="str">
        <f>HYPERLINK("http://www.autodoc.ru/Web/price/art/PG40696450XL?analog=on","PG40696450XL")</f>
        <v>PG40696450XL</v>
      </c>
      <c r="B9457" s="1" t="s">
        <v>14815</v>
      </c>
      <c r="C9457" s="1" t="s">
        <v>10056</v>
      </c>
      <c r="D9457" t="s">
        <v>14816</v>
      </c>
    </row>
    <row r="9458" spans="1:4" x14ac:dyDescent="0.25">
      <c r="A9458" s="4" t="str">
        <f>HYPERLINK("http://www.autodoc.ru/Web/price/art/PG40696450XR?analog=on","PG40696450XR")</f>
        <v>PG40696450XR</v>
      </c>
      <c r="B9458" s="1" t="s">
        <v>14817</v>
      </c>
      <c r="C9458" s="1" t="s">
        <v>10056</v>
      </c>
      <c r="D9458" t="s">
        <v>14818</v>
      </c>
    </row>
    <row r="9459" spans="1:4" x14ac:dyDescent="0.25">
      <c r="A9459" s="4" t="str">
        <f>HYPERLINK("http://www.autodoc.ru/Web/price/art/PG40696451XL?analog=on","PG40696451XL")</f>
        <v>PG40696451XL</v>
      </c>
      <c r="B9459" s="1" t="s">
        <v>14819</v>
      </c>
      <c r="C9459" s="1" t="s">
        <v>10056</v>
      </c>
      <c r="D9459" t="s">
        <v>14820</v>
      </c>
    </row>
    <row r="9460" spans="1:4" x14ac:dyDescent="0.25">
      <c r="A9460" s="4" t="str">
        <f>HYPERLINK("http://www.autodoc.ru/Web/price/art/PG40696451XR?analog=on","PG40696451XR")</f>
        <v>PG40696451XR</v>
      </c>
      <c r="B9460" s="1" t="s">
        <v>14821</v>
      </c>
      <c r="C9460" s="1" t="s">
        <v>10056</v>
      </c>
      <c r="D9460" t="s">
        <v>14822</v>
      </c>
    </row>
    <row r="9461" spans="1:4" x14ac:dyDescent="0.25">
      <c r="A9461" s="4" t="str">
        <f>HYPERLINK("http://www.autodoc.ru/Web/price/art/PG40696480L?analog=on","PG40696480L")</f>
        <v>PG40696480L</v>
      </c>
      <c r="B9461" s="1" t="s">
        <v>14823</v>
      </c>
      <c r="C9461" s="1" t="s">
        <v>656</v>
      </c>
      <c r="D9461" t="s">
        <v>14824</v>
      </c>
    </row>
    <row r="9462" spans="1:4" x14ac:dyDescent="0.25">
      <c r="A9462" s="4" t="str">
        <f>HYPERLINK("http://www.autodoc.ru/Web/price/art/PG40696480R?analog=on","PG40696480R")</f>
        <v>PG40696480R</v>
      </c>
      <c r="B9462" s="1" t="s">
        <v>14825</v>
      </c>
      <c r="C9462" s="1" t="s">
        <v>656</v>
      </c>
      <c r="D9462" t="s">
        <v>14826</v>
      </c>
    </row>
    <row r="9463" spans="1:4" x14ac:dyDescent="0.25">
      <c r="A9463" s="4" t="str">
        <f>HYPERLINK("http://www.autodoc.ru/Web/price/art/PG40696640X?analog=on","PG40696640X")</f>
        <v>PG40696640X</v>
      </c>
      <c r="B9463" s="1" t="s">
        <v>14827</v>
      </c>
      <c r="C9463" s="1" t="s">
        <v>10056</v>
      </c>
      <c r="D9463" t="s">
        <v>14828</v>
      </c>
    </row>
    <row r="9464" spans="1:4" x14ac:dyDescent="0.25">
      <c r="A9464" s="4" t="str">
        <f>HYPERLINK("http://www.autodoc.ru/Web/price/art/PG40696660BL?analog=on","PG40696660BL")</f>
        <v>PG40696660BL</v>
      </c>
      <c r="B9464" s="1" t="s">
        <v>14829</v>
      </c>
      <c r="C9464" s="1" t="s">
        <v>10056</v>
      </c>
      <c r="D9464" t="s">
        <v>14830</v>
      </c>
    </row>
    <row r="9465" spans="1:4" x14ac:dyDescent="0.25">
      <c r="A9465" s="4" t="str">
        <f>HYPERLINK("http://www.autodoc.ru/Web/price/art/PG40696660BR?analog=on","PG40696660BR")</f>
        <v>PG40696660BR</v>
      </c>
      <c r="B9465" s="1" t="s">
        <v>14831</v>
      </c>
      <c r="C9465" s="1" t="s">
        <v>10056</v>
      </c>
      <c r="D9465" t="s">
        <v>14832</v>
      </c>
    </row>
    <row r="9466" spans="1:4" x14ac:dyDescent="0.25">
      <c r="A9466" s="4" t="str">
        <f>HYPERLINK("http://www.autodoc.ru/Web/price/art/PG40696660BC?analog=on","PG40696660BC")</f>
        <v>PG40696660BC</v>
      </c>
      <c r="B9466" s="1" t="s">
        <v>14833</v>
      </c>
      <c r="C9466" s="1" t="s">
        <v>10056</v>
      </c>
      <c r="D9466" t="s">
        <v>14834</v>
      </c>
    </row>
    <row r="9467" spans="1:4" x14ac:dyDescent="0.25">
      <c r="A9467" s="4" t="str">
        <f>HYPERLINK("http://www.autodoc.ru/Web/price/art/PG40696740L?analog=on","PG40696740L")</f>
        <v>PG40696740L</v>
      </c>
      <c r="B9467" s="1" t="s">
        <v>14835</v>
      </c>
      <c r="C9467" s="1" t="s">
        <v>10056</v>
      </c>
      <c r="D9467" t="s">
        <v>14836</v>
      </c>
    </row>
    <row r="9468" spans="1:4" x14ac:dyDescent="0.25">
      <c r="A9468" s="4" t="str">
        <f>HYPERLINK("http://www.autodoc.ru/Web/price/art/PG40696740R?analog=on","PG40696740R")</f>
        <v>PG40696740R</v>
      </c>
      <c r="B9468" s="1" t="s">
        <v>14837</v>
      </c>
      <c r="C9468" s="1" t="s">
        <v>10056</v>
      </c>
      <c r="D9468" t="s">
        <v>14838</v>
      </c>
    </row>
    <row r="9469" spans="1:4" x14ac:dyDescent="0.25">
      <c r="A9469" s="4" t="str">
        <f>HYPERLINK("http://www.autodoc.ru/Web/price/art/PG40695840Z?analog=on","PG40695840Z")</f>
        <v>PG40695840Z</v>
      </c>
      <c r="B9469" s="1" t="s">
        <v>14839</v>
      </c>
      <c r="C9469" s="1" t="s">
        <v>1186</v>
      </c>
      <c r="D9469" t="s">
        <v>14840</v>
      </c>
    </row>
    <row r="9470" spans="1:4" x14ac:dyDescent="0.25">
      <c r="A9470" s="4" t="str">
        <f>HYPERLINK("http://www.autodoc.ru/Web/price/art/PG40696911?analog=on","PG40696911")</f>
        <v>PG40696911</v>
      </c>
      <c r="B9470" s="1" t="s">
        <v>14841</v>
      </c>
      <c r="C9470" s="1" t="s">
        <v>2617</v>
      </c>
      <c r="D9470" t="s">
        <v>14842</v>
      </c>
    </row>
    <row r="9471" spans="1:4" x14ac:dyDescent="0.25">
      <c r="A9471" s="4" t="str">
        <f>HYPERLINK("http://www.autodoc.ru/Web/price/art/PG40696913?analog=on","PG40696913")</f>
        <v>PG40696913</v>
      </c>
      <c r="B9471" s="1" t="s">
        <v>14841</v>
      </c>
      <c r="C9471" s="1" t="s">
        <v>2617</v>
      </c>
      <c r="D9471" t="s">
        <v>14843</v>
      </c>
    </row>
    <row r="9472" spans="1:4" x14ac:dyDescent="0.25">
      <c r="A9472" s="4" t="str">
        <f>HYPERLINK("http://www.autodoc.ru/Web/price/art/PG40696914?analog=on","PG40696914")</f>
        <v>PG40696914</v>
      </c>
      <c r="B9472" s="1" t="s">
        <v>14844</v>
      </c>
      <c r="C9472" s="1" t="s">
        <v>2617</v>
      </c>
      <c r="D9472" t="s">
        <v>14843</v>
      </c>
    </row>
    <row r="9473" spans="1:4" x14ac:dyDescent="0.25">
      <c r="A9473" s="4" t="str">
        <f>HYPERLINK("http://www.autodoc.ru/Web/price/art/PG40696920?analog=on","PG40696920")</f>
        <v>PG40696920</v>
      </c>
      <c r="B9473" s="1" t="s">
        <v>14845</v>
      </c>
      <c r="C9473" s="1" t="s">
        <v>10056</v>
      </c>
      <c r="D9473" t="s">
        <v>14846</v>
      </c>
    </row>
    <row r="9474" spans="1:4" x14ac:dyDescent="0.25">
      <c r="A9474" s="4" t="str">
        <f>HYPERLINK("http://www.autodoc.ru/Web/price/art/PG40695930?analog=on","PG40695930")</f>
        <v>PG40695930</v>
      </c>
      <c r="B9474" s="1" t="s">
        <v>14847</v>
      </c>
      <c r="C9474" s="1" t="s">
        <v>2838</v>
      </c>
      <c r="D9474" t="s">
        <v>14848</v>
      </c>
    </row>
    <row r="9475" spans="1:4" x14ac:dyDescent="0.25">
      <c r="A9475" s="4" t="str">
        <f>HYPERLINK("http://www.autodoc.ru/Web/price/art/PG40695931?analog=on","PG40695931")</f>
        <v>PG40695931</v>
      </c>
      <c r="B9475" s="1" t="s">
        <v>14847</v>
      </c>
      <c r="C9475" s="1" t="s">
        <v>2838</v>
      </c>
      <c r="D9475" t="s">
        <v>14849</v>
      </c>
    </row>
    <row r="9476" spans="1:4" x14ac:dyDescent="0.25">
      <c r="A9476" s="4" t="str">
        <f>HYPERLINK("http://www.autodoc.ru/Web/price/art/PG40696970?analog=on","PG40696970")</f>
        <v>PG40696970</v>
      </c>
      <c r="B9476" s="1" t="s">
        <v>5917</v>
      </c>
      <c r="C9476" s="1" t="s">
        <v>5918</v>
      </c>
      <c r="D9476" t="s">
        <v>5919</v>
      </c>
    </row>
    <row r="9477" spans="1:4" x14ac:dyDescent="0.25">
      <c r="A9477" s="3" t="s">
        <v>14850</v>
      </c>
      <c r="B9477" s="3"/>
      <c r="C9477" s="3"/>
      <c r="D9477" s="3"/>
    </row>
    <row r="9478" spans="1:4" x14ac:dyDescent="0.25">
      <c r="A9478" s="4" t="str">
        <f>HYPERLINK("http://www.autodoc.ru/Web/price/art/PG40699000L?analog=on","PG40699000L")</f>
        <v>PG40699000L</v>
      </c>
      <c r="B9478" s="1" t="s">
        <v>14851</v>
      </c>
      <c r="C9478" s="1" t="s">
        <v>1027</v>
      </c>
      <c r="D9478" t="s">
        <v>14760</v>
      </c>
    </row>
    <row r="9479" spans="1:4" x14ac:dyDescent="0.25">
      <c r="A9479" s="4" t="str">
        <f>HYPERLINK("http://www.autodoc.ru/Web/price/art/PG40699000R?analog=on","PG40699000R")</f>
        <v>PG40699000R</v>
      </c>
      <c r="B9479" s="1" t="s">
        <v>14852</v>
      </c>
      <c r="C9479" s="1" t="s">
        <v>1027</v>
      </c>
      <c r="D9479" t="s">
        <v>14762</v>
      </c>
    </row>
    <row r="9480" spans="1:4" x14ac:dyDescent="0.25">
      <c r="A9480" s="4" t="str">
        <f>HYPERLINK("http://www.autodoc.ru/Web/price/art/PG40699070L?analog=on","PG40699070L")</f>
        <v>PG40699070L</v>
      </c>
      <c r="B9480" s="1" t="s">
        <v>14853</v>
      </c>
      <c r="C9480" s="1" t="s">
        <v>1027</v>
      </c>
      <c r="D9480" t="s">
        <v>14764</v>
      </c>
    </row>
    <row r="9481" spans="1:4" x14ac:dyDescent="0.25">
      <c r="A9481" s="4" t="str">
        <f>HYPERLINK("http://www.autodoc.ru/Web/price/art/PG40699070R?analog=on","PG40699070R")</f>
        <v>PG40699070R</v>
      </c>
      <c r="B9481" s="1" t="s">
        <v>14854</v>
      </c>
      <c r="C9481" s="1" t="s">
        <v>1027</v>
      </c>
      <c r="D9481" t="s">
        <v>14766</v>
      </c>
    </row>
    <row r="9482" spans="1:4" x14ac:dyDescent="0.25">
      <c r="A9482" s="4" t="str">
        <f>HYPERLINK("http://www.autodoc.ru/Web/price/art/PG40699071L?analog=on","PG40699071L")</f>
        <v>PG40699071L</v>
      </c>
      <c r="B9482" s="1" t="s">
        <v>14855</v>
      </c>
      <c r="C9482" s="1" t="s">
        <v>1027</v>
      </c>
      <c r="D9482" t="s">
        <v>14856</v>
      </c>
    </row>
    <row r="9483" spans="1:4" x14ac:dyDescent="0.25">
      <c r="A9483" s="4" t="str">
        <f>HYPERLINK("http://www.autodoc.ru/Web/price/art/PG40699071R?analog=on","PG40699071R")</f>
        <v>PG40699071R</v>
      </c>
      <c r="B9483" s="1" t="s">
        <v>14857</v>
      </c>
      <c r="C9483" s="1" t="s">
        <v>1027</v>
      </c>
      <c r="D9483" t="s">
        <v>14858</v>
      </c>
    </row>
    <row r="9484" spans="1:4" x14ac:dyDescent="0.25">
      <c r="A9484" s="4" t="str">
        <f>HYPERLINK("http://www.autodoc.ru/Web/price/art/PG40699080L?analog=on","PG40699080L")</f>
        <v>PG40699080L</v>
      </c>
      <c r="C9484" s="1" t="s">
        <v>1027</v>
      </c>
      <c r="D9484" t="s">
        <v>14769</v>
      </c>
    </row>
    <row r="9485" spans="1:4" x14ac:dyDescent="0.25">
      <c r="A9485" s="4" t="str">
        <f>HYPERLINK("http://www.autodoc.ru/Web/price/art/PG40699080R?analog=on","PG40699080R")</f>
        <v>PG40699080R</v>
      </c>
      <c r="C9485" s="1" t="s">
        <v>1027</v>
      </c>
      <c r="D9485" t="s">
        <v>14770</v>
      </c>
    </row>
    <row r="9486" spans="1:4" x14ac:dyDescent="0.25">
      <c r="A9486" s="4" t="str">
        <f>HYPERLINK("http://www.autodoc.ru/Web/price/art/PG40699100XB?analog=on","PG40699100XB")</f>
        <v>PG40699100XB</v>
      </c>
      <c r="B9486" s="1" t="s">
        <v>14859</v>
      </c>
      <c r="C9486" s="1" t="s">
        <v>1027</v>
      </c>
      <c r="D9486" t="s">
        <v>14860</v>
      </c>
    </row>
    <row r="9487" spans="1:4" x14ac:dyDescent="0.25">
      <c r="A9487" s="4" t="str">
        <f>HYPERLINK("http://www.autodoc.ru/Web/price/art/PG40699160X?analog=on","PG40699160X")</f>
        <v>PG40699160X</v>
      </c>
      <c r="B9487" s="1" t="s">
        <v>14861</v>
      </c>
      <c r="C9487" s="1" t="s">
        <v>1027</v>
      </c>
      <c r="D9487" t="s">
        <v>14862</v>
      </c>
    </row>
    <row r="9488" spans="1:4" x14ac:dyDescent="0.25">
      <c r="A9488" s="4" t="str">
        <f>HYPERLINK("http://www.autodoc.ru/Web/price/art/PG40699170BL?analog=on","PG40699170BL")</f>
        <v>PG40699170BL</v>
      </c>
      <c r="B9488" s="1" t="s">
        <v>14863</v>
      </c>
      <c r="C9488" s="1" t="s">
        <v>1027</v>
      </c>
      <c r="D9488" t="s">
        <v>14778</v>
      </c>
    </row>
    <row r="9489" spans="1:4" x14ac:dyDescent="0.25">
      <c r="A9489" s="4" t="str">
        <f>HYPERLINK("http://www.autodoc.ru/Web/price/art/PG40699170BR?analog=on","PG40699170BR")</f>
        <v>PG40699170BR</v>
      </c>
      <c r="B9489" s="1" t="s">
        <v>14864</v>
      </c>
      <c r="C9489" s="1" t="s">
        <v>1027</v>
      </c>
      <c r="D9489" t="s">
        <v>14779</v>
      </c>
    </row>
    <row r="9490" spans="1:4" x14ac:dyDescent="0.25">
      <c r="A9490" s="4" t="str">
        <f>HYPERLINK("http://www.autodoc.ru/Web/price/art/PG40699171HL?analog=on","PG40699171HL")</f>
        <v>PG40699171HL</v>
      </c>
      <c r="B9490" s="1" t="s">
        <v>14863</v>
      </c>
      <c r="C9490" s="1" t="s">
        <v>1027</v>
      </c>
      <c r="D9490" t="s">
        <v>14865</v>
      </c>
    </row>
    <row r="9491" spans="1:4" x14ac:dyDescent="0.25">
      <c r="A9491" s="4" t="str">
        <f>HYPERLINK("http://www.autodoc.ru/Web/price/art/PG40699171HR?analog=on","PG40699171HR")</f>
        <v>PG40699171HR</v>
      </c>
      <c r="B9491" s="1" t="s">
        <v>14864</v>
      </c>
      <c r="C9491" s="1" t="s">
        <v>1027</v>
      </c>
      <c r="D9491" t="s">
        <v>14866</v>
      </c>
    </row>
    <row r="9492" spans="1:4" x14ac:dyDescent="0.25">
      <c r="A9492" s="4" t="str">
        <f>HYPERLINK("http://www.autodoc.ru/Web/price/art/PG40699190B?analog=on","PG40699190B")</f>
        <v>PG40699190B</v>
      </c>
      <c r="B9492" s="1" t="s">
        <v>14867</v>
      </c>
      <c r="C9492" s="1" t="s">
        <v>1027</v>
      </c>
      <c r="D9492" t="s">
        <v>14868</v>
      </c>
    </row>
    <row r="9493" spans="1:4" x14ac:dyDescent="0.25">
      <c r="A9493" s="4" t="str">
        <f>HYPERLINK("http://www.autodoc.ru/Web/price/art/PG40699210N?analog=on","PG40699210N")</f>
        <v>PG40699210N</v>
      </c>
      <c r="B9493" s="1" t="s">
        <v>14869</v>
      </c>
      <c r="C9493" s="1" t="s">
        <v>1027</v>
      </c>
      <c r="D9493" t="s">
        <v>14870</v>
      </c>
    </row>
    <row r="9494" spans="1:4" x14ac:dyDescent="0.25">
      <c r="A9494" s="4" t="str">
        <f>HYPERLINK("http://www.autodoc.ru/Web/price/art/PG40699240?analog=on","PG40699240")</f>
        <v>PG40699240</v>
      </c>
      <c r="B9494" s="1" t="s">
        <v>14871</v>
      </c>
      <c r="C9494" s="1" t="s">
        <v>1027</v>
      </c>
      <c r="D9494" t="s">
        <v>14787</v>
      </c>
    </row>
    <row r="9495" spans="1:4" x14ac:dyDescent="0.25">
      <c r="A9495" s="4" t="str">
        <f>HYPERLINK("http://www.autodoc.ru/Web/price/art/PG40699270L?analog=on","PG40699270L")</f>
        <v>PG40699270L</v>
      </c>
      <c r="B9495" s="1" t="s">
        <v>14788</v>
      </c>
      <c r="C9495" s="1" t="s">
        <v>1027</v>
      </c>
      <c r="D9495" t="s">
        <v>14872</v>
      </c>
    </row>
    <row r="9496" spans="1:4" x14ac:dyDescent="0.25">
      <c r="A9496" s="4" t="str">
        <f>HYPERLINK("http://www.autodoc.ru/Web/price/art/PG40699270R?analog=on","PG40699270R")</f>
        <v>PG40699270R</v>
      </c>
      <c r="B9496" s="1" t="s">
        <v>14790</v>
      </c>
      <c r="C9496" s="1" t="s">
        <v>1027</v>
      </c>
      <c r="D9496" t="s">
        <v>14873</v>
      </c>
    </row>
    <row r="9497" spans="1:4" x14ac:dyDescent="0.25">
      <c r="A9497" s="4" t="str">
        <f>HYPERLINK("http://www.autodoc.ru/Web/price/art/PG40696300L?analog=on","PG40696300L")</f>
        <v>PG40696300L</v>
      </c>
      <c r="B9497" s="1" t="s">
        <v>14795</v>
      </c>
      <c r="C9497" s="1" t="s">
        <v>656</v>
      </c>
      <c r="D9497" t="s">
        <v>14796</v>
      </c>
    </row>
    <row r="9498" spans="1:4" x14ac:dyDescent="0.25">
      <c r="A9498" s="4" t="str">
        <f>HYPERLINK("http://www.autodoc.ru/Web/price/art/PG40699300L?analog=on","PG40699300L")</f>
        <v>PG40699300L</v>
      </c>
      <c r="B9498" s="1" t="s">
        <v>14874</v>
      </c>
      <c r="C9498" s="1" t="s">
        <v>1027</v>
      </c>
      <c r="D9498" t="s">
        <v>14875</v>
      </c>
    </row>
    <row r="9499" spans="1:4" x14ac:dyDescent="0.25">
      <c r="A9499" s="4" t="str">
        <f>HYPERLINK("http://www.autodoc.ru/Web/price/art/PG40696300R?analog=on","PG40696300R")</f>
        <v>PG40696300R</v>
      </c>
      <c r="B9499" s="1" t="s">
        <v>14797</v>
      </c>
      <c r="C9499" s="1" t="s">
        <v>656</v>
      </c>
      <c r="D9499" t="s">
        <v>14798</v>
      </c>
    </row>
    <row r="9500" spans="1:4" x14ac:dyDescent="0.25">
      <c r="A9500" s="4" t="str">
        <f>HYPERLINK("http://www.autodoc.ru/Web/price/art/PG40699300R?analog=on","PG40699300R")</f>
        <v>PG40699300R</v>
      </c>
      <c r="B9500" s="1" t="s">
        <v>14876</v>
      </c>
      <c r="C9500" s="1" t="s">
        <v>1027</v>
      </c>
      <c r="D9500" t="s">
        <v>14877</v>
      </c>
    </row>
    <row r="9501" spans="1:4" x14ac:dyDescent="0.25">
      <c r="A9501" s="4" t="str">
        <f>HYPERLINK("http://www.autodoc.ru/Web/price/art/PG40696301L?analog=on","PG40696301L")</f>
        <v>PG40696301L</v>
      </c>
      <c r="B9501" s="1" t="s">
        <v>14799</v>
      </c>
      <c r="C9501" s="1" t="s">
        <v>656</v>
      </c>
      <c r="D9501" t="s">
        <v>14800</v>
      </c>
    </row>
    <row r="9502" spans="1:4" x14ac:dyDescent="0.25">
      <c r="A9502" s="4" t="str">
        <f>HYPERLINK("http://www.autodoc.ru/Web/price/art/PG40696301R?analog=on","PG40696301R")</f>
        <v>PG40696301R</v>
      </c>
      <c r="B9502" s="1" t="s">
        <v>14801</v>
      </c>
      <c r="C9502" s="1" t="s">
        <v>656</v>
      </c>
      <c r="D9502" t="s">
        <v>14802</v>
      </c>
    </row>
    <row r="9503" spans="1:4" x14ac:dyDescent="0.25">
      <c r="A9503" s="4" t="str">
        <f>HYPERLINK("http://www.autodoc.ru/Web/price/art/PG40699330?analog=on","PG40699330")</f>
        <v>PG40699330</v>
      </c>
      <c r="B9503" s="1" t="s">
        <v>14878</v>
      </c>
      <c r="C9503" s="1" t="s">
        <v>1027</v>
      </c>
      <c r="D9503" t="s">
        <v>14804</v>
      </c>
    </row>
    <row r="9504" spans="1:4" x14ac:dyDescent="0.25">
      <c r="A9504" s="4" t="str">
        <f>HYPERLINK("http://www.autodoc.ru/Web/price/art/PG40699390?analog=on","PG40699390")</f>
        <v>PG40699390</v>
      </c>
      <c r="B9504" s="1" t="s">
        <v>14879</v>
      </c>
      <c r="C9504" s="1" t="s">
        <v>1027</v>
      </c>
      <c r="D9504" t="s">
        <v>14880</v>
      </c>
    </row>
    <row r="9505" spans="1:4" x14ac:dyDescent="0.25">
      <c r="A9505" s="4" t="str">
        <f>HYPERLINK("http://www.autodoc.ru/Web/price/art/PG40699450XL?analog=on","PG40699450XL")</f>
        <v>PG40699450XL</v>
      </c>
      <c r="B9505" s="1" t="s">
        <v>14881</v>
      </c>
      <c r="C9505" s="1" t="s">
        <v>1027</v>
      </c>
      <c r="D9505" t="s">
        <v>14816</v>
      </c>
    </row>
    <row r="9506" spans="1:4" x14ac:dyDescent="0.25">
      <c r="A9506" s="4" t="str">
        <f>HYPERLINK("http://www.autodoc.ru/Web/price/art/PG40699450XR?analog=on","PG40699450XR")</f>
        <v>PG40699450XR</v>
      </c>
      <c r="B9506" s="1" t="s">
        <v>14882</v>
      </c>
      <c r="C9506" s="1" t="s">
        <v>1027</v>
      </c>
      <c r="D9506" t="s">
        <v>14883</v>
      </c>
    </row>
    <row r="9507" spans="1:4" x14ac:dyDescent="0.25">
      <c r="A9507" s="4" t="str">
        <f>HYPERLINK("http://www.autodoc.ru/Web/price/art/PG40699451XR?analog=on","PG40699451XR")</f>
        <v>PG40699451XR</v>
      </c>
      <c r="B9507" s="1" t="s">
        <v>14882</v>
      </c>
      <c r="C9507" s="1" t="s">
        <v>1027</v>
      </c>
      <c r="D9507" t="s">
        <v>14818</v>
      </c>
    </row>
    <row r="9508" spans="1:4" x14ac:dyDescent="0.25">
      <c r="A9508" s="4" t="str">
        <f>HYPERLINK("http://www.autodoc.ru/Web/price/art/PG40696480L?analog=on","PG40696480L")</f>
        <v>PG40696480L</v>
      </c>
      <c r="B9508" s="1" t="s">
        <v>14823</v>
      </c>
      <c r="C9508" s="1" t="s">
        <v>656</v>
      </c>
      <c r="D9508" t="s">
        <v>14824</v>
      </c>
    </row>
    <row r="9509" spans="1:4" x14ac:dyDescent="0.25">
      <c r="A9509" s="4" t="str">
        <f>HYPERLINK("http://www.autodoc.ru/Web/price/art/PG40696480R?analog=on","PG40696480R")</f>
        <v>PG40696480R</v>
      </c>
      <c r="B9509" s="1" t="s">
        <v>14825</v>
      </c>
      <c r="C9509" s="1" t="s">
        <v>656</v>
      </c>
      <c r="D9509" t="s">
        <v>14826</v>
      </c>
    </row>
    <row r="9510" spans="1:4" x14ac:dyDescent="0.25">
      <c r="A9510" s="4" t="str">
        <f>HYPERLINK("http://www.autodoc.ru/Web/price/art/PG40699640X?analog=on","PG40699640X")</f>
        <v>PG40699640X</v>
      </c>
      <c r="B9510" s="1" t="s">
        <v>14884</v>
      </c>
      <c r="C9510" s="1" t="s">
        <v>1027</v>
      </c>
      <c r="D9510" t="s">
        <v>14828</v>
      </c>
    </row>
    <row r="9511" spans="1:4" x14ac:dyDescent="0.25">
      <c r="A9511" s="4" t="str">
        <f>HYPERLINK("http://www.autodoc.ru/Web/price/art/PG40699740L?analog=on","PG40699740L")</f>
        <v>PG40699740L</v>
      </c>
      <c r="B9511" s="1" t="s">
        <v>14885</v>
      </c>
      <c r="C9511" s="1" t="s">
        <v>1027</v>
      </c>
      <c r="D9511" t="s">
        <v>14836</v>
      </c>
    </row>
    <row r="9512" spans="1:4" x14ac:dyDescent="0.25">
      <c r="A9512" s="4" t="str">
        <f>HYPERLINK("http://www.autodoc.ru/Web/price/art/PG40699740R?analog=on","PG40699740R")</f>
        <v>PG40699740R</v>
      </c>
      <c r="B9512" s="1" t="s">
        <v>14886</v>
      </c>
      <c r="C9512" s="1" t="s">
        <v>1027</v>
      </c>
      <c r="D9512" t="s">
        <v>14838</v>
      </c>
    </row>
    <row r="9513" spans="1:4" x14ac:dyDescent="0.25">
      <c r="A9513" s="4" t="str">
        <f>HYPERLINK("http://www.autodoc.ru/Web/price/art/PG40699780BL?analog=on","PG40699780BL")</f>
        <v>PG40699780BL</v>
      </c>
      <c r="B9513" s="1" t="s">
        <v>14887</v>
      </c>
      <c r="C9513" s="1" t="s">
        <v>1027</v>
      </c>
      <c r="D9513" t="s">
        <v>14888</v>
      </c>
    </row>
    <row r="9514" spans="1:4" x14ac:dyDescent="0.25">
      <c r="A9514" s="4" t="str">
        <f>HYPERLINK("http://www.autodoc.ru/Web/price/art/PG40699780BR?analog=on","PG40699780BR")</f>
        <v>PG40699780BR</v>
      </c>
      <c r="B9514" s="1" t="s">
        <v>14889</v>
      </c>
      <c r="C9514" s="1" t="s">
        <v>1027</v>
      </c>
      <c r="D9514" t="s">
        <v>14890</v>
      </c>
    </row>
    <row r="9515" spans="1:4" x14ac:dyDescent="0.25">
      <c r="A9515" s="4" t="str">
        <f>HYPERLINK("http://www.autodoc.ru/Web/price/art/PG40699780BC?analog=on","PG40699780BC")</f>
        <v>PG40699780BC</v>
      </c>
      <c r="B9515" s="1" t="s">
        <v>14891</v>
      </c>
      <c r="C9515" s="1" t="s">
        <v>1027</v>
      </c>
      <c r="D9515" t="s">
        <v>14892</v>
      </c>
    </row>
    <row r="9516" spans="1:4" x14ac:dyDescent="0.25">
      <c r="A9516" s="4" t="str">
        <f>HYPERLINK("http://www.autodoc.ru/Web/price/art/PG40699970?analog=on","PG40699970")</f>
        <v>PG40699970</v>
      </c>
      <c r="B9516" s="1" t="s">
        <v>5684</v>
      </c>
      <c r="C9516" s="1" t="s">
        <v>1027</v>
      </c>
      <c r="D9516" t="s">
        <v>5685</v>
      </c>
    </row>
    <row r="9517" spans="1:4" x14ac:dyDescent="0.25">
      <c r="A9517" s="3" t="s">
        <v>14893</v>
      </c>
      <c r="B9517" s="3"/>
      <c r="C9517" s="3"/>
      <c r="D9517" s="3"/>
    </row>
    <row r="9518" spans="1:4" x14ac:dyDescent="0.25">
      <c r="A9518" s="4" t="str">
        <f>HYPERLINK("http://www.autodoc.ru/Web/price/art/PG40704000L?analog=on","PG40704000L")</f>
        <v>PG40704000L</v>
      </c>
      <c r="B9518" s="1" t="s">
        <v>14894</v>
      </c>
      <c r="C9518" s="1" t="s">
        <v>707</v>
      </c>
      <c r="D9518" t="s">
        <v>14895</v>
      </c>
    </row>
    <row r="9519" spans="1:4" x14ac:dyDescent="0.25">
      <c r="A9519" s="4" t="str">
        <f>HYPERLINK("http://www.autodoc.ru/Web/price/art/PG40704000R?analog=on","PG40704000R")</f>
        <v>PG40704000R</v>
      </c>
      <c r="B9519" s="1" t="s">
        <v>14896</v>
      </c>
      <c r="C9519" s="1" t="s">
        <v>707</v>
      </c>
      <c r="D9519" t="s">
        <v>14897</v>
      </c>
    </row>
    <row r="9520" spans="1:4" x14ac:dyDescent="0.25">
      <c r="A9520" s="4" t="str">
        <f>HYPERLINK("http://www.autodoc.ru/Web/price/art/PG40704070L?analog=on","PG40704070L")</f>
        <v>PG40704070L</v>
      </c>
      <c r="B9520" s="1" t="s">
        <v>14898</v>
      </c>
      <c r="C9520" s="1" t="s">
        <v>707</v>
      </c>
      <c r="D9520" t="s">
        <v>14899</v>
      </c>
    </row>
    <row r="9521" spans="1:4" x14ac:dyDescent="0.25">
      <c r="A9521" s="4" t="str">
        <f>HYPERLINK("http://www.autodoc.ru/Web/price/art/PG40704070R?analog=on","PG40704070R")</f>
        <v>PG40704070R</v>
      </c>
      <c r="B9521" s="1" t="s">
        <v>14900</v>
      </c>
      <c r="C9521" s="1" t="s">
        <v>707</v>
      </c>
      <c r="D9521" t="s">
        <v>14901</v>
      </c>
    </row>
    <row r="9522" spans="1:4" x14ac:dyDescent="0.25">
      <c r="A9522" s="4" t="str">
        <f>HYPERLINK("http://www.autodoc.ru/Web/price/art/PG40704100B?analog=on","PG40704100B")</f>
        <v>PG40704100B</v>
      </c>
      <c r="B9522" s="1" t="s">
        <v>14902</v>
      </c>
      <c r="C9522" s="1" t="s">
        <v>707</v>
      </c>
      <c r="D9522" t="s">
        <v>14903</v>
      </c>
    </row>
    <row r="9523" spans="1:4" x14ac:dyDescent="0.25">
      <c r="A9523" s="4" t="str">
        <f>HYPERLINK("http://www.autodoc.ru/Web/price/art/PG40704160X?analog=on","PG40704160X")</f>
        <v>PG40704160X</v>
      </c>
      <c r="B9523" s="1" t="s">
        <v>14904</v>
      </c>
      <c r="C9523" s="1" t="s">
        <v>707</v>
      </c>
      <c r="D9523" t="s">
        <v>14905</v>
      </c>
    </row>
    <row r="9524" spans="1:4" x14ac:dyDescent="0.25">
      <c r="A9524" s="4" t="str">
        <f>HYPERLINK("http://www.autodoc.ru/Web/price/art/PG40704161X?analog=on","PG40704161X")</f>
        <v>PG40704161X</v>
      </c>
      <c r="B9524" s="1" t="s">
        <v>14906</v>
      </c>
      <c r="C9524" s="1" t="s">
        <v>707</v>
      </c>
      <c r="D9524" t="s">
        <v>14907</v>
      </c>
    </row>
    <row r="9525" spans="1:4" x14ac:dyDescent="0.25">
      <c r="A9525" s="4" t="str">
        <f>HYPERLINK("http://www.autodoc.ru/Web/price/art/PG40704190B?analog=on","PG40704190B")</f>
        <v>PG40704190B</v>
      </c>
      <c r="B9525" s="1" t="s">
        <v>14908</v>
      </c>
      <c r="C9525" s="1" t="s">
        <v>707</v>
      </c>
      <c r="D9525" t="s">
        <v>14909</v>
      </c>
    </row>
    <row r="9526" spans="1:4" x14ac:dyDescent="0.25">
      <c r="A9526" s="4" t="str">
        <f>HYPERLINK("http://www.autodoc.ru/Web/price/art/PG40704240M?analog=on","PG40704240M")</f>
        <v>PG40704240M</v>
      </c>
      <c r="B9526" s="1" t="s">
        <v>14910</v>
      </c>
      <c r="C9526" s="1" t="s">
        <v>707</v>
      </c>
      <c r="D9526" t="s">
        <v>14911</v>
      </c>
    </row>
    <row r="9527" spans="1:4" x14ac:dyDescent="0.25">
      <c r="A9527" s="4" t="str">
        <f>HYPERLINK("http://www.autodoc.ru/Web/price/art/PG40704270L?analog=on","PG40704270L")</f>
        <v>PG40704270L</v>
      </c>
      <c r="B9527" s="1" t="s">
        <v>14912</v>
      </c>
      <c r="C9527" s="1" t="s">
        <v>707</v>
      </c>
      <c r="D9527" t="s">
        <v>14913</v>
      </c>
    </row>
    <row r="9528" spans="1:4" x14ac:dyDescent="0.25">
      <c r="A9528" s="4" t="str">
        <f>HYPERLINK("http://www.autodoc.ru/Web/price/art/PG40704270R?analog=on","PG40704270R")</f>
        <v>PG40704270R</v>
      </c>
      <c r="B9528" s="1" t="s">
        <v>14914</v>
      </c>
      <c r="C9528" s="1" t="s">
        <v>707</v>
      </c>
      <c r="D9528" t="s">
        <v>14915</v>
      </c>
    </row>
    <row r="9529" spans="1:4" x14ac:dyDescent="0.25">
      <c r="A9529" s="4" t="str">
        <f>HYPERLINK("http://www.autodoc.ru/Web/price/art/CNBER03280Z?analog=on","CNBER03280Z")</f>
        <v>CNBER03280Z</v>
      </c>
      <c r="B9529" s="1" t="s">
        <v>5080</v>
      </c>
      <c r="C9529" s="1" t="s">
        <v>782</v>
      </c>
      <c r="D9529" t="s">
        <v>5081</v>
      </c>
    </row>
    <row r="9530" spans="1:4" x14ac:dyDescent="0.25">
      <c r="A9530" s="4" t="str">
        <f>HYPERLINK("http://www.autodoc.ru/Web/price/art/PG40704300L?analog=on","PG40704300L")</f>
        <v>PG40704300L</v>
      </c>
      <c r="B9530" s="1" t="s">
        <v>14916</v>
      </c>
      <c r="C9530" s="1" t="s">
        <v>707</v>
      </c>
      <c r="D9530" t="s">
        <v>14917</v>
      </c>
    </row>
    <row r="9531" spans="1:4" x14ac:dyDescent="0.25">
      <c r="A9531" s="4" t="str">
        <f>HYPERLINK("http://www.autodoc.ru/Web/price/art/PG40704300R?analog=on","PG40704300R")</f>
        <v>PG40704300R</v>
      </c>
      <c r="B9531" s="1" t="s">
        <v>14918</v>
      </c>
      <c r="C9531" s="1" t="s">
        <v>707</v>
      </c>
      <c r="D9531" t="s">
        <v>14919</v>
      </c>
    </row>
    <row r="9532" spans="1:4" x14ac:dyDescent="0.25">
      <c r="A9532" s="4" t="str">
        <f>HYPERLINK("http://www.autodoc.ru/Web/price/art/PG40704301L?analog=on","PG40704301L")</f>
        <v>PG40704301L</v>
      </c>
      <c r="B9532" s="1" t="s">
        <v>14916</v>
      </c>
      <c r="C9532" s="1" t="s">
        <v>707</v>
      </c>
      <c r="D9532" t="s">
        <v>14920</v>
      </c>
    </row>
    <row r="9533" spans="1:4" x14ac:dyDescent="0.25">
      <c r="A9533" s="4" t="str">
        <f>HYPERLINK("http://www.autodoc.ru/Web/price/art/PG40704301R?analog=on","PG40704301R")</f>
        <v>PG40704301R</v>
      </c>
      <c r="B9533" s="1" t="s">
        <v>14918</v>
      </c>
      <c r="C9533" s="1" t="s">
        <v>707</v>
      </c>
      <c r="D9533" t="s">
        <v>14921</v>
      </c>
    </row>
    <row r="9534" spans="1:4" x14ac:dyDescent="0.25">
      <c r="A9534" s="4" t="str">
        <f>HYPERLINK("http://www.autodoc.ru/Web/price/art/PG40704380P?analog=on","PG40704380P")</f>
        <v>PG40704380P</v>
      </c>
      <c r="B9534" s="1" t="s">
        <v>14922</v>
      </c>
      <c r="C9534" s="1" t="s">
        <v>707</v>
      </c>
      <c r="D9534" t="s">
        <v>14923</v>
      </c>
    </row>
    <row r="9535" spans="1:4" x14ac:dyDescent="0.25">
      <c r="A9535" s="4" t="str">
        <f>HYPERLINK("http://www.autodoc.ru/Web/price/art/PG40704450XL?analog=on","PG40704450XL")</f>
        <v>PG40704450XL</v>
      </c>
      <c r="B9535" s="1" t="s">
        <v>14924</v>
      </c>
      <c r="C9535" s="1" t="s">
        <v>707</v>
      </c>
      <c r="D9535" t="s">
        <v>14925</v>
      </c>
    </row>
    <row r="9536" spans="1:4" x14ac:dyDescent="0.25">
      <c r="A9536" s="4" t="str">
        <f>HYPERLINK("http://www.autodoc.ru/Web/price/art/PG40704450XR?analog=on","PG40704450XR")</f>
        <v>PG40704450XR</v>
      </c>
      <c r="B9536" s="1" t="s">
        <v>14926</v>
      </c>
      <c r="C9536" s="1" t="s">
        <v>707</v>
      </c>
      <c r="D9536" t="s">
        <v>14927</v>
      </c>
    </row>
    <row r="9537" spans="1:4" x14ac:dyDescent="0.25">
      <c r="A9537" s="4" t="str">
        <f>HYPERLINK("http://www.autodoc.ru/Web/price/art/PG40704451XL?analog=on","PG40704451XL")</f>
        <v>PG40704451XL</v>
      </c>
      <c r="B9537" s="1" t="s">
        <v>14928</v>
      </c>
      <c r="C9537" s="1" t="s">
        <v>707</v>
      </c>
      <c r="D9537" t="s">
        <v>14929</v>
      </c>
    </row>
    <row r="9538" spans="1:4" x14ac:dyDescent="0.25">
      <c r="A9538" s="4" t="str">
        <f>HYPERLINK("http://www.autodoc.ru/Web/price/art/PG40704451XR?analog=on","PG40704451XR")</f>
        <v>PG40704451XR</v>
      </c>
      <c r="B9538" s="1" t="s">
        <v>14930</v>
      </c>
      <c r="C9538" s="1" t="s">
        <v>707</v>
      </c>
      <c r="D9538" t="s">
        <v>14931</v>
      </c>
    </row>
    <row r="9539" spans="1:4" x14ac:dyDescent="0.25">
      <c r="A9539" s="4" t="str">
        <f>HYPERLINK("http://www.autodoc.ru/Web/price/art/PG40704640X?analog=on","PG40704640X")</f>
        <v>PG40704640X</v>
      </c>
      <c r="B9539" s="1" t="s">
        <v>14932</v>
      </c>
      <c r="C9539" s="1" t="s">
        <v>707</v>
      </c>
      <c r="D9539" t="s">
        <v>14933</v>
      </c>
    </row>
    <row r="9540" spans="1:4" x14ac:dyDescent="0.25">
      <c r="A9540" s="4" t="str">
        <f>HYPERLINK("http://www.autodoc.ru/Web/price/art/PG40704740L?analog=on","PG40704740L")</f>
        <v>PG40704740L</v>
      </c>
      <c r="B9540" s="1" t="s">
        <v>14934</v>
      </c>
      <c r="C9540" s="1" t="s">
        <v>707</v>
      </c>
      <c r="D9540" t="s">
        <v>14935</v>
      </c>
    </row>
    <row r="9541" spans="1:4" x14ac:dyDescent="0.25">
      <c r="A9541" s="4" t="str">
        <f>HYPERLINK("http://www.autodoc.ru/Web/price/art/PG40704740R?analog=on","PG40704740R")</f>
        <v>PG40704740R</v>
      </c>
      <c r="B9541" s="1" t="s">
        <v>14936</v>
      </c>
      <c r="C9541" s="1" t="s">
        <v>707</v>
      </c>
      <c r="D9541" t="s">
        <v>14937</v>
      </c>
    </row>
    <row r="9542" spans="1:4" x14ac:dyDescent="0.25">
      <c r="A9542" s="4" t="str">
        <f>HYPERLINK("http://www.autodoc.ru/Web/price/art/PG40704742BHN?analog=on","PG40704742BHN")</f>
        <v>PG40704742BHN</v>
      </c>
      <c r="B9542" s="1" t="s">
        <v>14938</v>
      </c>
      <c r="C9542" s="1" t="s">
        <v>707</v>
      </c>
      <c r="D9542" t="s">
        <v>14939</v>
      </c>
    </row>
    <row r="9543" spans="1:4" x14ac:dyDescent="0.25">
      <c r="A9543" s="3" t="s">
        <v>14940</v>
      </c>
      <c r="B9543" s="3"/>
      <c r="C9543" s="3"/>
      <c r="D9543" s="3"/>
    </row>
    <row r="9544" spans="1:4" x14ac:dyDescent="0.25">
      <c r="A9544" s="4" t="str">
        <f>HYPERLINK("http://www.autodoc.ru/Web/price/art/PG30807000L?analog=on","PG30807000L")</f>
        <v>PG30807000L</v>
      </c>
      <c r="B9544" s="1" t="s">
        <v>14608</v>
      </c>
      <c r="C9544" s="1" t="s">
        <v>764</v>
      </c>
      <c r="D9544" t="s">
        <v>14609</v>
      </c>
    </row>
    <row r="9545" spans="1:4" x14ac:dyDescent="0.25">
      <c r="A9545" s="4" t="str">
        <f>HYPERLINK("http://www.autodoc.ru/Web/price/art/PG30807000R?analog=on","PG30807000R")</f>
        <v>PG30807000R</v>
      </c>
      <c r="B9545" s="1" t="s">
        <v>14610</v>
      </c>
      <c r="C9545" s="1" t="s">
        <v>764</v>
      </c>
      <c r="D9545" t="s">
        <v>14611</v>
      </c>
    </row>
    <row r="9546" spans="1:4" x14ac:dyDescent="0.25">
      <c r="A9546" s="4" t="str">
        <f>HYPERLINK("http://www.autodoc.ru/Web/price/art/PG40812070L?analog=on","PG40812070L")</f>
        <v>PG40812070L</v>
      </c>
      <c r="B9546" s="1" t="s">
        <v>14941</v>
      </c>
      <c r="C9546" s="1" t="s">
        <v>546</v>
      </c>
      <c r="D9546" t="s">
        <v>14942</v>
      </c>
    </row>
    <row r="9547" spans="1:4" x14ac:dyDescent="0.25">
      <c r="A9547" s="4" t="str">
        <f>HYPERLINK("http://www.autodoc.ru/Web/price/art/PG40812070R?analog=on","PG40812070R")</f>
        <v>PG40812070R</v>
      </c>
      <c r="B9547" s="1" t="s">
        <v>14943</v>
      </c>
      <c r="C9547" s="1" t="s">
        <v>546</v>
      </c>
      <c r="D9547" t="s">
        <v>14944</v>
      </c>
    </row>
    <row r="9548" spans="1:4" x14ac:dyDescent="0.25">
      <c r="A9548" s="4" t="str">
        <f>HYPERLINK("http://www.autodoc.ru/Web/price/art/PG40812100?analog=on","PG40812100")</f>
        <v>PG40812100</v>
      </c>
      <c r="B9548" s="1" t="s">
        <v>14945</v>
      </c>
      <c r="C9548" s="1" t="s">
        <v>546</v>
      </c>
      <c r="D9548" t="s">
        <v>14946</v>
      </c>
    </row>
    <row r="9549" spans="1:4" x14ac:dyDescent="0.25">
      <c r="A9549" s="4" t="str">
        <f>HYPERLINK("http://www.autodoc.ru/Web/price/art/PG408121D0?analog=on","PG408121D0")</f>
        <v>PG408121D0</v>
      </c>
      <c r="B9549" s="1" t="s">
        <v>14947</v>
      </c>
      <c r="C9549" s="1" t="s">
        <v>546</v>
      </c>
      <c r="D9549" t="s">
        <v>14948</v>
      </c>
    </row>
    <row r="9550" spans="1:4" x14ac:dyDescent="0.25">
      <c r="A9550" s="4" t="str">
        <f>HYPERLINK("http://www.autodoc.ru/Web/price/art/PG40812160?analog=on","PG40812160")</f>
        <v>PG40812160</v>
      </c>
      <c r="B9550" s="1" t="s">
        <v>14949</v>
      </c>
      <c r="C9550" s="1" t="s">
        <v>546</v>
      </c>
      <c r="D9550" t="s">
        <v>14950</v>
      </c>
    </row>
    <row r="9551" spans="1:4" x14ac:dyDescent="0.25">
      <c r="A9551" s="4" t="str">
        <f>HYPERLINK("http://www.autodoc.ru/Web/price/art/PG40812170N?analog=on","PG40812170N")</f>
        <v>PG40812170N</v>
      </c>
      <c r="B9551" s="1" t="s">
        <v>14951</v>
      </c>
      <c r="C9551" s="1" t="s">
        <v>546</v>
      </c>
      <c r="D9551" t="s">
        <v>14952</v>
      </c>
    </row>
    <row r="9552" spans="1:4" x14ac:dyDescent="0.25">
      <c r="A9552" s="4" t="str">
        <f>HYPERLINK("http://www.autodoc.ru/Web/price/art/PG40812190?analog=on","PG40812190")</f>
        <v>PG40812190</v>
      </c>
      <c r="B9552" s="1" t="s">
        <v>14953</v>
      </c>
      <c r="C9552" s="1" t="s">
        <v>546</v>
      </c>
      <c r="D9552" t="s">
        <v>14954</v>
      </c>
    </row>
    <row r="9553" spans="1:4" x14ac:dyDescent="0.25">
      <c r="A9553" s="4" t="str">
        <f>HYPERLINK("http://www.autodoc.ru/Web/price/art/PG30807270L?analog=on","PG30807270L")</f>
        <v>PG30807270L</v>
      </c>
      <c r="B9553" s="1" t="s">
        <v>14642</v>
      </c>
      <c r="C9553" s="1" t="s">
        <v>764</v>
      </c>
      <c r="D9553" t="s">
        <v>14643</v>
      </c>
    </row>
    <row r="9554" spans="1:4" x14ac:dyDescent="0.25">
      <c r="A9554" s="4" t="str">
        <f>HYPERLINK("http://www.autodoc.ru/Web/price/art/PG30807270R?analog=on","PG30807270R")</f>
        <v>PG30807270R</v>
      </c>
      <c r="B9554" s="1" t="s">
        <v>14644</v>
      </c>
      <c r="C9554" s="1" t="s">
        <v>764</v>
      </c>
      <c r="D9554" t="s">
        <v>14645</v>
      </c>
    </row>
    <row r="9555" spans="1:4" x14ac:dyDescent="0.25">
      <c r="A9555" s="4" t="str">
        <f>HYPERLINK("http://www.autodoc.ru/Web/price/art/PG40812300L?analog=on","PG40812300L")</f>
        <v>PG40812300L</v>
      </c>
      <c r="B9555" s="1" t="s">
        <v>14955</v>
      </c>
      <c r="C9555" s="1" t="s">
        <v>546</v>
      </c>
      <c r="D9555" t="s">
        <v>14956</v>
      </c>
    </row>
    <row r="9556" spans="1:4" x14ac:dyDescent="0.25">
      <c r="A9556" s="4" t="str">
        <f>HYPERLINK("http://www.autodoc.ru/Web/price/art/PG40812300R?analog=on","PG40812300R")</f>
        <v>PG40812300R</v>
      </c>
      <c r="B9556" s="1" t="s">
        <v>14957</v>
      </c>
      <c r="C9556" s="1" t="s">
        <v>546</v>
      </c>
      <c r="D9556" t="s">
        <v>14958</v>
      </c>
    </row>
    <row r="9557" spans="1:4" x14ac:dyDescent="0.25">
      <c r="A9557" s="4" t="str">
        <f>HYPERLINK("http://www.autodoc.ru/Web/price/art/PG40812330?analog=on","PG40812330")</f>
        <v>PG40812330</v>
      </c>
      <c r="B9557" s="1" t="s">
        <v>14959</v>
      </c>
      <c r="C9557" s="1" t="s">
        <v>546</v>
      </c>
      <c r="D9557" t="s">
        <v>14960</v>
      </c>
    </row>
    <row r="9558" spans="1:4" x14ac:dyDescent="0.25">
      <c r="A9558" s="4" t="str">
        <f>HYPERLINK("http://www.autodoc.ru/Web/price/art/PG30807451L?analog=on","PG30807451L")</f>
        <v>PG30807451L</v>
      </c>
      <c r="C9558" s="1" t="s">
        <v>764</v>
      </c>
      <c r="D9558" t="s">
        <v>14961</v>
      </c>
    </row>
    <row r="9559" spans="1:4" x14ac:dyDescent="0.25">
      <c r="A9559" s="4" t="str">
        <f>HYPERLINK("http://www.autodoc.ru/Web/price/art/PG30807451R?analog=on","PG30807451R")</f>
        <v>PG30807451R</v>
      </c>
      <c r="C9559" s="1" t="s">
        <v>764</v>
      </c>
      <c r="D9559" t="s">
        <v>14962</v>
      </c>
    </row>
    <row r="9560" spans="1:4" x14ac:dyDescent="0.25">
      <c r="A9560" s="4" t="str">
        <f>HYPERLINK("http://www.autodoc.ru/Web/price/art/PG40812510L?analog=on","PG40812510L")</f>
        <v>PG40812510L</v>
      </c>
      <c r="B9560" s="1" t="s">
        <v>14963</v>
      </c>
      <c r="C9560" s="1" t="s">
        <v>546</v>
      </c>
      <c r="D9560" t="s">
        <v>14964</v>
      </c>
    </row>
    <row r="9561" spans="1:4" x14ac:dyDescent="0.25">
      <c r="A9561" s="4" t="str">
        <f>HYPERLINK("http://www.autodoc.ru/Web/price/art/PG40812510R?analog=on","PG40812510R")</f>
        <v>PG40812510R</v>
      </c>
      <c r="B9561" s="1" t="s">
        <v>14965</v>
      </c>
      <c r="C9561" s="1" t="s">
        <v>546</v>
      </c>
      <c r="D9561" t="s">
        <v>14966</v>
      </c>
    </row>
    <row r="9562" spans="1:4" x14ac:dyDescent="0.25">
      <c r="A9562" s="4" t="str">
        <f>HYPERLINK("http://www.autodoc.ru/Web/price/art/PG40812520L?analog=on","PG40812520L")</f>
        <v>PG40812520L</v>
      </c>
      <c r="B9562" s="1" t="s">
        <v>14967</v>
      </c>
      <c r="C9562" s="1" t="s">
        <v>546</v>
      </c>
      <c r="D9562" t="s">
        <v>14968</v>
      </c>
    </row>
    <row r="9563" spans="1:4" x14ac:dyDescent="0.25">
      <c r="A9563" s="4" t="str">
        <f>HYPERLINK("http://www.autodoc.ru/Web/price/art/PG40812520R?analog=on","PG40812520R")</f>
        <v>PG40812520R</v>
      </c>
      <c r="B9563" s="1" t="s">
        <v>14969</v>
      </c>
      <c r="C9563" s="1" t="s">
        <v>546</v>
      </c>
      <c r="D9563" t="s">
        <v>14970</v>
      </c>
    </row>
    <row r="9564" spans="1:4" x14ac:dyDescent="0.25">
      <c r="A9564" s="4" t="str">
        <f>HYPERLINK("http://www.autodoc.ru/Web/price/art/PG40812560L?analog=on","PG40812560L")</f>
        <v>PG40812560L</v>
      </c>
      <c r="B9564" s="1" t="s">
        <v>14971</v>
      </c>
      <c r="C9564" s="1" t="s">
        <v>546</v>
      </c>
      <c r="D9564" t="s">
        <v>14972</v>
      </c>
    </row>
    <row r="9565" spans="1:4" x14ac:dyDescent="0.25">
      <c r="A9565" s="4" t="str">
        <f>HYPERLINK("http://www.autodoc.ru/Web/price/art/PG40812560R?analog=on","PG40812560R")</f>
        <v>PG40812560R</v>
      </c>
      <c r="B9565" s="1" t="s">
        <v>14973</v>
      </c>
      <c r="C9565" s="1" t="s">
        <v>546</v>
      </c>
      <c r="D9565" t="s">
        <v>14974</v>
      </c>
    </row>
    <row r="9566" spans="1:4" x14ac:dyDescent="0.25">
      <c r="A9566" s="4" t="str">
        <f>HYPERLINK("http://www.autodoc.ru/Web/price/art/PG40812880?analog=on","PG40812880")</f>
        <v>PG40812880</v>
      </c>
      <c r="B9566" s="1" t="s">
        <v>14975</v>
      </c>
      <c r="C9566" s="1" t="s">
        <v>546</v>
      </c>
      <c r="D9566" t="s">
        <v>14976</v>
      </c>
    </row>
    <row r="9567" spans="1:4" x14ac:dyDescent="0.25">
      <c r="A9567" s="4" t="str">
        <f>HYPERLINK("http://www.autodoc.ru/Web/price/art/PG408129A0?analog=on","PG408129A0")</f>
        <v>PG408129A0</v>
      </c>
      <c r="B9567" s="1" t="s">
        <v>14977</v>
      </c>
      <c r="C9567" s="1" t="s">
        <v>546</v>
      </c>
      <c r="D9567" t="s">
        <v>14978</v>
      </c>
    </row>
    <row r="9568" spans="1:4" x14ac:dyDescent="0.25">
      <c r="A9568" s="3" t="s">
        <v>14979</v>
      </c>
      <c r="B9568" s="3"/>
      <c r="C9568" s="3"/>
      <c r="D9568" s="3"/>
    </row>
    <row r="9569" spans="1:4" x14ac:dyDescent="0.25">
      <c r="A9569" s="4" t="str">
        <f>HYPERLINK("http://www.autodoc.ru/Web/price/art/PG50812000L?analog=on","PG50812000L")</f>
        <v>PG50812000L</v>
      </c>
      <c r="B9569" s="1" t="s">
        <v>14980</v>
      </c>
      <c r="C9569" s="1" t="s">
        <v>546</v>
      </c>
      <c r="D9569" t="s">
        <v>14981</v>
      </c>
    </row>
    <row r="9570" spans="1:4" x14ac:dyDescent="0.25">
      <c r="A9570" s="4" t="str">
        <f>HYPERLINK("http://www.autodoc.ru/Web/price/art/PG50812000R?analog=on","PG50812000R")</f>
        <v>PG50812000R</v>
      </c>
      <c r="B9570" s="1" t="s">
        <v>14982</v>
      </c>
      <c r="C9570" s="1" t="s">
        <v>546</v>
      </c>
      <c r="D9570" t="s">
        <v>14983</v>
      </c>
    </row>
    <row r="9571" spans="1:4" x14ac:dyDescent="0.25">
      <c r="A9571" s="4" t="str">
        <f>HYPERLINK("http://www.autodoc.ru/Web/price/art/PG50812050L?analog=on","PG50812050L")</f>
        <v>PG50812050L</v>
      </c>
      <c r="B9571" s="1" t="s">
        <v>14984</v>
      </c>
      <c r="C9571" s="1" t="s">
        <v>546</v>
      </c>
      <c r="D9571" t="s">
        <v>14985</v>
      </c>
    </row>
    <row r="9572" spans="1:4" x14ac:dyDescent="0.25">
      <c r="A9572" s="4" t="str">
        <f>HYPERLINK("http://www.autodoc.ru/Web/price/art/PG50812050R?analog=on","PG50812050R")</f>
        <v>PG50812050R</v>
      </c>
      <c r="B9572" s="1" t="s">
        <v>14986</v>
      </c>
      <c r="C9572" s="1" t="s">
        <v>546</v>
      </c>
      <c r="D9572" t="s">
        <v>14987</v>
      </c>
    </row>
    <row r="9573" spans="1:4" x14ac:dyDescent="0.25">
      <c r="A9573" s="4" t="str">
        <f>HYPERLINK("http://www.autodoc.ru/Web/price/art/PG50812070L?analog=on","PG50812070L")</f>
        <v>PG50812070L</v>
      </c>
      <c r="B9573" s="1" t="s">
        <v>14988</v>
      </c>
      <c r="C9573" s="1" t="s">
        <v>546</v>
      </c>
      <c r="D9573" t="s">
        <v>14989</v>
      </c>
    </row>
    <row r="9574" spans="1:4" x14ac:dyDescent="0.25">
      <c r="A9574" s="4" t="str">
        <f>HYPERLINK("http://www.autodoc.ru/Web/price/art/PG50812070R?analog=on","PG50812070R")</f>
        <v>PG50812070R</v>
      </c>
      <c r="B9574" s="1" t="s">
        <v>14990</v>
      </c>
      <c r="C9574" s="1" t="s">
        <v>546</v>
      </c>
      <c r="D9574" t="s">
        <v>14991</v>
      </c>
    </row>
    <row r="9575" spans="1:4" x14ac:dyDescent="0.25">
      <c r="A9575" s="4" t="str">
        <f>HYPERLINK("http://www.autodoc.ru/Web/price/art/PG50812160?analog=on","PG50812160")</f>
        <v>PG50812160</v>
      </c>
      <c r="B9575" s="1" t="s">
        <v>14992</v>
      </c>
      <c r="C9575" s="1" t="s">
        <v>546</v>
      </c>
      <c r="D9575" t="s">
        <v>14993</v>
      </c>
    </row>
    <row r="9576" spans="1:4" x14ac:dyDescent="0.25">
      <c r="A9576" s="4" t="str">
        <f>HYPERLINK("http://www.autodoc.ru/Web/price/art/PG50812190?analog=on","PG50812190")</f>
        <v>PG50812190</v>
      </c>
      <c r="B9576" s="1" t="s">
        <v>14994</v>
      </c>
      <c r="C9576" s="1" t="s">
        <v>546</v>
      </c>
      <c r="D9576" t="s">
        <v>14995</v>
      </c>
    </row>
    <row r="9577" spans="1:4" x14ac:dyDescent="0.25">
      <c r="A9577" s="4" t="str">
        <f>HYPERLINK("http://www.autodoc.ru/Web/price/art/PG50812270L?analog=on","PG50812270L")</f>
        <v>PG50812270L</v>
      </c>
      <c r="B9577" s="1" t="s">
        <v>14996</v>
      </c>
      <c r="C9577" s="1" t="s">
        <v>546</v>
      </c>
      <c r="D9577" t="s">
        <v>14997</v>
      </c>
    </row>
    <row r="9578" spans="1:4" x14ac:dyDescent="0.25">
      <c r="A9578" s="4" t="str">
        <f>HYPERLINK("http://www.autodoc.ru/Web/price/art/PG50812270R?analog=on","PG50812270R")</f>
        <v>PG50812270R</v>
      </c>
      <c r="B9578" s="1" t="s">
        <v>14998</v>
      </c>
      <c r="C9578" s="1" t="s">
        <v>546</v>
      </c>
      <c r="D9578" t="s">
        <v>14999</v>
      </c>
    </row>
    <row r="9579" spans="1:4" x14ac:dyDescent="0.25">
      <c r="A9579" s="4" t="str">
        <f>HYPERLINK("http://www.autodoc.ru/Web/price/art/PG50812310N?analog=on","PG50812310N")</f>
        <v>PG50812310N</v>
      </c>
      <c r="C9579" s="1" t="s">
        <v>546</v>
      </c>
      <c r="D9579" t="s">
        <v>15000</v>
      </c>
    </row>
    <row r="9580" spans="1:4" x14ac:dyDescent="0.25">
      <c r="A9580" s="4" t="str">
        <f>HYPERLINK("http://www.autodoc.ru/Web/price/art/PG50812330?analog=on","PG50812330")</f>
        <v>PG50812330</v>
      </c>
      <c r="B9580" s="1" t="s">
        <v>15001</v>
      </c>
      <c r="C9580" s="1" t="s">
        <v>546</v>
      </c>
      <c r="D9580" t="s">
        <v>15002</v>
      </c>
    </row>
    <row r="9581" spans="1:4" x14ac:dyDescent="0.25">
      <c r="A9581" s="4" t="str">
        <f>HYPERLINK("http://www.autodoc.ru/Web/price/art/PG50812570L?analog=on","PG50812570L")</f>
        <v>PG50812570L</v>
      </c>
      <c r="B9581" s="1" t="s">
        <v>15003</v>
      </c>
      <c r="C9581" s="1" t="s">
        <v>546</v>
      </c>
      <c r="D9581" t="s">
        <v>15004</v>
      </c>
    </row>
    <row r="9582" spans="1:4" x14ac:dyDescent="0.25">
      <c r="A9582" s="4" t="str">
        <f>HYPERLINK("http://www.autodoc.ru/Web/price/art/PG50812570R?analog=on","PG50812570R")</f>
        <v>PG50812570R</v>
      </c>
      <c r="B9582" s="1" t="s">
        <v>15005</v>
      </c>
      <c r="C9582" s="1" t="s">
        <v>546</v>
      </c>
      <c r="D9582" t="s">
        <v>15006</v>
      </c>
    </row>
    <row r="9583" spans="1:4" x14ac:dyDescent="0.25">
      <c r="A9583" s="4" t="str">
        <f>HYPERLINK("http://www.autodoc.ru/Web/price/art/PG50812640?analog=on","PG50812640")</f>
        <v>PG50812640</v>
      </c>
      <c r="B9583" s="1" t="s">
        <v>15007</v>
      </c>
      <c r="C9583" s="1" t="s">
        <v>546</v>
      </c>
      <c r="D9583" t="s">
        <v>15008</v>
      </c>
    </row>
    <row r="9584" spans="1:4" x14ac:dyDescent="0.25">
      <c r="A9584" s="4" t="str">
        <f>HYPERLINK("http://www.autodoc.ru/Web/price/art/PG50812740L?analog=on","PG50812740L")</f>
        <v>PG50812740L</v>
      </c>
      <c r="B9584" s="1" t="s">
        <v>15009</v>
      </c>
      <c r="C9584" s="1" t="s">
        <v>546</v>
      </c>
      <c r="D9584" t="s">
        <v>15010</v>
      </c>
    </row>
    <row r="9585" spans="1:4" x14ac:dyDescent="0.25">
      <c r="A9585" s="4" t="str">
        <f>HYPERLINK("http://www.autodoc.ru/Web/price/art/PG50812740R?analog=on","PG50812740R")</f>
        <v>PG50812740R</v>
      </c>
      <c r="B9585" s="1" t="s">
        <v>15011</v>
      </c>
      <c r="C9585" s="1" t="s">
        <v>546</v>
      </c>
      <c r="D9585" t="s">
        <v>15012</v>
      </c>
    </row>
    <row r="9586" spans="1:4" x14ac:dyDescent="0.25">
      <c r="A9586" s="4" t="str">
        <f>HYPERLINK("http://www.autodoc.ru/Web/price/art/PG508129A0L?analog=on","PG508129A0L")</f>
        <v>PG508129A0L</v>
      </c>
      <c r="B9586" s="1" t="s">
        <v>15013</v>
      </c>
      <c r="C9586" s="1" t="s">
        <v>546</v>
      </c>
      <c r="D9586" t="s">
        <v>15014</v>
      </c>
    </row>
    <row r="9587" spans="1:4" x14ac:dyDescent="0.25">
      <c r="A9587" s="4" t="str">
        <f>HYPERLINK("http://www.autodoc.ru/Web/price/art/PG508129A0R?analog=on","PG508129A0R")</f>
        <v>PG508129A0R</v>
      </c>
      <c r="B9587" s="1" t="s">
        <v>15013</v>
      </c>
      <c r="C9587" s="1" t="s">
        <v>546</v>
      </c>
      <c r="D9587" t="s">
        <v>15015</v>
      </c>
    </row>
    <row r="9588" spans="1:4" x14ac:dyDescent="0.25">
      <c r="A9588" s="2" t="s">
        <v>15016</v>
      </c>
      <c r="B9588" s="2"/>
      <c r="C9588" s="2"/>
      <c r="D9588" s="2"/>
    </row>
    <row r="9589" spans="1:4" x14ac:dyDescent="0.25">
      <c r="A9589" s="3" t="s">
        <v>15017</v>
      </c>
      <c r="B9589" s="3"/>
      <c r="C9589" s="3"/>
      <c r="D9589" s="3"/>
    </row>
    <row r="9590" spans="1:4" x14ac:dyDescent="0.25">
      <c r="A9590" s="4" t="str">
        <f>HYPERLINK("http://www.autodoc.ru/Web/price/art/PGBOX11000L?analog=on","PGBOX11000L")</f>
        <v>PGBOX11000L</v>
      </c>
      <c r="B9590" s="1" t="s">
        <v>15018</v>
      </c>
      <c r="C9590" s="1" t="s">
        <v>1470</v>
      </c>
      <c r="D9590" t="s">
        <v>15019</v>
      </c>
    </row>
    <row r="9591" spans="1:4" x14ac:dyDescent="0.25">
      <c r="A9591" s="4" t="str">
        <f>HYPERLINK("http://www.autodoc.ru/Web/price/art/PGBOX06000L?analog=on","PGBOX06000L")</f>
        <v>PGBOX06000L</v>
      </c>
      <c r="B9591" s="1" t="s">
        <v>5757</v>
      </c>
      <c r="C9591" s="1" t="s">
        <v>1995</v>
      </c>
      <c r="D9591" t="s">
        <v>5758</v>
      </c>
    </row>
    <row r="9592" spans="1:4" x14ac:dyDescent="0.25">
      <c r="A9592" s="4" t="str">
        <f>HYPERLINK("http://www.autodoc.ru/Web/price/art/PGBOX11000R?analog=on","PGBOX11000R")</f>
        <v>PGBOX11000R</v>
      </c>
      <c r="B9592" s="1" t="s">
        <v>15020</v>
      </c>
      <c r="C9592" s="1" t="s">
        <v>1470</v>
      </c>
      <c r="D9592" t="s">
        <v>15021</v>
      </c>
    </row>
    <row r="9593" spans="1:4" x14ac:dyDescent="0.25">
      <c r="A9593" s="4" t="str">
        <f>HYPERLINK("http://www.autodoc.ru/Web/price/art/PGBOX06000R?analog=on","PGBOX06000R")</f>
        <v>PGBOX06000R</v>
      </c>
      <c r="B9593" s="1" t="s">
        <v>5759</v>
      </c>
      <c r="C9593" s="1" t="s">
        <v>1995</v>
      </c>
      <c r="D9593" t="s">
        <v>5760</v>
      </c>
    </row>
    <row r="9594" spans="1:4" x14ac:dyDescent="0.25">
      <c r="A9594" s="4" t="str">
        <f>HYPERLINK("http://www.autodoc.ru/Web/price/art/PGBOX06001L?analog=on","PGBOX06001L")</f>
        <v>PGBOX06001L</v>
      </c>
      <c r="B9594" s="1" t="s">
        <v>15022</v>
      </c>
      <c r="C9594" s="1" t="s">
        <v>1995</v>
      </c>
      <c r="D9594" t="s">
        <v>15023</v>
      </c>
    </row>
    <row r="9595" spans="1:4" x14ac:dyDescent="0.25">
      <c r="A9595" s="4" t="str">
        <f>HYPERLINK("http://www.autodoc.ru/Web/price/art/PGBOX06001R?analog=on","PGBOX06001R")</f>
        <v>PGBOX06001R</v>
      </c>
      <c r="B9595" s="1" t="s">
        <v>15024</v>
      </c>
      <c r="C9595" s="1" t="s">
        <v>1995</v>
      </c>
      <c r="D9595" t="s">
        <v>15025</v>
      </c>
    </row>
    <row r="9596" spans="1:4" x14ac:dyDescent="0.25">
      <c r="A9596" s="4" t="str">
        <f>HYPERLINK("http://www.autodoc.ru/Web/price/art/PGBOX06050Z?analog=on","PGBOX06050Z")</f>
        <v>PGBOX06050Z</v>
      </c>
      <c r="B9596" s="1" t="s">
        <v>15026</v>
      </c>
      <c r="C9596" s="1" t="s">
        <v>1995</v>
      </c>
      <c r="D9596" t="s">
        <v>15027</v>
      </c>
    </row>
    <row r="9597" spans="1:4" x14ac:dyDescent="0.25">
      <c r="A9597" s="4" t="str">
        <f>HYPERLINK("http://www.autodoc.ru/Web/price/art/PGBOX06070Z?analog=on","PGBOX06070Z")</f>
        <v>PGBOX06070Z</v>
      </c>
      <c r="B9597" s="1" t="s">
        <v>5761</v>
      </c>
      <c r="C9597" s="1" t="s">
        <v>1995</v>
      </c>
      <c r="D9597" t="s">
        <v>5762</v>
      </c>
    </row>
    <row r="9598" spans="1:4" x14ac:dyDescent="0.25">
      <c r="A9598" s="4" t="str">
        <f>HYPERLINK("http://www.autodoc.ru/Web/price/art/FTDUC06101?analog=on","FTDUC06101")</f>
        <v>FTDUC06101</v>
      </c>
      <c r="B9598" s="1" t="s">
        <v>6197</v>
      </c>
      <c r="C9598" s="1" t="s">
        <v>1995</v>
      </c>
      <c r="D9598" t="s">
        <v>15028</v>
      </c>
    </row>
    <row r="9599" spans="1:4" x14ac:dyDescent="0.25">
      <c r="A9599" s="4" t="str">
        <f>HYPERLINK("http://www.autodoc.ru/Web/price/art/PGBOX06130L?analog=on","PGBOX06130L")</f>
        <v>PGBOX06130L</v>
      </c>
      <c r="B9599" s="1" t="s">
        <v>15029</v>
      </c>
      <c r="C9599" s="1" t="s">
        <v>1995</v>
      </c>
      <c r="D9599" t="s">
        <v>15030</v>
      </c>
    </row>
    <row r="9600" spans="1:4" x14ac:dyDescent="0.25">
      <c r="A9600" s="4" t="str">
        <f>HYPERLINK("http://www.autodoc.ru/Web/price/art/PGBOX06130R?analog=on","PGBOX06130R")</f>
        <v>PGBOX06130R</v>
      </c>
      <c r="B9600" s="1" t="s">
        <v>15031</v>
      </c>
      <c r="C9600" s="1" t="s">
        <v>1995</v>
      </c>
      <c r="D9600" t="s">
        <v>15032</v>
      </c>
    </row>
    <row r="9601" spans="1:4" x14ac:dyDescent="0.25">
      <c r="A9601" s="4" t="str">
        <f>HYPERLINK("http://www.autodoc.ru/Web/price/art/PGBOX061C0L?analog=on","PGBOX061C0L")</f>
        <v>PGBOX061C0L</v>
      </c>
      <c r="B9601" s="1" t="s">
        <v>15033</v>
      </c>
      <c r="C9601" s="1" t="s">
        <v>1995</v>
      </c>
      <c r="D9601" t="s">
        <v>15034</v>
      </c>
    </row>
    <row r="9602" spans="1:4" x14ac:dyDescent="0.25">
      <c r="A9602" s="4" t="str">
        <f>HYPERLINK("http://www.autodoc.ru/Web/price/art/PGBOX061C0R?analog=on","PGBOX061C0R")</f>
        <v>PGBOX061C0R</v>
      </c>
      <c r="B9602" s="1" t="s">
        <v>15035</v>
      </c>
      <c r="C9602" s="1" t="s">
        <v>1995</v>
      </c>
      <c r="D9602" t="s">
        <v>15036</v>
      </c>
    </row>
    <row r="9603" spans="1:4" x14ac:dyDescent="0.25">
      <c r="A9603" s="4" t="str">
        <f>HYPERLINK("http://www.autodoc.ru/Web/price/art/PGBOX061C1L?analog=on","PGBOX061C1L")</f>
        <v>PGBOX061C1L</v>
      </c>
      <c r="B9603" s="1" t="s">
        <v>15037</v>
      </c>
      <c r="C9603" s="1" t="s">
        <v>1995</v>
      </c>
      <c r="D9603" t="s">
        <v>15034</v>
      </c>
    </row>
    <row r="9604" spans="1:4" x14ac:dyDescent="0.25">
      <c r="A9604" s="4" t="str">
        <f>HYPERLINK("http://www.autodoc.ru/Web/price/art/PGBOX061C1R?analog=on","PGBOX061C1R")</f>
        <v>PGBOX061C1R</v>
      </c>
      <c r="B9604" s="1" t="s">
        <v>15038</v>
      </c>
      <c r="C9604" s="1" t="s">
        <v>1995</v>
      </c>
      <c r="D9604" t="s">
        <v>15036</v>
      </c>
    </row>
    <row r="9605" spans="1:4" x14ac:dyDescent="0.25">
      <c r="A9605" s="4" t="str">
        <f>HYPERLINK("http://www.autodoc.ru/Web/price/art/PGBOX06160XL?analog=on","PGBOX06160XL")</f>
        <v>PGBOX06160XL</v>
      </c>
      <c r="B9605" s="1" t="s">
        <v>5763</v>
      </c>
      <c r="C9605" s="1" t="s">
        <v>1995</v>
      </c>
      <c r="D9605" t="s">
        <v>5764</v>
      </c>
    </row>
    <row r="9606" spans="1:4" x14ac:dyDescent="0.25">
      <c r="A9606" s="4" t="str">
        <f>HYPERLINK("http://www.autodoc.ru/Web/price/art/PGBOX06160XR?analog=on","PGBOX06160XR")</f>
        <v>PGBOX06160XR</v>
      </c>
      <c r="B9606" s="1" t="s">
        <v>5765</v>
      </c>
      <c r="C9606" s="1" t="s">
        <v>1995</v>
      </c>
      <c r="D9606" t="s">
        <v>5766</v>
      </c>
    </row>
    <row r="9607" spans="1:4" x14ac:dyDescent="0.25">
      <c r="A9607" s="4" t="str">
        <f>HYPERLINK("http://www.autodoc.ru/Web/price/art/PGBOX06160XC?analog=on","PGBOX06160XC")</f>
        <v>PGBOX06160XC</v>
      </c>
      <c r="B9607" s="1" t="s">
        <v>5767</v>
      </c>
      <c r="C9607" s="1" t="s">
        <v>1995</v>
      </c>
      <c r="D9607" t="s">
        <v>5768</v>
      </c>
    </row>
    <row r="9608" spans="1:4" x14ac:dyDescent="0.25">
      <c r="A9608" s="4" t="str">
        <f>HYPERLINK("http://www.autodoc.ru/Web/price/art/PGBOX06161C?analog=on","PGBOX06161C")</f>
        <v>PGBOX06161C</v>
      </c>
      <c r="B9608" s="1" t="s">
        <v>15039</v>
      </c>
      <c r="C9608" s="1" t="s">
        <v>1995</v>
      </c>
      <c r="D9608" t="s">
        <v>15040</v>
      </c>
    </row>
    <row r="9609" spans="1:4" x14ac:dyDescent="0.25">
      <c r="A9609" s="4" t="str">
        <f>HYPERLINK("http://www.autodoc.ru/Web/price/art/PGBOX06190?analog=on","PGBOX06190")</f>
        <v>PGBOX06190</v>
      </c>
      <c r="B9609" s="1" t="s">
        <v>5769</v>
      </c>
      <c r="C9609" s="1" t="s">
        <v>1995</v>
      </c>
      <c r="D9609" t="s">
        <v>5770</v>
      </c>
    </row>
    <row r="9610" spans="1:4" x14ac:dyDescent="0.25">
      <c r="A9610" s="4" t="str">
        <f>HYPERLINK("http://www.autodoc.ru/Web/price/art/PGBOX06200L?analog=on","PGBOX06200L")</f>
        <v>PGBOX06200L</v>
      </c>
      <c r="B9610" s="1" t="s">
        <v>15041</v>
      </c>
      <c r="C9610" s="1" t="s">
        <v>1995</v>
      </c>
      <c r="D9610" t="s">
        <v>15042</v>
      </c>
    </row>
    <row r="9611" spans="1:4" x14ac:dyDescent="0.25">
      <c r="A9611" s="4" t="str">
        <f>HYPERLINK("http://www.autodoc.ru/Web/price/art/PGBOX06200R?analog=on","PGBOX06200R")</f>
        <v>PGBOX06200R</v>
      </c>
      <c r="B9611" s="1" t="s">
        <v>15043</v>
      </c>
      <c r="C9611" s="1" t="s">
        <v>1995</v>
      </c>
      <c r="D9611" t="s">
        <v>15044</v>
      </c>
    </row>
    <row r="9612" spans="1:4" x14ac:dyDescent="0.25">
      <c r="A9612" s="4" t="str">
        <f>HYPERLINK("http://www.autodoc.ru/Web/price/art/PGBOX06201L?analog=on","PGBOX06201L")</f>
        <v>PGBOX06201L</v>
      </c>
      <c r="B9612" s="1" t="s">
        <v>15045</v>
      </c>
      <c r="C9612" s="1" t="s">
        <v>1995</v>
      </c>
      <c r="D9612" t="s">
        <v>15046</v>
      </c>
    </row>
    <row r="9613" spans="1:4" x14ac:dyDescent="0.25">
      <c r="A9613" s="4" t="str">
        <f>HYPERLINK("http://www.autodoc.ru/Web/price/art/PGBOX06201R?analog=on","PGBOX06201R")</f>
        <v>PGBOX06201R</v>
      </c>
      <c r="B9613" s="1" t="s">
        <v>15047</v>
      </c>
      <c r="C9613" s="1" t="s">
        <v>1995</v>
      </c>
      <c r="D9613" t="s">
        <v>15048</v>
      </c>
    </row>
    <row r="9614" spans="1:4" x14ac:dyDescent="0.25">
      <c r="A9614" s="4" t="str">
        <f>HYPERLINK("http://www.autodoc.ru/Web/price/art/PGBOX06202L?analog=on","PGBOX06202L")</f>
        <v>PGBOX06202L</v>
      </c>
      <c r="B9614" s="1" t="s">
        <v>15049</v>
      </c>
      <c r="C9614" s="1" t="s">
        <v>1995</v>
      </c>
      <c r="D9614" t="s">
        <v>15050</v>
      </c>
    </row>
    <row r="9615" spans="1:4" x14ac:dyDescent="0.25">
      <c r="A9615" s="4" t="str">
        <f>HYPERLINK("http://www.autodoc.ru/Web/price/art/PGBOX06202R?analog=on","PGBOX06202R")</f>
        <v>PGBOX06202R</v>
      </c>
      <c r="B9615" s="1" t="s">
        <v>15051</v>
      </c>
      <c r="C9615" s="1" t="s">
        <v>1995</v>
      </c>
      <c r="D9615" t="s">
        <v>15052</v>
      </c>
    </row>
    <row r="9616" spans="1:4" x14ac:dyDescent="0.25">
      <c r="A9616" s="4" t="str">
        <f>HYPERLINK("http://www.autodoc.ru/Web/price/art/PGBOX06240?analog=on","PGBOX06240")</f>
        <v>PGBOX06240</v>
      </c>
      <c r="B9616" s="1" t="s">
        <v>5771</v>
      </c>
      <c r="C9616" s="1" t="s">
        <v>1995</v>
      </c>
      <c r="D9616" t="s">
        <v>5772</v>
      </c>
    </row>
    <row r="9617" spans="1:4" x14ac:dyDescent="0.25">
      <c r="A9617" s="4" t="str">
        <f>HYPERLINK("http://www.autodoc.ru/Web/price/art/PGBOX06241?analog=on","PGBOX06241")</f>
        <v>PGBOX06241</v>
      </c>
      <c r="B9617" s="1" t="s">
        <v>5771</v>
      </c>
      <c r="C9617" s="1" t="s">
        <v>1995</v>
      </c>
      <c r="D9617" t="s">
        <v>5773</v>
      </c>
    </row>
    <row r="9618" spans="1:4" x14ac:dyDescent="0.25">
      <c r="A9618" s="4" t="str">
        <f>HYPERLINK("http://www.autodoc.ru/Web/price/art/PGBOX06242?analog=on","PGBOX06242")</f>
        <v>PGBOX06242</v>
      </c>
      <c r="B9618" s="1" t="s">
        <v>5774</v>
      </c>
      <c r="C9618" s="1" t="s">
        <v>1995</v>
      </c>
      <c r="D9618" t="s">
        <v>5775</v>
      </c>
    </row>
    <row r="9619" spans="1:4" x14ac:dyDescent="0.25">
      <c r="A9619" s="4" t="str">
        <f>HYPERLINK("http://www.autodoc.ru/Web/price/art/PGBOX06270L?analog=on","PGBOX06270L")</f>
        <v>PGBOX06270L</v>
      </c>
      <c r="B9619" s="1" t="s">
        <v>5776</v>
      </c>
      <c r="C9619" s="1" t="s">
        <v>1995</v>
      </c>
      <c r="D9619" t="s">
        <v>5777</v>
      </c>
    </row>
    <row r="9620" spans="1:4" x14ac:dyDescent="0.25">
      <c r="A9620" s="4" t="str">
        <f>HYPERLINK("http://www.autodoc.ru/Web/price/art/PGBOX06270R?analog=on","PGBOX06270R")</f>
        <v>PGBOX06270R</v>
      </c>
      <c r="B9620" s="1" t="s">
        <v>5778</v>
      </c>
      <c r="C9620" s="1" t="s">
        <v>1995</v>
      </c>
      <c r="D9620" t="s">
        <v>5779</v>
      </c>
    </row>
    <row r="9621" spans="1:4" x14ac:dyDescent="0.25">
      <c r="A9621" s="4" t="str">
        <f>HYPERLINK("http://www.autodoc.ru/Web/price/art/PGBOX06290L?analog=on","PGBOX06290L")</f>
        <v>PGBOX06290L</v>
      </c>
      <c r="B9621" s="1" t="s">
        <v>15053</v>
      </c>
      <c r="C9621" s="1" t="s">
        <v>1995</v>
      </c>
      <c r="D9621" t="s">
        <v>15054</v>
      </c>
    </row>
    <row r="9622" spans="1:4" x14ac:dyDescent="0.25">
      <c r="A9622" s="4" t="str">
        <f>HYPERLINK("http://www.autodoc.ru/Web/price/art/PGBOX06290R?analog=on","PGBOX06290R")</f>
        <v>PGBOX06290R</v>
      </c>
      <c r="B9622" s="1" t="s">
        <v>15055</v>
      </c>
      <c r="C9622" s="1" t="s">
        <v>1995</v>
      </c>
      <c r="D9622" t="s">
        <v>15056</v>
      </c>
    </row>
    <row r="9623" spans="1:4" x14ac:dyDescent="0.25">
      <c r="A9623" s="4" t="str">
        <f>HYPERLINK("http://www.autodoc.ru/Web/price/art/PGBOX06291L?analog=on","PGBOX06291L")</f>
        <v>PGBOX06291L</v>
      </c>
      <c r="B9623" s="1" t="s">
        <v>15057</v>
      </c>
      <c r="C9623" s="1" t="s">
        <v>1995</v>
      </c>
      <c r="D9623" t="s">
        <v>15058</v>
      </c>
    </row>
    <row r="9624" spans="1:4" x14ac:dyDescent="0.25">
      <c r="A9624" s="4" t="str">
        <f>HYPERLINK("http://www.autodoc.ru/Web/price/art/PGBOX06291R?analog=on","PGBOX06291R")</f>
        <v>PGBOX06291R</v>
      </c>
      <c r="B9624" s="1" t="s">
        <v>15059</v>
      </c>
      <c r="C9624" s="1" t="s">
        <v>1995</v>
      </c>
      <c r="D9624" t="s">
        <v>15060</v>
      </c>
    </row>
    <row r="9625" spans="1:4" x14ac:dyDescent="0.25">
      <c r="A9625" s="4" t="str">
        <f>HYPERLINK("http://www.autodoc.ru/Web/price/art/PGBOX06292L?analog=on","PGBOX06292L")</f>
        <v>PGBOX06292L</v>
      </c>
      <c r="B9625" s="1" t="s">
        <v>15061</v>
      </c>
      <c r="C9625" s="1" t="s">
        <v>1995</v>
      </c>
      <c r="D9625" t="s">
        <v>15062</v>
      </c>
    </row>
    <row r="9626" spans="1:4" x14ac:dyDescent="0.25">
      <c r="A9626" s="4" t="str">
        <f>HYPERLINK("http://www.autodoc.ru/Web/price/art/PGBOX06292R?analog=on","PGBOX06292R")</f>
        <v>PGBOX06292R</v>
      </c>
      <c r="B9626" s="1" t="s">
        <v>15063</v>
      </c>
      <c r="C9626" s="1" t="s">
        <v>1995</v>
      </c>
      <c r="D9626" t="s">
        <v>15064</v>
      </c>
    </row>
    <row r="9627" spans="1:4" x14ac:dyDescent="0.25">
      <c r="A9627" s="4" t="str">
        <f>HYPERLINK("http://www.autodoc.ru/Web/price/art/PGBOX06300L?analog=on","PGBOX06300L")</f>
        <v>PGBOX06300L</v>
      </c>
      <c r="B9627" s="1" t="s">
        <v>5780</v>
      </c>
      <c r="C9627" s="1" t="s">
        <v>1995</v>
      </c>
      <c r="D9627" t="s">
        <v>5781</v>
      </c>
    </row>
    <row r="9628" spans="1:4" x14ac:dyDescent="0.25">
      <c r="A9628" s="4" t="str">
        <f>HYPERLINK("http://www.autodoc.ru/Web/price/art/PGBOX06300R?analog=on","PGBOX06300R")</f>
        <v>PGBOX06300R</v>
      </c>
      <c r="B9628" s="1" t="s">
        <v>5782</v>
      </c>
      <c r="C9628" s="1" t="s">
        <v>1995</v>
      </c>
      <c r="D9628" t="s">
        <v>5783</v>
      </c>
    </row>
    <row r="9629" spans="1:4" x14ac:dyDescent="0.25">
      <c r="A9629" s="4" t="str">
        <f>HYPERLINK("http://www.autodoc.ru/Web/price/art/PGBOX06330T?analog=on","PGBOX06330T")</f>
        <v>PGBOX06330T</v>
      </c>
      <c r="B9629" s="1" t="s">
        <v>5784</v>
      </c>
      <c r="C9629" s="1" t="s">
        <v>1995</v>
      </c>
      <c r="D9629" t="s">
        <v>5785</v>
      </c>
    </row>
    <row r="9630" spans="1:4" x14ac:dyDescent="0.25">
      <c r="A9630" s="4" t="str">
        <f>HYPERLINK("http://www.autodoc.ru/Web/price/art/PGBOX06331?analog=on","PGBOX06331")</f>
        <v>PGBOX06331</v>
      </c>
      <c r="B9630" s="1" t="s">
        <v>5784</v>
      </c>
      <c r="C9630" s="1" t="s">
        <v>15065</v>
      </c>
      <c r="D9630" t="s">
        <v>15066</v>
      </c>
    </row>
    <row r="9631" spans="1:4" x14ac:dyDescent="0.25">
      <c r="A9631" s="4" t="str">
        <f>HYPERLINK("http://www.autodoc.ru/Web/price/art/PGBOX06390T?analog=on","PGBOX06390T")</f>
        <v>PGBOX06390T</v>
      </c>
      <c r="B9631" s="1" t="s">
        <v>5786</v>
      </c>
      <c r="C9631" s="1" t="s">
        <v>1995</v>
      </c>
      <c r="D9631" t="s">
        <v>5787</v>
      </c>
    </row>
    <row r="9632" spans="1:4" x14ac:dyDescent="0.25">
      <c r="A9632" s="4" t="str">
        <f>HYPERLINK("http://www.autodoc.ru/Web/price/art/PGBOX06450L?analog=on","PGBOX06450L")</f>
        <v>PGBOX06450L</v>
      </c>
      <c r="B9632" s="1" t="s">
        <v>5788</v>
      </c>
      <c r="C9632" s="1" t="s">
        <v>1995</v>
      </c>
      <c r="D9632" t="s">
        <v>5789</v>
      </c>
    </row>
    <row r="9633" spans="1:4" x14ac:dyDescent="0.25">
      <c r="A9633" s="4" t="str">
        <f>HYPERLINK("http://www.autodoc.ru/Web/price/art/PGBOX06450R?analog=on","PGBOX06450R")</f>
        <v>PGBOX06450R</v>
      </c>
      <c r="B9633" s="1" t="s">
        <v>5790</v>
      </c>
      <c r="C9633" s="1" t="s">
        <v>1995</v>
      </c>
      <c r="D9633" t="s">
        <v>5791</v>
      </c>
    </row>
    <row r="9634" spans="1:4" x14ac:dyDescent="0.25">
      <c r="A9634" s="4" t="str">
        <f>HYPERLINK("http://www.autodoc.ru/Web/price/art/PGBOX06451L?analog=on","PGBOX06451L")</f>
        <v>PGBOX06451L</v>
      </c>
      <c r="B9634" s="1" t="s">
        <v>5792</v>
      </c>
      <c r="C9634" s="1" t="s">
        <v>1995</v>
      </c>
      <c r="D9634" t="s">
        <v>5793</v>
      </c>
    </row>
    <row r="9635" spans="1:4" x14ac:dyDescent="0.25">
      <c r="A9635" s="4" t="str">
        <f>HYPERLINK("http://www.autodoc.ru/Web/price/art/PGBOX06451R?analog=on","PGBOX06451R")</f>
        <v>PGBOX06451R</v>
      </c>
      <c r="B9635" s="1" t="s">
        <v>5794</v>
      </c>
      <c r="C9635" s="1" t="s">
        <v>1995</v>
      </c>
      <c r="D9635" t="s">
        <v>5795</v>
      </c>
    </row>
    <row r="9636" spans="1:4" x14ac:dyDescent="0.25">
      <c r="A9636" s="4" t="str">
        <f>HYPERLINK("http://www.autodoc.ru/Web/price/art/PGBOX06452L?analog=on","PGBOX06452L")</f>
        <v>PGBOX06452L</v>
      </c>
      <c r="B9636" s="1" t="s">
        <v>15067</v>
      </c>
      <c r="C9636" s="1" t="s">
        <v>1995</v>
      </c>
      <c r="D9636" t="s">
        <v>15068</v>
      </c>
    </row>
    <row r="9637" spans="1:4" x14ac:dyDescent="0.25">
      <c r="A9637" s="4" t="str">
        <f>HYPERLINK("http://www.autodoc.ru/Web/price/art/PGBOX06452R?analog=on","PGBOX06452R")</f>
        <v>PGBOX06452R</v>
      </c>
      <c r="B9637" s="1" t="s">
        <v>15069</v>
      </c>
      <c r="C9637" s="1" t="s">
        <v>1995</v>
      </c>
      <c r="D9637" t="s">
        <v>15070</v>
      </c>
    </row>
    <row r="9638" spans="1:4" x14ac:dyDescent="0.25">
      <c r="A9638" s="4" t="str">
        <f>HYPERLINK("http://www.autodoc.ru/Web/price/art/PGBOX06453L?analog=on","PGBOX06453L")</f>
        <v>PGBOX06453L</v>
      </c>
      <c r="B9638" s="1" t="s">
        <v>5792</v>
      </c>
      <c r="C9638" s="1" t="s">
        <v>1995</v>
      </c>
      <c r="D9638" t="s">
        <v>15071</v>
      </c>
    </row>
    <row r="9639" spans="1:4" x14ac:dyDescent="0.25">
      <c r="A9639" s="4" t="str">
        <f>HYPERLINK("http://www.autodoc.ru/Web/price/art/PGBOX06453R?analog=on","PGBOX06453R")</f>
        <v>PGBOX06453R</v>
      </c>
      <c r="B9639" s="1" t="s">
        <v>5794</v>
      </c>
      <c r="C9639" s="1" t="s">
        <v>1995</v>
      </c>
      <c r="D9639" t="s">
        <v>15072</v>
      </c>
    </row>
    <row r="9640" spans="1:4" x14ac:dyDescent="0.25">
      <c r="A9640" s="4" t="str">
        <f>HYPERLINK("http://www.autodoc.ru/Web/price/art/PGBOX06454L?analog=on","PGBOX06454L")</f>
        <v>PGBOX06454L</v>
      </c>
      <c r="B9640" s="1" t="s">
        <v>15073</v>
      </c>
      <c r="C9640" s="1" t="s">
        <v>1995</v>
      </c>
      <c r="D9640" t="s">
        <v>15074</v>
      </c>
    </row>
    <row r="9641" spans="1:4" x14ac:dyDescent="0.25">
      <c r="A9641" s="4" t="str">
        <f>HYPERLINK("http://www.autodoc.ru/Web/price/art/PGBOX06454R?analog=on","PGBOX06454R")</f>
        <v>PGBOX06454R</v>
      </c>
      <c r="B9641" s="1" t="s">
        <v>15075</v>
      </c>
      <c r="C9641" s="1" t="s">
        <v>1995</v>
      </c>
      <c r="D9641" t="s">
        <v>15076</v>
      </c>
    </row>
    <row r="9642" spans="1:4" x14ac:dyDescent="0.25">
      <c r="A9642" s="4" t="str">
        <f>HYPERLINK("http://www.autodoc.ru/Web/price/art/PGBOX06480Z?analog=on","PGBOX06480Z")</f>
        <v>PGBOX06480Z</v>
      </c>
      <c r="B9642" s="1" t="s">
        <v>5796</v>
      </c>
      <c r="C9642" s="1" t="s">
        <v>1995</v>
      </c>
      <c r="D9642" t="s">
        <v>5797</v>
      </c>
    </row>
    <row r="9643" spans="1:4" x14ac:dyDescent="0.25">
      <c r="A9643" s="4" t="str">
        <f>HYPERLINK("http://www.autodoc.ru/Web/price/art/PGBOX06540L?analog=on","PGBOX06540L")</f>
        <v>PGBOX06540L</v>
      </c>
      <c r="B9643" s="1" t="s">
        <v>15077</v>
      </c>
      <c r="C9643" s="1" t="s">
        <v>1995</v>
      </c>
      <c r="D9643" t="s">
        <v>15078</v>
      </c>
    </row>
    <row r="9644" spans="1:4" x14ac:dyDescent="0.25">
      <c r="A9644" s="4" t="str">
        <f>HYPERLINK("http://www.autodoc.ru/Web/price/art/PGBOX06540R?analog=on","PGBOX06540R")</f>
        <v>PGBOX06540R</v>
      </c>
      <c r="B9644" s="1" t="s">
        <v>15079</v>
      </c>
      <c r="C9644" s="1" t="s">
        <v>1995</v>
      </c>
      <c r="D9644" t="s">
        <v>15080</v>
      </c>
    </row>
    <row r="9645" spans="1:4" x14ac:dyDescent="0.25">
      <c r="A9645" s="4" t="str">
        <f>HYPERLINK("http://www.autodoc.ru/Web/price/art/PGBOX06541L?analog=on","PGBOX06541L")</f>
        <v>PGBOX06541L</v>
      </c>
      <c r="B9645" s="1" t="s">
        <v>15081</v>
      </c>
      <c r="C9645" s="1" t="s">
        <v>1995</v>
      </c>
      <c r="D9645" t="s">
        <v>15082</v>
      </c>
    </row>
    <row r="9646" spans="1:4" x14ac:dyDescent="0.25">
      <c r="A9646" s="4" t="str">
        <f>HYPERLINK("http://www.autodoc.ru/Web/price/art/PGBOX06541R?analog=on","PGBOX06541R")</f>
        <v>PGBOX06541R</v>
      </c>
      <c r="B9646" s="1" t="s">
        <v>15083</v>
      </c>
      <c r="C9646" s="1" t="s">
        <v>1995</v>
      </c>
      <c r="D9646" t="s">
        <v>15084</v>
      </c>
    </row>
    <row r="9647" spans="1:4" x14ac:dyDescent="0.25">
      <c r="A9647" s="4" t="str">
        <f>HYPERLINK("http://www.autodoc.ru/Web/price/art/PGBOX06542L?analog=on","PGBOX06542L")</f>
        <v>PGBOX06542L</v>
      </c>
      <c r="B9647" s="1" t="s">
        <v>15085</v>
      </c>
      <c r="C9647" s="1" t="s">
        <v>1995</v>
      </c>
      <c r="D9647" t="s">
        <v>15086</v>
      </c>
    </row>
    <row r="9648" spans="1:4" x14ac:dyDescent="0.25">
      <c r="A9648" s="4" t="str">
        <f>HYPERLINK("http://www.autodoc.ru/Web/price/art/PGBOX06542R?analog=on","PGBOX06542R")</f>
        <v>PGBOX06542R</v>
      </c>
      <c r="B9648" s="1" t="s">
        <v>15087</v>
      </c>
      <c r="C9648" s="1" t="s">
        <v>1995</v>
      </c>
      <c r="D9648" t="s">
        <v>15088</v>
      </c>
    </row>
    <row r="9649" spans="1:4" x14ac:dyDescent="0.25">
      <c r="A9649" s="4" t="str">
        <f>HYPERLINK("http://www.autodoc.ru/Web/price/art/PGBOX06543L?analog=on","PGBOX06543L")</f>
        <v>PGBOX06543L</v>
      </c>
      <c r="B9649" s="1" t="s">
        <v>15089</v>
      </c>
      <c r="C9649" s="1" t="s">
        <v>1995</v>
      </c>
      <c r="D9649" t="s">
        <v>15090</v>
      </c>
    </row>
    <row r="9650" spans="1:4" x14ac:dyDescent="0.25">
      <c r="A9650" s="4" t="str">
        <f>HYPERLINK("http://www.autodoc.ru/Web/price/art/PGBOX06543R?analog=on","PGBOX06543R")</f>
        <v>PGBOX06543R</v>
      </c>
      <c r="B9650" s="1" t="s">
        <v>15091</v>
      </c>
      <c r="C9650" s="1" t="s">
        <v>1995</v>
      </c>
      <c r="D9650" t="s">
        <v>15092</v>
      </c>
    </row>
    <row r="9651" spans="1:4" x14ac:dyDescent="0.25">
      <c r="A9651" s="4" t="str">
        <f>HYPERLINK("http://www.autodoc.ru/Web/price/art/PGBOX06544L?analog=on","PGBOX06544L")</f>
        <v>PGBOX06544L</v>
      </c>
      <c r="B9651" s="1" t="s">
        <v>15093</v>
      </c>
      <c r="C9651" s="1" t="s">
        <v>1995</v>
      </c>
      <c r="D9651" t="s">
        <v>15094</v>
      </c>
    </row>
    <row r="9652" spans="1:4" x14ac:dyDescent="0.25">
      <c r="A9652" s="4" t="str">
        <f>HYPERLINK("http://www.autodoc.ru/Web/price/art/PGBOX06544R?analog=on","PGBOX06544R")</f>
        <v>PGBOX06544R</v>
      </c>
      <c r="B9652" s="1" t="s">
        <v>15095</v>
      </c>
      <c r="C9652" s="1" t="s">
        <v>1995</v>
      </c>
      <c r="D9652" t="s">
        <v>15096</v>
      </c>
    </row>
    <row r="9653" spans="1:4" x14ac:dyDescent="0.25">
      <c r="A9653" s="4" t="str">
        <f>HYPERLINK("http://www.autodoc.ru/Web/price/art/PGBOX06545L?analog=on","PGBOX06545L")</f>
        <v>PGBOX06545L</v>
      </c>
      <c r="B9653" s="1" t="s">
        <v>15097</v>
      </c>
      <c r="C9653" s="1" t="s">
        <v>1995</v>
      </c>
      <c r="D9653" t="s">
        <v>15098</v>
      </c>
    </row>
    <row r="9654" spans="1:4" x14ac:dyDescent="0.25">
      <c r="A9654" s="4" t="str">
        <f>HYPERLINK("http://www.autodoc.ru/Web/price/art/PGBOX06545R?analog=on","PGBOX06545R")</f>
        <v>PGBOX06545R</v>
      </c>
      <c r="B9654" s="1" t="s">
        <v>15099</v>
      </c>
      <c r="C9654" s="1" t="s">
        <v>1995</v>
      </c>
      <c r="D9654" t="s">
        <v>15100</v>
      </c>
    </row>
    <row r="9655" spans="1:4" x14ac:dyDescent="0.25">
      <c r="A9655" s="4" t="str">
        <f>HYPERLINK("http://www.autodoc.ru/Web/price/art/PGBOX06640C?analog=on","PGBOX06640C")</f>
        <v>PGBOX06640C</v>
      </c>
      <c r="B9655" s="1" t="s">
        <v>5798</v>
      </c>
      <c r="C9655" s="1" t="s">
        <v>1995</v>
      </c>
      <c r="D9655" t="s">
        <v>15101</v>
      </c>
    </row>
    <row r="9656" spans="1:4" x14ac:dyDescent="0.25">
      <c r="A9656" s="4" t="str">
        <f>HYPERLINK("http://www.autodoc.ru/Web/price/art/PGBOX06641C?analog=on","PGBOX06641C")</f>
        <v>PGBOX06641C</v>
      </c>
      <c r="B9656" s="1" t="s">
        <v>5798</v>
      </c>
      <c r="C9656" s="1" t="s">
        <v>1995</v>
      </c>
      <c r="D9656" t="s">
        <v>5799</v>
      </c>
    </row>
    <row r="9657" spans="1:4" x14ac:dyDescent="0.25">
      <c r="A9657" s="4" t="str">
        <f>HYPERLINK("http://www.autodoc.ru/Web/price/art/PGBOX06671L?analog=on","PGBOX06671L")</f>
        <v>PGBOX06671L</v>
      </c>
      <c r="B9657" s="1" t="s">
        <v>15102</v>
      </c>
      <c r="C9657" s="1" t="s">
        <v>1995</v>
      </c>
      <c r="D9657" t="s">
        <v>15103</v>
      </c>
    </row>
    <row r="9658" spans="1:4" x14ac:dyDescent="0.25">
      <c r="A9658" s="4" t="str">
        <f>HYPERLINK("http://www.autodoc.ru/Web/price/art/PGBOX06671R?analog=on","PGBOX06671R")</f>
        <v>PGBOX06671R</v>
      </c>
      <c r="B9658" s="1" t="s">
        <v>15104</v>
      </c>
      <c r="C9658" s="1" t="s">
        <v>1995</v>
      </c>
      <c r="D9658" t="s">
        <v>15105</v>
      </c>
    </row>
    <row r="9659" spans="1:4" x14ac:dyDescent="0.25">
      <c r="A9659" s="4" t="str">
        <f>HYPERLINK("http://www.autodoc.ru/Web/price/art/PGBOX06672L?analog=on","PGBOX06672L")</f>
        <v>PGBOX06672L</v>
      </c>
      <c r="B9659" s="1" t="s">
        <v>15106</v>
      </c>
      <c r="C9659" s="1" t="s">
        <v>1995</v>
      </c>
      <c r="D9659" t="s">
        <v>15103</v>
      </c>
    </row>
    <row r="9660" spans="1:4" x14ac:dyDescent="0.25">
      <c r="A9660" s="4" t="str">
        <f>HYPERLINK("http://www.autodoc.ru/Web/price/art/PGBOX06672R?analog=on","PGBOX06672R")</f>
        <v>PGBOX06672R</v>
      </c>
      <c r="B9660" s="1" t="s">
        <v>15107</v>
      </c>
      <c r="C9660" s="1" t="s">
        <v>1995</v>
      </c>
      <c r="D9660" t="s">
        <v>15105</v>
      </c>
    </row>
    <row r="9661" spans="1:4" x14ac:dyDescent="0.25">
      <c r="A9661" s="4" t="str">
        <f>HYPERLINK("http://www.autodoc.ru/Web/price/art/PGBOX06700?analog=on","PGBOX06700")</f>
        <v>PGBOX06700</v>
      </c>
      <c r="B9661" s="1" t="s">
        <v>15108</v>
      </c>
      <c r="C9661" s="1" t="s">
        <v>15065</v>
      </c>
      <c r="D9661" t="s">
        <v>15109</v>
      </c>
    </row>
    <row r="9662" spans="1:4" x14ac:dyDescent="0.25">
      <c r="A9662" s="4" t="str">
        <f>HYPERLINK("http://www.autodoc.ru/Web/price/art/PGBOX06730L?analog=on","PGBOX06730L")</f>
        <v>PGBOX06730L</v>
      </c>
      <c r="B9662" s="1" t="s">
        <v>5800</v>
      </c>
      <c r="C9662" s="1" t="s">
        <v>1995</v>
      </c>
      <c r="D9662" t="s">
        <v>15110</v>
      </c>
    </row>
    <row r="9663" spans="1:4" x14ac:dyDescent="0.25">
      <c r="A9663" s="4" t="str">
        <f>HYPERLINK("http://www.autodoc.ru/Web/price/art/PGBOX06730R?analog=on","PGBOX06730R")</f>
        <v>PGBOX06730R</v>
      </c>
      <c r="B9663" s="1" t="s">
        <v>5802</v>
      </c>
      <c r="C9663" s="1" t="s">
        <v>1995</v>
      </c>
      <c r="D9663" t="s">
        <v>15111</v>
      </c>
    </row>
    <row r="9664" spans="1:4" x14ac:dyDescent="0.25">
      <c r="A9664" s="4" t="str">
        <f>HYPERLINK("http://www.autodoc.ru/Web/price/art/PGBOX06731L?analog=on","PGBOX06731L")</f>
        <v>PGBOX06731L</v>
      </c>
      <c r="B9664" s="1" t="s">
        <v>5800</v>
      </c>
      <c r="C9664" s="1" t="s">
        <v>1995</v>
      </c>
      <c r="D9664" t="s">
        <v>5801</v>
      </c>
    </row>
    <row r="9665" spans="1:4" x14ac:dyDescent="0.25">
      <c r="A9665" s="4" t="str">
        <f>HYPERLINK("http://www.autodoc.ru/Web/price/art/PGBOX06731R?analog=on","PGBOX06731R")</f>
        <v>PGBOX06731R</v>
      </c>
      <c r="B9665" s="1" t="s">
        <v>5802</v>
      </c>
      <c r="C9665" s="1" t="s">
        <v>1995</v>
      </c>
      <c r="D9665" t="s">
        <v>5803</v>
      </c>
    </row>
    <row r="9666" spans="1:4" x14ac:dyDescent="0.25">
      <c r="A9666" s="4" t="str">
        <f>HYPERLINK("http://www.autodoc.ru/Web/price/art/PGBOX06740L?analog=on","PGBOX06740L")</f>
        <v>PGBOX06740L</v>
      </c>
      <c r="B9666" s="1" t="s">
        <v>5804</v>
      </c>
      <c r="C9666" s="1" t="s">
        <v>1995</v>
      </c>
      <c r="D9666" t="s">
        <v>5805</v>
      </c>
    </row>
    <row r="9667" spans="1:4" x14ac:dyDescent="0.25">
      <c r="A9667" s="4" t="str">
        <f>HYPERLINK("http://www.autodoc.ru/Web/price/art/PGBOX06740R?analog=on","PGBOX06740R")</f>
        <v>PGBOX06740R</v>
      </c>
      <c r="B9667" s="1" t="s">
        <v>5806</v>
      </c>
      <c r="C9667" s="1" t="s">
        <v>1995</v>
      </c>
      <c r="D9667" t="s">
        <v>5807</v>
      </c>
    </row>
    <row r="9668" spans="1:4" x14ac:dyDescent="0.25">
      <c r="A9668" s="4" t="str">
        <f>HYPERLINK("http://www.autodoc.ru/Web/price/art/PGBOX06741L?analog=on","PGBOX06741L")</f>
        <v>PGBOX06741L</v>
      </c>
      <c r="B9668" s="1" t="s">
        <v>15112</v>
      </c>
      <c r="C9668" s="1" t="s">
        <v>1995</v>
      </c>
      <c r="D9668" t="s">
        <v>6223</v>
      </c>
    </row>
    <row r="9669" spans="1:4" x14ac:dyDescent="0.25">
      <c r="A9669" s="4" t="str">
        <f>HYPERLINK("http://www.autodoc.ru/Web/price/art/PGBOX06741R?analog=on","PGBOX06741R")</f>
        <v>PGBOX06741R</v>
      </c>
      <c r="B9669" s="1" t="s">
        <v>15113</v>
      </c>
      <c r="C9669" s="1" t="s">
        <v>1995</v>
      </c>
      <c r="D9669" t="s">
        <v>6224</v>
      </c>
    </row>
    <row r="9670" spans="1:4" x14ac:dyDescent="0.25">
      <c r="A9670" s="4" t="str">
        <f>HYPERLINK("http://www.autodoc.ru/Web/price/art/PGBOX06911?analog=on","PGBOX06911")</f>
        <v>PGBOX06911</v>
      </c>
      <c r="B9670" s="1" t="s">
        <v>5808</v>
      </c>
      <c r="C9670" s="1" t="s">
        <v>1995</v>
      </c>
      <c r="D9670" t="s">
        <v>5809</v>
      </c>
    </row>
    <row r="9671" spans="1:4" x14ac:dyDescent="0.25">
      <c r="A9671" s="4" t="str">
        <f>HYPERLINK("http://www.autodoc.ru/Web/price/art/PGBOX06912?analog=on","PGBOX06912")</f>
        <v>PGBOX06912</v>
      </c>
      <c r="B9671" s="1" t="s">
        <v>5810</v>
      </c>
      <c r="C9671" s="1" t="s">
        <v>1995</v>
      </c>
      <c r="D9671" t="s">
        <v>5809</v>
      </c>
    </row>
    <row r="9672" spans="1:4" x14ac:dyDescent="0.25">
      <c r="A9672" s="4" t="str">
        <f>HYPERLINK("http://www.autodoc.ru/Web/price/art/PGBOX06930?analog=on","PGBOX06930")</f>
        <v>PGBOX06930</v>
      </c>
      <c r="B9672" s="1" t="s">
        <v>5811</v>
      </c>
      <c r="C9672" s="1" t="s">
        <v>1995</v>
      </c>
      <c r="D9672" t="s">
        <v>5812</v>
      </c>
    </row>
    <row r="9673" spans="1:4" x14ac:dyDescent="0.25">
      <c r="A9673" s="4" t="str">
        <f>HYPERLINK("http://www.autodoc.ru/Web/price/art/PGBOX069F0?analog=on","PGBOX069F0")</f>
        <v>PGBOX069F0</v>
      </c>
      <c r="B9673" s="1" t="s">
        <v>5813</v>
      </c>
      <c r="C9673" s="1" t="s">
        <v>1995</v>
      </c>
      <c r="D9673" t="s">
        <v>5814</v>
      </c>
    </row>
    <row r="9674" spans="1:4" x14ac:dyDescent="0.25">
      <c r="A9674" s="4" t="str">
        <f>HYPERLINK("http://www.autodoc.ru/Web/price/art/PGBOX06970?analog=on","PGBOX06970")</f>
        <v>PGBOX06970</v>
      </c>
      <c r="B9674" s="1" t="s">
        <v>8730</v>
      </c>
      <c r="C9674" s="1" t="s">
        <v>1995</v>
      </c>
      <c r="D9674" t="s">
        <v>8731</v>
      </c>
    </row>
    <row r="9675" spans="1:4" x14ac:dyDescent="0.25">
      <c r="A9675" s="3" t="s">
        <v>15114</v>
      </c>
      <c r="B9675" s="3"/>
      <c r="C9675" s="3"/>
      <c r="D9675" s="3"/>
    </row>
    <row r="9676" spans="1:4" x14ac:dyDescent="0.25">
      <c r="A9676" s="4" t="str">
        <f>HYPERLINK("http://www.autodoc.ru/Web/price/art/PGBOX14000L?analog=on","PGBOX14000L")</f>
        <v>PGBOX14000L</v>
      </c>
      <c r="B9676" s="1" t="s">
        <v>15115</v>
      </c>
      <c r="C9676" s="1" t="s">
        <v>1467</v>
      </c>
      <c r="D9676" t="s">
        <v>15116</v>
      </c>
    </row>
    <row r="9677" spans="1:4" x14ac:dyDescent="0.25">
      <c r="A9677" s="4" t="str">
        <f>HYPERLINK("http://www.autodoc.ru/Web/price/art/PGBOX14000R?analog=on","PGBOX14000R")</f>
        <v>PGBOX14000R</v>
      </c>
      <c r="B9677" s="1" t="s">
        <v>15117</v>
      </c>
      <c r="C9677" s="1" t="s">
        <v>1467</v>
      </c>
      <c r="D9677" t="s">
        <v>15118</v>
      </c>
    </row>
    <row r="9678" spans="1:4" x14ac:dyDescent="0.25">
      <c r="A9678" s="4" t="str">
        <f>HYPERLINK("http://www.autodoc.ru/Web/price/art/PGBOX14001HL?analog=on","PGBOX14001HL")</f>
        <v>PGBOX14001HL</v>
      </c>
      <c r="B9678" s="1" t="s">
        <v>6201</v>
      </c>
      <c r="C9678" s="1" t="s">
        <v>1467</v>
      </c>
      <c r="D9678" t="s">
        <v>6202</v>
      </c>
    </row>
    <row r="9679" spans="1:4" x14ac:dyDescent="0.25">
      <c r="A9679" s="4" t="str">
        <f>HYPERLINK("http://www.autodoc.ru/Web/price/art/PGBOX14001HR?analog=on","PGBOX14001HR")</f>
        <v>PGBOX14001HR</v>
      </c>
      <c r="B9679" s="1" t="s">
        <v>6203</v>
      </c>
      <c r="C9679" s="1" t="s">
        <v>1467</v>
      </c>
      <c r="D9679" t="s">
        <v>6204</v>
      </c>
    </row>
    <row r="9680" spans="1:4" x14ac:dyDescent="0.25">
      <c r="A9680" s="4" t="str">
        <f>HYPERLINK("http://www.autodoc.ru/Web/price/art/PGBOX14002BL?analog=on","PGBOX14002BL")</f>
        <v>PGBOX14002BL</v>
      </c>
      <c r="B9680" s="1" t="s">
        <v>6205</v>
      </c>
      <c r="C9680" s="1" t="s">
        <v>1467</v>
      </c>
      <c r="D9680" t="s">
        <v>6206</v>
      </c>
    </row>
    <row r="9681" spans="1:4" x14ac:dyDescent="0.25">
      <c r="A9681" s="4" t="str">
        <f>HYPERLINK("http://www.autodoc.ru/Web/price/art/PGBOX14002BR?analog=on","PGBOX14002BR")</f>
        <v>PGBOX14002BR</v>
      </c>
      <c r="B9681" s="1" t="s">
        <v>6207</v>
      </c>
      <c r="C9681" s="1" t="s">
        <v>1467</v>
      </c>
      <c r="D9681" t="s">
        <v>6208</v>
      </c>
    </row>
    <row r="9682" spans="1:4" x14ac:dyDescent="0.25">
      <c r="A9682" s="4" t="str">
        <f>HYPERLINK("http://www.autodoc.ru/Web/price/art/PGBOX14100?analog=on","PGBOX14100")</f>
        <v>PGBOX14100</v>
      </c>
      <c r="B9682" s="1" t="s">
        <v>15119</v>
      </c>
      <c r="C9682" s="1" t="s">
        <v>1467</v>
      </c>
      <c r="D9682" t="s">
        <v>15120</v>
      </c>
    </row>
    <row r="9683" spans="1:4" x14ac:dyDescent="0.25">
      <c r="A9683" s="4" t="str">
        <f>HYPERLINK("http://www.autodoc.ru/Web/price/art/PGBOX14160L?analog=on","PGBOX14160L")</f>
        <v>PGBOX14160L</v>
      </c>
      <c r="B9683" s="1" t="s">
        <v>6209</v>
      </c>
      <c r="C9683" s="1" t="s">
        <v>1467</v>
      </c>
      <c r="D9683" t="s">
        <v>6210</v>
      </c>
    </row>
    <row r="9684" spans="1:4" x14ac:dyDescent="0.25">
      <c r="A9684" s="4" t="str">
        <f>HYPERLINK("http://www.autodoc.ru/Web/price/art/PGBOX14160R?analog=on","PGBOX14160R")</f>
        <v>PGBOX14160R</v>
      </c>
      <c r="B9684" s="1" t="s">
        <v>6211</v>
      </c>
      <c r="C9684" s="1" t="s">
        <v>1467</v>
      </c>
      <c r="D9684" t="s">
        <v>6212</v>
      </c>
    </row>
    <row r="9685" spans="1:4" x14ac:dyDescent="0.25">
      <c r="A9685" s="4" t="str">
        <f>HYPERLINK("http://www.autodoc.ru/Web/price/art/PGBOX14160?analog=on","PGBOX14160")</f>
        <v>PGBOX14160</v>
      </c>
      <c r="B9685" s="1" t="s">
        <v>6213</v>
      </c>
      <c r="C9685" s="1" t="s">
        <v>1467</v>
      </c>
      <c r="D9685" t="s">
        <v>6214</v>
      </c>
    </row>
    <row r="9686" spans="1:4" x14ac:dyDescent="0.25">
      <c r="A9686" s="4" t="str">
        <f>HYPERLINK("http://www.autodoc.ru/Web/price/art/PGBOX14161?analog=on","PGBOX14161")</f>
        <v>PGBOX14161</v>
      </c>
      <c r="B9686" s="1" t="s">
        <v>6213</v>
      </c>
      <c r="C9686" s="1" t="s">
        <v>1467</v>
      </c>
      <c r="D9686" t="s">
        <v>15121</v>
      </c>
    </row>
    <row r="9687" spans="1:4" x14ac:dyDescent="0.25">
      <c r="A9687" s="4" t="str">
        <f>HYPERLINK("http://www.autodoc.ru/Web/price/art/PGBOX14162L?analog=on","PGBOX14162L")</f>
        <v>PGBOX14162L</v>
      </c>
      <c r="B9687" s="1" t="s">
        <v>15122</v>
      </c>
      <c r="C9687" s="1" t="s">
        <v>1467</v>
      </c>
      <c r="D9687" t="s">
        <v>15123</v>
      </c>
    </row>
    <row r="9688" spans="1:4" x14ac:dyDescent="0.25">
      <c r="A9688" s="4" t="str">
        <f>HYPERLINK("http://www.autodoc.ru/Web/price/art/PGBOX14162R?analog=on","PGBOX14162R")</f>
        <v>PGBOX14162R</v>
      </c>
      <c r="B9688" s="1" t="s">
        <v>15124</v>
      </c>
      <c r="C9688" s="1" t="s">
        <v>1467</v>
      </c>
      <c r="D9688" t="s">
        <v>15125</v>
      </c>
    </row>
    <row r="9689" spans="1:4" x14ac:dyDescent="0.25">
      <c r="A9689" s="4" t="str">
        <f>HYPERLINK("http://www.autodoc.ru/Web/price/art/PGBOX14163L?analog=on","PGBOX14163L")</f>
        <v>PGBOX14163L</v>
      </c>
      <c r="B9689" s="1" t="s">
        <v>15126</v>
      </c>
      <c r="C9689" s="1" t="s">
        <v>1467</v>
      </c>
      <c r="D9689" t="s">
        <v>15127</v>
      </c>
    </row>
    <row r="9690" spans="1:4" x14ac:dyDescent="0.25">
      <c r="A9690" s="4" t="str">
        <f>HYPERLINK("http://www.autodoc.ru/Web/price/art/PGBOX14163R?analog=on","PGBOX14163R")</f>
        <v>PGBOX14163R</v>
      </c>
      <c r="B9690" s="1" t="s">
        <v>15128</v>
      </c>
      <c r="C9690" s="1" t="s">
        <v>1467</v>
      </c>
      <c r="D9690" t="s">
        <v>15129</v>
      </c>
    </row>
    <row r="9691" spans="1:4" x14ac:dyDescent="0.25">
      <c r="A9691" s="4" t="str">
        <f>HYPERLINK("http://www.autodoc.ru/Web/price/art/PGPAR15191N?analog=on","PGPAR15191N")</f>
        <v>PGPAR15191N</v>
      </c>
      <c r="B9691" s="1" t="s">
        <v>15130</v>
      </c>
      <c r="C9691" s="1" t="s">
        <v>1256</v>
      </c>
      <c r="D9691" t="s">
        <v>15131</v>
      </c>
    </row>
    <row r="9692" spans="1:4" x14ac:dyDescent="0.25">
      <c r="A9692" s="4" t="str">
        <f>HYPERLINK("http://www.autodoc.ru/Web/price/art/PGBOX14240?analog=on","PGBOX14240")</f>
        <v>PGBOX14240</v>
      </c>
      <c r="B9692" s="1" t="s">
        <v>6215</v>
      </c>
      <c r="C9692" s="1" t="s">
        <v>1467</v>
      </c>
      <c r="D9692" t="s">
        <v>6216</v>
      </c>
    </row>
    <row r="9693" spans="1:4" x14ac:dyDescent="0.25">
      <c r="A9693" s="4" t="str">
        <f>HYPERLINK("http://www.autodoc.ru/Web/price/art/PGBOX14380C?analog=on","PGBOX14380C")</f>
        <v>PGBOX14380C</v>
      </c>
      <c r="B9693" s="1" t="s">
        <v>6217</v>
      </c>
      <c r="C9693" s="1" t="s">
        <v>1467</v>
      </c>
      <c r="D9693" t="s">
        <v>6218</v>
      </c>
    </row>
    <row r="9694" spans="1:4" x14ac:dyDescent="0.25">
      <c r="A9694" s="4" t="str">
        <f>HYPERLINK("http://www.autodoc.ru/Web/price/art/PGBOX14740L?analog=on","PGBOX14740L")</f>
        <v>PGBOX14740L</v>
      </c>
      <c r="B9694" s="1" t="s">
        <v>6219</v>
      </c>
      <c r="C9694" s="1" t="s">
        <v>1467</v>
      </c>
      <c r="D9694" t="s">
        <v>6220</v>
      </c>
    </row>
    <row r="9695" spans="1:4" x14ac:dyDescent="0.25">
      <c r="A9695" s="4" t="str">
        <f>HYPERLINK("http://www.autodoc.ru/Web/price/art/PGBOX14740R?analog=on","PGBOX14740R")</f>
        <v>PGBOX14740R</v>
      </c>
      <c r="B9695" s="1" t="s">
        <v>6221</v>
      </c>
      <c r="C9695" s="1" t="s">
        <v>1467</v>
      </c>
      <c r="D9695" t="s">
        <v>6222</v>
      </c>
    </row>
    <row r="9696" spans="1:4" x14ac:dyDescent="0.25">
      <c r="A9696" s="4" t="str">
        <f>HYPERLINK("http://www.autodoc.ru/Web/price/art/PGBOX14741L?analog=on","PGBOX14741L")</f>
        <v>PGBOX14741L</v>
      </c>
      <c r="B9696" s="1" t="s">
        <v>6219</v>
      </c>
      <c r="C9696" s="1" t="s">
        <v>1467</v>
      </c>
      <c r="D9696" t="s">
        <v>6223</v>
      </c>
    </row>
    <row r="9697" spans="1:4" x14ac:dyDescent="0.25">
      <c r="A9697" s="4" t="str">
        <f>HYPERLINK("http://www.autodoc.ru/Web/price/art/PGBOX14741R?analog=on","PGBOX14741R")</f>
        <v>PGBOX14741R</v>
      </c>
      <c r="B9697" s="1" t="s">
        <v>6221</v>
      </c>
      <c r="C9697" s="1" t="s">
        <v>1467</v>
      </c>
      <c r="D9697" t="s">
        <v>6224</v>
      </c>
    </row>
    <row r="9698" spans="1:4" x14ac:dyDescent="0.25">
      <c r="A9698" s="4" t="str">
        <f>HYPERLINK("http://www.autodoc.ru/Web/price/art/PGBOX14742L?analog=on","PGBOX14742L")</f>
        <v>PGBOX14742L</v>
      </c>
      <c r="B9698" s="1" t="s">
        <v>15132</v>
      </c>
      <c r="C9698" s="1" t="s">
        <v>1467</v>
      </c>
      <c r="D9698" t="s">
        <v>15133</v>
      </c>
    </row>
    <row r="9699" spans="1:4" x14ac:dyDescent="0.25">
      <c r="A9699" s="4" t="str">
        <f>HYPERLINK("http://www.autodoc.ru/Web/price/art/PGBOX14742R?analog=on","PGBOX14742R")</f>
        <v>PGBOX14742R</v>
      </c>
      <c r="B9699" s="1" t="s">
        <v>15134</v>
      </c>
      <c r="C9699" s="1" t="s">
        <v>1467</v>
      </c>
      <c r="D9699" t="s">
        <v>15135</v>
      </c>
    </row>
    <row r="9700" spans="1:4" x14ac:dyDescent="0.25">
      <c r="A9700" s="3" t="s">
        <v>15136</v>
      </c>
      <c r="B9700" s="3"/>
      <c r="C9700" s="3"/>
      <c r="D9700" s="3"/>
    </row>
    <row r="9701" spans="1:4" x14ac:dyDescent="0.25">
      <c r="A9701" s="4" t="str">
        <f>HYPERLINK("http://www.autodoc.ru/Web/price/art/FTDUC94000L?analog=on","FTDUC94000L")</f>
        <v>FTDUC94000L</v>
      </c>
      <c r="B9701" s="1" t="s">
        <v>5816</v>
      </c>
      <c r="C9701" s="1" t="s">
        <v>2948</v>
      </c>
      <c r="D9701" t="s">
        <v>5817</v>
      </c>
    </row>
    <row r="9702" spans="1:4" x14ac:dyDescent="0.25">
      <c r="A9702" s="4" t="str">
        <f>HYPERLINK("http://www.autodoc.ru/Web/price/art/FTDUC02000L?analog=on","FTDUC02000L")</f>
        <v>FTDUC02000L</v>
      </c>
      <c r="B9702" s="1" t="s">
        <v>5818</v>
      </c>
      <c r="C9702" s="1" t="s">
        <v>1730</v>
      </c>
      <c r="D9702" t="s">
        <v>5817</v>
      </c>
    </row>
    <row r="9703" spans="1:4" x14ac:dyDescent="0.25">
      <c r="A9703" s="4" t="str">
        <f>HYPERLINK("http://www.autodoc.ru/Web/price/art/FTDUC02000R?analog=on","FTDUC02000R")</f>
        <v>FTDUC02000R</v>
      </c>
      <c r="B9703" s="1" t="s">
        <v>5819</v>
      </c>
      <c r="C9703" s="1" t="s">
        <v>1730</v>
      </c>
      <c r="D9703" t="s">
        <v>5820</v>
      </c>
    </row>
    <row r="9704" spans="1:4" x14ac:dyDescent="0.25">
      <c r="A9704" s="4" t="str">
        <f>HYPERLINK("http://www.autodoc.ru/Web/price/art/FTDUC94000R?analog=on","FTDUC94000R")</f>
        <v>FTDUC94000R</v>
      </c>
      <c r="B9704" s="1" t="s">
        <v>5821</v>
      </c>
      <c r="C9704" s="1" t="s">
        <v>2948</v>
      </c>
      <c r="D9704" t="s">
        <v>5820</v>
      </c>
    </row>
    <row r="9705" spans="1:4" x14ac:dyDescent="0.25">
      <c r="A9705" s="4" t="str">
        <f>HYPERLINK("http://www.autodoc.ru/Web/price/art/FTDUC94030L?analog=on","FTDUC94030L")</f>
        <v>FTDUC94030L</v>
      </c>
      <c r="B9705" s="1" t="s">
        <v>5822</v>
      </c>
      <c r="C9705" s="1" t="s">
        <v>2948</v>
      </c>
      <c r="D9705" t="s">
        <v>5823</v>
      </c>
    </row>
    <row r="9706" spans="1:4" x14ac:dyDescent="0.25">
      <c r="A9706" s="4" t="str">
        <f>HYPERLINK("http://www.autodoc.ru/Web/price/art/FTDUC94030R?analog=on","FTDUC94030R")</f>
        <v>FTDUC94030R</v>
      </c>
      <c r="B9706" s="1" t="s">
        <v>5824</v>
      </c>
      <c r="C9706" s="1" t="s">
        <v>2948</v>
      </c>
      <c r="D9706" t="s">
        <v>5825</v>
      </c>
    </row>
    <row r="9707" spans="1:4" x14ac:dyDescent="0.25">
      <c r="A9707" s="4" t="str">
        <f>HYPERLINK("http://www.autodoc.ru/Web/price/art/FTDUC02070Z?analog=on","FTDUC02070Z")</f>
        <v>FTDUC02070Z</v>
      </c>
      <c r="B9707" s="1" t="s">
        <v>5826</v>
      </c>
      <c r="C9707" s="1" t="s">
        <v>1730</v>
      </c>
      <c r="D9707" t="s">
        <v>5827</v>
      </c>
    </row>
    <row r="9708" spans="1:4" x14ac:dyDescent="0.25">
      <c r="A9708" s="4" t="str">
        <f>HYPERLINK("http://www.autodoc.ru/Web/price/art/FTDUC94140?analog=on","FTDUC94140")</f>
        <v>FTDUC94140</v>
      </c>
      <c r="B9708" s="1" t="s">
        <v>5828</v>
      </c>
      <c r="C9708" s="1" t="s">
        <v>2948</v>
      </c>
      <c r="D9708" t="s">
        <v>5829</v>
      </c>
    </row>
    <row r="9709" spans="1:4" x14ac:dyDescent="0.25">
      <c r="A9709" s="4" t="str">
        <f>HYPERLINK("http://www.autodoc.ru/Web/price/art/FTDUC94160?analog=on","FTDUC94160")</f>
        <v>FTDUC94160</v>
      </c>
      <c r="B9709" s="1" t="s">
        <v>5830</v>
      </c>
      <c r="C9709" s="1" t="s">
        <v>2948</v>
      </c>
      <c r="D9709" t="s">
        <v>5831</v>
      </c>
    </row>
    <row r="9710" spans="1:4" x14ac:dyDescent="0.25">
      <c r="A9710" s="4" t="str">
        <f>HYPERLINK("http://www.autodoc.ru/Web/price/art/FTDUC02160G?analog=on","FTDUC02160G")</f>
        <v>FTDUC02160G</v>
      </c>
      <c r="B9710" s="1" t="s">
        <v>5832</v>
      </c>
      <c r="C9710" s="1" t="s">
        <v>2125</v>
      </c>
      <c r="D9710" t="s">
        <v>5833</v>
      </c>
    </row>
    <row r="9711" spans="1:4" x14ac:dyDescent="0.25">
      <c r="A9711" s="4" t="str">
        <f>HYPERLINK("http://www.autodoc.ru/Web/price/art/FTDUC94161?analog=on","FTDUC94161")</f>
        <v>FTDUC94161</v>
      </c>
      <c r="B9711" s="1" t="s">
        <v>5830</v>
      </c>
      <c r="C9711" s="1" t="s">
        <v>2948</v>
      </c>
      <c r="D9711" t="s">
        <v>5834</v>
      </c>
    </row>
    <row r="9712" spans="1:4" x14ac:dyDescent="0.25">
      <c r="A9712" s="4" t="str">
        <f>HYPERLINK("http://www.autodoc.ru/Web/price/art/FTDUC94270L?analog=on","FTDUC94270L")</f>
        <v>FTDUC94270L</v>
      </c>
      <c r="B9712" s="1" t="s">
        <v>5835</v>
      </c>
      <c r="C9712" s="1" t="s">
        <v>2948</v>
      </c>
      <c r="D9712" t="s">
        <v>5836</v>
      </c>
    </row>
    <row r="9713" spans="1:4" x14ac:dyDescent="0.25">
      <c r="A9713" s="4" t="str">
        <f>HYPERLINK("http://www.autodoc.ru/Web/price/art/FTDUC94270R?analog=on","FTDUC94270R")</f>
        <v>FTDUC94270R</v>
      </c>
      <c r="B9713" s="1" t="s">
        <v>5837</v>
      </c>
      <c r="C9713" s="1" t="s">
        <v>2948</v>
      </c>
      <c r="D9713" t="s">
        <v>5838</v>
      </c>
    </row>
    <row r="9714" spans="1:4" x14ac:dyDescent="0.25">
      <c r="A9714" s="4" t="str">
        <f>HYPERLINK("http://www.autodoc.ru/Web/price/art/FTDUC94330?analog=on","FTDUC94330")</f>
        <v>FTDUC94330</v>
      </c>
      <c r="B9714" s="1" t="s">
        <v>5839</v>
      </c>
      <c r="C9714" s="1" t="s">
        <v>2948</v>
      </c>
      <c r="D9714" t="s">
        <v>5840</v>
      </c>
    </row>
    <row r="9715" spans="1:4" x14ac:dyDescent="0.25">
      <c r="A9715" s="4" t="str">
        <f>HYPERLINK("http://www.autodoc.ru/Web/price/art/FTDUC02330?analog=on","FTDUC02330")</f>
        <v>FTDUC02330</v>
      </c>
      <c r="B9715" s="1" t="s">
        <v>6151</v>
      </c>
      <c r="C9715" s="1" t="s">
        <v>1730</v>
      </c>
      <c r="D9715" t="s">
        <v>5840</v>
      </c>
    </row>
    <row r="9716" spans="1:4" x14ac:dyDescent="0.25">
      <c r="A9716" s="4" t="str">
        <f>HYPERLINK("http://www.autodoc.ru/Web/price/art/FTDUC94380?analog=on","FTDUC94380")</f>
        <v>FTDUC94380</v>
      </c>
      <c r="B9716" s="1" t="s">
        <v>5841</v>
      </c>
      <c r="C9716" s="1" t="s">
        <v>2948</v>
      </c>
      <c r="D9716" t="s">
        <v>5842</v>
      </c>
    </row>
    <row r="9717" spans="1:4" x14ac:dyDescent="0.25">
      <c r="A9717" s="4" t="str">
        <f>HYPERLINK("http://www.autodoc.ru/Web/price/art/FTDUC02380?analog=on","FTDUC02380")</f>
        <v>FTDUC02380</v>
      </c>
      <c r="B9717" s="1" t="s">
        <v>6154</v>
      </c>
      <c r="C9717" s="1" t="s">
        <v>1730</v>
      </c>
      <c r="D9717" t="s">
        <v>6155</v>
      </c>
    </row>
    <row r="9718" spans="1:4" x14ac:dyDescent="0.25">
      <c r="A9718" s="4" t="str">
        <f>HYPERLINK("http://www.autodoc.ru/Web/price/art/FTDUC94450L?analog=on","FTDUC94450L")</f>
        <v>FTDUC94450L</v>
      </c>
      <c r="B9718" s="1" t="s">
        <v>5843</v>
      </c>
      <c r="C9718" s="1" t="s">
        <v>651</v>
      </c>
      <c r="D9718" t="s">
        <v>5844</v>
      </c>
    </row>
    <row r="9719" spans="1:4" x14ac:dyDescent="0.25">
      <c r="A9719" s="4" t="str">
        <f>HYPERLINK("http://www.autodoc.ru/Web/price/art/FTDUC94450R?analog=on","FTDUC94450R")</f>
        <v>FTDUC94450R</v>
      </c>
      <c r="B9719" s="1" t="s">
        <v>5845</v>
      </c>
      <c r="C9719" s="1" t="s">
        <v>651</v>
      </c>
      <c r="D9719" t="s">
        <v>5846</v>
      </c>
    </row>
    <row r="9720" spans="1:4" x14ac:dyDescent="0.25">
      <c r="A9720" s="4" t="str">
        <f>HYPERLINK("http://www.autodoc.ru/Web/price/art/FTDUC99460L?analog=on","FTDUC99460L")</f>
        <v>FTDUC99460L</v>
      </c>
      <c r="B9720" s="1" t="s">
        <v>5847</v>
      </c>
      <c r="C9720" s="1" t="s">
        <v>5848</v>
      </c>
      <c r="D9720" t="s">
        <v>5849</v>
      </c>
    </row>
    <row r="9721" spans="1:4" x14ac:dyDescent="0.25">
      <c r="A9721" s="4" t="str">
        <f>HYPERLINK("http://www.autodoc.ru/Web/price/art/FTDUC99460R?analog=on","FTDUC99460R")</f>
        <v>FTDUC99460R</v>
      </c>
      <c r="B9721" s="1" t="s">
        <v>5850</v>
      </c>
      <c r="C9721" s="1" t="s">
        <v>5848</v>
      </c>
      <c r="D9721" t="s">
        <v>5851</v>
      </c>
    </row>
    <row r="9722" spans="1:4" x14ac:dyDescent="0.25">
      <c r="A9722" s="4" t="str">
        <f>HYPERLINK("http://www.autodoc.ru/Web/price/art/FTDUC96670L?analog=on","FTDUC96670L")</f>
        <v>FTDUC96670L</v>
      </c>
      <c r="B9722" s="1" t="s">
        <v>5852</v>
      </c>
      <c r="C9722" s="1" t="s">
        <v>5127</v>
      </c>
      <c r="D9722" t="s">
        <v>5853</v>
      </c>
    </row>
    <row r="9723" spans="1:4" x14ac:dyDescent="0.25">
      <c r="A9723" s="4" t="str">
        <f>HYPERLINK("http://www.autodoc.ru/Web/price/art/FTDUC96670R?analog=on","FTDUC96670R")</f>
        <v>FTDUC96670R</v>
      </c>
      <c r="B9723" s="1" t="s">
        <v>5854</v>
      </c>
      <c r="C9723" s="1" t="s">
        <v>5127</v>
      </c>
      <c r="D9723" t="s">
        <v>5855</v>
      </c>
    </row>
    <row r="9724" spans="1:4" x14ac:dyDescent="0.25">
      <c r="A9724" s="4" t="str">
        <f>HYPERLINK("http://www.autodoc.ru/Web/price/art/FTDUC94740L?analog=on","FTDUC94740L")</f>
        <v>FTDUC94740L</v>
      </c>
      <c r="B9724" s="1" t="s">
        <v>5856</v>
      </c>
      <c r="C9724" s="1" t="s">
        <v>2948</v>
      </c>
      <c r="D9724" t="s">
        <v>5857</v>
      </c>
    </row>
    <row r="9725" spans="1:4" x14ac:dyDescent="0.25">
      <c r="A9725" s="4" t="str">
        <f>HYPERLINK("http://www.autodoc.ru/Web/price/art/FTDUC94740R?analog=on","FTDUC94740R")</f>
        <v>FTDUC94740R</v>
      </c>
      <c r="B9725" s="1" t="s">
        <v>5858</v>
      </c>
      <c r="C9725" s="1" t="s">
        <v>2948</v>
      </c>
      <c r="D9725" t="s">
        <v>5859</v>
      </c>
    </row>
    <row r="9726" spans="1:4" x14ac:dyDescent="0.25">
      <c r="A9726" s="4" t="str">
        <f>HYPERLINK("http://www.autodoc.ru/Web/price/art/FTDUC02741L?analog=on","FTDUC02741L")</f>
        <v>FTDUC02741L</v>
      </c>
      <c r="B9726" s="1" t="s">
        <v>5860</v>
      </c>
      <c r="C9726" s="1" t="s">
        <v>2125</v>
      </c>
      <c r="D9726" t="s">
        <v>5861</v>
      </c>
    </row>
    <row r="9727" spans="1:4" x14ac:dyDescent="0.25">
      <c r="A9727" s="4" t="str">
        <f>HYPERLINK("http://www.autodoc.ru/Web/price/art/FTDUC02741R?analog=on","FTDUC02741R")</f>
        <v>FTDUC02741R</v>
      </c>
      <c r="B9727" s="1" t="s">
        <v>5862</v>
      </c>
      <c r="C9727" s="1" t="s">
        <v>2125</v>
      </c>
      <c r="D9727" t="s">
        <v>5863</v>
      </c>
    </row>
    <row r="9728" spans="1:4" x14ac:dyDescent="0.25">
      <c r="A9728" s="4" t="str">
        <f>HYPERLINK("http://www.autodoc.ru/Web/price/art/FTDUC94910?analog=on","FTDUC94910")</f>
        <v>FTDUC94910</v>
      </c>
      <c r="B9728" s="1" t="s">
        <v>5864</v>
      </c>
      <c r="C9728" s="1" t="s">
        <v>2948</v>
      </c>
      <c r="D9728" t="s">
        <v>5865</v>
      </c>
    </row>
    <row r="9729" spans="1:4" x14ac:dyDescent="0.25">
      <c r="A9729" s="3" t="s">
        <v>15137</v>
      </c>
      <c r="B9729" s="3"/>
      <c r="C9729" s="3"/>
      <c r="D9729" s="3"/>
    </row>
    <row r="9730" spans="1:4" x14ac:dyDescent="0.25">
      <c r="A9730" s="4" t="str">
        <f>HYPERLINK("http://www.autodoc.ru/Web/price/art/PGPAR12000L?analog=on","PGPAR12000L")</f>
        <v>PGPAR12000L</v>
      </c>
      <c r="B9730" s="1" t="s">
        <v>15138</v>
      </c>
      <c r="C9730" s="1" t="s">
        <v>546</v>
      </c>
      <c r="D9730" t="s">
        <v>15139</v>
      </c>
    </row>
    <row r="9731" spans="1:4" x14ac:dyDescent="0.25">
      <c r="A9731" s="4" t="str">
        <f>HYPERLINK("http://www.autodoc.ru/Web/price/art/PGPAR08000L?analog=on","PGPAR08000L")</f>
        <v>PGPAR08000L</v>
      </c>
      <c r="B9731" s="1" t="s">
        <v>15140</v>
      </c>
      <c r="C9731" s="1" t="s">
        <v>506</v>
      </c>
      <c r="D9731" t="s">
        <v>15139</v>
      </c>
    </row>
    <row r="9732" spans="1:4" x14ac:dyDescent="0.25">
      <c r="A9732" s="4" t="str">
        <f>HYPERLINK("http://www.autodoc.ru/Web/price/art/PGPAR08000R?analog=on","PGPAR08000R")</f>
        <v>PGPAR08000R</v>
      </c>
      <c r="B9732" s="1" t="s">
        <v>15141</v>
      </c>
      <c r="C9732" s="1" t="s">
        <v>506</v>
      </c>
      <c r="D9732" t="s">
        <v>15142</v>
      </c>
    </row>
    <row r="9733" spans="1:4" x14ac:dyDescent="0.25">
      <c r="A9733" s="4" t="str">
        <f>HYPERLINK("http://www.autodoc.ru/Web/price/art/PGPAR12000R?analog=on","PGPAR12000R")</f>
        <v>PGPAR12000R</v>
      </c>
      <c r="B9733" s="1" t="s">
        <v>15143</v>
      </c>
      <c r="C9733" s="1" t="s">
        <v>546</v>
      </c>
      <c r="D9733" t="s">
        <v>15142</v>
      </c>
    </row>
    <row r="9734" spans="1:4" x14ac:dyDescent="0.25">
      <c r="A9734" s="4" t="str">
        <f>HYPERLINK("http://www.autodoc.ru/Web/price/art/CN0C410070Z?analog=on","CN0C410070Z")</f>
        <v>CN0C410070Z</v>
      </c>
      <c r="B9734" s="1" t="s">
        <v>5042</v>
      </c>
      <c r="C9734" s="1" t="s">
        <v>437</v>
      </c>
      <c r="D9734" t="s">
        <v>5043</v>
      </c>
    </row>
    <row r="9735" spans="1:4" x14ac:dyDescent="0.25">
      <c r="A9735" s="4" t="str">
        <f>HYPERLINK("http://www.autodoc.ru/Web/price/art/CN0C410071Z?analog=on","CN0C410071Z")</f>
        <v>CN0C410071Z</v>
      </c>
      <c r="B9735" s="1" t="s">
        <v>5042</v>
      </c>
      <c r="C9735" s="1" t="s">
        <v>437</v>
      </c>
      <c r="D9735" t="s">
        <v>5044</v>
      </c>
    </row>
    <row r="9736" spans="1:4" x14ac:dyDescent="0.25">
      <c r="A9736" s="4" t="str">
        <f>HYPERLINK("http://www.autodoc.ru/Web/price/art/CNBER08302L?analog=on","CNBER08302L")</f>
        <v>CNBER08302L</v>
      </c>
      <c r="B9736" s="1" t="s">
        <v>4990</v>
      </c>
      <c r="C9736" s="1" t="s">
        <v>483</v>
      </c>
      <c r="D9736" t="s">
        <v>4996</v>
      </c>
    </row>
    <row r="9737" spans="1:4" x14ac:dyDescent="0.25">
      <c r="A9737" s="4" t="str">
        <f>HYPERLINK("http://www.autodoc.ru/Web/price/art/CNBER08302R?analog=on","CNBER08302R")</f>
        <v>CNBER08302R</v>
      </c>
      <c r="B9737" s="1" t="s">
        <v>4992</v>
      </c>
      <c r="C9737" s="1" t="s">
        <v>483</v>
      </c>
      <c r="D9737" t="s">
        <v>4997</v>
      </c>
    </row>
    <row r="9738" spans="1:4" x14ac:dyDescent="0.25">
      <c r="A9738" s="4" t="str">
        <f>HYPERLINK("http://www.autodoc.ru/Web/price/art/CNBER08450L?analog=on","CNBER08450L")</f>
        <v>CNBER08450L</v>
      </c>
      <c r="B9738" s="1" t="s">
        <v>5007</v>
      </c>
      <c r="C9738" s="1" t="s">
        <v>483</v>
      </c>
      <c r="D9738" t="s">
        <v>5008</v>
      </c>
    </row>
    <row r="9739" spans="1:4" x14ac:dyDescent="0.25">
      <c r="A9739" s="4" t="str">
        <f>HYPERLINK("http://www.autodoc.ru/Web/price/art/CNBER08450R?analog=on","CNBER08450R")</f>
        <v>CNBER08450R</v>
      </c>
      <c r="B9739" s="1" t="s">
        <v>5009</v>
      </c>
      <c r="C9739" s="1" t="s">
        <v>483</v>
      </c>
      <c r="D9739" t="s">
        <v>5010</v>
      </c>
    </row>
    <row r="9740" spans="1:4" x14ac:dyDescent="0.25">
      <c r="A9740" s="4" t="str">
        <f>HYPERLINK("http://www.autodoc.ru/Web/price/art/CNBER08451XL?analog=on","CNBER08451XL")</f>
        <v>CNBER08451XL</v>
      </c>
      <c r="B9740" s="1" t="s">
        <v>5011</v>
      </c>
      <c r="C9740" s="1" t="s">
        <v>483</v>
      </c>
      <c r="D9740" t="s">
        <v>5012</v>
      </c>
    </row>
    <row r="9741" spans="1:4" x14ac:dyDescent="0.25">
      <c r="A9741" s="4" t="str">
        <f>HYPERLINK("http://www.autodoc.ru/Web/price/art/CNBER08451XR?analog=on","CNBER08451XR")</f>
        <v>CNBER08451XR</v>
      </c>
      <c r="B9741" s="1" t="s">
        <v>5013</v>
      </c>
      <c r="C9741" s="1" t="s">
        <v>483</v>
      </c>
      <c r="D9741" t="s">
        <v>5014</v>
      </c>
    </row>
    <row r="9742" spans="1:4" x14ac:dyDescent="0.25">
      <c r="A9742" s="4" t="str">
        <f>HYPERLINK("http://www.autodoc.ru/Web/price/art/CNBER08480L?analog=on","CNBER08480L")</f>
        <v>CNBER08480L</v>
      </c>
      <c r="B9742" s="1" t="s">
        <v>5015</v>
      </c>
      <c r="C9742" s="1" t="s">
        <v>483</v>
      </c>
      <c r="D9742" t="s">
        <v>5016</v>
      </c>
    </row>
    <row r="9743" spans="1:4" x14ac:dyDescent="0.25">
      <c r="A9743" s="4" t="str">
        <f>HYPERLINK("http://www.autodoc.ru/Web/price/art/CNBER08480R?analog=on","CNBER08480R")</f>
        <v>CNBER08480R</v>
      </c>
      <c r="B9743" s="1" t="s">
        <v>5017</v>
      </c>
      <c r="C9743" s="1" t="s">
        <v>483</v>
      </c>
      <c r="D9743" t="s">
        <v>5018</v>
      </c>
    </row>
    <row r="9744" spans="1:4" x14ac:dyDescent="0.25">
      <c r="A9744" s="4" t="str">
        <f>HYPERLINK("http://www.autodoc.ru/Web/price/art/CNBER08481L?analog=on","CNBER08481L")</f>
        <v>CNBER08481L</v>
      </c>
      <c r="B9744" s="1" t="s">
        <v>5019</v>
      </c>
      <c r="C9744" s="1" t="s">
        <v>483</v>
      </c>
      <c r="D9744" t="s">
        <v>5020</v>
      </c>
    </row>
    <row r="9745" spans="1:4" x14ac:dyDescent="0.25">
      <c r="A9745" s="4" t="str">
        <f>HYPERLINK("http://www.autodoc.ru/Web/price/art/CNBER08481R?analog=on","CNBER08481R")</f>
        <v>CNBER08481R</v>
      </c>
      <c r="B9745" s="1" t="s">
        <v>5021</v>
      </c>
      <c r="C9745" s="1" t="s">
        <v>483</v>
      </c>
      <c r="D9745" t="s">
        <v>5022</v>
      </c>
    </row>
    <row r="9746" spans="1:4" x14ac:dyDescent="0.25">
      <c r="A9746" s="4" t="str">
        <f>HYPERLINK("http://www.autodoc.ru/Web/price/art/PGPAR08640?analog=on","PGPAR08640")</f>
        <v>PGPAR08640</v>
      </c>
      <c r="B9746" s="1" t="s">
        <v>15144</v>
      </c>
      <c r="C9746" s="1" t="s">
        <v>483</v>
      </c>
      <c r="D9746" t="s">
        <v>15145</v>
      </c>
    </row>
    <row r="9747" spans="1:4" x14ac:dyDescent="0.25">
      <c r="A9747" s="4" t="str">
        <f>HYPERLINK("http://www.autodoc.ru/Web/price/art/PGPAR08641?analog=on","PGPAR08641")</f>
        <v>PGPAR08641</v>
      </c>
      <c r="B9747" s="1" t="s">
        <v>15146</v>
      </c>
      <c r="C9747" s="1" t="s">
        <v>483</v>
      </c>
      <c r="D9747" t="s">
        <v>15147</v>
      </c>
    </row>
    <row r="9748" spans="1:4" x14ac:dyDescent="0.25">
      <c r="A9748" s="4" t="str">
        <f>HYPERLINK("http://www.autodoc.ru/Web/price/art/PGPAR08660?analog=on","PGPAR08660")</f>
        <v>PGPAR08660</v>
      </c>
      <c r="B9748" s="1" t="s">
        <v>15148</v>
      </c>
      <c r="C9748" s="1" t="s">
        <v>483</v>
      </c>
      <c r="D9748" t="s">
        <v>15149</v>
      </c>
    </row>
    <row r="9749" spans="1:4" x14ac:dyDescent="0.25">
      <c r="A9749" s="4" t="str">
        <f>HYPERLINK("http://www.autodoc.ru/Web/price/art/PGPAR08670L?analog=on","PGPAR08670L")</f>
        <v>PGPAR08670L</v>
      </c>
      <c r="B9749" s="1" t="s">
        <v>15150</v>
      </c>
      <c r="C9749" s="1" t="s">
        <v>483</v>
      </c>
      <c r="D9749" t="s">
        <v>15151</v>
      </c>
    </row>
    <row r="9750" spans="1:4" x14ac:dyDescent="0.25">
      <c r="A9750" s="4" t="str">
        <f>HYPERLINK("http://www.autodoc.ru/Web/price/art/PGPAR08670R?analog=on","PGPAR08670R")</f>
        <v>PGPAR08670R</v>
      </c>
      <c r="B9750" s="1" t="s">
        <v>15152</v>
      </c>
      <c r="C9750" s="1" t="s">
        <v>483</v>
      </c>
      <c r="D9750" t="s">
        <v>15153</v>
      </c>
    </row>
    <row r="9751" spans="1:4" x14ac:dyDescent="0.25">
      <c r="A9751" s="4" t="str">
        <f>HYPERLINK("http://www.autodoc.ru/Web/price/art/PGPAR08671L?analog=on","PGPAR08671L")</f>
        <v>PGPAR08671L</v>
      </c>
      <c r="B9751" s="1" t="s">
        <v>15154</v>
      </c>
      <c r="C9751" s="1" t="s">
        <v>483</v>
      </c>
      <c r="D9751" t="s">
        <v>15155</v>
      </c>
    </row>
    <row r="9752" spans="1:4" x14ac:dyDescent="0.25">
      <c r="A9752" s="4" t="str">
        <f>HYPERLINK("http://www.autodoc.ru/Web/price/art/PGPAR08671R?analog=on","PGPAR08671R")</f>
        <v>PGPAR08671R</v>
      </c>
      <c r="B9752" s="1" t="s">
        <v>15156</v>
      </c>
      <c r="C9752" s="1" t="s">
        <v>483</v>
      </c>
      <c r="D9752" t="s">
        <v>15157</v>
      </c>
    </row>
    <row r="9753" spans="1:4" x14ac:dyDescent="0.25">
      <c r="A9753" s="4" t="str">
        <f>HYPERLINK("http://www.autodoc.ru/Web/price/art/PGPAR08672L?analog=on","PGPAR08672L")</f>
        <v>PGPAR08672L</v>
      </c>
      <c r="B9753" s="1" t="s">
        <v>15158</v>
      </c>
      <c r="C9753" s="1" t="s">
        <v>483</v>
      </c>
      <c r="D9753" t="s">
        <v>15159</v>
      </c>
    </row>
    <row r="9754" spans="1:4" x14ac:dyDescent="0.25">
      <c r="A9754" s="4" t="str">
        <f>HYPERLINK("http://www.autodoc.ru/Web/price/art/PGPAR08672R?analog=on","PGPAR08672R")</f>
        <v>PGPAR08672R</v>
      </c>
      <c r="B9754" s="1" t="s">
        <v>15160</v>
      </c>
      <c r="C9754" s="1" t="s">
        <v>483</v>
      </c>
      <c r="D9754" t="s">
        <v>15161</v>
      </c>
    </row>
    <row r="9755" spans="1:4" x14ac:dyDescent="0.25">
      <c r="A9755" s="4" t="str">
        <f>HYPERLINK("http://www.autodoc.ru/Web/price/art/CNBER08740L?analog=on","CNBER08740L")</f>
        <v>CNBER08740L</v>
      </c>
      <c r="B9755" s="1" t="s">
        <v>5027</v>
      </c>
      <c r="C9755" s="1" t="s">
        <v>483</v>
      </c>
      <c r="D9755" t="s">
        <v>5028</v>
      </c>
    </row>
    <row r="9756" spans="1:4" x14ac:dyDescent="0.25">
      <c r="A9756" s="4" t="str">
        <f>HYPERLINK("http://www.autodoc.ru/Web/price/art/CNBER08740R?analog=on","CNBER08740R")</f>
        <v>CNBER08740R</v>
      </c>
      <c r="B9756" s="1" t="s">
        <v>5029</v>
      </c>
      <c r="C9756" s="1" t="s">
        <v>483</v>
      </c>
      <c r="D9756" t="s">
        <v>5030</v>
      </c>
    </row>
    <row r="9757" spans="1:4" x14ac:dyDescent="0.25">
      <c r="A9757" s="4" t="str">
        <f>HYPERLINK("http://www.autodoc.ru/Web/price/art/CNBER08741L?analog=on","CNBER08741L")</f>
        <v>CNBER08741L</v>
      </c>
      <c r="B9757" s="1" t="s">
        <v>5031</v>
      </c>
      <c r="C9757" s="1" t="s">
        <v>483</v>
      </c>
      <c r="D9757" t="s">
        <v>5032</v>
      </c>
    </row>
    <row r="9758" spans="1:4" x14ac:dyDescent="0.25">
      <c r="A9758" s="4" t="str">
        <f>HYPERLINK("http://www.autodoc.ru/Web/price/art/CNBER08741R?analog=on","CNBER08741R")</f>
        <v>CNBER08741R</v>
      </c>
      <c r="B9758" s="1" t="s">
        <v>5033</v>
      </c>
      <c r="C9758" s="1" t="s">
        <v>483</v>
      </c>
      <c r="D9758" t="s">
        <v>5034</v>
      </c>
    </row>
    <row r="9759" spans="1:4" x14ac:dyDescent="0.25">
      <c r="A9759" s="4" t="str">
        <f>HYPERLINK("http://www.autodoc.ru/Web/price/art/PG30701810L?analog=on","PG30701810L")</f>
        <v>PG30701810L</v>
      </c>
      <c r="B9759" s="1" t="s">
        <v>5035</v>
      </c>
      <c r="C9759" s="1" t="s">
        <v>1298</v>
      </c>
      <c r="D9759" t="s">
        <v>5036</v>
      </c>
    </row>
    <row r="9760" spans="1:4" x14ac:dyDescent="0.25">
      <c r="A9760" s="4" t="str">
        <f>HYPERLINK("http://www.autodoc.ru/Web/price/art/PG30701810R?analog=on","PG30701810R")</f>
        <v>PG30701810R</v>
      </c>
      <c r="B9760" s="1" t="s">
        <v>5037</v>
      </c>
      <c r="C9760" s="1" t="s">
        <v>1298</v>
      </c>
      <c r="D9760" t="s">
        <v>5038</v>
      </c>
    </row>
    <row r="9761" spans="1:4" x14ac:dyDescent="0.25">
      <c r="A9761" s="4" t="str">
        <f>HYPERLINK("http://www.autodoc.ru/Web/price/art/PGPAR089B0N?analog=on","PGPAR089B0N")</f>
        <v>PGPAR089B0N</v>
      </c>
      <c r="B9761" s="1" t="s">
        <v>15162</v>
      </c>
      <c r="C9761" s="1" t="s">
        <v>483</v>
      </c>
      <c r="D9761" t="s">
        <v>15163</v>
      </c>
    </row>
    <row r="9762" spans="1:4" x14ac:dyDescent="0.25">
      <c r="A9762" s="3" t="s">
        <v>15164</v>
      </c>
      <c r="B9762" s="3"/>
      <c r="C9762" s="3"/>
      <c r="D9762" s="3"/>
    </row>
    <row r="9763" spans="1:4" x14ac:dyDescent="0.25">
      <c r="A9763" s="4" t="str">
        <f>HYPERLINK("http://www.autodoc.ru/Web/price/art/PGPAR15161?analog=on","PGPAR15161")</f>
        <v>PGPAR15161</v>
      </c>
      <c r="B9763" s="1" t="s">
        <v>5047</v>
      </c>
      <c r="C9763" s="1" t="s">
        <v>1256</v>
      </c>
      <c r="D9763" t="s">
        <v>15165</v>
      </c>
    </row>
    <row r="9764" spans="1:4" x14ac:dyDescent="0.25">
      <c r="A9764" s="4" t="str">
        <f>HYPERLINK("http://www.autodoc.ru/Web/price/art/PGPAR15192?analog=on","PGPAR15192")</f>
        <v>PGPAR15192</v>
      </c>
      <c r="B9764" s="1" t="s">
        <v>5049</v>
      </c>
      <c r="C9764" s="1" t="s">
        <v>1256</v>
      </c>
      <c r="D9764" t="s">
        <v>15166</v>
      </c>
    </row>
    <row r="9765" spans="1:4" x14ac:dyDescent="0.25">
      <c r="A9765" s="4" t="str">
        <f>HYPERLINK("http://www.autodoc.ru/Web/price/art/PGPAR15230?analog=on","PGPAR15230")</f>
        <v>PGPAR15230</v>
      </c>
      <c r="B9765" s="1" t="s">
        <v>15167</v>
      </c>
      <c r="C9765" s="1" t="s">
        <v>1256</v>
      </c>
      <c r="D9765" t="s">
        <v>15168</v>
      </c>
    </row>
    <row r="9766" spans="1:4" x14ac:dyDescent="0.25">
      <c r="A9766" s="3" t="s">
        <v>15169</v>
      </c>
      <c r="B9766" s="3"/>
      <c r="C9766" s="3"/>
      <c r="D9766" s="3"/>
    </row>
    <row r="9767" spans="1:4" x14ac:dyDescent="0.25">
      <c r="A9767" s="4" t="str">
        <f>HYPERLINK("http://www.autodoc.ru/Web/price/art/CNBER03000L?analog=on","CNBER03000L")</f>
        <v>CNBER03000L</v>
      </c>
      <c r="B9767" s="1" t="s">
        <v>5064</v>
      </c>
      <c r="C9767" s="1" t="s">
        <v>782</v>
      </c>
      <c r="D9767" t="s">
        <v>5065</v>
      </c>
    </row>
    <row r="9768" spans="1:4" x14ac:dyDescent="0.25">
      <c r="A9768" s="4" t="str">
        <f>HYPERLINK("http://www.autodoc.ru/Web/price/art/CNBER03000R?analog=on","CNBER03000R")</f>
        <v>CNBER03000R</v>
      </c>
      <c r="B9768" s="1" t="s">
        <v>5066</v>
      </c>
      <c r="C9768" s="1" t="s">
        <v>782</v>
      </c>
      <c r="D9768" t="s">
        <v>5067</v>
      </c>
    </row>
    <row r="9769" spans="1:4" x14ac:dyDescent="0.25">
      <c r="A9769" s="4" t="str">
        <f>HYPERLINK("http://www.autodoc.ru/Web/price/art/CNBER03070Z?analog=on","CNBER03070Z")</f>
        <v>CNBER03070Z</v>
      </c>
      <c r="B9769" s="1" t="s">
        <v>5068</v>
      </c>
      <c r="C9769" s="1" t="s">
        <v>782</v>
      </c>
      <c r="D9769" t="s">
        <v>5069</v>
      </c>
    </row>
    <row r="9770" spans="1:4" x14ac:dyDescent="0.25">
      <c r="A9770" s="4" t="str">
        <f>HYPERLINK("http://www.autodoc.ru/Web/price/art/CNBER03280Z?analog=on","CNBER03280Z")</f>
        <v>CNBER03280Z</v>
      </c>
      <c r="B9770" s="1" t="s">
        <v>5080</v>
      </c>
      <c r="C9770" s="1" t="s">
        <v>782</v>
      </c>
      <c r="D9770" t="s">
        <v>5081</v>
      </c>
    </row>
    <row r="9771" spans="1:4" x14ac:dyDescent="0.25">
      <c r="A9771" s="4" t="str">
        <f>HYPERLINK("http://www.autodoc.ru/Web/price/art/CNBER03300L?analog=on","CNBER03300L")</f>
        <v>CNBER03300L</v>
      </c>
      <c r="B9771" s="1" t="s">
        <v>5082</v>
      </c>
      <c r="C9771" s="1" t="s">
        <v>782</v>
      </c>
      <c r="D9771" t="s">
        <v>5083</v>
      </c>
    </row>
    <row r="9772" spans="1:4" x14ac:dyDescent="0.25">
      <c r="A9772" s="4" t="str">
        <f>HYPERLINK("http://www.autodoc.ru/Web/price/art/CNBER03300R?analog=on","CNBER03300R")</f>
        <v>CNBER03300R</v>
      </c>
      <c r="B9772" s="1" t="s">
        <v>5084</v>
      </c>
      <c r="C9772" s="1" t="s">
        <v>782</v>
      </c>
      <c r="D9772" t="s">
        <v>5085</v>
      </c>
    </row>
    <row r="9773" spans="1:4" x14ac:dyDescent="0.25">
      <c r="A9773" s="4" t="str">
        <f>HYPERLINK("http://www.autodoc.ru/Web/price/art/CNBER03380?analog=on","CNBER03380")</f>
        <v>CNBER03380</v>
      </c>
      <c r="B9773" s="1" t="s">
        <v>5093</v>
      </c>
      <c r="C9773" s="1" t="s">
        <v>782</v>
      </c>
      <c r="D9773" t="s">
        <v>5094</v>
      </c>
    </row>
    <row r="9774" spans="1:4" x14ac:dyDescent="0.25">
      <c r="A9774" s="4" t="str">
        <f>HYPERLINK("http://www.autodoc.ru/Web/price/art/CNBER96640TG?analog=on","CNBER96640TG")</f>
        <v>CNBER96640TG</v>
      </c>
      <c r="B9774" s="1" t="s">
        <v>5107</v>
      </c>
      <c r="C9774" s="1" t="s">
        <v>639</v>
      </c>
      <c r="D9774" t="s">
        <v>5108</v>
      </c>
    </row>
    <row r="9775" spans="1:4" x14ac:dyDescent="0.25">
      <c r="A9775" s="4" t="str">
        <f>HYPERLINK("http://www.autodoc.ru/Web/price/art/CNBER05740L?analog=on","CNBER05740L")</f>
        <v>CNBER05740L</v>
      </c>
      <c r="B9775" s="1" t="s">
        <v>5110</v>
      </c>
      <c r="C9775" s="1" t="s">
        <v>862</v>
      </c>
      <c r="D9775" t="s">
        <v>5032</v>
      </c>
    </row>
    <row r="9776" spans="1:4" x14ac:dyDescent="0.25">
      <c r="A9776" s="4" t="str">
        <f>HYPERLINK("http://www.autodoc.ru/Web/price/art/CNBER05740R?analog=on","CNBER05740R")</f>
        <v>CNBER05740R</v>
      </c>
      <c r="B9776" s="1" t="s">
        <v>5111</v>
      </c>
      <c r="C9776" s="1" t="s">
        <v>862</v>
      </c>
      <c r="D9776" t="s">
        <v>5034</v>
      </c>
    </row>
    <row r="9777" spans="1:4" x14ac:dyDescent="0.25">
      <c r="A9777" s="4" t="str">
        <f>HYPERLINK("http://www.autodoc.ru/Web/price/art/CNBER96741L?analog=on","CNBER96741L")</f>
        <v>CNBER96741L</v>
      </c>
      <c r="B9777" s="1" t="s">
        <v>5113</v>
      </c>
      <c r="C9777" s="1" t="s">
        <v>639</v>
      </c>
      <c r="D9777" t="s">
        <v>5028</v>
      </c>
    </row>
    <row r="9778" spans="1:4" x14ac:dyDescent="0.25">
      <c r="A9778" s="4" t="str">
        <f>HYPERLINK("http://www.autodoc.ru/Web/price/art/CNBER96741R?analog=on","CNBER96741R")</f>
        <v>CNBER96741R</v>
      </c>
      <c r="B9778" s="1" t="s">
        <v>5114</v>
      </c>
      <c r="C9778" s="1" t="s">
        <v>639</v>
      </c>
      <c r="D9778" t="s">
        <v>5030</v>
      </c>
    </row>
    <row r="9779" spans="1:4" x14ac:dyDescent="0.25">
      <c r="A9779" s="3" t="s">
        <v>15170</v>
      </c>
      <c r="B9779" s="3"/>
      <c r="C9779" s="3"/>
      <c r="D9779" s="3"/>
    </row>
    <row r="9780" spans="1:4" x14ac:dyDescent="0.25">
      <c r="A9780" s="4" t="str">
        <f>HYPERLINK("http://www.autodoc.ru/Web/price/art/PGPAR96000L?analog=on","PGPAR96000L")</f>
        <v>PGPAR96000L</v>
      </c>
      <c r="B9780" s="1" t="s">
        <v>15171</v>
      </c>
      <c r="C9780" s="1" t="s">
        <v>5127</v>
      </c>
      <c r="D9780" t="s">
        <v>15172</v>
      </c>
    </row>
    <row r="9781" spans="1:4" x14ac:dyDescent="0.25">
      <c r="A9781" s="4" t="str">
        <f>HYPERLINK("http://www.autodoc.ru/Web/price/art/PGPAR96000R?analog=on","PGPAR96000R")</f>
        <v>PGPAR96000R</v>
      </c>
      <c r="B9781" s="1" t="s">
        <v>15173</v>
      </c>
      <c r="C9781" s="1" t="s">
        <v>5127</v>
      </c>
      <c r="D9781" t="s">
        <v>15174</v>
      </c>
    </row>
    <row r="9782" spans="1:4" x14ac:dyDescent="0.25">
      <c r="A9782" s="4" t="str">
        <f>HYPERLINK("http://www.autodoc.ru/Web/price/art/CNBER96030L?analog=on","CNBER96030L")</f>
        <v>CNBER96030L</v>
      </c>
      <c r="B9782" s="1" t="s">
        <v>5131</v>
      </c>
      <c r="C9782" s="1" t="s">
        <v>5127</v>
      </c>
      <c r="D9782" t="s">
        <v>5132</v>
      </c>
    </row>
    <row r="9783" spans="1:4" x14ac:dyDescent="0.25">
      <c r="A9783" s="4" t="str">
        <f>HYPERLINK("http://www.autodoc.ru/Web/price/art/CNBER96030R?analog=on","CNBER96030R")</f>
        <v>CNBER96030R</v>
      </c>
      <c r="B9783" s="1" t="s">
        <v>5133</v>
      </c>
      <c r="C9783" s="1" t="s">
        <v>5127</v>
      </c>
      <c r="D9783" t="s">
        <v>5134</v>
      </c>
    </row>
    <row r="9784" spans="1:4" x14ac:dyDescent="0.25">
      <c r="A9784" s="4" t="str">
        <f>HYPERLINK("http://www.autodoc.ru/Web/price/art/CNBER96161?analog=on","CNBER96161")</f>
        <v>CNBER96161</v>
      </c>
      <c r="B9784" s="1" t="s">
        <v>5141</v>
      </c>
      <c r="C9784" s="1" t="s">
        <v>5127</v>
      </c>
      <c r="D9784" t="s">
        <v>5143</v>
      </c>
    </row>
    <row r="9785" spans="1:4" x14ac:dyDescent="0.25">
      <c r="A9785" s="4" t="str">
        <f>HYPERLINK("http://www.autodoc.ru/Web/price/art/CNBER96270L?analog=on","CNBER96270L")</f>
        <v>CNBER96270L</v>
      </c>
      <c r="B9785" s="1" t="s">
        <v>5144</v>
      </c>
      <c r="C9785" s="1" t="s">
        <v>5127</v>
      </c>
      <c r="D9785" t="s">
        <v>5145</v>
      </c>
    </row>
    <row r="9786" spans="1:4" x14ac:dyDescent="0.25">
      <c r="A9786" s="4" t="str">
        <f>HYPERLINK("http://www.autodoc.ru/Web/price/art/CNBER96270R?analog=on","CNBER96270R")</f>
        <v>CNBER96270R</v>
      </c>
      <c r="B9786" s="1" t="s">
        <v>5146</v>
      </c>
      <c r="C9786" s="1" t="s">
        <v>5127</v>
      </c>
      <c r="D9786" t="s">
        <v>5147</v>
      </c>
    </row>
    <row r="9787" spans="1:4" x14ac:dyDescent="0.25">
      <c r="A9787" s="4" t="str">
        <f>HYPERLINK("http://www.autodoc.ru/Web/price/art/CNBER96300L?analog=on","CNBER96300L")</f>
        <v>CNBER96300L</v>
      </c>
      <c r="B9787" s="1" t="s">
        <v>5148</v>
      </c>
      <c r="C9787" s="1" t="s">
        <v>5127</v>
      </c>
      <c r="D9787" t="s">
        <v>5083</v>
      </c>
    </row>
    <row r="9788" spans="1:4" x14ac:dyDescent="0.25">
      <c r="A9788" s="4" t="str">
        <f>HYPERLINK("http://www.autodoc.ru/Web/price/art/CNBER96300R?analog=on","CNBER96300R")</f>
        <v>CNBER96300R</v>
      </c>
      <c r="B9788" s="1" t="s">
        <v>5149</v>
      </c>
      <c r="C9788" s="1" t="s">
        <v>5127</v>
      </c>
      <c r="D9788" t="s">
        <v>5085</v>
      </c>
    </row>
    <row r="9789" spans="1:4" x14ac:dyDescent="0.25">
      <c r="A9789" s="4" t="str">
        <f>HYPERLINK("http://www.autodoc.ru/Web/price/art/PGPAR96330?analog=on","PGPAR96330")</f>
        <v>PGPAR96330</v>
      </c>
      <c r="B9789" s="1" t="s">
        <v>15175</v>
      </c>
      <c r="C9789" s="1" t="s">
        <v>5127</v>
      </c>
      <c r="D9789" t="s">
        <v>15176</v>
      </c>
    </row>
    <row r="9790" spans="1:4" x14ac:dyDescent="0.25">
      <c r="A9790" s="4" t="str">
        <f>HYPERLINK("http://www.autodoc.ru/Web/price/art/CNBER96380?analog=on","CNBER96380")</f>
        <v>CNBER96380</v>
      </c>
      <c r="B9790" s="1" t="s">
        <v>5151</v>
      </c>
      <c r="C9790" s="1" t="s">
        <v>5127</v>
      </c>
      <c r="D9790" t="s">
        <v>5152</v>
      </c>
    </row>
    <row r="9791" spans="1:4" x14ac:dyDescent="0.25">
      <c r="A9791" s="4" t="str">
        <f>HYPERLINK("http://www.autodoc.ru/Web/price/art/CNBER96450L?analog=on","CNBER96450L")</f>
        <v>CNBER96450L</v>
      </c>
      <c r="B9791" s="1" t="s">
        <v>5096</v>
      </c>
      <c r="C9791" s="1" t="s">
        <v>5097</v>
      </c>
      <c r="D9791" t="s">
        <v>5008</v>
      </c>
    </row>
    <row r="9792" spans="1:4" x14ac:dyDescent="0.25">
      <c r="A9792" s="4" t="str">
        <f>HYPERLINK("http://www.autodoc.ru/Web/price/art/CNBER96450R?analog=on","CNBER96450R")</f>
        <v>CNBER96450R</v>
      </c>
      <c r="B9792" s="1" t="s">
        <v>5098</v>
      </c>
      <c r="C9792" s="1" t="s">
        <v>5097</v>
      </c>
      <c r="D9792" t="s">
        <v>5010</v>
      </c>
    </row>
    <row r="9793" spans="1:4" x14ac:dyDescent="0.25">
      <c r="A9793" s="4" t="str">
        <f>HYPERLINK("http://www.autodoc.ru/Web/price/art/CNBER96451L?analog=on","CNBER96451L")</f>
        <v>CNBER96451L</v>
      </c>
      <c r="B9793" s="1" t="s">
        <v>5099</v>
      </c>
      <c r="C9793" s="1" t="s">
        <v>5097</v>
      </c>
      <c r="D9793" t="s">
        <v>5100</v>
      </c>
    </row>
    <row r="9794" spans="1:4" x14ac:dyDescent="0.25">
      <c r="A9794" s="4" t="str">
        <f>HYPERLINK("http://www.autodoc.ru/Web/price/art/CNBER96451R?analog=on","CNBER96451R")</f>
        <v>CNBER96451R</v>
      </c>
      <c r="B9794" s="1" t="s">
        <v>5101</v>
      </c>
      <c r="C9794" s="1" t="s">
        <v>5097</v>
      </c>
      <c r="D9794" t="s">
        <v>5102</v>
      </c>
    </row>
    <row r="9795" spans="1:4" x14ac:dyDescent="0.25">
      <c r="A9795" s="4" t="str">
        <f>HYPERLINK("http://www.autodoc.ru/Web/price/art/CNBER96640TG?analog=on","CNBER96640TG")</f>
        <v>CNBER96640TG</v>
      </c>
      <c r="B9795" s="1" t="s">
        <v>5107</v>
      </c>
      <c r="C9795" s="1" t="s">
        <v>639</v>
      </c>
      <c r="D9795" t="s">
        <v>5108</v>
      </c>
    </row>
    <row r="9796" spans="1:4" x14ac:dyDescent="0.25">
      <c r="A9796" s="4" t="str">
        <f>HYPERLINK("http://www.autodoc.ru/Web/price/art/CNBER96740L?analog=on","CNBER96740L")</f>
        <v>CNBER96740L</v>
      </c>
      <c r="B9796" s="1" t="s">
        <v>5109</v>
      </c>
      <c r="C9796" s="1" t="s">
        <v>639</v>
      </c>
      <c r="D9796" t="s">
        <v>5032</v>
      </c>
    </row>
    <row r="9797" spans="1:4" x14ac:dyDescent="0.25">
      <c r="A9797" s="4" t="str">
        <f>HYPERLINK("http://www.autodoc.ru/Web/price/art/CNBER96740R?analog=on","CNBER96740R")</f>
        <v>CNBER96740R</v>
      </c>
      <c r="B9797" s="1" t="s">
        <v>5112</v>
      </c>
      <c r="C9797" s="1" t="s">
        <v>639</v>
      </c>
      <c r="D9797" t="s">
        <v>5034</v>
      </c>
    </row>
    <row r="9798" spans="1:4" x14ac:dyDescent="0.25">
      <c r="A9798" s="4" t="str">
        <f>HYPERLINK("http://www.autodoc.ru/Web/price/art/CNBER96741L?analog=on","CNBER96741L")</f>
        <v>CNBER96741L</v>
      </c>
      <c r="B9798" s="1" t="s">
        <v>5113</v>
      </c>
      <c r="C9798" s="1" t="s">
        <v>639</v>
      </c>
      <c r="D9798" t="s">
        <v>5028</v>
      </c>
    </row>
    <row r="9799" spans="1:4" x14ac:dyDescent="0.25">
      <c r="A9799" s="4" t="str">
        <f>HYPERLINK("http://www.autodoc.ru/Web/price/art/CNBER96741R?analog=on","CNBER96741R")</f>
        <v>CNBER96741R</v>
      </c>
      <c r="B9799" s="1" t="s">
        <v>5114</v>
      </c>
      <c r="C9799" s="1" t="s">
        <v>639</v>
      </c>
      <c r="D9799" t="s">
        <v>5030</v>
      </c>
    </row>
    <row r="9800" spans="1:4" x14ac:dyDescent="0.25">
      <c r="A9800" s="4" t="str">
        <f>HYPERLINK("http://www.autodoc.ru/Web/price/art/CNBER96911?analog=on","CNBER96911")</f>
        <v>CNBER96911</v>
      </c>
      <c r="B9800" s="1" t="s">
        <v>5162</v>
      </c>
      <c r="C9800" s="1" t="s">
        <v>639</v>
      </c>
      <c r="D9800" t="s">
        <v>5163</v>
      </c>
    </row>
    <row r="9801" spans="1:4" x14ac:dyDescent="0.25">
      <c r="A9801" s="4" t="str">
        <f>HYPERLINK("http://www.autodoc.ru/Web/price/art/CNXSA97930?analog=on","CNXSA97930")</f>
        <v>CNXSA97930</v>
      </c>
      <c r="B9801" s="1" t="s">
        <v>5164</v>
      </c>
      <c r="C9801" s="1" t="s">
        <v>1725</v>
      </c>
      <c r="D9801" t="s">
        <v>5165</v>
      </c>
    </row>
    <row r="9802" spans="1:4" x14ac:dyDescent="0.25">
      <c r="A9802" s="4" t="str">
        <f>HYPERLINK("http://www.autodoc.ru/Web/price/art/PG40696970?analog=on","PG40696970")</f>
        <v>PG40696970</v>
      </c>
      <c r="B9802" s="1" t="s">
        <v>5917</v>
      </c>
      <c r="C9802" s="1" t="s">
        <v>5918</v>
      </c>
      <c r="D9802" t="s">
        <v>5919</v>
      </c>
    </row>
    <row r="9803" spans="1:4" x14ac:dyDescent="0.25">
      <c r="A9803" s="3" t="s">
        <v>15177</v>
      </c>
      <c r="B9803" s="3"/>
      <c r="C9803" s="3"/>
      <c r="D9803" s="3"/>
    </row>
    <row r="9804" spans="1:4" x14ac:dyDescent="0.25">
      <c r="A9804" s="4" t="str">
        <f>HYPERLINK("http://www.autodoc.ru/Web/price/art/PGTRA16000L?analog=on","PGTRA16000L")</f>
        <v>PGTRA16000L</v>
      </c>
      <c r="B9804" s="1" t="s">
        <v>15178</v>
      </c>
      <c r="C9804" s="1" t="s">
        <v>557</v>
      </c>
      <c r="D9804" t="s">
        <v>15179</v>
      </c>
    </row>
    <row r="9805" spans="1:4" x14ac:dyDescent="0.25">
      <c r="A9805" s="4" t="str">
        <f>HYPERLINK("http://www.autodoc.ru/Web/price/art/PGTRA16000R?analog=on","PGTRA16000R")</f>
        <v>PGTRA16000R</v>
      </c>
      <c r="B9805" s="1" t="s">
        <v>15180</v>
      </c>
      <c r="C9805" s="1" t="s">
        <v>557</v>
      </c>
      <c r="D9805" t="s">
        <v>15181</v>
      </c>
    </row>
    <row r="9806" spans="1:4" x14ac:dyDescent="0.25">
      <c r="A9806" s="4" t="str">
        <f>HYPERLINK("http://www.autodoc.ru/Web/price/art/CN0C410070Z?analog=on","CN0C410070Z")</f>
        <v>CN0C410070Z</v>
      </c>
      <c r="B9806" s="1" t="s">
        <v>5042</v>
      </c>
      <c r="C9806" s="1" t="s">
        <v>437</v>
      </c>
      <c r="D9806" t="s">
        <v>5043</v>
      </c>
    </row>
    <row r="9807" spans="1:4" x14ac:dyDescent="0.25">
      <c r="A9807" s="4" t="str">
        <f>HYPERLINK("http://www.autodoc.ru/Web/price/art/CN0C410071Z?analog=on","CN0C410071Z")</f>
        <v>CN0C410071Z</v>
      </c>
      <c r="B9807" s="1" t="s">
        <v>5042</v>
      </c>
      <c r="C9807" s="1" t="s">
        <v>437</v>
      </c>
      <c r="D9807" t="s">
        <v>5044</v>
      </c>
    </row>
    <row r="9808" spans="1:4" x14ac:dyDescent="0.25">
      <c r="A9808" s="4" t="str">
        <f>HYPERLINK("http://www.autodoc.ru/Web/price/art/PGTRA16740L?analog=on","PGTRA16740L")</f>
        <v>PGTRA16740L</v>
      </c>
      <c r="B9808" s="1" t="s">
        <v>15182</v>
      </c>
      <c r="C9808" s="1" t="s">
        <v>557</v>
      </c>
      <c r="D9808" t="s">
        <v>15183</v>
      </c>
    </row>
    <row r="9809" spans="1:4" x14ac:dyDescent="0.25">
      <c r="A9809" s="4" t="str">
        <f>HYPERLINK("http://www.autodoc.ru/Web/price/art/PGTRA16740R?analog=on","PGTRA16740R")</f>
        <v>PGTRA16740R</v>
      </c>
      <c r="B9809" s="1" t="s">
        <v>15184</v>
      </c>
      <c r="C9809" s="1" t="s">
        <v>557</v>
      </c>
      <c r="D9809" t="s">
        <v>15185</v>
      </c>
    </row>
    <row r="9810" spans="1:4" x14ac:dyDescent="0.25">
      <c r="A9810" s="2" t="s">
        <v>15186</v>
      </c>
      <c r="B9810" s="2"/>
      <c r="C9810" s="2"/>
      <c r="D9810" s="2"/>
    </row>
    <row r="9811" spans="1:4" x14ac:dyDescent="0.25">
      <c r="A9811" s="3" t="s">
        <v>15187</v>
      </c>
      <c r="B9811" s="3"/>
      <c r="C9811" s="3"/>
      <c r="D9811" s="3"/>
    </row>
    <row r="9812" spans="1:4" x14ac:dyDescent="0.25">
      <c r="A9812" s="4" t="str">
        <f>HYPERLINK("http://www.autodoc.ru/Web/price/art/POCAY104A0N?analog=on","POCAY104A0N")</f>
        <v>POCAY104A0N</v>
      </c>
      <c r="C9812" s="1" t="s">
        <v>437</v>
      </c>
      <c r="D9812" t="s">
        <v>15188</v>
      </c>
    </row>
    <row r="9813" spans="1:4" x14ac:dyDescent="0.25">
      <c r="A9813" s="4" t="str">
        <f>HYPERLINK("http://www.autodoc.ru/Web/price/art/POCAY104B0AN?analog=on","POCAY104B0AN")</f>
        <v>POCAY104B0AN</v>
      </c>
      <c r="C9813" s="1" t="s">
        <v>437</v>
      </c>
      <c r="D9813" t="s">
        <v>15189</v>
      </c>
    </row>
    <row r="9814" spans="1:4" x14ac:dyDescent="0.25">
      <c r="A9814" s="4" t="str">
        <f>HYPERLINK("http://www.autodoc.ru/Web/price/art/POCAY114D0L?analog=on","POCAY114D0L")</f>
        <v>POCAY114D0L</v>
      </c>
      <c r="B9814" s="1" t="s">
        <v>15190</v>
      </c>
      <c r="C9814" s="1" t="s">
        <v>1470</v>
      </c>
      <c r="D9814" t="s">
        <v>15191</v>
      </c>
    </row>
    <row r="9815" spans="1:4" x14ac:dyDescent="0.25">
      <c r="A9815" s="4" t="str">
        <f>HYPERLINK("http://www.autodoc.ru/Web/price/art/POCAY114D0R?analog=on","POCAY114D0R")</f>
        <v>POCAY114D0R</v>
      </c>
      <c r="B9815" s="1" t="s">
        <v>15192</v>
      </c>
      <c r="C9815" s="1" t="s">
        <v>1470</v>
      </c>
      <c r="D9815" t="s">
        <v>15193</v>
      </c>
    </row>
    <row r="9816" spans="1:4" x14ac:dyDescent="0.25">
      <c r="A9816" s="4" t="str">
        <f>HYPERLINK("http://www.autodoc.ru/Web/price/art/POCAY114G0L?analog=on","POCAY114G0L")</f>
        <v>POCAY114G0L</v>
      </c>
      <c r="B9816" s="1" t="s">
        <v>15194</v>
      </c>
      <c r="C9816" s="1" t="s">
        <v>1470</v>
      </c>
      <c r="D9816" t="s">
        <v>15195</v>
      </c>
    </row>
    <row r="9817" spans="1:4" x14ac:dyDescent="0.25">
      <c r="A9817" s="4" t="str">
        <f>HYPERLINK("http://www.autodoc.ru/Web/price/art/POCAY114G0R?analog=on","POCAY114G0R")</f>
        <v>POCAY114G0R</v>
      </c>
      <c r="B9817" s="1" t="s">
        <v>15196</v>
      </c>
      <c r="C9817" s="1" t="s">
        <v>1470</v>
      </c>
      <c r="D9817" t="s">
        <v>15197</v>
      </c>
    </row>
    <row r="9818" spans="1:4" x14ac:dyDescent="0.25">
      <c r="A9818" s="4" t="str">
        <f>HYPERLINK("http://www.autodoc.ru/Web/price/art/POCAY11740L?analog=on","POCAY11740L")</f>
        <v>POCAY11740L</v>
      </c>
      <c r="B9818" s="1" t="s">
        <v>15198</v>
      </c>
      <c r="C9818" s="1" t="s">
        <v>1470</v>
      </c>
      <c r="D9818" t="s">
        <v>15199</v>
      </c>
    </row>
    <row r="9819" spans="1:4" x14ac:dyDescent="0.25">
      <c r="A9819" s="4" t="str">
        <f>HYPERLINK("http://www.autodoc.ru/Web/price/art/POCAY11740R?analog=on","POCAY11740R")</f>
        <v>POCAY11740R</v>
      </c>
      <c r="B9819" s="1" t="s">
        <v>15200</v>
      </c>
      <c r="C9819" s="1" t="s">
        <v>1470</v>
      </c>
      <c r="D9819" t="s">
        <v>15201</v>
      </c>
    </row>
    <row r="9820" spans="1:4" x14ac:dyDescent="0.25">
      <c r="A9820" s="4" t="str">
        <f>HYPERLINK("http://www.autodoc.ru/Web/price/art/POCAY11750L?analog=on","POCAY11750L")</f>
        <v>POCAY11750L</v>
      </c>
      <c r="B9820" s="1" t="s">
        <v>15202</v>
      </c>
      <c r="C9820" s="1" t="s">
        <v>1470</v>
      </c>
      <c r="D9820" t="s">
        <v>15203</v>
      </c>
    </row>
    <row r="9821" spans="1:4" x14ac:dyDescent="0.25">
      <c r="A9821" s="4" t="str">
        <f>HYPERLINK("http://www.autodoc.ru/Web/price/art/POCAY11750R?analog=on","POCAY11750R")</f>
        <v>POCAY11750R</v>
      </c>
      <c r="B9821" s="1" t="s">
        <v>15204</v>
      </c>
      <c r="C9821" s="1" t="s">
        <v>1470</v>
      </c>
      <c r="D9821" t="s">
        <v>15205</v>
      </c>
    </row>
    <row r="9822" spans="1:4" x14ac:dyDescent="0.25">
      <c r="A9822" s="4" t="str">
        <f>HYPERLINK("http://www.autodoc.ru/Web/price/art/POCAY11751L?analog=on","POCAY11751L")</f>
        <v>POCAY11751L</v>
      </c>
      <c r="B9822" s="1" t="s">
        <v>15206</v>
      </c>
      <c r="C9822" s="1" t="s">
        <v>1470</v>
      </c>
      <c r="D9822" t="s">
        <v>15207</v>
      </c>
    </row>
    <row r="9823" spans="1:4" x14ac:dyDescent="0.25">
      <c r="A9823" s="4" t="str">
        <f>HYPERLINK("http://www.autodoc.ru/Web/price/art/POCAY11751R?analog=on","POCAY11751R")</f>
        <v>POCAY11751R</v>
      </c>
      <c r="B9823" s="1" t="s">
        <v>15208</v>
      </c>
      <c r="C9823" s="1" t="s">
        <v>1470</v>
      </c>
      <c r="D9823" t="s">
        <v>15209</v>
      </c>
    </row>
    <row r="9824" spans="1:4" x14ac:dyDescent="0.25">
      <c r="A9824" s="3" t="s">
        <v>15210</v>
      </c>
      <c r="B9824" s="3"/>
      <c r="C9824" s="3"/>
      <c r="D9824" s="3"/>
    </row>
    <row r="9825" spans="1:4" x14ac:dyDescent="0.25">
      <c r="A9825" s="4" t="str">
        <f>HYPERLINK("http://www.autodoc.ru/Web/price/art/POCAY03310N?analog=on","POCAY03310N")</f>
        <v>POCAY03310N</v>
      </c>
      <c r="C9825" s="1" t="s">
        <v>10737</v>
      </c>
      <c r="D9825" t="s">
        <v>15211</v>
      </c>
    </row>
    <row r="9826" spans="1:4" x14ac:dyDescent="0.25">
      <c r="A9826" s="4" t="str">
        <f>HYPERLINK("http://www.autodoc.ru/Web/price/art/VWTOU03380?analog=on","VWTOU03380")</f>
        <v>VWTOU03380</v>
      </c>
      <c r="B9826" s="1" t="s">
        <v>15212</v>
      </c>
      <c r="C9826" s="1" t="s">
        <v>10737</v>
      </c>
      <c r="D9826" t="s">
        <v>15213</v>
      </c>
    </row>
    <row r="9827" spans="1:4" x14ac:dyDescent="0.25">
      <c r="A9827" s="4" t="str">
        <f>HYPERLINK("http://www.autodoc.ru/Web/price/art/POCAY034A0N?analog=on","POCAY034A0N")</f>
        <v>POCAY034A0N</v>
      </c>
      <c r="C9827" s="1" t="s">
        <v>15214</v>
      </c>
      <c r="D9827" t="s">
        <v>15188</v>
      </c>
    </row>
    <row r="9828" spans="1:4" x14ac:dyDescent="0.25">
      <c r="A9828" s="4" t="str">
        <f>HYPERLINK("http://www.autodoc.ru/Web/price/art/POCAY034B0AN?analog=on","POCAY034B0AN")</f>
        <v>POCAY034B0AN</v>
      </c>
      <c r="C9828" s="1" t="s">
        <v>782</v>
      </c>
      <c r="D9828" t="s">
        <v>15189</v>
      </c>
    </row>
    <row r="9829" spans="1:4" x14ac:dyDescent="0.25">
      <c r="A9829" s="4" t="str">
        <f>HYPERLINK("http://www.autodoc.ru/Web/price/art/POCAY03460L?analog=on","POCAY03460L")</f>
        <v>POCAY03460L</v>
      </c>
      <c r="B9829" s="1" t="s">
        <v>15215</v>
      </c>
      <c r="C9829" s="1" t="s">
        <v>4261</v>
      </c>
      <c r="D9829" t="s">
        <v>15216</v>
      </c>
    </row>
    <row r="9830" spans="1:4" x14ac:dyDescent="0.25">
      <c r="A9830" s="4" t="str">
        <f>HYPERLINK("http://www.autodoc.ru/Web/price/art/POCAY03460R?analog=on","POCAY03460R")</f>
        <v>POCAY03460R</v>
      </c>
      <c r="B9830" s="1" t="s">
        <v>15217</v>
      </c>
      <c r="C9830" s="1" t="s">
        <v>4261</v>
      </c>
      <c r="D9830" t="s">
        <v>15218</v>
      </c>
    </row>
    <row r="9831" spans="1:4" x14ac:dyDescent="0.25">
      <c r="A9831" s="4" t="str">
        <f>HYPERLINK("http://www.autodoc.ru/Web/price/art/POCAY03740BHN?analog=on","POCAY03740BHN")</f>
        <v>POCAY03740BHN</v>
      </c>
      <c r="C9831" s="1" t="s">
        <v>782</v>
      </c>
      <c r="D9831" t="s">
        <v>15219</v>
      </c>
    </row>
    <row r="9832" spans="1:4" x14ac:dyDescent="0.25">
      <c r="A9832" s="4" t="str">
        <f>HYPERLINK("http://www.autodoc.ru/Web/price/art/POCAY03741TTN?analog=on","POCAY03741TTN")</f>
        <v>POCAY03741TTN</v>
      </c>
      <c r="C9832" s="1" t="s">
        <v>782</v>
      </c>
      <c r="D9832" t="s">
        <v>15220</v>
      </c>
    </row>
    <row r="9833" spans="1:4" x14ac:dyDescent="0.25">
      <c r="A9833" s="4" t="str">
        <f>HYPERLINK("http://www.autodoc.ru/Web/price/art/POCAY03742RTN?analog=on","POCAY03742RTN")</f>
        <v>POCAY03742RTN</v>
      </c>
      <c r="C9833" s="1" t="s">
        <v>782</v>
      </c>
      <c r="D9833" t="s">
        <v>15221</v>
      </c>
    </row>
    <row r="9834" spans="1:4" x14ac:dyDescent="0.25">
      <c r="A9834" s="4" t="str">
        <f>HYPERLINK("http://www.autodoc.ru/Web/price/art/AI0Q706811Z?analog=on","AI0Q706811Z")</f>
        <v>AI0Q706811Z</v>
      </c>
      <c r="B9834" s="1" t="s">
        <v>2122</v>
      </c>
      <c r="C9834" s="1" t="s">
        <v>1995</v>
      </c>
      <c r="D9834" t="s">
        <v>2123</v>
      </c>
    </row>
    <row r="9835" spans="1:4" x14ac:dyDescent="0.25">
      <c r="A9835" s="4" t="str">
        <f>HYPERLINK("http://www.autodoc.ru/Web/price/art/VWTOU02912?analog=on","VWTOU02912")</f>
        <v>VWTOU02912</v>
      </c>
      <c r="B9835" s="1" t="s">
        <v>2124</v>
      </c>
      <c r="C9835" s="1" t="s">
        <v>2125</v>
      </c>
      <c r="D9835" t="s">
        <v>2126</v>
      </c>
    </row>
    <row r="9836" spans="1:4" x14ac:dyDescent="0.25">
      <c r="A9836" s="4" t="str">
        <f>HYPERLINK("http://www.autodoc.ru/Web/price/art/VWTOU02931?analog=on","VWTOU02931")</f>
        <v>VWTOU02931</v>
      </c>
      <c r="B9836" s="1" t="s">
        <v>15222</v>
      </c>
      <c r="C9836" s="1" t="s">
        <v>2125</v>
      </c>
      <c r="D9836" t="s">
        <v>15223</v>
      </c>
    </row>
    <row r="9837" spans="1:4" x14ac:dyDescent="0.25">
      <c r="A9837" s="2" t="s">
        <v>15224</v>
      </c>
      <c r="B9837" s="2"/>
      <c r="C9837" s="2"/>
      <c r="D9837" s="2"/>
    </row>
    <row r="9838" spans="1:4" x14ac:dyDescent="0.25">
      <c r="A9838" s="3" t="s">
        <v>15225</v>
      </c>
      <c r="B9838" s="3"/>
      <c r="C9838" s="3"/>
      <c r="D9838" s="3"/>
    </row>
    <row r="9839" spans="1:4" x14ac:dyDescent="0.25">
      <c r="A9839" s="4" t="str">
        <f>HYPERLINK("http://www.autodoc.ru/Web/price/art/RNR1988000L?analog=on","RNR1988000L")</f>
        <v>RNR1988000L</v>
      </c>
      <c r="B9839" s="1" t="s">
        <v>15226</v>
      </c>
      <c r="C9839" s="1" t="s">
        <v>2176</v>
      </c>
      <c r="D9839" t="s">
        <v>15227</v>
      </c>
    </row>
    <row r="9840" spans="1:4" x14ac:dyDescent="0.25">
      <c r="A9840" s="4" t="str">
        <f>HYPERLINK("http://www.autodoc.ru/Web/price/art/RNR1988000R?analog=on","RNR1988000R")</f>
        <v>RNR1988000R</v>
      </c>
      <c r="B9840" s="1" t="s">
        <v>15228</v>
      </c>
      <c r="C9840" s="1" t="s">
        <v>2176</v>
      </c>
      <c r="D9840" t="s">
        <v>15229</v>
      </c>
    </row>
    <row r="9841" spans="1:4" x14ac:dyDescent="0.25">
      <c r="A9841" s="4" t="str">
        <f>HYPERLINK("http://www.autodoc.ru/Web/price/art/RNR1988030L?analog=on","RNR1988030L")</f>
        <v>RNR1988030L</v>
      </c>
      <c r="B9841" s="1" t="s">
        <v>15230</v>
      </c>
      <c r="C9841" s="1" t="s">
        <v>2176</v>
      </c>
      <c r="D9841" t="s">
        <v>15231</v>
      </c>
    </row>
    <row r="9842" spans="1:4" x14ac:dyDescent="0.25">
      <c r="A9842" s="4" t="str">
        <f>HYPERLINK("http://www.autodoc.ru/Web/price/art/RNR1988030R?analog=on","RNR1988030R")</f>
        <v>RNR1988030R</v>
      </c>
      <c r="B9842" s="1" t="s">
        <v>15232</v>
      </c>
      <c r="C9842" s="1" t="s">
        <v>2176</v>
      </c>
      <c r="D9842" t="s">
        <v>15233</v>
      </c>
    </row>
    <row r="9843" spans="1:4" x14ac:dyDescent="0.25">
      <c r="A9843" s="4" t="str">
        <f>HYPERLINK("http://www.autodoc.ru/Web/price/art/RNR1988140?analog=on","RNR1988140")</f>
        <v>RNR1988140</v>
      </c>
      <c r="B9843" s="1" t="s">
        <v>15234</v>
      </c>
      <c r="C9843" s="1" t="s">
        <v>2176</v>
      </c>
      <c r="D9843" t="s">
        <v>15235</v>
      </c>
    </row>
    <row r="9844" spans="1:4" x14ac:dyDescent="0.25">
      <c r="A9844" s="4" t="str">
        <f>HYPERLINK("http://www.autodoc.ru/Web/price/art/RNR1988160?analog=on","RNR1988160")</f>
        <v>RNR1988160</v>
      </c>
      <c r="B9844" s="1" t="s">
        <v>15236</v>
      </c>
      <c r="C9844" s="1" t="s">
        <v>2176</v>
      </c>
      <c r="D9844" t="s">
        <v>15237</v>
      </c>
    </row>
    <row r="9845" spans="1:4" x14ac:dyDescent="0.25">
      <c r="A9845" s="4" t="str">
        <f>HYPERLINK("http://www.autodoc.ru/Web/price/art/RNR1988161?analog=on","RNR1988161")</f>
        <v>RNR1988161</v>
      </c>
      <c r="B9845" s="1" t="s">
        <v>15238</v>
      </c>
      <c r="C9845" s="1" t="s">
        <v>2176</v>
      </c>
      <c r="D9845" t="s">
        <v>15239</v>
      </c>
    </row>
    <row r="9846" spans="1:4" x14ac:dyDescent="0.25">
      <c r="A9846" s="4" t="str">
        <f>HYPERLINK("http://www.autodoc.ru/Web/price/art/RNR1988162G?analog=on","RNR1988162G")</f>
        <v>RNR1988162G</v>
      </c>
      <c r="B9846" s="1" t="s">
        <v>15240</v>
      </c>
      <c r="C9846" s="1" t="s">
        <v>2176</v>
      </c>
      <c r="D9846" t="s">
        <v>15241</v>
      </c>
    </row>
    <row r="9847" spans="1:4" x14ac:dyDescent="0.25">
      <c r="A9847" s="4" t="str">
        <f>HYPERLINK("http://www.autodoc.ru/Web/price/art/RNR1988270L?analog=on","RNR1988270L")</f>
        <v>RNR1988270L</v>
      </c>
      <c r="B9847" s="1" t="s">
        <v>15242</v>
      </c>
      <c r="C9847" s="1" t="s">
        <v>15243</v>
      </c>
      <c r="D9847" t="s">
        <v>15244</v>
      </c>
    </row>
    <row r="9848" spans="1:4" x14ac:dyDescent="0.25">
      <c r="A9848" s="4" t="str">
        <f>HYPERLINK("http://www.autodoc.ru/Web/price/art/RNR1988330?analog=on","RNR1988330")</f>
        <v>RNR1988330</v>
      </c>
      <c r="B9848" s="1" t="s">
        <v>15245</v>
      </c>
      <c r="C9848" s="1" t="s">
        <v>2176</v>
      </c>
      <c r="D9848" t="s">
        <v>15246</v>
      </c>
    </row>
    <row r="9849" spans="1:4" x14ac:dyDescent="0.25">
      <c r="A9849" s="4" t="str">
        <f>HYPERLINK("http://www.autodoc.ru/Web/price/art/RNR1988380?analog=on","RNR1988380")</f>
        <v>RNR1988380</v>
      </c>
      <c r="B9849" s="1" t="s">
        <v>15247</v>
      </c>
      <c r="C9849" s="1" t="s">
        <v>2176</v>
      </c>
      <c r="D9849" t="s">
        <v>15248</v>
      </c>
    </row>
    <row r="9850" spans="1:4" x14ac:dyDescent="0.25">
      <c r="A9850" s="4" t="str">
        <f>HYPERLINK("http://www.autodoc.ru/Web/price/art/RNR1988390?analog=on","RNR1988390")</f>
        <v>RNR1988390</v>
      </c>
      <c r="B9850" s="1" t="s">
        <v>15249</v>
      </c>
      <c r="C9850" s="1" t="s">
        <v>15243</v>
      </c>
      <c r="D9850" t="s">
        <v>15250</v>
      </c>
    </row>
    <row r="9851" spans="1:4" x14ac:dyDescent="0.25">
      <c r="A9851" s="4" t="str">
        <f>HYPERLINK("http://www.autodoc.ru/Web/price/art/RNR1988450L?analog=on","RNR1988450L")</f>
        <v>RNR1988450L</v>
      </c>
      <c r="B9851" s="1" t="s">
        <v>15251</v>
      </c>
      <c r="C9851" s="1" t="s">
        <v>15243</v>
      </c>
      <c r="D9851" t="s">
        <v>15252</v>
      </c>
    </row>
    <row r="9852" spans="1:4" x14ac:dyDescent="0.25">
      <c r="A9852" s="4" t="str">
        <f>HYPERLINK("http://www.autodoc.ru/Web/price/art/RNR1988450R?analog=on","RNR1988450R")</f>
        <v>RNR1988450R</v>
      </c>
      <c r="B9852" s="1" t="s">
        <v>15253</v>
      </c>
      <c r="C9852" s="1" t="s">
        <v>15243</v>
      </c>
      <c r="D9852" t="s">
        <v>15254</v>
      </c>
    </row>
    <row r="9853" spans="1:4" x14ac:dyDescent="0.25">
      <c r="A9853" s="3" t="s">
        <v>15255</v>
      </c>
      <c r="B9853" s="3"/>
      <c r="C9853" s="3"/>
      <c r="D9853" s="3"/>
    </row>
    <row r="9854" spans="1:4" x14ac:dyDescent="0.25">
      <c r="A9854" s="4" t="str">
        <f>HYPERLINK("http://www.autodoc.ru/Web/price/art/RNR1992000L?analog=on","RNR1992000L")</f>
        <v>RNR1992000L</v>
      </c>
      <c r="B9854" s="1" t="s">
        <v>15256</v>
      </c>
      <c r="C9854" s="1" t="s">
        <v>11803</v>
      </c>
      <c r="D9854" t="s">
        <v>15257</v>
      </c>
    </row>
    <row r="9855" spans="1:4" x14ac:dyDescent="0.25">
      <c r="A9855" s="4" t="str">
        <f>HYPERLINK("http://www.autodoc.ru/Web/price/art/RNR1992000R?analog=on","RNR1992000R")</f>
        <v>RNR1992000R</v>
      </c>
      <c r="B9855" s="1" t="s">
        <v>15258</v>
      </c>
      <c r="C9855" s="1" t="s">
        <v>11803</v>
      </c>
      <c r="D9855" t="s">
        <v>15259</v>
      </c>
    </row>
    <row r="9856" spans="1:4" x14ac:dyDescent="0.25">
      <c r="A9856" s="4" t="str">
        <f>HYPERLINK("http://www.autodoc.ru/Web/price/art/RNR1992020L?analog=on","RNR1992020L")</f>
        <v>RNR1992020L</v>
      </c>
      <c r="C9856" s="1" t="s">
        <v>11803</v>
      </c>
      <c r="D9856" t="s">
        <v>15260</v>
      </c>
    </row>
    <row r="9857" spans="1:4" x14ac:dyDescent="0.25">
      <c r="A9857" s="4" t="str">
        <f>HYPERLINK("http://www.autodoc.ru/Web/price/art/RNR1992020R?analog=on","RNR1992020R")</f>
        <v>RNR1992020R</v>
      </c>
      <c r="C9857" s="1" t="s">
        <v>11803</v>
      </c>
      <c r="D9857" t="s">
        <v>15261</v>
      </c>
    </row>
    <row r="9858" spans="1:4" x14ac:dyDescent="0.25">
      <c r="A9858" s="4" t="str">
        <f>HYPERLINK("http://www.autodoc.ru/Web/price/art/RNR1992030L?analog=on","RNR1992030L")</f>
        <v>RNR1992030L</v>
      </c>
      <c r="B9858" s="1" t="s">
        <v>15262</v>
      </c>
      <c r="C9858" s="1" t="s">
        <v>11803</v>
      </c>
      <c r="D9858" t="s">
        <v>15231</v>
      </c>
    </row>
    <row r="9859" spans="1:4" x14ac:dyDescent="0.25">
      <c r="A9859" s="4" t="str">
        <f>HYPERLINK("http://www.autodoc.ru/Web/price/art/RNR1992030R?analog=on","RNR1992030R")</f>
        <v>RNR1992030R</v>
      </c>
      <c r="B9859" s="1" t="s">
        <v>15263</v>
      </c>
      <c r="C9859" s="1" t="s">
        <v>11803</v>
      </c>
      <c r="D9859" t="s">
        <v>15233</v>
      </c>
    </row>
    <row r="9860" spans="1:4" x14ac:dyDescent="0.25">
      <c r="A9860" s="4" t="str">
        <f>HYPERLINK("http://www.autodoc.ru/Web/price/art/RNR1992160X?analog=on","RNR1992160X")</f>
        <v>RNR1992160X</v>
      </c>
      <c r="B9860" s="1" t="s">
        <v>15264</v>
      </c>
      <c r="C9860" s="1" t="s">
        <v>11803</v>
      </c>
      <c r="D9860" t="s">
        <v>15265</v>
      </c>
    </row>
    <row r="9861" spans="1:4" x14ac:dyDescent="0.25">
      <c r="A9861" s="4" t="str">
        <f>HYPERLINK("http://www.autodoc.ru/Web/price/art/RNR1992160B?analog=on","RNR1992160B")</f>
        <v>RNR1992160B</v>
      </c>
      <c r="B9861" s="1" t="s">
        <v>15266</v>
      </c>
      <c r="C9861" s="1" t="s">
        <v>11803</v>
      </c>
      <c r="D9861" t="s">
        <v>15267</v>
      </c>
    </row>
    <row r="9862" spans="1:4" x14ac:dyDescent="0.25">
      <c r="A9862" s="4" t="str">
        <f>HYPERLINK("http://www.autodoc.ru/Web/price/art/RNR1992161B?analog=on","RNR1992161B")</f>
        <v>RNR1992161B</v>
      </c>
      <c r="B9862" s="1" t="s">
        <v>15266</v>
      </c>
      <c r="C9862" s="1" t="s">
        <v>11803</v>
      </c>
      <c r="D9862" t="s">
        <v>15268</v>
      </c>
    </row>
    <row r="9863" spans="1:4" x14ac:dyDescent="0.25">
      <c r="A9863" s="4" t="str">
        <f>HYPERLINK("http://www.autodoc.ru/Web/price/art/RNR1988270L?analog=on","RNR1988270L")</f>
        <v>RNR1988270L</v>
      </c>
      <c r="B9863" s="1" t="s">
        <v>15242</v>
      </c>
      <c r="C9863" s="1" t="s">
        <v>15243</v>
      </c>
      <c r="D9863" t="s">
        <v>15244</v>
      </c>
    </row>
    <row r="9864" spans="1:4" x14ac:dyDescent="0.25">
      <c r="A9864" s="4" t="str">
        <f>HYPERLINK("http://www.autodoc.ru/Web/price/art/RNR1992280Z?analog=on","RNR1992280Z")</f>
        <v>RNR1992280Z</v>
      </c>
      <c r="B9864" s="1" t="s">
        <v>15269</v>
      </c>
      <c r="C9864" s="1" t="s">
        <v>11803</v>
      </c>
      <c r="D9864" t="s">
        <v>15270</v>
      </c>
    </row>
    <row r="9865" spans="1:4" x14ac:dyDescent="0.25">
      <c r="A9865" s="4" t="str">
        <f>HYPERLINK("http://www.autodoc.ru/Web/price/art/RNR1992330?analog=on","RNR1992330")</f>
        <v>RNR1992330</v>
      </c>
      <c r="B9865" s="1" t="s">
        <v>15271</v>
      </c>
      <c r="C9865" s="1" t="s">
        <v>11803</v>
      </c>
      <c r="D9865" t="s">
        <v>15272</v>
      </c>
    </row>
    <row r="9866" spans="1:4" x14ac:dyDescent="0.25">
      <c r="A9866" s="4" t="str">
        <f>HYPERLINK("http://www.autodoc.ru/Web/price/art/RNR1988450L?analog=on","RNR1988450L")</f>
        <v>RNR1988450L</v>
      </c>
      <c r="B9866" s="1" t="s">
        <v>15251</v>
      </c>
      <c r="C9866" s="1" t="s">
        <v>15243</v>
      </c>
      <c r="D9866" t="s">
        <v>15252</v>
      </c>
    </row>
    <row r="9867" spans="1:4" x14ac:dyDescent="0.25">
      <c r="A9867" s="4" t="str">
        <f>HYPERLINK("http://www.autodoc.ru/Web/price/art/RNR1988450R?analog=on","RNR1988450R")</f>
        <v>RNR1988450R</v>
      </c>
      <c r="B9867" s="1" t="s">
        <v>15253</v>
      </c>
      <c r="C9867" s="1" t="s">
        <v>15243</v>
      </c>
      <c r="D9867" t="s">
        <v>15254</v>
      </c>
    </row>
    <row r="9868" spans="1:4" x14ac:dyDescent="0.25">
      <c r="A9868" s="4" t="str">
        <f>HYPERLINK("http://www.autodoc.ru/Web/price/art/RNR1992640X?analog=on","RNR1992640X")</f>
        <v>RNR1992640X</v>
      </c>
      <c r="B9868" s="1" t="s">
        <v>15273</v>
      </c>
      <c r="C9868" s="1" t="s">
        <v>11803</v>
      </c>
      <c r="D9868" t="s">
        <v>15274</v>
      </c>
    </row>
    <row r="9869" spans="1:4" x14ac:dyDescent="0.25">
      <c r="A9869" s="4" t="str">
        <f>HYPERLINK("http://www.autodoc.ru/Web/price/art/RNR1992740L?analog=on","RNR1992740L")</f>
        <v>RNR1992740L</v>
      </c>
      <c r="B9869" s="1" t="s">
        <v>15275</v>
      </c>
      <c r="C9869" s="1" t="s">
        <v>11803</v>
      </c>
      <c r="D9869" t="s">
        <v>15276</v>
      </c>
    </row>
    <row r="9870" spans="1:4" x14ac:dyDescent="0.25">
      <c r="A9870" s="4" t="str">
        <f>HYPERLINK("http://www.autodoc.ru/Web/price/art/RNR1992740R?analog=on","RNR1992740R")</f>
        <v>RNR1992740R</v>
      </c>
      <c r="B9870" s="1" t="s">
        <v>15277</v>
      </c>
      <c r="C9870" s="1" t="s">
        <v>11803</v>
      </c>
      <c r="D9870" t="s">
        <v>15278</v>
      </c>
    </row>
    <row r="9871" spans="1:4" x14ac:dyDescent="0.25">
      <c r="A9871" s="4" t="str">
        <f>HYPERLINK("http://www.autodoc.ru/Web/price/art/RNR1988810L?analog=on","RNR1988810L")</f>
        <v>RNR1988810L</v>
      </c>
      <c r="B9871" s="1" t="s">
        <v>15279</v>
      </c>
      <c r="C9871" s="1" t="s">
        <v>2374</v>
      </c>
      <c r="D9871" t="s">
        <v>15280</v>
      </c>
    </row>
    <row r="9872" spans="1:4" x14ac:dyDescent="0.25">
      <c r="A9872" s="4" t="str">
        <f>HYPERLINK("http://www.autodoc.ru/Web/price/art/RNR1988810R?analog=on","RNR1988810R")</f>
        <v>RNR1988810R</v>
      </c>
      <c r="B9872" s="1" t="s">
        <v>15281</v>
      </c>
      <c r="C9872" s="1" t="s">
        <v>2374</v>
      </c>
      <c r="D9872" t="s">
        <v>15282</v>
      </c>
    </row>
    <row r="9873" spans="1:4" x14ac:dyDescent="0.25">
      <c r="A9873" s="3" t="s">
        <v>15283</v>
      </c>
      <c r="B9873" s="3"/>
      <c r="C9873" s="3"/>
      <c r="D9873" s="3"/>
    </row>
    <row r="9874" spans="1:4" x14ac:dyDescent="0.25">
      <c r="A9874" s="4" t="str">
        <f>HYPERLINK("http://www.autodoc.ru/Web/price/art/RN02190000L?analog=on","RN02190000L")</f>
        <v>RN02190000L</v>
      </c>
      <c r="B9874" s="1" t="s">
        <v>15284</v>
      </c>
      <c r="C9874" s="1" t="s">
        <v>6314</v>
      </c>
      <c r="D9874" t="s">
        <v>15285</v>
      </c>
    </row>
    <row r="9875" spans="1:4" x14ac:dyDescent="0.25">
      <c r="A9875" s="4" t="str">
        <f>HYPERLINK("http://www.autodoc.ru/Web/price/art/RN02190000R?analog=on","RN02190000R")</f>
        <v>RN02190000R</v>
      </c>
      <c r="B9875" s="1" t="s">
        <v>15286</v>
      </c>
      <c r="C9875" s="1" t="s">
        <v>6314</v>
      </c>
      <c r="D9875" t="s">
        <v>15287</v>
      </c>
    </row>
    <row r="9876" spans="1:4" x14ac:dyDescent="0.25">
      <c r="A9876" s="4" t="str">
        <f>HYPERLINK("http://www.autodoc.ru/Web/price/art/RN02190030L?analog=on","RN02190030L")</f>
        <v>RN02190030L</v>
      </c>
      <c r="B9876" s="1" t="s">
        <v>15288</v>
      </c>
      <c r="C9876" s="1" t="s">
        <v>6314</v>
      </c>
      <c r="D9876" t="s">
        <v>15289</v>
      </c>
    </row>
    <row r="9877" spans="1:4" x14ac:dyDescent="0.25">
      <c r="A9877" s="4" t="str">
        <f>HYPERLINK("http://www.autodoc.ru/Web/price/art/RN02190030R?analog=on","RN02190030R")</f>
        <v>RN02190030R</v>
      </c>
      <c r="B9877" s="1" t="s">
        <v>15290</v>
      </c>
      <c r="C9877" s="1" t="s">
        <v>6314</v>
      </c>
      <c r="D9877" t="s">
        <v>15291</v>
      </c>
    </row>
    <row r="9878" spans="1:4" x14ac:dyDescent="0.25">
      <c r="A9878" s="4" t="str">
        <f>HYPERLINK("http://www.autodoc.ru/Web/price/art/RN02190740L?analog=on","RN02190740L")</f>
        <v>RN02190740L</v>
      </c>
      <c r="B9878" s="1" t="s">
        <v>15292</v>
      </c>
      <c r="C9878" s="1" t="s">
        <v>6314</v>
      </c>
      <c r="D9878" t="s">
        <v>15293</v>
      </c>
    </row>
    <row r="9879" spans="1:4" x14ac:dyDescent="0.25">
      <c r="A9879" s="4" t="str">
        <f>HYPERLINK("http://www.autodoc.ru/Web/price/art/RN02190740R?analog=on","RN02190740R")</f>
        <v>RN02190740R</v>
      </c>
      <c r="B9879" s="1" t="s">
        <v>15294</v>
      </c>
      <c r="C9879" s="1" t="s">
        <v>6314</v>
      </c>
      <c r="D9879" t="s">
        <v>15295</v>
      </c>
    </row>
    <row r="9880" spans="1:4" x14ac:dyDescent="0.25">
      <c r="A9880" s="4" t="str">
        <f>HYPERLINK("http://www.autodoc.ru/Web/price/art/RNR1988810L?analog=on","RNR1988810L")</f>
        <v>RNR1988810L</v>
      </c>
      <c r="B9880" s="1" t="s">
        <v>15279</v>
      </c>
      <c r="C9880" s="1" t="s">
        <v>2374</v>
      </c>
      <c r="D9880" t="s">
        <v>15280</v>
      </c>
    </row>
    <row r="9881" spans="1:4" x14ac:dyDescent="0.25">
      <c r="A9881" s="4" t="str">
        <f>HYPERLINK("http://www.autodoc.ru/Web/price/art/RNR1988810R?analog=on","RNR1988810R")</f>
        <v>RNR1988810R</v>
      </c>
      <c r="B9881" s="1" t="s">
        <v>15281</v>
      </c>
      <c r="C9881" s="1" t="s">
        <v>2374</v>
      </c>
      <c r="D9881" t="s">
        <v>15282</v>
      </c>
    </row>
    <row r="9882" spans="1:4" x14ac:dyDescent="0.25">
      <c r="A9882" s="3" t="s">
        <v>15296</v>
      </c>
      <c r="B9882" s="3"/>
      <c r="C9882" s="3"/>
      <c r="D9882" s="3"/>
    </row>
    <row r="9883" spans="1:4" x14ac:dyDescent="0.25">
      <c r="A9883" s="4" t="str">
        <f>HYPERLINK("http://www.autodoc.ru/Web/price/art/RNCLI06000HL?analog=on","RNCLI06000HL")</f>
        <v>RNCLI06000HL</v>
      </c>
      <c r="B9883" s="1" t="s">
        <v>15297</v>
      </c>
      <c r="C9883" s="1" t="s">
        <v>1995</v>
      </c>
      <c r="D9883" t="s">
        <v>15298</v>
      </c>
    </row>
    <row r="9884" spans="1:4" x14ac:dyDescent="0.25">
      <c r="A9884" s="4" t="str">
        <f>HYPERLINK("http://www.autodoc.ru/Web/price/art/RNCLI06000HR?analog=on","RNCLI06000HR")</f>
        <v>RNCLI06000HR</v>
      </c>
      <c r="B9884" s="1" t="s">
        <v>15299</v>
      </c>
      <c r="C9884" s="1" t="s">
        <v>1995</v>
      </c>
      <c r="D9884" t="s">
        <v>15300</v>
      </c>
    </row>
    <row r="9885" spans="1:4" x14ac:dyDescent="0.25">
      <c r="A9885" s="4" t="str">
        <f>HYPERLINK("http://www.autodoc.ru/Web/price/art/RNCLI06001BL?analog=on","RNCLI06001BL")</f>
        <v>RNCLI06001BL</v>
      </c>
      <c r="B9885" s="1" t="s">
        <v>15301</v>
      </c>
      <c r="C9885" s="1" t="s">
        <v>1995</v>
      </c>
      <c r="D9885" t="s">
        <v>15302</v>
      </c>
    </row>
    <row r="9886" spans="1:4" x14ac:dyDescent="0.25">
      <c r="A9886" s="4" t="str">
        <f>HYPERLINK("http://www.autodoc.ru/Web/price/art/RNCLI06001BR?analog=on","RNCLI06001BR")</f>
        <v>RNCLI06001BR</v>
      </c>
      <c r="B9886" s="1" t="s">
        <v>15303</v>
      </c>
      <c r="C9886" s="1" t="s">
        <v>1995</v>
      </c>
      <c r="D9886" t="s">
        <v>15304</v>
      </c>
    </row>
    <row r="9887" spans="1:4" x14ac:dyDescent="0.25">
      <c r="A9887" s="4" t="str">
        <f>HYPERLINK("http://www.autodoc.ru/Web/price/art/RNCLI06100BL?analog=on","RNCLI06100BL")</f>
        <v>RNCLI06100BL</v>
      </c>
      <c r="B9887" s="1" t="s">
        <v>15305</v>
      </c>
      <c r="C9887" s="1" t="s">
        <v>1995</v>
      </c>
      <c r="D9887" t="s">
        <v>15306</v>
      </c>
    </row>
    <row r="9888" spans="1:4" x14ac:dyDescent="0.25">
      <c r="A9888" s="4" t="str">
        <f>HYPERLINK("http://www.autodoc.ru/Web/price/art/RNCLI06100BR?analog=on","RNCLI06100BR")</f>
        <v>RNCLI06100BR</v>
      </c>
      <c r="B9888" s="1" t="s">
        <v>15305</v>
      </c>
      <c r="C9888" s="1" t="s">
        <v>1995</v>
      </c>
      <c r="D9888" t="s">
        <v>15307</v>
      </c>
    </row>
    <row r="9889" spans="1:4" x14ac:dyDescent="0.25">
      <c r="A9889" s="4" t="str">
        <f>HYPERLINK("http://www.autodoc.ru/Web/price/art/RNCLI06101?analog=on","RNCLI06101")</f>
        <v>RNCLI06101</v>
      </c>
      <c r="C9889" s="1" t="s">
        <v>1995</v>
      </c>
      <c r="D9889" t="s">
        <v>15308</v>
      </c>
    </row>
    <row r="9890" spans="1:4" x14ac:dyDescent="0.25">
      <c r="A9890" s="4" t="str">
        <f>HYPERLINK("http://www.autodoc.ru/Web/price/art/RNCLI06102?analog=on","RNCLI06102")</f>
        <v>RNCLI06102</v>
      </c>
      <c r="B9890" s="1" t="s">
        <v>15309</v>
      </c>
      <c r="C9890" s="1" t="s">
        <v>1995</v>
      </c>
      <c r="D9890" t="s">
        <v>15310</v>
      </c>
    </row>
    <row r="9891" spans="1:4" x14ac:dyDescent="0.25">
      <c r="A9891" s="4" t="str">
        <f>HYPERLINK("http://www.autodoc.ru/Web/price/art/RNCLI06160X?analog=on","RNCLI06160X")</f>
        <v>RNCLI06160X</v>
      </c>
      <c r="B9891" s="1" t="s">
        <v>15311</v>
      </c>
      <c r="C9891" s="1" t="s">
        <v>1995</v>
      </c>
      <c r="D9891" t="s">
        <v>15312</v>
      </c>
    </row>
    <row r="9892" spans="1:4" x14ac:dyDescent="0.25">
      <c r="A9892" s="4" t="str">
        <f>HYPERLINK("http://www.autodoc.ru/Web/price/art/RNCLI06170BL?analog=on","RNCLI06170BL")</f>
        <v>RNCLI06170BL</v>
      </c>
      <c r="B9892" s="1" t="s">
        <v>15313</v>
      </c>
      <c r="C9892" s="1" t="s">
        <v>1995</v>
      </c>
      <c r="D9892" t="s">
        <v>15314</v>
      </c>
    </row>
    <row r="9893" spans="1:4" x14ac:dyDescent="0.25">
      <c r="A9893" s="4" t="str">
        <f>HYPERLINK("http://www.autodoc.ru/Web/price/art/RNCLI06170BR?analog=on","RNCLI06170BR")</f>
        <v>RNCLI06170BR</v>
      </c>
      <c r="B9893" s="1" t="s">
        <v>15313</v>
      </c>
      <c r="C9893" s="1" t="s">
        <v>1995</v>
      </c>
      <c r="D9893" t="s">
        <v>15315</v>
      </c>
    </row>
    <row r="9894" spans="1:4" x14ac:dyDescent="0.25">
      <c r="A9894" s="4" t="str">
        <f>HYPERLINK("http://www.autodoc.ru/Web/price/art/RNCLI06190BL?analog=on","RNCLI06190BL")</f>
        <v>RNCLI06190BL</v>
      </c>
      <c r="B9894" s="1" t="s">
        <v>15316</v>
      </c>
      <c r="C9894" s="1" t="s">
        <v>1995</v>
      </c>
      <c r="D9894" t="s">
        <v>15317</v>
      </c>
    </row>
    <row r="9895" spans="1:4" x14ac:dyDescent="0.25">
      <c r="A9895" s="4" t="str">
        <f>HYPERLINK("http://www.autodoc.ru/Web/price/art/RNCLI06190BR?analog=on","RNCLI06190BR")</f>
        <v>RNCLI06190BR</v>
      </c>
      <c r="B9895" s="1" t="s">
        <v>15316</v>
      </c>
      <c r="C9895" s="1" t="s">
        <v>1995</v>
      </c>
      <c r="D9895" t="s">
        <v>15318</v>
      </c>
    </row>
    <row r="9896" spans="1:4" x14ac:dyDescent="0.25">
      <c r="A9896" s="4" t="str">
        <f>HYPERLINK("http://www.autodoc.ru/Web/price/art/RNCLI06191B?analog=on","RNCLI06191B")</f>
        <v>RNCLI06191B</v>
      </c>
      <c r="B9896" s="1" t="s">
        <v>15319</v>
      </c>
      <c r="C9896" s="1" t="s">
        <v>1995</v>
      </c>
      <c r="D9896" t="s">
        <v>15320</v>
      </c>
    </row>
    <row r="9897" spans="1:4" x14ac:dyDescent="0.25">
      <c r="A9897" s="4" t="str">
        <f>HYPERLINK("http://www.autodoc.ru/Web/price/art/RNCLI06220B?analog=on","RNCLI06220B")</f>
        <v>RNCLI06220B</v>
      </c>
      <c r="B9897" s="1" t="s">
        <v>15321</v>
      </c>
      <c r="C9897" s="1" t="s">
        <v>1995</v>
      </c>
      <c r="D9897" t="s">
        <v>15322</v>
      </c>
    </row>
    <row r="9898" spans="1:4" x14ac:dyDescent="0.25">
      <c r="A9898" s="4" t="str">
        <f>HYPERLINK("http://www.autodoc.ru/Web/price/art/RNCLI06240A?analog=on","RNCLI06240A")</f>
        <v>RNCLI06240A</v>
      </c>
      <c r="B9898" s="1" t="s">
        <v>15323</v>
      </c>
      <c r="C9898" s="1" t="s">
        <v>1995</v>
      </c>
      <c r="D9898" t="s">
        <v>15324</v>
      </c>
    </row>
    <row r="9899" spans="1:4" x14ac:dyDescent="0.25">
      <c r="A9899" s="4" t="str">
        <f>HYPERLINK("http://www.autodoc.ru/Web/price/art/RNCLI06270XL?analog=on","RNCLI06270XL")</f>
        <v>RNCLI06270XL</v>
      </c>
      <c r="B9899" s="1" t="s">
        <v>15325</v>
      </c>
      <c r="C9899" s="1" t="s">
        <v>1995</v>
      </c>
      <c r="D9899" t="s">
        <v>15326</v>
      </c>
    </row>
    <row r="9900" spans="1:4" x14ac:dyDescent="0.25">
      <c r="A9900" s="4" t="str">
        <f>HYPERLINK("http://www.autodoc.ru/Web/price/art/RNCLI06270XR?analog=on","RNCLI06270XR")</f>
        <v>RNCLI06270XR</v>
      </c>
      <c r="B9900" s="1" t="s">
        <v>15327</v>
      </c>
      <c r="C9900" s="1" t="s">
        <v>1995</v>
      </c>
      <c r="D9900" t="s">
        <v>15328</v>
      </c>
    </row>
    <row r="9901" spans="1:4" x14ac:dyDescent="0.25">
      <c r="A9901" s="4" t="str">
        <f>HYPERLINK("http://www.autodoc.ru/Web/price/art/RNCLI06300L?analog=on","RNCLI06300L")</f>
        <v>RNCLI06300L</v>
      </c>
      <c r="B9901" s="1" t="s">
        <v>15329</v>
      </c>
      <c r="C9901" s="1" t="s">
        <v>1995</v>
      </c>
      <c r="D9901" t="s">
        <v>15330</v>
      </c>
    </row>
    <row r="9902" spans="1:4" x14ac:dyDescent="0.25">
      <c r="A9902" s="4" t="str">
        <f>HYPERLINK("http://www.autodoc.ru/Web/price/art/RNCLI06300R?analog=on","RNCLI06300R")</f>
        <v>RNCLI06300R</v>
      </c>
      <c r="B9902" s="1" t="s">
        <v>15331</v>
      </c>
      <c r="C9902" s="1" t="s">
        <v>1995</v>
      </c>
      <c r="D9902" t="s">
        <v>15332</v>
      </c>
    </row>
    <row r="9903" spans="1:4" x14ac:dyDescent="0.25">
      <c r="A9903" s="4" t="str">
        <f>HYPERLINK("http://www.autodoc.ru/Web/price/art/RNCLI06330?analog=on","RNCLI06330")</f>
        <v>RNCLI06330</v>
      </c>
      <c r="B9903" s="1" t="s">
        <v>15333</v>
      </c>
      <c r="C9903" s="1" t="s">
        <v>1995</v>
      </c>
      <c r="D9903" t="s">
        <v>15334</v>
      </c>
    </row>
    <row r="9904" spans="1:4" x14ac:dyDescent="0.25">
      <c r="A9904" s="4" t="str">
        <f>HYPERLINK("http://www.autodoc.ru/Web/price/art/RNCLI06380?analog=on","RNCLI06380")</f>
        <v>RNCLI06380</v>
      </c>
      <c r="B9904" s="1" t="s">
        <v>15335</v>
      </c>
      <c r="C9904" s="1" t="s">
        <v>1995</v>
      </c>
      <c r="D9904" t="s">
        <v>15336</v>
      </c>
    </row>
    <row r="9905" spans="1:4" x14ac:dyDescent="0.25">
      <c r="A9905" s="4" t="str">
        <f>HYPERLINK("http://www.autodoc.ru/Web/price/art/RNCLI06450XL?analog=on","RNCLI06450XL")</f>
        <v>RNCLI06450XL</v>
      </c>
      <c r="B9905" s="1" t="s">
        <v>15337</v>
      </c>
      <c r="C9905" s="1" t="s">
        <v>1995</v>
      </c>
      <c r="D9905" t="s">
        <v>15338</v>
      </c>
    </row>
    <row r="9906" spans="1:4" x14ac:dyDescent="0.25">
      <c r="A9906" s="4" t="str">
        <f>HYPERLINK("http://www.autodoc.ru/Web/price/art/RNCLI06450XR?analog=on","RNCLI06450XR")</f>
        <v>RNCLI06450XR</v>
      </c>
      <c r="B9906" s="1" t="s">
        <v>15339</v>
      </c>
      <c r="C9906" s="1" t="s">
        <v>1995</v>
      </c>
      <c r="D9906" t="s">
        <v>15340</v>
      </c>
    </row>
    <row r="9907" spans="1:4" x14ac:dyDescent="0.25">
      <c r="A9907" s="4" t="str">
        <f>HYPERLINK("http://www.autodoc.ru/Web/price/art/RNCLI06451XL?analog=on","RNCLI06451XL")</f>
        <v>RNCLI06451XL</v>
      </c>
      <c r="B9907" s="1" t="s">
        <v>15341</v>
      </c>
      <c r="C9907" s="1" t="s">
        <v>1995</v>
      </c>
      <c r="D9907" t="s">
        <v>15342</v>
      </c>
    </row>
    <row r="9908" spans="1:4" x14ac:dyDescent="0.25">
      <c r="A9908" s="4" t="str">
        <f>HYPERLINK("http://www.autodoc.ru/Web/price/art/RNCLI06451XR?analog=on","RNCLI06451XR")</f>
        <v>RNCLI06451XR</v>
      </c>
      <c r="B9908" s="1" t="s">
        <v>15343</v>
      </c>
      <c r="C9908" s="1" t="s">
        <v>1995</v>
      </c>
      <c r="D9908" t="s">
        <v>15344</v>
      </c>
    </row>
    <row r="9909" spans="1:4" x14ac:dyDescent="0.25">
      <c r="A9909" s="4" t="str">
        <f>HYPERLINK("http://www.autodoc.ru/Web/price/art/RNCLI06640X?analog=on","RNCLI06640X")</f>
        <v>RNCLI06640X</v>
      </c>
      <c r="B9909" s="1" t="s">
        <v>15345</v>
      </c>
      <c r="C9909" s="1" t="s">
        <v>1995</v>
      </c>
      <c r="D9909" t="s">
        <v>15346</v>
      </c>
    </row>
    <row r="9910" spans="1:4" x14ac:dyDescent="0.25">
      <c r="A9910" s="4" t="str">
        <f>HYPERLINK("http://www.autodoc.ru/Web/price/art/RNCLI06640B?analog=on","RNCLI06640B")</f>
        <v>RNCLI06640B</v>
      </c>
      <c r="B9910" s="1" t="s">
        <v>15345</v>
      </c>
      <c r="C9910" s="1" t="s">
        <v>1995</v>
      </c>
      <c r="D9910" t="s">
        <v>15347</v>
      </c>
    </row>
    <row r="9911" spans="1:4" x14ac:dyDescent="0.25">
      <c r="A9911" s="4" t="str">
        <f>HYPERLINK("http://www.autodoc.ru/Web/price/art/RNCLI06740L?analog=on","RNCLI06740L")</f>
        <v>RNCLI06740L</v>
      </c>
      <c r="B9911" s="1" t="s">
        <v>15348</v>
      </c>
      <c r="C9911" s="1" t="s">
        <v>1995</v>
      </c>
      <c r="D9911" t="s">
        <v>15349</v>
      </c>
    </row>
    <row r="9912" spans="1:4" x14ac:dyDescent="0.25">
      <c r="A9912" s="4" t="str">
        <f>HYPERLINK("http://www.autodoc.ru/Web/price/art/RNCLI06740R?analog=on","RNCLI06740R")</f>
        <v>RNCLI06740R</v>
      </c>
      <c r="B9912" s="1" t="s">
        <v>15350</v>
      </c>
      <c r="C9912" s="1" t="s">
        <v>1995</v>
      </c>
      <c r="D9912" t="s">
        <v>15351</v>
      </c>
    </row>
    <row r="9913" spans="1:4" x14ac:dyDescent="0.25">
      <c r="A9913" s="4" t="str">
        <f>HYPERLINK("http://www.autodoc.ru/Web/price/art/NNMIC03913?analog=on","NNMIC03913")</f>
        <v>NNMIC03913</v>
      </c>
      <c r="B9913" s="1" t="s">
        <v>15352</v>
      </c>
      <c r="C9913" s="1" t="s">
        <v>782</v>
      </c>
      <c r="D9913" t="s">
        <v>15353</v>
      </c>
    </row>
    <row r="9914" spans="1:4" x14ac:dyDescent="0.25">
      <c r="A9914" s="4" t="str">
        <f>HYPERLINK("http://www.autodoc.ru/Web/price/art/NNMIC03914?analog=on","NNMIC03914")</f>
        <v>NNMIC03914</v>
      </c>
      <c r="B9914" s="1" t="s">
        <v>15354</v>
      </c>
      <c r="C9914" s="1" t="s">
        <v>782</v>
      </c>
      <c r="D9914" t="s">
        <v>15355</v>
      </c>
    </row>
    <row r="9915" spans="1:4" x14ac:dyDescent="0.25">
      <c r="A9915" s="4" t="str">
        <f>HYPERLINK("http://www.autodoc.ru/Web/price/art/RNCLI06930?analog=on","RNCLI06930")</f>
        <v>RNCLI06930</v>
      </c>
      <c r="B9915" s="1" t="s">
        <v>15356</v>
      </c>
      <c r="C9915" s="1" t="s">
        <v>1995</v>
      </c>
      <c r="D9915" t="s">
        <v>15357</v>
      </c>
    </row>
    <row r="9916" spans="1:4" x14ac:dyDescent="0.25">
      <c r="A9916" s="4" t="str">
        <f>HYPERLINK("http://www.autodoc.ru/Web/price/art/RNCLI06970?analog=on","RNCLI06970")</f>
        <v>RNCLI06970</v>
      </c>
      <c r="B9916" s="1" t="s">
        <v>15358</v>
      </c>
      <c r="C9916" s="1" t="s">
        <v>1995</v>
      </c>
      <c r="D9916" t="s">
        <v>15359</v>
      </c>
    </row>
    <row r="9917" spans="1:4" x14ac:dyDescent="0.25">
      <c r="A9917" s="3" t="s">
        <v>15360</v>
      </c>
      <c r="B9917" s="3"/>
      <c r="C9917" s="3"/>
      <c r="D9917" s="3"/>
    </row>
    <row r="9918" spans="1:4" x14ac:dyDescent="0.25">
      <c r="A9918" s="4" t="str">
        <f>HYPERLINK("http://www.autodoc.ru/Web/price/art/RNCLI90000L?analog=on","RNCLI90000L")</f>
        <v>RNCLI90000L</v>
      </c>
      <c r="B9918" s="1" t="s">
        <v>15361</v>
      </c>
      <c r="C9918" s="1" t="s">
        <v>6336</v>
      </c>
      <c r="D9918" t="s">
        <v>15362</v>
      </c>
    </row>
    <row r="9919" spans="1:4" x14ac:dyDescent="0.25">
      <c r="A9919" s="4" t="str">
        <f>HYPERLINK("http://www.autodoc.ru/Web/price/art/RNCLI96000L?analog=on","RNCLI96000L")</f>
        <v>RNCLI96000L</v>
      </c>
      <c r="B9919" s="1" t="s">
        <v>15363</v>
      </c>
      <c r="C9919" s="1" t="s">
        <v>10657</v>
      </c>
      <c r="D9919" t="s">
        <v>15364</v>
      </c>
    </row>
    <row r="9920" spans="1:4" x14ac:dyDescent="0.25">
      <c r="A9920" s="4" t="str">
        <f>HYPERLINK("http://www.autodoc.ru/Web/price/art/RNCLI90000R?analog=on","RNCLI90000R")</f>
        <v>RNCLI90000R</v>
      </c>
      <c r="B9920" s="1" t="s">
        <v>15365</v>
      </c>
      <c r="C9920" s="1" t="s">
        <v>6336</v>
      </c>
      <c r="D9920" t="s">
        <v>15366</v>
      </c>
    </row>
    <row r="9921" spans="1:4" x14ac:dyDescent="0.25">
      <c r="A9921" s="4" t="str">
        <f>HYPERLINK("http://www.autodoc.ru/Web/price/art/RNCLI96000R?analog=on","RNCLI96000R")</f>
        <v>RNCLI96000R</v>
      </c>
      <c r="B9921" s="1" t="s">
        <v>15367</v>
      </c>
      <c r="C9921" s="1" t="s">
        <v>10657</v>
      </c>
      <c r="D9921" t="s">
        <v>15368</v>
      </c>
    </row>
    <row r="9922" spans="1:4" x14ac:dyDescent="0.25">
      <c r="A9922" s="4" t="str">
        <f>HYPERLINK("http://www.autodoc.ru/Web/price/art/RNCLI96300L?analog=on","RNCLI96300L")</f>
        <v>RNCLI96300L</v>
      </c>
      <c r="B9922" s="1" t="s">
        <v>15369</v>
      </c>
      <c r="C9922" s="1" t="s">
        <v>10657</v>
      </c>
      <c r="D9922" t="s">
        <v>15370</v>
      </c>
    </row>
    <row r="9923" spans="1:4" x14ac:dyDescent="0.25">
      <c r="A9923" s="4" t="str">
        <f>HYPERLINK("http://www.autodoc.ru/Web/price/art/RNCLI96300R?analog=on","RNCLI96300R")</f>
        <v>RNCLI96300R</v>
      </c>
      <c r="B9923" s="1" t="s">
        <v>15371</v>
      </c>
      <c r="C9923" s="1" t="s">
        <v>10657</v>
      </c>
      <c r="D9923" t="s">
        <v>15372</v>
      </c>
    </row>
    <row r="9924" spans="1:4" x14ac:dyDescent="0.25">
      <c r="A9924" s="4" t="str">
        <f>HYPERLINK("http://www.autodoc.ru/Web/price/art/RNCLI91380?analog=on","RNCLI91380")</f>
        <v>RNCLI91380</v>
      </c>
      <c r="B9924" s="1" t="s">
        <v>15373</v>
      </c>
      <c r="C9924" s="1" t="s">
        <v>2655</v>
      </c>
      <c r="D9924" t="s">
        <v>15374</v>
      </c>
    </row>
    <row r="9925" spans="1:4" x14ac:dyDescent="0.25">
      <c r="A9925" s="4" t="str">
        <f>HYPERLINK("http://www.autodoc.ru/Web/price/art/RNCLI90900?analog=on","RNCLI90900")</f>
        <v>RNCLI90900</v>
      </c>
      <c r="B9925" s="1" t="s">
        <v>15375</v>
      </c>
      <c r="C9925" s="1" t="s">
        <v>6314</v>
      </c>
      <c r="D9925" t="s">
        <v>15376</v>
      </c>
    </row>
    <row r="9926" spans="1:4" x14ac:dyDescent="0.25">
      <c r="A9926" s="3" t="s">
        <v>15377</v>
      </c>
      <c r="B9926" s="3"/>
      <c r="C9926" s="3"/>
      <c r="D9926" s="3"/>
    </row>
    <row r="9927" spans="1:4" x14ac:dyDescent="0.25">
      <c r="A9927" s="4" t="str">
        <f>HYPERLINK("http://www.autodoc.ru/Web/price/art/RNCLI01000L?analog=on","RNCLI01000L")</f>
        <v>RNCLI01000L</v>
      </c>
      <c r="B9927" s="1" t="s">
        <v>15378</v>
      </c>
      <c r="C9927" s="1" t="s">
        <v>1298</v>
      </c>
      <c r="D9927" t="s">
        <v>15379</v>
      </c>
    </row>
    <row r="9928" spans="1:4" x14ac:dyDescent="0.25">
      <c r="A9928" s="4" t="str">
        <f>HYPERLINK("http://www.autodoc.ru/Web/price/art/RNCLI01000R?analog=on","RNCLI01000R")</f>
        <v>RNCLI01000R</v>
      </c>
      <c r="B9928" s="1" t="s">
        <v>15380</v>
      </c>
      <c r="C9928" s="1" t="s">
        <v>1298</v>
      </c>
      <c r="D9928" t="s">
        <v>15381</v>
      </c>
    </row>
    <row r="9929" spans="1:4" x14ac:dyDescent="0.25">
      <c r="A9929" s="4" t="str">
        <f>HYPERLINK("http://www.autodoc.ru/Web/price/art/RNCLI01001GL?analog=on","RNCLI01001GL")</f>
        <v>RNCLI01001GL</v>
      </c>
      <c r="B9929" s="1" t="s">
        <v>15382</v>
      </c>
      <c r="C9929" s="1" t="s">
        <v>1298</v>
      </c>
      <c r="D9929" t="s">
        <v>15383</v>
      </c>
    </row>
    <row r="9930" spans="1:4" x14ac:dyDescent="0.25">
      <c r="A9930" s="4" t="str">
        <f>HYPERLINK("http://www.autodoc.ru/Web/price/art/RNCLI01001GR?analog=on","RNCLI01001GR")</f>
        <v>RNCLI01001GR</v>
      </c>
      <c r="B9930" s="1" t="s">
        <v>15384</v>
      </c>
      <c r="C9930" s="1" t="s">
        <v>1298</v>
      </c>
      <c r="D9930" t="s">
        <v>15385</v>
      </c>
    </row>
    <row r="9931" spans="1:4" x14ac:dyDescent="0.25">
      <c r="A9931" s="4" t="str">
        <f>HYPERLINK("http://www.autodoc.ru/Web/price/art/RNCLI01002HN?analog=on","RNCLI01002HN")</f>
        <v>RNCLI01002HN</v>
      </c>
      <c r="B9931" s="1" t="s">
        <v>15386</v>
      </c>
      <c r="C9931" s="1" t="s">
        <v>1298</v>
      </c>
      <c r="D9931" t="s">
        <v>15387</v>
      </c>
    </row>
    <row r="9932" spans="1:4" x14ac:dyDescent="0.25">
      <c r="A9932" s="4" t="str">
        <f>HYPERLINK("http://www.autodoc.ru/Web/price/art/RNCLI01003BN?analog=on","RNCLI01003BN")</f>
        <v>RNCLI01003BN</v>
      </c>
      <c r="B9932" s="1" t="s">
        <v>15388</v>
      </c>
      <c r="C9932" s="1" t="s">
        <v>1298</v>
      </c>
      <c r="D9932" t="s">
        <v>15389</v>
      </c>
    </row>
    <row r="9933" spans="1:4" x14ac:dyDescent="0.25">
      <c r="A9933" s="4" t="str">
        <f>HYPERLINK("http://www.autodoc.ru/Web/price/art/RNCLI01004HN?analog=on","RNCLI01004HN")</f>
        <v>RNCLI01004HN</v>
      </c>
      <c r="B9933" s="1" t="s">
        <v>15388</v>
      </c>
      <c r="C9933" s="1" t="s">
        <v>1298</v>
      </c>
      <c r="D9933" t="s">
        <v>15390</v>
      </c>
    </row>
    <row r="9934" spans="1:4" x14ac:dyDescent="0.25">
      <c r="A9934" s="4" t="str">
        <f>HYPERLINK("http://www.autodoc.ru/Web/price/art/RNCLI01005BN?analog=on","RNCLI01005BN")</f>
        <v>RNCLI01005BN</v>
      </c>
      <c r="B9934" s="1" t="s">
        <v>15388</v>
      </c>
      <c r="C9934" s="1" t="s">
        <v>1298</v>
      </c>
      <c r="D9934" t="s">
        <v>15391</v>
      </c>
    </row>
    <row r="9935" spans="1:4" x14ac:dyDescent="0.25">
      <c r="A9935" s="4" t="str">
        <f>HYPERLINK("http://www.autodoc.ru/Web/price/art/RNCLI01006HN?analog=on","RNCLI01006HN")</f>
        <v>RNCLI01006HN</v>
      </c>
      <c r="B9935" s="1" t="s">
        <v>15388</v>
      </c>
      <c r="C9935" s="1" t="s">
        <v>1298</v>
      </c>
      <c r="D9935" t="s">
        <v>15392</v>
      </c>
    </row>
    <row r="9936" spans="1:4" x14ac:dyDescent="0.25">
      <c r="A9936" s="4" t="str">
        <f>HYPERLINK("http://www.autodoc.ru/Web/price/art/RNCLI01006BN?analog=on","RNCLI01006BN")</f>
        <v>RNCLI01006BN</v>
      </c>
      <c r="B9936" s="1" t="s">
        <v>15388</v>
      </c>
      <c r="C9936" s="1" t="s">
        <v>1298</v>
      </c>
      <c r="D9936" t="s">
        <v>15393</v>
      </c>
    </row>
    <row r="9937" spans="1:4" x14ac:dyDescent="0.25">
      <c r="A9937" s="4" t="str">
        <f>HYPERLINK("http://www.autodoc.ru/Web/price/art/RNCLI01007L?analog=on","RNCLI01007L")</f>
        <v>RNCLI01007L</v>
      </c>
      <c r="B9937" s="1" t="s">
        <v>15378</v>
      </c>
      <c r="C9937" s="1" t="s">
        <v>1298</v>
      </c>
      <c r="D9937" t="s">
        <v>15394</v>
      </c>
    </row>
    <row r="9938" spans="1:4" x14ac:dyDescent="0.25">
      <c r="A9938" s="4" t="str">
        <f>HYPERLINK("http://www.autodoc.ru/Web/price/art/RNCLI01007R?analog=on","RNCLI01007R")</f>
        <v>RNCLI01007R</v>
      </c>
      <c r="B9938" s="1" t="s">
        <v>15380</v>
      </c>
      <c r="C9938" s="1" t="s">
        <v>1298</v>
      </c>
      <c r="D9938" t="s">
        <v>15395</v>
      </c>
    </row>
    <row r="9939" spans="1:4" x14ac:dyDescent="0.25">
      <c r="A9939" s="4" t="str">
        <f>HYPERLINK("http://www.autodoc.ru/Web/price/art/NNP1202070L?analog=on","NNP1202070L")</f>
        <v>NNP1202070L</v>
      </c>
      <c r="B9939" s="1" t="s">
        <v>15396</v>
      </c>
      <c r="C9939" s="1" t="s">
        <v>2125</v>
      </c>
      <c r="D9939" t="s">
        <v>15397</v>
      </c>
    </row>
    <row r="9940" spans="1:4" x14ac:dyDescent="0.25">
      <c r="A9940" s="4" t="str">
        <f>HYPERLINK("http://www.autodoc.ru/Web/price/art/NNP1202070R?analog=on","NNP1202070R")</f>
        <v>NNP1202070R</v>
      </c>
      <c r="B9940" s="1" t="s">
        <v>15398</v>
      </c>
      <c r="C9940" s="1" t="s">
        <v>2125</v>
      </c>
      <c r="D9940" t="s">
        <v>15399</v>
      </c>
    </row>
    <row r="9941" spans="1:4" x14ac:dyDescent="0.25">
      <c r="A9941" s="4" t="str">
        <f>HYPERLINK("http://www.autodoc.ru/Web/price/art/NNP1202071N?analog=on","NNP1202071N")</f>
        <v>NNP1202071N</v>
      </c>
      <c r="B9941" s="1" t="s">
        <v>15400</v>
      </c>
      <c r="C9941" s="1" t="s">
        <v>2125</v>
      </c>
      <c r="D9941" t="s">
        <v>15401</v>
      </c>
    </row>
    <row r="9942" spans="1:4" x14ac:dyDescent="0.25">
      <c r="A9942" s="4" t="str">
        <f>HYPERLINK("http://www.autodoc.ru/Web/price/art/NNP1202072N?analog=on","NNP1202072N")</f>
        <v>NNP1202072N</v>
      </c>
      <c r="B9942" s="1" t="s">
        <v>15400</v>
      </c>
      <c r="C9942" s="1" t="s">
        <v>2125</v>
      </c>
      <c r="D9942" t="s">
        <v>15402</v>
      </c>
    </row>
    <row r="9943" spans="1:4" x14ac:dyDescent="0.25">
      <c r="A9943" s="4" t="str">
        <f>HYPERLINK("http://www.autodoc.ru/Web/price/art/NNP1202073L?analog=on","NNP1202073L")</f>
        <v>NNP1202073L</v>
      </c>
      <c r="B9943" s="1" t="s">
        <v>15403</v>
      </c>
      <c r="C9943" s="1" t="s">
        <v>2125</v>
      </c>
      <c r="D9943" t="s">
        <v>15404</v>
      </c>
    </row>
    <row r="9944" spans="1:4" x14ac:dyDescent="0.25">
      <c r="A9944" s="4" t="str">
        <f>HYPERLINK("http://www.autodoc.ru/Web/price/art/NNP1202073R?analog=on","NNP1202073R")</f>
        <v>NNP1202073R</v>
      </c>
      <c r="B9944" s="1" t="s">
        <v>15405</v>
      </c>
      <c r="C9944" s="1" t="s">
        <v>2125</v>
      </c>
      <c r="D9944" t="s">
        <v>15406</v>
      </c>
    </row>
    <row r="9945" spans="1:4" x14ac:dyDescent="0.25">
      <c r="A9945" s="4" t="str">
        <f>HYPERLINK("http://www.autodoc.ru/Web/price/art/NNP1202074N?analog=on","NNP1202074N")</f>
        <v>NNP1202074N</v>
      </c>
      <c r="C9945" s="1" t="s">
        <v>2125</v>
      </c>
      <c r="D9945" t="s">
        <v>15401</v>
      </c>
    </row>
    <row r="9946" spans="1:4" x14ac:dyDescent="0.25">
      <c r="A9946" s="4" t="str">
        <f>HYPERLINK("http://www.autodoc.ru/Web/price/art/NNP1202075L?analog=on","NNP1202075L")</f>
        <v>NNP1202075L</v>
      </c>
      <c r="B9946" s="1" t="s">
        <v>15407</v>
      </c>
      <c r="C9946" s="1" t="s">
        <v>2125</v>
      </c>
      <c r="D9946" t="s">
        <v>15404</v>
      </c>
    </row>
    <row r="9947" spans="1:4" x14ac:dyDescent="0.25">
      <c r="A9947" s="4" t="str">
        <f>HYPERLINK("http://www.autodoc.ru/Web/price/art/NNP1202075R?analog=on","NNP1202075R")</f>
        <v>NNP1202075R</v>
      </c>
      <c r="B9947" s="1" t="s">
        <v>15408</v>
      </c>
      <c r="C9947" s="1" t="s">
        <v>2125</v>
      </c>
      <c r="D9947" t="s">
        <v>15406</v>
      </c>
    </row>
    <row r="9948" spans="1:4" x14ac:dyDescent="0.25">
      <c r="A9948" s="4" t="str">
        <f>HYPERLINK("http://www.autodoc.ru/Web/price/art/NNP1202080L?analog=on","NNP1202080L")</f>
        <v>NNP1202080L</v>
      </c>
      <c r="C9948" s="1" t="s">
        <v>2125</v>
      </c>
      <c r="D9948" t="s">
        <v>15409</v>
      </c>
    </row>
    <row r="9949" spans="1:4" x14ac:dyDescent="0.25">
      <c r="A9949" s="4" t="str">
        <f>HYPERLINK("http://www.autodoc.ru/Web/price/art/NNP1202080R?analog=on","NNP1202080R")</f>
        <v>NNP1202080R</v>
      </c>
      <c r="C9949" s="1" t="s">
        <v>2125</v>
      </c>
      <c r="D9949" t="s">
        <v>15410</v>
      </c>
    </row>
    <row r="9950" spans="1:4" x14ac:dyDescent="0.25">
      <c r="A9950" s="4" t="str">
        <f>HYPERLINK("http://www.autodoc.ru/Web/price/art/RNCLI01100B?analog=on","RNCLI01100B")</f>
        <v>RNCLI01100B</v>
      </c>
      <c r="B9950" s="1" t="s">
        <v>15411</v>
      </c>
      <c r="C9950" s="1" t="s">
        <v>1298</v>
      </c>
      <c r="D9950" t="s">
        <v>15412</v>
      </c>
    </row>
    <row r="9951" spans="1:4" x14ac:dyDescent="0.25">
      <c r="A9951" s="4" t="str">
        <f>HYPERLINK("http://www.autodoc.ru/Web/price/art/RNCLI01160X?analog=on","RNCLI01160X")</f>
        <v>RNCLI01160X</v>
      </c>
      <c r="B9951" s="1" t="s">
        <v>15413</v>
      </c>
      <c r="C9951" s="1" t="s">
        <v>1298</v>
      </c>
      <c r="D9951" t="s">
        <v>15414</v>
      </c>
    </row>
    <row r="9952" spans="1:4" x14ac:dyDescent="0.25">
      <c r="A9952" s="4" t="str">
        <f>HYPERLINK("http://www.autodoc.ru/Web/price/art/RNCLI01161X?analog=on","RNCLI01161X")</f>
        <v>RNCLI01161X</v>
      </c>
      <c r="B9952" s="1" t="s">
        <v>15413</v>
      </c>
      <c r="C9952" s="1" t="s">
        <v>1298</v>
      </c>
      <c r="D9952" t="s">
        <v>15415</v>
      </c>
    </row>
    <row r="9953" spans="1:4" x14ac:dyDescent="0.25">
      <c r="A9953" s="4" t="str">
        <f>HYPERLINK("http://www.autodoc.ru/Web/price/art/RNCLI01170BN?analog=on","RNCLI01170BN")</f>
        <v>RNCLI01170BN</v>
      </c>
      <c r="B9953" s="1" t="s">
        <v>15416</v>
      </c>
      <c r="C9953" s="1" t="s">
        <v>1298</v>
      </c>
      <c r="D9953" t="s">
        <v>15417</v>
      </c>
    </row>
    <row r="9954" spans="1:4" x14ac:dyDescent="0.25">
      <c r="A9954" s="4" t="str">
        <f>HYPERLINK("http://www.autodoc.ru/Web/price/art/RNCLI01171BL?analog=on","RNCLI01171BL")</f>
        <v>RNCLI01171BL</v>
      </c>
      <c r="B9954" s="1" t="s">
        <v>15418</v>
      </c>
      <c r="C9954" s="1" t="s">
        <v>1298</v>
      </c>
      <c r="D9954" t="s">
        <v>15419</v>
      </c>
    </row>
    <row r="9955" spans="1:4" x14ac:dyDescent="0.25">
      <c r="A9955" s="4" t="str">
        <f>HYPERLINK("http://www.autodoc.ru/Web/price/art/RNCLI01171BR?analog=on","RNCLI01171BR")</f>
        <v>RNCLI01171BR</v>
      </c>
      <c r="B9955" s="1" t="s">
        <v>15418</v>
      </c>
      <c r="C9955" s="1" t="s">
        <v>1298</v>
      </c>
      <c r="D9955" t="s">
        <v>15420</v>
      </c>
    </row>
    <row r="9956" spans="1:4" x14ac:dyDescent="0.25">
      <c r="A9956" s="4" t="str">
        <f>HYPERLINK("http://www.autodoc.ru/Web/price/art/RNCLI01181B?analog=on","RNCLI01181B")</f>
        <v>RNCLI01181B</v>
      </c>
      <c r="B9956" s="1" t="s">
        <v>15416</v>
      </c>
      <c r="C9956" s="1" t="s">
        <v>1298</v>
      </c>
      <c r="D9956" t="s">
        <v>15421</v>
      </c>
    </row>
    <row r="9957" spans="1:4" x14ac:dyDescent="0.25">
      <c r="A9957" s="4" t="str">
        <f>HYPERLINK("http://www.autodoc.ru/Web/price/art/RNCLI01211L?analog=on","RNCLI01211L")</f>
        <v>RNCLI01211L</v>
      </c>
      <c r="B9957" s="1" t="s">
        <v>15422</v>
      </c>
      <c r="C9957" s="1" t="s">
        <v>1298</v>
      </c>
      <c r="D9957" t="s">
        <v>15423</v>
      </c>
    </row>
    <row r="9958" spans="1:4" x14ac:dyDescent="0.25">
      <c r="A9958" s="4" t="str">
        <f>HYPERLINK("http://www.autodoc.ru/Web/price/art/RNCLI01211R?analog=on","RNCLI01211R")</f>
        <v>RNCLI01211R</v>
      </c>
      <c r="B9958" s="1" t="s">
        <v>15422</v>
      </c>
      <c r="C9958" s="1" t="s">
        <v>1298</v>
      </c>
      <c r="D9958" t="s">
        <v>15424</v>
      </c>
    </row>
    <row r="9959" spans="1:4" x14ac:dyDescent="0.25">
      <c r="A9959" s="4" t="str">
        <f>HYPERLINK("http://www.autodoc.ru/Web/price/art/RNCLI01220B?analog=on","RNCLI01220B")</f>
        <v>RNCLI01220B</v>
      </c>
      <c r="B9959" s="1" t="s">
        <v>15425</v>
      </c>
      <c r="C9959" s="1" t="s">
        <v>1298</v>
      </c>
      <c r="D9959" t="s">
        <v>15426</v>
      </c>
    </row>
    <row r="9960" spans="1:4" x14ac:dyDescent="0.25">
      <c r="A9960" s="4" t="str">
        <f>HYPERLINK("http://www.autodoc.ru/Web/price/art/RNCLI01270PL?analog=on","RNCLI01270PL")</f>
        <v>RNCLI01270PL</v>
      </c>
      <c r="B9960" s="1" t="s">
        <v>15427</v>
      </c>
      <c r="C9960" s="1" t="s">
        <v>1298</v>
      </c>
      <c r="D9960" t="s">
        <v>15428</v>
      </c>
    </row>
    <row r="9961" spans="1:4" x14ac:dyDescent="0.25">
      <c r="A9961" s="4" t="str">
        <f>HYPERLINK("http://www.autodoc.ru/Web/price/art/RNCLI01270PR?analog=on","RNCLI01270PR")</f>
        <v>RNCLI01270PR</v>
      </c>
      <c r="B9961" s="1" t="s">
        <v>15429</v>
      </c>
      <c r="C9961" s="1" t="s">
        <v>1298</v>
      </c>
      <c r="D9961" t="s">
        <v>15430</v>
      </c>
    </row>
    <row r="9962" spans="1:4" x14ac:dyDescent="0.25">
      <c r="A9962" s="4" t="str">
        <f>HYPERLINK("http://www.autodoc.ru/Web/price/art/RNCLI01271PL?analog=on","RNCLI01271PL")</f>
        <v>RNCLI01271PL</v>
      </c>
      <c r="B9962" s="1" t="s">
        <v>15427</v>
      </c>
      <c r="C9962" s="1" t="s">
        <v>1298</v>
      </c>
      <c r="D9962" t="s">
        <v>15431</v>
      </c>
    </row>
    <row r="9963" spans="1:4" x14ac:dyDescent="0.25">
      <c r="A9963" s="4" t="str">
        <f>HYPERLINK("http://www.autodoc.ru/Web/price/art/RNCLI01271PR?analog=on","RNCLI01271PR")</f>
        <v>RNCLI01271PR</v>
      </c>
      <c r="B9963" s="1" t="s">
        <v>15429</v>
      </c>
      <c r="C9963" s="1" t="s">
        <v>1298</v>
      </c>
      <c r="D9963" t="s">
        <v>15432</v>
      </c>
    </row>
    <row r="9964" spans="1:4" x14ac:dyDescent="0.25">
      <c r="A9964" s="4" t="str">
        <f>HYPERLINK("http://www.autodoc.ru/Web/price/art/RNLOG05280Z?analog=on","RNLOG05280Z")</f>
        <v>RNLOG05280Z</v>
      </c>
      <c r="B9964" s="1" t="s">
        <v>15433</v>
      </c>
      <c r="C9964" s="1" t="s">
        <v>725</v>
      </c>
      <c r="D9964" t="s">
        <v>15434</v>
      </c>
    </row>
    <row r="9965" spans="1:4" x14ac:dyDescent="0.25">
      <c r="A9965" s="4" t="str">
        <f>HYPERLINK("http://www.autodoc.ru/Web/price/art/RNCLI01300L?analog=on","RNCLI01300L")</f>
        <v>RNCLI01300L</v>
      </c>
      <c r="B9965" s="1" t="s">
        <v>15435</v>
      </c>
      <c r="C9965" s="1" t="s">
        <v>1298</v>
      </c>
      <c r="D9965" t="s">
        <v>15436</v>
      </c>
    </row>
    <row r="9966" spans="1:4" x14ac:dyDescent="0.25">
      <c r="A9966" s="4" t="str">
        <f>HYPERLINK("http://www.autodoc.ru/Web/price/art/RNCLI01300R?analog=on","RNCLI01300R")</f>
        <v>RNCLI01300R</v>
      </c>
      <c r="B9966" s="1" t="s">
        <v>15437</v>
      </c>
      <c r="C9966" s="1" t="s">
        <v>1298</v>
      </c>
      <c r="D9966" t="s">
        <v>15438</v>
      </c>
    </row>
    <row r="9967" spans="1:4" x14ac:dyDescent="0.25">
      <c r="A9967" s="4" t="str">
        <f>HYPERLINK("http://www.autodoc.ru/Web/price/art/RNCLI01301L?analog=on","RNCLI01301L")</f>
        <v>RNCLI01301L</v>
      </c>
      <c r="B9967" s="1" t="s">
        <v>15439</v>
      </c>
      <c r="C9967" s="1" t="s">
        <v>1298</v>
      </c>
      <c r="D9967" t="s">
        <v>15440</v>
      </c>
    </row>
    <row r="9968" spans="1:4" x14ac:dyDescent="0.25">
      <c r="A9968" s="4" t="str">
        <f>HYPERLINK("http://www.autodoc.ru/Web/price/art/RNCLI01301R?analog=on","RNCLI01301R")</f>
        <v>RNCLI01301R</v>
      </c>
      <c r="B9968" s="1" t="s">
        <v>15437</v>
      </c>
      <c r="C9968" s="1" t="s">
        <v>1298</v>
      </c>
      <c r="D9968" t="s">
        <v>15441</v>
      </c>
    </row>
    <row r="9969" spans="1:4" x14ac:dyDescent="0.25">
      <c r="A9969" s="4" t="str">
        <f>HYPERLINK("http://www.autodoc.ru/Web/price/art/RNCLI01331?analog=on","RNCLI01331")</f>
        <v>RNCLI01331</v>
      </c>
      <c r="B9969" s="1" t="s">
        <v>15442</v>
      </c>
      <c r="C9969" s="1" t="s">
        <v>1298</v>
      </c>
      <c r="D9969" t="s">
        <v>15443</v>
      </c>
    </row>
    <row r="9970" spans="1:4" x14ac:dyDescent="0.25">
      <c r="A9970" s="4" t="str">
        <f>HYPERLINK("http://www.autodoc.ru/Web/price/art/RNCLI01380?analog=on","RNCLI01380")</f>
        <v>RNCLI01380</v>
      </c>
      <c r="B9970" s="1" t="s">
        <v>15444</v>
      </c>
      <c r="C9970" s="1" t="s">
        <v>1298</v>
      </c>
      <c r="D9970" t="s">
        <v>15445</v>
      </c>
    </row>
    <row r="9971" spans="1:4" x14ac:dyDescent="0.25">
      <c r="A9971" s="4" t="str">
        <f>HYPERLINK("http://www.autodoc.ru/Web/price/art/RNCLI01450L?analog=on","RNCLI01450L")</f>
        <v>RNCLI01450L</v>
      </c>
      <c r="B9971" s="1" t="s">
        <v>15446</v>
      </c>
      <c r="C9971" s="1" t="s">
        <v>1298</v>
      </c>
      <c r="D9971" t="s">
        <v>15447</v>
      </c>
    </row>
    <row r="9972" spans="1:4" x14ac:dyDescent="0.25">
      <c r="A9972" s="4" t="str">
        <f>HYPERLINK("http://www.autodoc.ru/Web/price/art/RNCLI01450R?analog=on","RNCLI01450R")</f>
        <v>RNCLI01450R</v>
      </c>
      <c r="B9972" s="1" t="s">
        <v>15448</v>
      </c>
      <c r="C9972" s="1" t="s">
        <v>1298</v>
      </c>
      <c r="D9972" t="s">
        <v>15449</v>
      </c>
    </row>
    <row r="9973" spans="1:4" x14ac:dyDescent="0.25">
      <c r="A9973" s="4" t="str">
        <f>HYPERLINK("http://www.autodoc.ru/Web/price/art/RNCLI01451XL?analog=on","RNCLI01451XL")</f>
        <v>RNCLI01451XL</v>
      </c>
      <c r="B9973" s="1" t="s">
        <v>15446</v>
      </c>
      <c r="C9973" s="1" t="s">
        <v>1298</v>
      </c>
      <c r="D9973" t="s">
        <v>15450</v>
      </c>
    </row>
    <row r="9974" spans="1:4" x14ac:dyDescent="0.25">
      <c r="A9974" s="4" t="str">
        <f>HYPERLINK("http://www.autodoc.ru/Web/price/art/RNCLI01451XR?analog=on","RNCLI01451XR")</f>
        <v>RNCLI01451XR</v>
      </c>
      <c r="B9974" s="1" t="s">
        <v>15448</v>
      </c>
      <c r="C9974" s="1" t="s">
        <v>1298</v>
      </c>
      <c r="D9974" t="s">
        <v>15451</v>
      </c>
    </row>
    <row r="9975" spans="1:4" x14ac:dyDescent="0.25">
      <c r="A9975" s="4" t="str">
        <f>HYPERLINK("http://www.autodoc.ru/Web/price/art/RNCLI01453XL?analog=on","RNCLI01453XL")</f>
        <v>RNCLI01453XL</v>
      </c>
      <c r="B9975" s="1" t="s">
        <v>15452</v>
      </c>
      <c r="C9975" s="1" t="s">
        <v>1298</v>
      </c>
      <c r="D9975" t="s">
        <v>15453</v>
      </c>
    </row>
    <row r="9976" spans="1:4" x14ac:dyDescent="0.25">
      <c r="A9976" s="4" t="str">
        <f>HYPERLINK("http://www.autodoc.ru/Web/price/art/RNCLI01453XR?analog=on","RNCLI01453XR")</f>
        <v>RNCLI01453XR</v>
      </c>
      <c r="B9976" s="1" t="s">
        <v>15454</v>
      </c>
      <c r="C9976" s="1" t="s">
        <v>1298</v>
      </c>
      <c r="D9976" t="s">
        <v>15455</v>
      </c>
    </row>
    <row r="9977" spans="1:4" x14ac:dyDescent="0.25">
      <c r="A9977" s="4" t="str">
        <f>HYPERLINK("http://www.autodoc.ru/Web/price/art/RNLOG05461L?analog=on","RNLOG05461L")</f>
        <v>RNLOG05461L</v>
      </c>
      <c r="B9977" s="1" t="s">
        <v>15456</v>
      </c>
      <c r="C9977" s="1" t="s">
        <v>725</v>
      </c>
      <c r="D9977" t="s">
        <v>15457</v>
      </c>
    </row>
    <row r="9978" spans="1:4" x14ac:dyDescent="0.25">
      <c r="A9978" s="4" t="str">
        <f>HYPERLINK("http://www.autodoc.ru/Web/price/art/RNLOG05461R?analog=on","RNLOG05461R")</f>
        <v>RNLOG05461R</v>
      </c>
      <c r="B9978" s="1" t="s">
        <v>15458</v>
      </c>
      <c r="C9978" s="1" t="s">
        <v>725</v>
      </c>
      <c r="D9978" t="s">
        <v>15459</v>
      </c>
    </row>
    <row r="9979" spans="1:4" x14ac:dyDescent="0.25">
      <c r="A9979" s="4" t="str">
        <f>HYPERLINK("http://www.autodoc.ru/Web/price/art/RNLOG05463L?analog=on","RNLOG05463L")</f>
        <v>RNLOG05463L</v>
      </c>
      <c r="C9979" s="1" t="s">
        <v>725</v>
      </c>
      <c r="D9979" t="s">
        <v>15460</v>
      </c>
    </row>
    <row r="9980" spans="1:4" x14ac:dyDescent="0.25">
      <c r="A9980" s="4" t="str">
        <f>HYPERLINK("http://www.autodoc.ru/Web/price/art/RNLOG05463R?analog=on","RNLOG05463R")</f>
        <v>RNLOG05463R</v>
      </c>
      <c r="C9980" s="1" t="s">
        <v>725</v>
      </c>
      <c r="D9980" t="s">
        <v>15461</v>
      </c>
    </row>
    <row r="9981" spans="1:4" x14ac:dyDescent="0.25">
      <c r="A9981" s="4" t="str">
        <f>HYPERLINK("http://www.autodoc.ru/Web/price/art/RNCLI01640X?analog=on","RNCLI01640X")</f>
        <v>RNCLI01640X</v>
      </c>
      <c r="B9981" s="1" t="s">
        <v>15462</v>
      </c>
      <c r="C9981" s="1" t="s">
        <v>1298</v>
      </c>
      <c r="D9981" t="s">
        <v>15463</v>
      </c>
    </row>
    <row r="9982" spans="1:4" x14ac:dyDescent="0.25">
      <c r="A9982" s="4" t="str">
        <f>HYPERLINK("http://www.autodoc.ru/Web/price/art/RNCLI01641?analog=on","RNCLI01641")</f>
        <v>RNCLI01641</v>
      </c>
      <c r="B9982" s="1" t="s">
        <v>15464</v>
      </c>
      <c r="C9982" s="1" t="s">
        <v>1298</v>
      </c>
      <c r="D9982" t="s">
        <v>15465</v>
      </c>
    </row>
    <row r="9983" spans="1:4" x14ac:dyDescent="0.25">
      <c r="A9983" s="4" t="str">
        <f>HYPERLINK("http://www.autodoc.ru/Web/price/art/RNCLI98740RWL?analog=on","RNCLI98740RWL")</f>
        <v>RNCLI98740RWL</v>
      </c>
      <c r="B9983" s="1" t="s">
        <v>15466</v>
      </c>
      <c r="C9983" s="1" t="s">
        <v>699</v>
      </c>
      <c r="D9983" t="s">
        <v>15467</v>
      </c>
    </row>
    <row r="9984" spans="1:4" x14ac:dyDescent="0.25">
      <c r="A9984" s="4" t="str">
        <f>HYPERLINK("http://www.autodoc.ru/Web/price/art/RNCLI98740RYL?analog=on","RNCLI98740RYL")</f>
        <v>RNCLI98740RYL</v>
      </c>
      <c r="B9984" s="1" t="s">
        <v>15468</v>
      </c>
      <c r="C9984" s="1" t="s">
        <v>699</v>
      </c>
      <c r="D9984" t="s">
        <v>15469</v>
      </c>
    </row>
    <row r="9985" spans="1:4" x14ac:dyDescent="0.25">
      <c r="A9985" s="4" t="str">
        <f>HYPERLINK("http://www.autodoc.ru/Web/price/art/RNCLI98740RWR?analog=on","RNCLI98740RWR")</f>
        <v>RNCLI98740RWR</v>
      </c>
      <c r="B9985" s="1" t="s">
        <v>15470</v>
      </c>
      <c r="C9985" s="1" t="s">
        <v>699</v>
      </c>
      <c r="D9985" t="s">
        <v>15471</v>
      </c>
    </row>
    <row r="9986" spans="1:4" x14ac:dyDescent="0.25">
      <c r="A9986" s="4" t="str">
        <f>HYPERLINK("http://www.autodoc.ru/Web/price/art/RNCLI98740RYR?analog=on","RNCLI98740RYR")</f>
        <v>RNCLI98740RYR</v>
      </c>
      <c r="B9986" s="1" t="s">
        <v>15472</v>
      </c>
      <c r="C9986" s="1" t="s">
        <v>699</v>
      </c>
      <c r="D9986" t="s">
        <v>15473</v>
      </c>
    </row>
    <row r="9987" spans="1:4" x14ac:dyDescent="0.25">
      <c r="A9987" s="4" t="str">
        <f>HYPERLINK("http://www.autodoc.ru/Web/price/art/RNCLI01740HN?analog=on","RNCLI01740HN")</f>
        <v>RNCLI01740HN</v>
      </c>
      <c r="B9987" s="1" t="s">
        <v>15474</v>
      </c>
      <c r="C9987" s="1" t="s">
        <v>1298</v>
      </c>
      <c r="D9987" t="s">
        <v>15475</v>
      </c>
    </row>
    <row r="9988" spans="1:4" x14ac:dyDescent="0.25">
      <c r="A9988" s="4" t="str">
        <f>HYPERLINK("http://www.autodoc.ru/Web/price/art/RNCLI01741L?analog=on","RNCLI01741L")</f>
        <v>RNCLI01741L</v>
      </c>
      <c r="B9988" s="1" t="s">
        <v>15476</v>
      </c>
      <c r="C9988" s="1" t="s">
        <v>1298</v>
      </c>
      <c r="D9988" t="s">
        <v>15477</v>
      </c>
    </row>
    <row r="9989" spans="1:4" x14ac:dyDescent="0.25">
      <c r="A9989" s="4" t="str">
        <f>HYPERLINK("http://www.autodoc.ru/Web/price/art/RNCLI01741R?analog=on","RNCLI01741R")</f>
        <v>RNCLI01741R</v>
      </c>
      <c r="B9989" s="1" t="s">
        <v>15478</v>
      </c>
      <c r="C9989" s="1" t="s">
        <v>1298</v>
      </c>
      <c r="D9989" t="s">
        <v>15479</v>
      </c>
    </row>
    <row r="9990" spans="1:4" x14ac:dyDescent="0.25">
      <c r="A9990" s="4" t="str">
        <f>HYPERLINK("http://www.autodoc.ru/Web/price/art/RNCLI01742BHN?analog=on","RNCLI01742BHN")</f>
        <v>RNCLI01742BHN</v>
      </c>
      <c r="B9990" s="1" t="s">
        <v>15474</v>
      </c>
      <c r="C9990" s="1" t="s">
        <v>1298</v>
      </c>
      <c r="D9990" t="s">
        <v>15480</v>
      </c>
    </row>
    <row r="9991" spans="1:4" x14ac:dyDescent="0.25">
      <c r="A9991" s="4" t="str">
        <f>HYPERLINK("http://www.autodoc.ru/Web/price/art/RNMEG95913?analog=on","RNMEG95913")</f>
        <v>RNMEG95913</v>
      </c>
      <c r="B9991" s="1" t="s">
        <v>15481</v>
      </c>
      <c r="C9991" s="1" t="s">
        <v>1186</v>
      </c>
      <c r="D9991" t="s">
        <v>15482</v>
      </c>
    </row>
    <row r="9992" spans="1:4" x14ac:dyDescent="0.25">
      <c r="A9992" s="4" t="str">
        <f>HYPERLINK("http://www.autodoc.ru/Web/price/art/RNCLI98930?analog=on","RNCLI98930")</f>
        <v>RNCLI98930</v>
      </c>
      <c r="B9992" s="1" t="s">
        <v>15483</v>
      </c>
      <c r="C9992" s="1" t="s">
        <v>699</v>
      </c>
      <c r="D9992" t="s">
        <v>15357</v>
      </c>
    </row>
    <row r="9993" spans="1:4" x14ac:dyDescent="0.25">
      <c r="A9993" s="3" t="s">
        <v>15484</v>
      </c>
      <c r="B9993" s="3"/>
      <c r="C9993" s="3"/>
      <c r="D9993" s="3"/>
    </row>
    <row r="9994" spans="1:4" x14ac:dyDescent="0.25">
      <c r="A9994" s="4" t="str">
        <f>HYPERLINK("http://www.autodoc.ru/Web/price/art/RNCLI98000L?analog=on","RNCLI98000L")</f>
        <v>RNCLI98000L</v>
      </c>
      <c r="B9994" s="1" t="s">
        <v>15485</v>
      </c>
      <c r="C9994" s="1" t="s">
        <v>3243</v>
      </c>
      <c r="D9994" t="s">
        <v>15486</v>
      </c>
    </row>
    <row r="9995" spans="1:4" x14ac:dyDescent="0.25">
      <c r="A9995" s="4" t="str">
        <f>HYPERLINK("http://www.autodoc.ru/Web/price/art/RNCLI98000R?analog=on","RNCLI98000R")</f>
        <v>RNCLI98000R</v>
      </c>
      <c r="B9995" s="1" t="s">
        <v>15487</v>
      </c>
      <c r="C9995" s="1" t="s">
        <v>3243</v>
      </c>
      <c r="D9995" t="s">
        <v>15488</v>
      </c>
    </row>
    <row r="9996" spans="1:4" x14ac:dyDescent="0.25">
      <c r="A9996" s="4" t="str">
        <f>HYPERLINK("http://www.autodoc.ru/Web/price/art/RNCLI98001L?analog=on","RNCLI98001L")</f>
        <v>RNCLI98001L</v>
      </c>
      <c r="B9996" s="1" t="s">
        <v>15489</v>
      </c>
      <c r="C9996" s="1" t="s">
        <v>3243</v>
      </c>
      <c r="D9996" t="s">
        <v>15490</v>
      </c>
    </row>
    <row r="9997" spans="1:4" x14ac:dyDescent="0.25">
      <c r="A9997" s="4" t="str">
        <f>HYPERLINK("http://www.autodoc.ru/Web/price/art/RNCLI98001R?analog=on","RNCLI98001R")</f>
        <v>RNCLI98001R</v>
      </c>
      <c r="B9997" s="1" t="s">
        <v>15491</v>
      </c>
      <c r="C9997" s="1" t="s">
        <v>3243</v>
      </c>
      <c r="D9997" t="s">
        <v>15492</v>
      </c>
    </row>
    <row r="9998" spans="1:4" x14ac:dyDescent="0.25">
      <c r="A9998" s="4" t="str">
        <f>HYPERLINK("http://www.autodoc.ru/Web/price/art/RNCLI98070L?analog=on","RNCLI98070L")</f>
        <v>RNCLI98070L</v>
      </c>
      <c r="B9998" s="1" t="s">
        <v>15493</v>
      </c>
      <c r="C9998" s="1" t="s">
        <v>3243</v>
      </c>
      <c r="D9998" t="s">
        <v>15494</v>
      </c>
    </row>
    <row r="9999" spans="1:4" x14ac:dyDescent="0.25">
      <c r="A9999" s="4" t="str">
        <f>HYPERLINK("http://www.autodoc.ru/Web/price/art/RNCLI98070R?analog=on","RNCLI98070R")</f>
        <v>RNCLI98070R</v>
      </c>
      <c r="B9999" s="1" t="s">
        <v>15495</v>
      </c>
      <c r="C9999" s="1" t="s">
        <v>3243</v>
      </c>
      <c r="D9999" t="s">
        <v>15496</v>
      </c>
    </row>
    <row r="10000" spans="1:4" x14ac:dyDescent="0.25">
      <c r="A10000" s="4" t="str">
        <f>HYPERLINK("http://www.autodoc.ru/Web/price/art/RNCLI98140X?analog=on","RNCLI98140X")</f>
        <v>RNCLI98140X</v>
      </c>
      <c r="B10000" s="1" t="s">
        <v>15497</v>
      </c>
      <c r="C10000" s="1" t="s">
        <v>3243</v>
      </c>
      <c r="D10000" t="s">
        <v>15498</v>
      </c>
    </row>
    <row r="10001" spans="1:4" x14ac:dyDescent="0.25">
      <c r="A10001" s="4" t="str">
        <f>HYPERLINK("http://www.autodoc.ru/Web/price/art/RNCLI98160B?analog=on","RNCLI98160B")</f>
        <v>RNCLI98160B</v>
      </c>
      <c r="B10001" s="1" t="s">
        <v>15499</v>
      </c>
      <c r="C10001" s="1" t="s">
        <v>3243</v>
      </c>
      <c r="D10001" t="s">
        <v>15500</v>
      </c>
    </row>
    <row r="10002" spans="1:4" x14ac:dyDescent="0.25">
      <c r="A10002" s="4" t="str">
        <f>HYPERLINK("http://www.autodoc.ru/Web/price/art/RNCLI98161B?analog=on","RNCLI98161B")</f>
        <v>RNCLI98161B</v>
      </c>
      <c r="B10002" s="1" t="s">
        <v>15501</v>
      </c>
      <c r="C10002" s="1" t="s">
        <v>3243</v>
      </c>
      <c r="D10002" t="s">
        <v>15502</v>
      </c>
    </row>
    <row r="10003" spans="1:4" x14ac:dyDescent="0.25">
      <c r="A10003" s="4" t="str">
        <f>HYPERLINK("http://www.autodoc.ru/Web/price/art/RNCLI98270PL?analog=on","RNCLI98270PL")</f>
        <v>RNCLI98270PL</v>
      </c>
      <c r="B10003" s="1" t="s">
        <v>15503</v>
      </c>
      <c r="C10003" s="1" t="s">
        <v>3243</v>
      </c>
      <c r="D10003" t="s">
        <v>15504</v>
      </c>
    </row>
    <row r="10004" spans="1:4" x14ac:dyDescent="0.25">
      <c r="A10004" s="4" t="str">
        <f>HYPERLINK("http://www.autodoc.ru/Web/price/art/RNCLI98270PR?analog=on","RNCLI98270PR")</f>
        <v>RNCLI98270PR</v>
      </c>
      <c r="B10004" s="1" t="s">
        <v>15505</v>
      </c>
      <c r="C10004" s="1" t="s">
        <v>3243</v>
      </c>
      <c r="D10004" t="s">
        <v>15506</v>
      </c>
    </row>
    <row r="10005" spans="1:4" x14ac:dyDescent="0.25">
      <c r="A10005" s="4" t="str">
        <f>HYPERLINK("http://www.autodoc.ru/Web/price/art/RNLOG05280Z?analog=on","RNLOG05280Z")</f>
        <v>RNLOG05280Z</v>
      </c>
      <c r="B10005" s="1" t="s">
        <v>15433</v>
      </c>
      <c r="C10005" s="1" t="s">
        <v>725</v>
      </c>
      <c r="D10005" t="s">
        <v>15434</v>
      </c>
    </row>
    <row r="10006" spans="1:4" x14ac:dyDescent="0.25">
      <c r="A10006" s="4" t="str">
        <f>HYPERLINK("http://www.autodoc.ru/Web/price/art/RNLOG05281Z?analog=on","RNLOG05281Z")</f>
        <v>RNLOG05281Z</v>
      </c>
      <c r="B10006" s="1" t="s">
        <v>15433</v>
      </c>
      <c r="C10006" s="1" t="s">
        <v>725</v>
      </c>
      <c r="D10006" t="s">
        <v>15507</v>
      </c>
    </row>
    <row r="10007" spans="1:4" x14ac:dyDescent="0.25">
      <c r="A10007" s="4" t="str">
        <f>HYPERLINK("http://www.autodoc.ru/Web/price/art/RNCLI98330?analog=on","RNCLI98330")</f>
        <v>RNCLI98330</v>
      </c>
      <c r="B10007" s="1" t="s">
        <v>15508</v>
      </c>
      <c r="C10007" s="1" t="s">
        <v>3243</v>
      </c>
      <c r="D10007" t="s">
        <v>15509</v>
      </c>
    </row>
    <row r="10008" spans="1:4" x14ac:dyDescent="0.25">
      <c r="A10008" s="4" t="str">
        <f>HYPERLINK("http://www.autodoc.ru/Web/price/art/RNCLI98380?analog=on","RNCLI98380")</f>
        <v>RNCLI98380</v>
      </c>
      <c r="B10008" s="1" t="s">
        <v>15510</v>
      </c>
      <c r="C10008" s="1" t="s">
        <v>3243</v>
      </c>
      <c r="D10008" t="s">
        <v>15336</v>
      </c>
    </row>
    <row r="10009" spans="1:4" x14ac:dyDescent="0.25">
      <c r="A10009" s="4" t="str">
        <f>HYPERLINK("http://www.autodoc.ru/Web/price/art/RNCLI98390?analog=on","RNCLI98390")</f>
        <v>RNCLI98390</v>
      </c>
      <c r="B10009" s="1" t="s">
        <v>15511</v>
      </c>
      <c r="C10009" s="1" t="s">
        <v>699</v>
      </c>
      <c r="D10009" t="s">
        <v>15512</v>
      </c>
    </row>
    <row r="10010" spans="1:4" x14ac:dyDescent="0.25">
      <c r="A10010" s="4" t="str">
        <f>HYPERLINK("http://www.autodoc.ru/Web/price/art/RNCLI98410?analog=on","RNCLI98410")</f>
        <v>RNCLI98410</v>
      </c>
      <c r="B10010" s="1" t="s">
        <v>15513</v>
      </c>
      <c r="C10010" s="1" t="s">
        <v>3243</v>
      </c>
      <c r="D10010" t="s">
        <v>15514</v>
      </c>
    </row>
    <row r="10011" spans="1:4" x14ac:dyDescent="0.25">
      <c r="A10011" s="4" t="str">
        <f>HYPERLINK("http://www.autodoc.ru/Web/price/art/RNCLI98450XL?analog=on","RNCLI98450XL")</f>
        <v>RNCLI98450XL</v>
      </c>
      <c r="B10011" s="1" t="s">
        <v>15515</v>
      </c>
      <c r="C10011" s="1" t="s">
        <v>3243</v>
      </c>
      <c r="D10011" t="s">
        <v>15516</v>
      </c>
    </row>
    <row r="10012" spans="1:4" x14ac:dyDescent="0.25">
      <c r="A10012" s="4" t="str">
        <f>HYPERLINK("http://www.autodoc.ru/Web/price/art/RNCLI98450XR?analog=on","RNCLI98450XR")</f>
        <v>RNCLI98450XR</v>
      </c>
      <c r="B10012" s="1" t="s">
        <v>15517</v>
      </c>
      <c r="C10012" s="1" t="s">
        <v>3243</v>
      </c>
      <c r="D10012" t="s">
        <v>15518</v>
      </c>
    </row>
    <row r="10013" spans="1:4" x14ac:dyDescent="0.25">
      <c r="A10013" s="4" t="str">
        <f>HYPERLINK("http://www.autodoc.ru/Web/price/art/RNCLI98451L?analog=on","RNCLI98451L")</f>
        <v>RNCLI98451L</v>
      </c>
      <c r="B10013" s="1" t="s">
        <v>15519</v>
      </c>
      <c r="C10013" s="1" t="s">
        <v>3243</v>
      </c>
      <c r="D10013" t="s">
        <v>15520</v>
      </c>
    </row>
    <row r="10014" spans="1:4" x14ac:dyDescent="0.25">
      <c r="A10014" s="4" t="str">
        <f>HYPERLINK("http://www.autodoc.ru/Web/price/art/RNCLI98451R?analog=on","RNCLI98451R")</f>
        <v>RNCLI98451R</v>
      </c>
      <c r="B10014" s="1" t="s">
        <v>15521</v>
      </c>
      <c r="C10014" s="1" t="s">
        <v>3243</v>
      </c>
      <c r="D10014" t="s">
        <v>15522</v>
      </c>
    </row>
    <row r="10015" spans="1:4" x14ac:dyDescent="0.25">
      <c r="A10015" s="4" t="str">
        <f>HYPERLINK("http://www.autodoc.ru/Web/price/art/RNCLI98740RWL?analog=on","RNCLI98740RWL")</f>
        <v>RNCLI98740RWL</v>
      </c>
      <c r="B10015" s="1" t="s">
        <v>15466</v>
      </c>
      <c r="C10015" s="1" t="s">
        <v>699</v>
      </c>
      <c r="D10015" t="s">
        <v>15467</v>
      </c>
    </row>
    <row r="10016" spans="1:4" x14ac:dyDescent="0.25">
      <c r="A10016" s="4" t="str">
        <f>HYPERLINK("http://www.autodoc.ru/Web/price/art/RNCLI98740RYL?analog=on","RNCLI98740RYL")</f>
        <v>RNCLI98740RYL</v>
      </c>
      <c r="B10016" s="1" t="s">
        <v>15468</v>
      </c>
      <c r="C10016" s="1" t="s">
        <v>699</v>
      </c>
      <c r="D10016" t="s">
        <v>15469</v>
      </c>
    </row>
    <row r="10017" spans="1:4" x14ac:dyDescent="0.25">
      <c r="A10017" s="4" t="str">
        <f>HYPERLINK("http://www.autodoc.ru/Web/price/art/RNCLI98740RWR?analog=on","RNCLI98740RWR")</f>
        <v>RNCLI98740RWR</v>
      </c>
      <c r="B10017" s="1" t="s">
        <v>15470</v>
      </c>
      <c r="C10017" s="1" t="s">
        <v>699</v>
      </c>
      <c r="D10017" t="s">
        <v>15471</v>
      </c>
    </row>
    <row r="10018" spans="1:4" x14ac:dyDescent="0.25">
      <c r="A10018" s="4" t="str">
        <f>HYPERLINK("http://www.autodoc.ru/Web/price/art/RNCLI98740RYR?analog=on","RNCLI98740RYR")</f>
        <v>RNCLI98740RYR</v>
      </c>
      <c r="B10018" s="1" t="s">
        <v>15472</v>
      </c>
      <c r="C10018" s="1" t="s">
        <v>699</v>
      </c>
      <c r="D10018" t="s">
        <v>15473</v>
      </c>
    </row>
    <row r="10019" spans="1:4" x14ac:dyDescent="0.25">
      <c r="A10019" s="4" t="str">
        <f>HYPERLINK("http://www.autodoc.ru/Web/price/art/RNMEG95913?analog=on","RNMEG95913")</f>
        <v>RNMEG95913</v>
      </c>
      <c r="B10019" s="1" t="s">
        <v>15481</v>
      </c>
      <c r="C10019" s="1" t="s">
        <v>1186</v>
      </c>
      <c r="D10019" t="s">
        <v>15482</v>
      </c>
    </row>
    <row r="10020" spans="1:4" x14ac:dyDescent="0.25">
      <c r="A10020" s="4" t="str">
        <f>HYPERLINK("http://www.autodoc.ru/Web/price/art/RNCLI98914?analog=on","RNCLI98914")</f>
        <v>RNCLI98914</v>
      </c>
      <c r="B10020" s="1" t="s">
        <v>15523</v>
      </c>
      <c r="C10020" s="1" t="s">
        <v>699</v>
      </c>
      <c r="D10020" t="s">
        <v>15524</v>
      </c>
    </row>
    <row r="10021" spans="1:4" x14ac:dyDescent="0.25">
      <c r="A10021" s="4" t="str">
        <f>HYPERLINK("http://www.autodoc.ru/Web/price/art/RNCLI98930?analog=on","RNCLI98930")</f>
        <v>RNCLI98930</v>
      </c>
      <c r="B10021" s="1" t="s">
        <v>15483</v>
      </c>
      <c r="C10021" s="1" t="s">
        <v>699</v>
      </c>
      <c r="D10021" t="s">
        <v>15357</v>
      </c>
    </row>
    <row r="10022" spans="1:4" x14ac:dyDescent="0.25">
      <c r="A10022" s="4" t="str">
        <f>HYPERLINK("http://www.autodoc.ru/Web/price/art/RNCLI989F0P?analog=on","RNCLI989F0P")</f>
        <v>RNCLI989F0P</v>
      </c>
      <c r="B10022" s="1" t="s">
        <v>15525</v>
      </c>
      <c r="C10022" s="1" t="s">
        <v>699</v>
      </c>
      <c r="D10022" t="s">
        <v>15526</v>
      </c>
    </row>
    <row r="10023" spans="1:4" x14ac:dyDescent="0.25">
      <c r="A10023" s="4" t="str">
        <f>HYPERLINK("http://www.autodoc.ru/Web/price/art/RNCLI98970?analog=on","RNCLI98970")</f>
        <v>RNCLI98970</v>
      </c>
      <c r="B10023" s="1" t="s">
        <v>15527</v>
      </c>
      <c r="C10023" s="1" t="s">
        <v>5185</v>
      </c>
      <c r="D10023" t="s">
        <v>15528</v>
      </c>
    </row>
    <row r="10024" spans="1:4" x14ac:dyDescent="0.25">
      <c r="A10024" s="3" t="s">
        <v>15529</v>
      </c>
      <c r="B10024" s="3"/>
      <c r="C10024" s="3"/>
      <c r="D10024" s="3"/>
    </row>
    <row r="10025" spans="1:4" x14ac:dyDescent="0.25">
      <c r="A10025" s="4" t="str">
        <f>HYPERLINK("http://www.autodoc.ru/Web/price/art/RNDOK18000L?analog=on","RNDOK18000L")</f>
        <v>RNDOK18000L</v>
      </c>
      <c r="B10025" s="1" t="s">
        <v>15530</v>
      </c>
      <c r="C10025" s="1" t="s">
        <v>15531</v>
      </c>
      <c r="D10025" t="s">
        <v>15532</v>
      </c>
    </row>
    <row r="10026" spans="1:4" x14ac:dyDescent="0.25">
      <c r="A10026" s="4" t="str">
        <f>HYPERLINK("http://www.autodoc.ru/Web/price/art/RNDOK18000R?analog=on","RNDOK18000R")</f>
        <v>RNDOK18000R</v>
      </c>
      <c r="B10026" s="1" t="s">
        <v>15533</v>
      </c>
      <c r="C10026" s="1" t="s">
        <v>15531</v>
      </c>
      <c r="D10026" t="s">
        <v>15534</v>
      </c>
    </row>
    <row r="10027" spans="1:4" x14ac:dyDescent="0.25">
      <c r="A10027" s="4" t="str">
        <f>HYPERLINK("http://www.autodoc.ru/Web/price/art/RNDOK18160?analog=on","RNDOK18160")</f>
        <v>RNDOK18160</v>
      </c>
      <c r="B10027" s="1" t="s">
        <v>15535</v>
      </c>
      <c r="C10027" s="1" t="s">
        <v>15531</v>
      </c>
      <c r="D10027" t="s">
        <v>15536</v>
      </c>
    </row>
    <row r="10028" spans="1:4" x14ac:dyDescent="0.25">
      <c r="A10028" s="4" t="str">
        <f>HYPERLINK("http://www.autodoc.ru/Web/price/art/RNDOK18161?analog=on","RNDOK18161")</f>
        <v>RNDOK18161</v>
      </c>
      <c r="B10028" s="1" t="s">
        <v>15535</v>
      </c>
      <c r="C10028" s="1" t="s">
        <v>15531</v>
      </c>
      <c r="D10028" t="s">
        <v>15537</v>
      </c>
    </row>
    <row r="10029" spans="1:4" x14ac:dyDescent="0.25">
      <c r="A10029" s="4" t="str">
        <f>HYPERLINK("http://www.autodoc.ru/Web/price/art/RNDOK18162?analog=on","RNDOK18162")</f>
        <v>RNDOK18162</v>
      </c>
      <c r="B10029" s="1" t="s">
        <v>15535</v>
      </c>
      <c r="C10029" s="1" t="s">
        <v>15531</v>
      </c>
      <c r="D10029" t="s">
        <v>15538</v>
      </c>
    </row>
    <row r="10030" spans="1:4" x14ac:dyDescent="0.25">
      <c r="A10030" s="4" t="str">
        <f>HYPERLINK("http://www.autodoc.ru/Web/price/art/RNDOK18163?analog=on","RNDOK18163")</f>
        <v>RNDOK18163</v>
      </c>
      <c r="B10030" s="1" t="s">
        <v>15535</v>
      </c>
      <c r="C10030" s="1" t="s">
        <v>15531</v>
      </c>
      <c r="D10030" t="s">
        <v>15539</v>
      </c>
    </row>
    <row r="10031" spans="1:4" x14ac:dyDescent="0.25">
      <c r="A10031" s="4" t="str">
        <f>HYPERLINK("http://www.autodoc.ru/Web/price/art/RNDOK18190?analog=on","RNDOK18190")</f>
        <v>RNDOK18190</v>
      </c>
      <c r="B10031" s="1" t="s">
        <v>15540</v>
      </c>
      <c r="C10031" s="1" t="s">
        <v>15531</v>
      </c>
      <c r="D10031" t="s">
        <v>15541</v>
      </c>
    </row>
    <row r="10032" spans="1:4" x14ac:dyDescent="0.25">
      <c r="A10032" s="4" t="str">
        <f>HYPERLINK("http://www.autodoc.ru/Web/price/art/RNDOK18220?analog=on","RNDOK18220")</f>
        <v>RNDOK18220</v>
      </c>
      <c r="B10032" s="1" t="s">
        <v>15542</v>
      </c>
      <c r="C10032" s="1" t="s">
        <v>15531</v>
      </c>
      <c r="D10032" t="s">
        <v>15543</v>
      </c>
    </row>
    <row r="10033" spans="1:4" x14ac:dyDescent="0.25">
      <c r="A10033" s="4" t="str">
        <f>HYPERLINK("http://www.autodoc.ru/Web/price/art/RNDOK18240?analog=on","RNDOK18240")</f>
        <v>RNDOK18240</v>
      </c>
      <c r="B10033" s="1" t="s">
        <v>15544</v>
      </c>
      <c r="C10033" s="1" t="s">
        <v>15531</v>
      </c>
      <c r="D10033" t="s">
        <v>15545</v>
      </c>
    </row>
    <row r="10034" spans="1:4" x14ac:dyDescent="0.25">
      <c r="A10034" s="4" t="str">
        <f>HYPERLINK("http://www.autodoc.ru/Web/price/art/RNDOK18270L?analog=on","RNDOK18270L")</f>
        <v>RNDOK18270L</v>
      </c>
      <c r="C10034" s="1" t="s">
        <v>15531</v>
      </c>
      <c r="D10034" t="s">
        <v>15546</v>
      </c>
    </row>
    <row r="10035" spans="1:4" x14ac:dyDescent="0.25">
      <c r="A10035" s="4" t="str">
        <f>HYPERLINK("http://www.autodoc.ru/Web/price/art/RNDOK18270R?analog=on","RNDOK18270R")</f>
        <v>RNDOK18270R</v>
      </c>
      <c r="C10035" s="1" t="s">
        <v>15531</v>
      </c>
      <c r="D10035" t="s">
        <v>15547</v>
      </c>
    </row>
    <row r="10036" spans="1:4" x14ac:dyDescent="0.25">
      <c r="A10036" s="4" t="str">
        <f>HYPERLINK("http://www.autodoc.ru/Web/price/art/RNDOK18330?analog=on","RNDOK18330")</f>
        <v>RNDOK18330</v>
      </c>
      <c r="B10036" s="1" t="s">
        <v>15548</v>
      </c>
      <c r="C10036" s="1" t="s">
        <v>15531</v>
      </c>
      <c r="D10036" t="s">
        <v>15549</v>
      </c>
    </row>
    <row r="10037" spans="1:4" x14ac:dyDescent="0.25">
      <c r="A10037" s="4" t="str">
        <f>HYPERLINK("http://www.autodoc.ru/Web/price/art/RNDOK18380?analog=on","RNDOK18380")</f>
        <v>RNDOK18380</v>
      </c>
      <c r="B10037" s="1" t="s">
        <v>15550</v>
      </c>
      <c r="C10037" s="1" t="s">
        <v>15531</v>
      </c>
      <c r="D10037" t="s">
        <v>15551</v>
      </c>
    </row>
    <row r="10038" spans="1:4" x14ac:dyDescent="0.25">
      <c r="A10038" s="4" t="str">
        <f>HYPERLINK("http://www.autodoc.ru/Web/price/art/RNDOK18381?analog=on","RNDOK18381")</f>
        <v>RNDOK18381</v>
      </c>
      <c r="B10038" s="1" t="s">
        <v>15550</v>
      </c>
      <c r="C10038" s="1" t="s">
        <v>15531</v>
      </c>
      <c r="D10038" t="s">
        <v>15552</v>
      </c>
    </row>
    <row r="10039" spans="1:4" x14ac:dyDescent="0.25">
      <c r="A10039" s="4" t="str">
        <f>HYPERLINK("http://www.autodoc.ru/Web/price/art/RNDOK18382?analog=on","RNDOK18382")</f>
        <v>RNDOK18382</v>
      </c>
      <c r="B10039" s="1" t="s">
        <v>15550</v>
      </c>
      <c r="C10039" s="1" t="s">
        <v>15531</v>
      </c>
      <c r="D10039" t="s">
        <v>15553</v>
      </c>
    </row>
    <row r="10040" spans="1:4" x14ac:dyDescent="0.25">
      <c r="A10040" s="4" t="str">
        <f>HYPERLINK("http://www.autodoc.ru/Web/price/art/RNDOK18400N?analog=on","RNDOK18400N")</f>
        <v>RNDOK18400N</v>
      </c>
      <c r="B10040" s="1" t="s">
        <v>15554</v>
      </c>
      <c r="C10040" s="1" t="s">
        <v>15531</v>
      </c>
      <c r="D10040" t="s">
        <v>15555</v>
      </c>
    </row>
    <row r="10041" spans="1:4" x14ac:dyDescent="0.25">
      <c r="A10041" s="4" t="str">
        <f>HYPERLINK("http://www.autodoc.ru/Web/price/art/RNDOK18510L?analog=on","RNDOK18510L")</f>
        <v>RNDOK18510L</v>
      </c>
      <c r="B10041" s="1" t="s">
        <v>15556</v>
      </c>
      <c r="C10041" s="1" t="s">
        <v>15531</v>
      </c>
      <c r="D10041" t="s">
        <v>15557</v>
      </c>
    </row>
    <row r="10042" spans="1:4" x14ac:dyDescent="0.25">
      <c r="A10042" s="4" t="str">
        <f>HYPERLINK("http://www.autodoc.ru/Web/price/art/RNDOK18510R?analog=on","RNDOK18510R")</f>
        <v>RNDOK18510R</v>
      </c>
      <c r="B10042" s="1" t="s">
        <v>15558</v>
      </c>
      <c r="C10042" s="1" t="s">
        <v>15531</v>
      </c>
      <c r="D10042" t="s">
        <v>15559</v>
      </c>
    </row>
    <row r="10043" spans="1:4" x14ac:dyDescent="0.25">
      <c r="A10043" s="4" t="str">
        <f>HYPERLINK("http://www.autodoc.ru/Web/price/art/RNDOK18640?analog=on","RNDOK18640")</f>
        <v>RNDOK18640</v>
      </c>
      <c r="B10043" s="1" t="s">
        <v>15560</v>
      </c>
      <c r="C10043" s="1" t="s">
        <v>15531</v>
      </c>
      <c r="D10043" t="s">
        <v>15561</v>
      </c>
    </row>
    <row r="10044" spans="1:4" x14ac:dyDescent="0.25">
      <c r="A10044" s="4" t="str">
        <f>HYPERLINK("http://www.autodoc.ru/Web/price/art/RNDOK18641?analog=on","RNDOK18641")</f>
        <v>RNDOK18641</v>
      </c>
      <c r="B10044" s="1" t="s">
        <v>15560</v>
      </c>
      <c r="C10044" s="1" t="s">
        <v>15531</v>
      </c>
      <c r="D10044" t="s">
        <v>15562</v>
      </c>
    </row>
    <row r="10045" spans="1:4" x14ac:dyDescent="0.25">
      <c r="A10045" s="4" t="str">
        <f>HYPERLINK("http://www.autodoc.ru/Web/price/art/RNDOK18690?analog=on","RNDOK18690")</f>
        <v>RNDOK18690</v>
      </c>
      <c r="B10045" s="1" t="s">
        <v>15563</v>
      </c>
      <c r="C10045" s="1" t="s">
        <v>15531</v>
      </c>
      <c r="D10045" t="s">
        <v>15564</v>
      </c>
    </row>
    <row r="10046" spans="1:4" x14ac:dyDescent="0.25">
      <c r="A10046" s="4" t="str">
        <f>HYPERLINK("http://www.autodoc.ru/Web/price/art/RNDOK18740L?analog=on","RNDOK18740L")</f>
        <v>RNDOK18740L</v>
      </c>
      <c r="B10046" s="1" t="s">
        <v>15565</v>
      </c>
      <c r="C10046" s="1" t="s">
        <v>15531</v>
      </c>
      <c r="D10046" t="s">
        <v>15566</v>
      </c>
    </row>
    <row r="10047" spans="1:4" x14ac:dyDescent="0.25">
      <c r="A10047" s="4" t="str">
        <f>HYPERLINK("http://www.autodoc.ru/Web/price/art/RNDOK18740R?analog=on","RNDOK18740R")</f>
        <v>RNDOK18740R</v>
      </c>
      <c r="B10047" s="1" t="s">
        <v>15567</v>
      </c>
      <c r="C10047" s="1" t="s">
        <v>15531</v>
      </c>
      <c r="D10047" t="s">
        <v>15568</v>
      </c>
    </row>
    <row r="10048" spans="1:4" x14ac:dyDescent="0.25">
      <c r="A10048" s="4" t="str">
        <f>HYPERLINK("http://www.autodoc.ru/Web/price/art/RNDOK189A0N?analog=on","RNDOK189A0N")</f>
        <v>RNDOK189A0N</v>
      </c>
      <c r="B10048" s="1" t="s">
        <v>15569</v>
      </c>
      <c r="C10048" s="1" t="s">
        <v>15531</v>
      </c>
      <c r="D10048" t="s">
        <v>15570</v>
      </c>
    </row>
    <row r="10049" spans="1:4" x14ac:dyDescent="0.25">
      <c r="A10049" s="4" t="str">
        <f>HYPERLINK("http://www.autodoc.ru/Web/price/art/RNDOK189B0L?analog=on","RNDOK189B0L")</f>
        <v>RNDOK189B0L</v>
      </c>
      <c r="B10049" s="1" t="s">
        <v>15571</v>
      </c>
      <c r="C10049" s="1" t="s">
        <v>15531</v>
      </c>
      <c r="D10049" t="s">
        <v>15572</v>
      </c>
    </row>
    <row r="10050" spans="1:4" x14ac:dyDescent="0.25">
      <c r="A10050" s="4" t="str">
        <f>HYPERLINK("http://www.autodoc.ru/Web/price/art/RNDOK189B0R?analog=on","RNDOK189B0R")</f>
        <v>RNDOK189B0R</v>
      </c>
      <c r="B10050" s="1" t="s">
        <v>15573</v>
      </c>
      <c r="C10050" s="1" t="s">
        <v>15531</v>
      </c>
      <c r="D10050" t="s">
        <v>15574</v>
      </c>
    </row>
    <row r="10051" spans="1:4" x14ac:dyDescent="0.25">
      <c r="A10051" s="4" t="str">
        <f>HYPERLINK("http://www.autodoc.ru/Web/price/art/RNDOK189E0?analog=on","RNDOK189E0")</f>
        <v>RNDOK189E0</v>
      </c>
      <c r="B10051" s="1" t="s">
        <v>15575</v>
      </c>
      <c r="C10051" s="1" t="s">
        <v>15531</v>
      </c>
      <c r="D10051" t="s">
        <v>15576</v>
      </c>
    </row>
    <row r="10052" spans="1:4" x14ac:dyDescent="0.25">
      <c r="A10052" s="4" t="str">
        <f>HYPERLINK("http://www.autodoc.ru/Web/price/art/RNDOK189F1P?analog=on","RNDOK189F1P")</f>
        <v>RNDOK189F1P</v>
      </c>
      <c r="B10052" s="1" t="s">
        <v>15577</v>
      </c>
      <c r="C10052" s="1" t="s">
        <v>15531</v>
      </c>
      <c r="D10052" t="s">
        <v>15578</v>
      </c>
    </row>
    <row r="10053" spans="1:4" x14ac:dyDescent="0.25">
      <c r="A10053" s="4" t="str">
        <f>HYPERLINK("http://www.autodoc.ru/Web/price/art/RNDOK18990L?analog=on","RNDOK18990L")</f>
        <v>RNDOK18990L</v>
      </c>
      <c r="B10053" s="1" t="s">
        <v>15579</v>
      </c>
      <c r="C10053" s="1" t="s">
        <v>15531</v>
      </c>
      <c r="D10053" t="s">
        <v>15580</v>
      </c>
    </row>
    <row r="10054" spans="1:4" x14ac:dyDescent="0.25">
      <c r="A10054" s="4" t="str">
        <f>HYPERLINK("http://www.autodoc.ru/Web/price/art/RNDOK18990R?analog=on","RNDOK18990R")</f>
        <v>RNDOK18990R</v>
      </c>
      <c r="B10054" s="1" t="s">
        <v>15581</v>
      </c>
      <c r="C10054" s="1" t="s">
        <v>15531</v>
      </c>
      <c r="D10054" t="s">
        <v>15582</v>
      </c>
    </row>
    <row r="10055" spans="1:4" x14ac:dyDescent="0.25">
      <c r="A10055" s="3" t="s">
        <v>15583</v>
      </c>
      <c r="B10055" s="3"/>
      <c r="C10055" s="3"/>
      <c r="D10055" s="3"/>
    </row>
    <row r="10056" spans="1:4" x14ac:dyDescent="0.25">
      <c r="A10056" s="4" t="str">
        <f>HYPERLINK("http://www.autodoc.ru/Web/price/art/RNDUS15000L?analog=on","RNDUS15000L")</f>
        <v>RNDUS15000L</v>
      </c>
      <c r="B10056" s="1" t="s">
        <v>15584</v>
      </c>
      <c r="C10056" s="1" t="s">
        <v>1256</v>
      </c>
      <c r="D10056" t="s">
        <v>15585</v>
      </c>
    </row>
    <row r="10057" spans="1:4" x14ac:dyDescent="0.25">
      <c r="A10057" s="4" t="str">
        <f>HYPERLINK("http://www.autodoc.ru/Web/price/art/RNDUS10000L?analog=on","RNDUS10000L")</f>
        <v>RNDUS10000L</v>
      </c>
      <c r="B10057" s="1" t="s">
        <v>15586</v>
      </c>
      <c r="C10057" s="1" t="s">
        <v>437</v>
      </c>
      <c r="D10057" t="s">
        <v>15587</v>
      </c>
    </row>
    <row r="10058" spans="1:4" x14ac:dyDescent="0.25">
      <c r="A10058" s="4" t="str">
        <f>HYPERLINK("http://www.autodoc.ru/Web/price/art/RNDUS21000L?analog=on","RNDUS21000L")</f>
        <v>RNDUS21000L</v>
      </c>
      <c r="B10058" s="1" t="s">
        <v>15588</v>
      </c>
      <c r="C10058" s="1" t="s">
        <v>15589</v>
      </c>
      <c r="D10058" t="s">
        <v>15590</v>
      </c>
    </row>
    <row r="10059" spans="1:4" x14ac:dyDescent="0.25">
      <c r="A10059" s="4" t="str">
        <f>HYPERLINK("http://www.autodoc.ru/Web/price/art/RNDUS15000R?analog=on","RNDUS15000R")</f>
        <v>RNDUS15000R</v>
      </c>
      <c r="B10059" s="1" t="s">
        <v>15591</v>
      </c>
      <c r="C10059" s="1" t="s">
        <v>1256</v>
      </c>
      <c r="D10059" t="s">
        <v>15592</v>
      </c>
    </row>
    <row r="10060" spans="1:4" x14ac:dyDescent="0.25">
      <c r="A10060" s="4" t="str">
        <f>HYPERLINK("http://www.autodoc.ru/Web/price/art/RNDUS10000R?analog=on","RNDUS10000R")</f>
        <v>RNDUS10000R</v>
      </c>
      <c r="B10060" s="1" t="s">
        <v>15593</v>
      </c>
      <c r="C10060" s="1" t="s">
        <v>437</v>
      </c>
      <c r="D10060" t="s">
        <v>15594</v>
      </c>
    </row>
    <row r="10061" spans="1:4" x14ac:dyDescent="0.25">
      <c r="A10061" s="4" t="str">
        <f>HYPERLINK("http://www.autodoc.ru/Web/price/art/RNDUS21000R?analog=on","RNDUS21000R")</f>
        <v>RNDUS21000R</v>
      </c>
      <c r="B10061" s="1" t="s">
        <v>15595</v>
      </c>
      <c r="C10061" s="1" t="s">
        <v>15589</v>
      </c>
      <c r="D10061" t="s">
        <v>15596</v>
      </c>
    </row>
    <row r="10062" spans="1:4" x14ac:dyDescent="0.25">
      <c r="A10062" s="4" t="str">
        <f>HYPERLINK("http://www.autodoc.ru/Web/price/art/RNDUS15001L?analog=on","RNDUS15001L")</f>
        <v>RNDUS15001L</v>
      </c>
      <c r="B10062" s="1" t="s">
        <v>15597</v>
      </c>
      <c r="C10062" s="1" t="s">
        <v>1256</v>
      </c>
      <c r="D10062" t="s">
        <v>15598</v>
      </c>
    </row>
    <row r="10063" spans="1:4" x14ac:dyDescent="0.25">
      <c r="A10063" s="4" t="str">
        <f>HYPERLINK("http://www.autodoc.ru/Web/price/art/RNDUS10001L?analog=on","RNDUS10001L")</f>
        <v>RNDUS10001L</v>
      </c>
      <c r="B10063" s="1" t="s">
        <v>15599</v>
      </c>
      <c r="C10063" s="1" t="s">
        <v>437</v>
      </c>
      <c r="D10063" t="s">
        <v>15600</v>
      </c>
    </row>
    <row r="10064" spans="1:4" x14ac:dyDescent="0.25">
      <c r="A10064" s="4" t="str">
        <f>HYPERLINK("http://www.autodoc.ru/Web/price/art/RNDUS15001R?analog=on","RNDUS15001R")</f>
        <v>RNDUS15001R</v>
      </c>
      <c r="B10064" s="1" t="s">
        <v>15601</v>
      </c>
      <c r="C10064" s="1" t="s">
        <v>1256</v>
      </c>
      <c r="D10064" t="s">
        <v>15602</v>
      </c>
    </row>
    <row r="10065" spans="1:4" x14ac:dyDescent="0.25">
      <c r="A10065" s="4" t="str">
        <f>HYPERLINK("http://www.autodoc.ru/Web/price/art/RNDUS10001R?analog=on","RNDUS10001R")</f>
        <v>RNDUS10001R</v>
      </c>
      <c r="B10065" s="1" t="s">
        <v>15603</v>
      </c>
      <c r="C10065" s="1" t="s">
        <v>437</v>
      </c>
      <c r="D10065" t="s">
        <v>15604</v>
      </c>
    </row>
    <row r="10066" spans="1:4" x14ac:dyDescent="0.25">
      <c r="A10066" s="4" t="str">
        <f>HYPERLINK("http://www.autodoc.ru/Web/price/art/RNDUS15002L?analog=on","RNDUS15002L")</f>
        <v>RNDUS15002L</v>
      </c>
      <c r="B10066" s="1" t="s">
        <v>15584</v>
      </c>
      <c r="C10066" s="1" t="s">
        <v>1256</v>
      </c>
      <c r="D10066" t="s">
        <v>15605</v>
      </c>
    </row>
    <row r="10067" spans="1:4" x14ac:dyDescent="0.25">
      <c r="A10067" s="4" t="str">
        <f>HYPERLINK("http://www.autodoc.ru/Web/price/art/RNDUS10002L?analog=on","RNDUS10002L")</f>
        <v>RNDUS10002L</v>
      </c>
      <c r="B10067" s="1" t="s">
        <v>15586</v>
      </c>
      <c r="C10067" s="1" t="s">
        <v>437</v>
      </c>
      <c r="D10067" t="s">
        <v>15606</v>
      </c>
    </row>
    <row r="10068" spans="1:4" x14ac:dyDescent="0.25">
      <c r="A10068" s="4" t="str">
        <f>HYPERLINK("http://www.autodoc.ru/Web/price/art/RNDUS15002R?analog=on","RNDUS15002R")</f>
        <v>RNDUS15002R</v>
      </c>
      <c r="B10068" s="1" t="s">
        <v>15591</v>
      </c>
      <c r="C10068" s="1" t="s">
        <v>1256</v>
      </c>
      <c r="D10068" t="s">
        <v>15607</v>
      </c>
    </row>
    <row r="10069" spans="1:4" x14ac:dyDescent="0.25">
      <c r="A10069" s="4" t="str">
        <f>HYPERLINK("http://www.autodoc.ru/Web/price/art/RNDUS10002R?analog=on","RNDUS10002R")</f>
        <v>RNDUS10002R</v>
      </c>
      <c r="B10069" s="1" t="s">
        <v>15593</v>
      </c>
      <c r="C10069" s="1" t="s">
        <v>437</v>
      </c>
      <c r="D10069" t="s">
        <v>15608</v>
      </c>
    </row>
    <row r="10070" spans="1:4" x14ac:dyDescent="0.25">
      <c r="A10070" s="4" t="str">
        <f>HYPERLINK("http://www.autodoc.ru/Web/price/art/RNDUS10003L?analog=on","RNDUS10003L")</f>
        <v>RNDUS10003L</v>
      </c>
      <c r="B10070" s="1" t="s">
        <v>15599</v>
      </c>
      <c r="C10070" s="1" t="s">
        <v>437</v>
      </c>
      <c r="D10070" t="s">
        <v>15609</v>
      </c>
    </row>
    <row r="10071" spans="1:4" x14ac:dyDescent="0.25">
      <c r="A10071" s="4" t="str">
        <f>HYPERLINK("http://www.autodoc.ru/Web/price/art/RNDUS10003R?analog=on","RNDUS10003R")</f>
        <v>RNDUS10003R</v>
      </c>
      <c r="B10071" s="1" t="s">
        <v>15603</v>
      </c>
      <c r="C10071" s="1" t="s">
        <v>437</v>
      </c>
      <c r="D10071" t="s">
        <v>15610</v>
      </c>
    </row>
    <row r="10072" spans="1:4" x14ac:dyDescent="0.25">
      <c r="A10072" s="4" t="str">
        <f>HYPERLINK("http://www.autodoc.ru/Web/price/art/RNDUS10004L?analog=on","RNDUS10004L")</f>
        <v>RNDUS10004L</v>
      </c>
      <c r="B10072" s="1" t="s">
        <v>15586</v>
      </c>
      <c r="C10072" s="1" t="s">
        <v>437</v>
      </c>
      <c r="D10072" t="s">
        <v>15611</v>
      </c>
    </row>
    <row r="10073" spans="1:4" x14ac:dyDescent="0.25">
      <c r="A10073" s="4" t="str">
        <f>HYPERLINK("http://www.autodoc.ru/Web/price/art/RNDUS10004R?analog=on","RNDUS10004R")</f>
        <v>RNDUS10004R</v>
      </c>
      <c r="B10073" s="1" t="s">
        <v>15593</v>
      </c>
      <c r="C10073" s="1" t="s">
        <v>437</v>
      </c>
      <c r="D10073" t="s">
        <v>15612</v>
      </c>
    </row>
    <row r="10074" spans="1:4" x14ac:dyDescent="0.25">
      <c r="A10074" s="4" t="str">
        <f>HYPERLINK("http://www.autodoc.ru/Web/price/art/RNDUS10005L?analog=on","RNDUS10005L")</f>
        <v>RNDUS10005L</v>
      </c>
      <c r="B10074" s="1" t="s">
        <v>15599</v>
      </c>
      <c r="C10074" s="1" t="s">
        <v>437</v>
      </c>
      <c r="D10074" t="s">
        <v>15613</v>
      </c>
    </row>
    <row r="10075" spans="1:4" x14ac:dyDescent="0.25">
      <c r="A10075" s="4" t="str">
        <f>HYPERLINK("http://www.autodoc.ru/Web/price/art/RNDUS10005R?analog=on","RNDUS10005R")</f>
        <v>RNDUS10005R</v>
      </c>
      <c r="B10075" s="1" t="s">
        <v>15603</v>
      </c>
      <c r="C10075" s="1" t="s">
        <v>437</v>
      </c>
      <c r="D10075" t="s">
        <v>15614</v>
      </c>
    </row>
    <row r="10076" spans="1:4" x14ac:dyDescent="0.25">
      <c r="A10076" s="4" t="str">
        <f>HYPERLINK("http://www.autodoc.ru/Web/price/art/RNDUS10050L?analog=on","RNDUS10050L")</f>
        <v>RNDUS10050L</v>
      </c>
      <c r="B10076" s="1" t="s">
        <v>15615</v>
      </c>
      <c r="C10076" s="1" t="s">
        <v>437</v>
      </c>
      <c r="D10076" t="s">
        <v>15616</v>
      </c>
    </row>
    <row r="10077" spans="1:4" x14ac:dyDescent="0.25">
      <c r="A10077" s="4" t="str">
        <f>HYPERLINK("http://www.autodoc.ru/Web/price/art/RNDUS10050R?analog=on","RNDUS10050R")</f>
        <v>RNDUS10050R</v>
      </c>
      <c r="B10077" s="1" t="s">
        <v>15617</v>
      </c>
      <c r="C10077" s="1" t="s">
        <v>437</v>
      </c>
      <c r="D10077" t="s">
        <v>15618</v>
      </c>
    </row>
    <row r="10078" spans="1:4" x14ac:dyDescent="0.25">
      <c r="A10078" s="4" t="str">
        <f>HYPERLINK("http://www.autodoc.ru/Web/price/art/RNDUS10051L?analog=on","RNDUS10051L")</f>
        <v>RNDUS10051L</v>
      </c>
      <c r="B10078" s="1" t="s">
        <v>15615</v>
      </c>
      <c r="C10078" s="1" t="s">
        <v>437</v>
      </c>
      <c r="D10078" t="s">
        <v>15619</v>
      </c>
    </row>
    <row r="10079" spans="1:4" x14ac:dyDescent="0.25">
      <c r="A10079" s="4" t="str">
        <f>HYPERLINK("http://www.autodoc.ru/Web/price/art/RNDUS10051R?analog=on","RNDUS10051R")</f>
        <v>RNDUS10051R</v>
      </c>
      <c r="B10079" s="1" t="s">
        <v>15617</v>
      </c>
      <c r="C10079" s="1" t="s">
        <v>437</v>
      </c>
      <c r="D10079" t="s">
        <v>15620</v>
      </c>
    </row>
    <row r="10080" spans="1:4" x14ac:dyDescent="0.25">
      <c r="A10080" s="4" t="str">
        <f>HYPERLINK("http://www.autodoc.ru/Web/price/art/RNDUS10052L?analog=on","RNDUS10052L")</f>
        <v>RNDUS10052L</v>
      </c>
      <c r="B10080" s="1" t="s">
        <v>15615</v>
      </c>
      <c r="C10080" s="1" t="s">
        <v>437</v>
      </c>
      <c r="D10080" t="s">
        <v>15621</v>
      </c>
    </row>
    <row r="10081" spans="1:4" x14ac:dyDescent="0.25">
      <c r="A10081" s="4" t="str">
        <f>HYPERLINK("http://www.autodoc.ru/Web/price/art/RNDUS10052R?analog=on","RNDUS10052R")</f>
        <v>RNDUS10052R</v>
      </c>
      <c r="B10081" s="1" t="s">
        <v>15617</v>
      </c>
      <c r="C10081" s="1" t="s">
        <v>437</v>
      </c>
      <c r="D10081" t="s">
        <v>15622</v>
      </c>
    </row>
    <row r="10082" spans="1:4" x14ac:dyDescent="0.25">
      <c r="A10082" s="4" t="str">
        <f>HYPERLINK("http://www.autodoc.ru/Web/price/art/DWNEX08070Z?analog=on","DWNEX08070Z")</f>
        <v>DWNEX08070Z</v>
      </c>
      <c r="B10082" s="1" t="s">
        <v>5420</v>
      </c>
      <c r="C10082" s="1" t="s">
        <v>483</v>
      </c>
      <c r="D10082" t="s">
        <v>5422</v>
      </c>
    </row>
    <row r="10083" spans="1:4" x14ac:dyDescent="0.25">
      <c r="A10083" s="4" t="str">
        <f>HYPERLINK("http://www.autodoc.ru/Web/price/art/RNDUS15100?analog=on","RNDUS15100")</f>
        <v>RNDUS15100</v>
      </c>
      <c r="B10083" s="1" t="s">
        <v>15623</v>
      </c>
      <c r="C10083" s="1" t="s">
        <v>1256</v>
      </c>
      <c r="D10083" t="s">
        <v>15624</v>
      </c>
    </row>
    <row r="10084" spans="1:4" x14ac:dyDescent="0.25">
      <c r="A10084" s="4" t="str">
        <f>HYPERLINK("http://www.autodoc.ru/Web/price/art/RNDUS10100?analog=on","RNDUS10100")</f>
        <v>RNDUS10100</v>
      </c>
      <c r="B10084" s="1" t="s">
        <v>15625</v>
      </c>
      <c r="C10084" s="1" t="s">
        <v>437</v>
      </c>
      <c r="D10084" t="s">
        <v>15626</v>
      </c>
    </row>
    <row r="10085" spans="1:4" x14ac:dyDescent="0.25">
      <c r="A10085" s="4" t="str">
        <f>HYPERLINK("http://www.autodoc.ru/Web/price/art/RNDUS15101?analog=on","RNDUS15101")</f>
        <v>RNDUS15101</v>
      </c>
      <c r="B10085" s="1" t="s">
        <v>15623</v>
      </c>
      <c r="C10085" s="1" t="s">
        <v>1256</v>
      </c>
      <c r="D10085" t="s">
        <v>15627</v>
      </c>
    </row>
    <row r="10086" spans="1:4" x14ac:dyDescent="0.25">
      <c r="A10086" s="4" t="str">
        <f>HYPERLINK("http://www.autodoc.ru/Web/price/art/RNDUS15120?analog=on","RNDUS15120")</f>
        <v>RNDUS15120</v>
      </c>
      <c r="B10086" s="1" t="s">
        <v>15628</v>
      </c>
      <c r="C10086" s="1" t="s">
        <v>1256</v>
      </c>
      <c r="D10086" t="s">
        <v>15629</v>
      </c>
    </row>
    <row r="10087" spans="1:4" x14ac:dyDescent="0.25">
      <c r="A10087" s="4" t="str">
        <f>HYPERLINK("http://www.autodoc.ru/Web/price/art/RNDUS101C0L?analog=on","RNDUS101C0L")</f>
        <v>RNDUS101C0L</v>
      </c>
      <c r="B10087" s="1" t="s">
        <v>15630</v>
      </c>
      <c r="C10087" s="1" t="s">
        <v>437</v>
      </c>
      <c r="D10087" t="s">
        <v>15631</v>
      </c>
    </row>
    <row r="10088" spans="1:4" x14ac:dyDescent="0.25">
      <c r="A10088" s="4" t="str">
        <f>HYPERLINK("http://www.autodoc.ru/Web/price/art/RNDUS101C0R?analog=on","RNDUS101C0R")</f>
        <v>RNDUS101C0R</v>
      </c>
      <c r="B10088" s="1" t="s">
        <v>15632</v>
      </c>
      <c r="C10088" s="1" t="s">
        <v>437</v>
      </c>
      <c r="D10088" t="s">
        <v>15633</v>
      </c>
    </row>
    <row r="10089" spans="1:4" x14ac:dyDescent="0.25">
      <c r="A10089" s="4" t="str">
        <f>HYPERLINK("http://www.autodoc.ru/Web/price/art/RNDUS101C1L?analog=on","RNDUS101C1L")</f>
        <v>RNDUS101C1L</v>
      </c>
      <c r="B10089" s="1" t="s">
        <v>15630</v>
      </c>
      <c r="C10089" s="1" t="s">
        <v>437</v>
      </c>
      <c r="D10089" t="s">
        <v>15634</v>
      </c>
    </row>
    <row r="10090" spans="1:4" x14ac:dyDescent="0.25">
      <c r="A10090" s="4" t="str">
        <f>HYPERLINK("http://www.autodoc.ru/Web/price/art/RNDUS101C1R?analog=on","RNDUS101C1R")</f>
        <v>RNDUS101C1R</v>
      </c>
      <c r="B10090" s="1" t="s">
        <v>15632</v>
      </c>
      <c r="C10090" s="1" t="s">
        <v>437</v>
      </c>
      <c r="D10090" t="s">
        <v>15635</v>
      </c>
    </row>
    <row r="10091" spans="1:4" x14ac:dyDescent="0.25">
      <c r="A10091" s="4" t="str">
        <f>HYPERLINK("http://www.autodoc.ru/Web/price/art/RNDUS101C2L?analog=on","RNDUS101C2L")</f>
        <v>RNDUS101C2L</v>
      </c>
      <c r="B10091" s="1" t="s">
        <v>15636</v>
      </c>
      <c r="C10091" s="1" t="s">
        <v>437</v>
      </c>
      <c r="D10091" t="s">
        <v>15637</v>
      </c>
    </row>
    <row r="10092" spans="1:4" x14ac:dyDescent="0.25">
      <c r="A10092" s="4" t="str">
        <f>HYPERLINK("http://www.autodoc.ru/Web/price/art/RNDUS101C2R?analog=on","RNDUS101C2R")</f>
        <v>RNDUS101C2R</v>
      </c>
      <c r="B10092" s="1" t="s">
        <v>15638</v>
      </c>
      <c r="C10092" s="1" t="s">
        <v>437</v>
      </c>
      <c r="D10092" t="s">
        <v>15639</v>
      </c>
    </row>
    <row r="10093" spans="1:4" x14ac:dyDescent="0.25">
      <c r="A10093" s="4" t="str">
        <f>HYPERLINK("http://www.autodoc.ru/Web/price/art/RNDUS101C3L?analog=on","RNDUS101C3L")</f>
        <v>RNDUS101C3L</v>
      </c>
      <c r="B10093" s="1" t="s">
        <v>15636</v>
      </c>
      <c r="C10093" s="1" t="s">
        <v>437</v>
      </c>
      <c r="D10093" t="s">
        <v>15640</v>
      </c>
    </row>
    <row r="10094" spans="1:4" x14ac:dyDescent="0.25">
      <c r="A10094" s="4" t="str">
        <f>HYPERLINK("http://www.autodoc.ru/Web/price/art/RNDUS101C3R?analog=on","RNDUS101C3R")</f>
        <v>RNDUS101C3R</v>
      </c>
      <c r="B10094" s="1" t="s">
        <v>15638</v>
      </c>
      <c r="C10094" s="1" t="s">
        <v>437</v>
      </c>
      <c r="D10094" t="s">
        <v>15641</v>
      </c>
    </row>
    <row r="10095" spans="1:4" x14ac:dyDescent="0.25">
      <c r="A10095" s="4" t="str">
        <f>HYPERLINK("http://www.autodoc.ru/Web/price/art/RNDUS10160?analog=on","RNDUS10160")</f>
        <v>RNDUS10160</v>
      </c>
      <c r="B10095" s="1" t="s">
        <v>15642</v>
      </c>
      <c r="C10095" s="1" t="s">
        <v>437</v>
      </c>
      <c r="D10095" t="s">
        <v>15643</v>
      </c>
    </row>
    <row r="10096" spans="1:4" x14ac:dyDescent="0.25">
      <c r="A10096" s="4" t="str">
        <f>HYPERLINK("http://www.autodoc.ru/Web/price/art/RNDUS15160?analog=on","RNDUS15160")</f>
        <v>RNDUS15160</v>
      </c>
      <c r="B10096" s="1" t="s">
        <v>15644</v>
      </c>
      <c r="C10096" s="1" t="s">
        <v>1256</v>
      </c>
      <c r="D10096" t="s">
        <v>15645</v>
      </c>
    </row>
    <row r="10097" spans="1:4" x14ac:dyDescent="0.25">
      <c r="A10097" s="4" t="str">
        <f>HYPERLINK("http://www.autodoc.ru/Web/price/art/RNDUS15161?analog=on","RNDUS15161")</f>
        <v>RNDUS15161</v>
      </c>
      <c r="B10097" s="1" t="s">
        <v>15644</v>
      </c>
      <c r="C10097" s="1" t="s">
        <v>1256</v>
      </c>
      <c r="D10097" t="s">
        <v>15646</v>
      </c>
    </row>
    <row r="10098" spans="1:4" x14ac:dyDescent="0.25">
      <c r="A10098" s="4" t="str">
        <f>HYPERLINK("http://www.autodoc.ru/Web/price/art/RNDUS10161B?analog=on","RNDUS10161B")</f>
        <v>RNDUS10161B</v>
      </c>
      <c r="B10098" s="1" t="s">
        <v>15647</v>
      </c>
      <c r="C10098" s="1" t="s">
        <v>437</v>
      </c>
      <c r="D10098" t="s">
        <v>15648</v>
      </c>
    </row>
    <row r="10099" spans="1:4" x14ac:dyDescent="0.25">
      <c r="A10099" s="4" t="str">
        <f>HYPERLINK("http://www.autodoc.ru/Web/price/art/RNDUS10162?analog=on","RNDUS10162")</f>
        <v>RNDUS10162</v>
      </c>
      <c r="B10099" s="1" t="s">
        <v>15647</v>
      </c>
      <c r="C10099" s="1" t="s">
        <v>437</v>
      </c>
      <c r="D10099" t="s">
        <v>15649</v>
      </c>
    </row>
    <row r="10100" spans="1:4" x14ac:dyDescent="0.25">
      <c r="A10100" s="4" t="str">
        <f>HYPERLINK("http://www.autodoc.ru/Web/price/art/RNDUS15162?analog=on","RNDUS15162")</f>
        <v>RNDUS15162</v>
      </c>
      <c r="B10100" s="1" t="s">
        <v>15644</v>
      </c>
      <c r="C10100" s="1" t="s">
        <v>1256</v>
      </c>
      <c r="D10100" t="s">
        <v>15650</v>
      </c>
    </row>
    <row r="10101" spans="1:4" x14ac:dyDescent="0.25">
      <c r="A10101" s="4" t="str">
        <f>HYPERLINK("http://www.autodoc.ru/Web/price/art/RNDUS10163?analog=on","RNDUS10163")</f>
        <v>RNDUS10163</v>
      </c>
      <c r="B10101" s="1" t="s">
        <v>15642</v>
      </c>
      <c r="C10101" s="1" t="s">
        <v>437</v>
      </c>
      <c r="D10101" t="s">
        <v>15651</v>
      </c>
    </row>
    <row r="10102" spans="1:4" x14ac:dyDescent="0.25">
      <c r="A10102" s="4" t="str">
        <f>HYPERLINK("http://www.autodoc.ru/Web/price/art/RNDUS15163?analog=on","RNDUS15163")</f>
        <v>RNDUS15163</v>
      </c>
      <c r="B10102" s="1" t="s">
        <v>15644</v>
      </c>
      <c r="C10102" s="1" t="s">
        <v>1256</v>
      </c>
      <c r="D10102" t="s">
        <v>15652</v>
      </c>
    </row>
    <row r="10103" spans="1:4" x14ac:dyDescent="0.25">
      <c r="A10103" s="4" t="str">
        <f>HYPERLINK("http://www.autodoc.ru/Web/price/art/RNDUS10164?analog=on","RNDUS10164")</f>
        <v>RNDUS10164</v>
      </c>
      <c r="B10103" s="1" t="s">
        <v>15642</v>
      </c>
      <c r="C10103" s="1" t="s">
        <v>437</v>
      </c>
      <c r="D10103" t="s">
        <v>15653</v>
      </c>
    </row>
    <row r="10104" spans="1:4" x14ac:dyDescent="0.25">
      <c r="A10104" s="4" t="str">
        <f>HYPERLINK("http://www.autodoc.ru/Web/price/art/RNDUS10165?analog=on","RNDUS10165")</f>
        <v>RNDUS10165</v>
      </c>
      <c r="B10104" s="1" t="s">
        <v>15647</v>
      </c>
      <c r="C10104" s="1" t="s">
        <v>437</v>
      </c>
      <c r="D10104" t="s">
        <v>15654</v>
      </c>
    </row>
    <row r="10105" spans="1:4" x14ac:dyDescent="0.25">
      <c r="A10105" s="4" t="str">
        <f>HYPERLINK("http://www.autodoc.ru/Web/price/art/RNDUS10190B?analog=on","RNDUS10190B")</f>
        <v>RNDUS10190B</v>
      </c>
      <c r="B10105" s="1" t="s">
        <v>15655</v>
      </c>
      <c r="C10105" s="1" t="s">
        <v>437</v>
      </c>
      <c r="D10105" t="s">
        <v>15656</v>
      </c>
    </row>
    <row r="10106" spans="1:4" x14ac:dyDescent="0.25">
      <c r="A10106" s="4" t="str">
        <f>HYPERLINK("http://www.autodoc.ru/Web/price/art/RNDUS15190L?analog=on","RNDUS15190L")</f>
        <v>RNDUS15190L</v>
      </c>
      <c r="B10106" s="1" t="s">
        <v>15657</v>
      </c>
      <c r="C10106" s="1" t="s">
        <v>1256</v>
      </c>
      <c r="D10106" t="s">
        <v>15658</v>
      </c>
    </row>
    <row r="10107" spans="1:4" x14ac:dyDescent="0.25">
      <c r="A10107" s="4" t="str">
        <f>HYPERLINK("http://www.autodoc.ru/Web/price/art/RNDUS15190R?analog=on","RNDUS15190R")</f>
        <v>RNDUS15190R</v>
      </c>
      <c r="B10107" s="1" t="s">
        <v>15659</v>
      </c>
      <c r="C10107" s="1" t="s">
        <v>1256</v>
      </c>
      <c r="D10107" t="s">
        <v>15660</v>
      </c>
    </row>
    <row r="10108" spans="1:4" x14ac:dyDescent="0.25">
      <c r="A10108" s="4" t="str">
        <f>HYPERLINK("http://www.autodoc.ru/Web/price/art/RNDUS15191C?analog=on","RNDUS15191C")</f>
        <v>RNDUS15191C</v>
      </c>
      <c r="B10108" s="1" t="s">
        <v>15661</v>
      </c>
      <c r="C10108" s="1" t="s">
        <v>1256</v>
      </c>
      <c r="D10108" t="s">
        <v>15662</v>
      </c>
    </row>
    <row r="10109" spans="1:4" x14ac:dyDescent="0.25">
      <c r="A10109" s="4" t="str">
        <f>HYPERLINK("http://www.autodoc.ru/Web/price/art/RNDUS10191?analog=on","RNDUS10191")</f>
        <v>RNDUS10191</v>
      </c>
      <c r="B10109" s="1" t="s">
        <v>15655</v>
      </c>
      <c r="C10109" s="1" t="s">
        <v>437</v>
      </c>
      <c r="D10109" t="s">
        <v>15663</v>
      </c>
    </row>
    <row r="10110" spans="1:4" x14ac:dyDescent="0.25">
      <c r="A10110" s="4" t="str">
        <f>HYPERLINK("http://www.autodoc.ru/Web/price/art/RNDUS15192C?analog=on","RNDUS15192C")</f>
        <v>RNDUS15192C</v>
      </c>
      <c r="B10110" s="1" t="s">
        <v>15661</v>
      </c>
      <c r="C10110" s="1" t="s">
        <v>1256</v>
      </c>
      <c r="D10110" t="s">
        <v>15664</v>
      </c>
    </row>
    <row r="10111" spans="1:4" x14ac:dyDescent="0.25">
      <c r="A10111" s="4" t="str">
        <f>HYPERLINK("http://www.autodoc.ru/Web/price/art/RNDUS10192B?analog=on","RNDUS10192B")</f>
        <v>RNDUS10192B</v>
      </c>
      <c r="B10111" s="1" t="s">
        <v>15655</v>
      </c>
      <c r="C10111" s="1" t="s">
        <v>437</v>
      </c>
      <c r="D10111" t="s">
        <v>15665</v>
      </c>
    </row>
    <row r="10112" spans="1:4" x14ac:dyDescent="0.25">
      <c r="A10112" s="4" t="str">
        <f>HYPERLINK("http://www.autodoc.ru/Web/price/art/RNDUS15193C?analog=on","RNDUS15193C")</f>
        <v>RNDUS15193C</v>
      </c>
      <c r="B10112" s="1" t="s">
        <v>15661</v>
      </c>
      <c r="C10112" s="1" t="s">
        <v>1256</v>
      </c>
      <c r="D10112" t="s">
        <v>15666</v>
      </c>
    </row>
    <row r="10113" spans="1:4" x14ac:dyDescent="0.25">
      <c r="A10113" s="4" t="str">
        <f>HYPERLINK("http://www.autodoc.ru/Web/price/art/RNDUS15194L?analog=on","RNDUS15194L")</f>
        <v>RNDUS15194L</v>
      </c>
      <c r="B10113" s="1" t="s">
        <v>15657</v>
      </c>
      <c r="C10113" s="1" t="s">
        <v>1256</v>
      </c>
      <c r="D10113" t="s">
        <v>15667</v>
      </c>
    </row>
    <row r="10114" spans="1:4" x14ac:dyDescent="0.25">
      <c r="A10114" s="4" t="str">
        <f>HYPERLINK("http://www.autodoc.ru/Web/price/art/RNDUS15194R?analog=on","RNDUS15194R")</f>
        <v>RNDUS15194R</v>
      </c>
      <c r="B10114" s="1" t="s">
        <v>15659</v>
      </c>
      <c r="C10114" s="1" t="s">
        <v>1256</v>
      </c>
      <c r="D10114" t="s">
        <v>15668</v>
      </c>
    </row>
    <row r="10115" spans="1:4" x14ac:dyDescent="0.25">
      <c r="A10115" s="4" t="str">
        <f>HYPERLINK("http://www.autodoc.ru/Web/price/art/RNDUS15195L?analog=on","RNDUS15195L")</f>
        <v>RNDUS15195L</v>
      </c>
      <c r="B10115" s="1" t="s">
        <v>15657</v>
      </c>
      <c r="C10115" s="1" t="s">
        <v>1256</v>
      </c>
      <c r="D10115" t="s">
        <v>15669</v>
      </c>
    </row>
    <row r="10116" spans="1:4" x14ac:dyDescent="0.25">
      <c r="A10116" s="4" t="str">
        <f>HYPERLINK("http://www.autodoc.ru/Web/price/art/RNDUS15195R?analog=on","RNDUS15195R")</f>
        <v>RNDUS15195R</v>
      </c>
      <c r="B10116" s="1" t="s">
        <v>15659</v>
      </c>
      <c r="C10116" s="1" t="s">
        <v>1256</v>
      </c>
      <c r="D10116" t="s">
        <v>15670</v>
      </c>
    </row>
    <row r="10117" spans="1:4" x14ac:dyDescent="0.25">
      <c r="A10117" s="4" t="str">
        <f>HYPERLINK("http://www.autodoc.ru/Web/price/art/RNDUS15230L?analog=on","RNDUS15230L")</f>
        <v>RNDUS15230L</v>
      </c>
      <c r="B10117" s="1" t="s">
        <v>15671</v>
      </c>
      <c r="C10117" s="1" t="s">
        <v>1256</v>
      </c>
      <c r="D10117" t="s">
        <v>15672</v>
      </c>
    </row>
    <row r="10118" spans="1:4" x14ac:dyDescent="0.25">
      <c r="A10118" s="4" t="str">
        <f>HYPERLINK("http://www.autodoc.ru/Web/price/art/RNDUS15230R?analog=on","RNDUS15230R")</f>
        <v>RNDUS15230R</v>
      </c>
      <c r="B10118" s="1" t="s">
        <v>15673</v>
      </c>
      <c r="C10118" s="1" t="s">
        <v>1256</v>
      </c>
      <c r="D10118" t="s">
        <v>15674</v>
      </c>
    </row>
    <row r="10119" spans="1:4" x14ac:dyDescent="0.25">
      <c r="A10119" s="4" t="str">
        <f>HYPERLINK("http://www.autodoc.ru/Web/price/art/RNDUS10240?analog=on","RNDUS10240")</f>
        <v>RNDUS10240</v>
      </c>
      <c r="B10119" s="1" t="s">
        <v>15675</v>
      </c>
      <c r="C10119" s="1" t="s">
        <v>437</v>
      </c>
      <c r="D10119" t="s">
        <v>15676</v>
      </c>
    </row>
    <row r="10120" spans="1:4" x14ac:dyDescent="0.25">
      <c r="A10120" s="4" t="str">
        <f>HYPERLINK("http://www.autodoc.ru/Web/price/art/RNDUS10241?analog=on","RNDUS10241")</f>
        <v>RNDUS10241</v>
      </c>
      <c r="B10120" s="1" t="s">
        <v>15677</v>
      </c>
      <c r="C10120" s="1" t="s">
        <v>437</v>
      </c>
      <c r="D10120" t="s">
        <v>15678</v>
      </c>
    </row>
    <row r="10121" spans="1:4" x14ac:dyDescent="0.25">
      <c r="A10121" s="4" t="str">
        <f>HYPERLINK("http://www.autodoc.ru/Web/price/art/RNDUS10242?analog=on","RNDUS10242")</f>
        <v>RNDUS10242</v>
      </c>
      <c r="B10121" s="1" t="s">
        <v>15679</v>
      </c>
      <c r="C10121" s="1" t="s">
        <v>437</v>
      </c>
      <c r="D10121" t="s">
        <v>15680</v>
      </c>
    </row>
    <row r="10122" spans="1:4" x14ac:dyDescent="0.25">
      <c r="A10122" s="4" t="str">
        <f>HYPERLINK("http://www.autodoc.ru/Web/price/art/RNDUS10243?analog=on","RNDUS10243")</f>
        <v>RNDUS10243</v>
      </c>
      <c r="B10122" s="1" t="s">
        <v>15677</v>
      </c>
      <c r="C10122" s="1" t="s">
        <v>437</v>
      </c>
      <c r="D10122" t="s">
        <v>15681</v>
      </c>
    </row>
    <row r="10123" spans="1:4" x14ac:dyDescent="0.25">
      <c r="A10123" s="4" t="str">
        <f>HYPERLINK("http://www.autodoc.ru/Web/price/art/RNDUS10270L?analog=on","RNDUS10270L")</f>
        <v>RNDUS10270L</v>
      </c>
      <c r="B10123" s="1" t="s">
        <v>15682</v>
      </c>
      <c r="C10123" s="1" t="s">
        <v>437</v>
      </c>
      <c r="D10123" t="s">
        <v>15683</v>
      </c>
    </row>
    <row r="10124" spans="1:4" x14ac:dyDescent="0.25">
      <c r="A10124" s="4" t="str">
        <f>HYPERLINK("http://www.autodoc.ru/Web/price/art/RNDUS10270R?analog=on","RNDUS10270R")</f>
        <v>RNDUS10270R</v>
      </c>
      <c r="B10124" s="1" t="s">
        <v>15684</v>
      </c>
      <c r="C10124" s="1" t="s">
        <v>437</v>
      </c>
      <c r="D10124" t="s">
        <v>15685</v>
      </c>
    </row>
    <row r="10125" spans="1:4" x14ac:dyDescent="0.25">
      <c r="A10125" s="4" t="str">
        <f>HYPERLINK("http://www.autodoc.ru/Web/price/art/RNDUS10271L?analog=on","RNDUS10271L")</f>
        <v>RNDUS10271L</v>
      </c>
      <c r="B10125" s="1" t="s">
        <v>15682</v>
      </c>
      <c r="C10125" s="1" t="s">
        <v>437</v>
      </c>
      <c r="D10125" t="s">
        <v>15686</v>
      </c>
    </row>
    <row r="10126" spans="1:4" x14ac:dyDescent="0.25">
      <c r="A10126" s="4" t="str">
        <f>HYPERLINK("http://www.autodoc.ru/Web/price/art/RNDUS10271R?analog=on","RNDUS10271R")</f>
        <v>RNDUS10271R</v>
      </c>
      <c r="B10126" s="1" t="s">
        <v>15684</v>
      </c>
      <c r="C10126" s="1" t="s">
        <v>437</v>
      </c>
      <c r="D10126" t="s">
        <v>15687</v>
      </c>
    </row>
    <row r="10127" spans="1:4" x14ac:dyDescent="0.25">
      <c r="A10127" s="4" t="str">
        <f>HYPERLINK("http://www.autodoc.ru/Web/price/art/RNLOG05280Z?analog=on","RNLOG05280Z")</f>
        <v>RNLOG05280Z</v>
      </c>
      <c r="B10127" s="1" t="s">
        <v>15433</v>
      </c>
      <c r="C10127" s="1" t="s">
        <v>725</v>
      </c>
      <c r="D10127" t="s">
        <v>15434</v>
      </c>
    </row>
    <row r="10128" spans="1:4" x14ac:dyDescent="0.25">
      <c r="A10128" s="4" t="str">
        <f>HYPERLINK("http://www.autodoc.ru/Web/price/art/RNLOG05281Z?analog=on","RNLOG05281Z")</f>
        <v>RNLOG05281Z</v>
      </c>
      <c r="B10128" s="1" t="s">
        <v>15433</v>
      </c>
      <c r="C10128" s="1" t="s">
        <v>725</v>
      </c>
      <c r="D10128" t="s">
        <v>15507</v>
      </c>
    </row>
    <row r="10129" spans="1:4" x14ac:dyDescent="0.25">
      <c r="A10129" s="4" t="str">
        <f>HYPERLINK("http://www.autodoc.ru/Web/price/art/RNDUS10300L?analog=on","RNDUS10300L")</f>
        <v>RNDUS10300L</v>
      </c>
      <c r="B10129" s="1" t="s">
        <v>15688</v>
      </c>
      <c r="C10129" s="1" t="s">
        <v>437</v>
      </c>
      <c r="D10129" t="s">
        <v>15689</v>
      </c>
    </row>
    <row r="10130" spans="1:4" x14ac:dyDescent="0.25">
      <c r="A10130" s="4" t="str">
        <f>HYPERLINK("http://www.autodoc.ru/Web/price/art/RNDUS10300R?analog=on","RNDUS10300R")</f>
        <v>RNDUS10300R</v>
      </c>
      <c r="B10130" s="1" t="s">
        <v>15690</v>
      </c>
      <c r="C10130" s="1" t="s">
        <v>437</v>
      </c>
      <c r="D10130" t="s">
        <v>15691</v>
      </c>
    </row>
    <row r="10131" spans="1:4" x14ac:dyDescent="0.25">
      <c r="A10131" s="4" t="str">
        <f>HYPERLINK("http://www.autodoc.ru/Web/price/art/RNDUS10301L?analog=on","RNDUS10301L")</f>
        <v>RNDUS10301L</v>
      </c>
      <c r="B10131" s="1" t="s">
        <v>15692</v>
      </c>
      <c r="C10131" s="1" t="s">
        <v>437</v>
      </c>
      <c r="D10131" t="s">
        <v>15693</v>
      </c>
    </row>
    <row r="10132" spans="1:4" x14ac:dyDescent="0.25">
      <c r="A10132" s="4" t="str">
        <f>HYPERLINK("http://www.autodoc.ru/Web/price/art/RNDUS10301R?analog=on","RNDUS10301R")</f>
        <v>RNDUS10301R</v>
      </c>
      <c r="B10132" s="1" t="s">
        <v>15694</v>
      </c>
      <c r="C10132" s="1" t="s">
        <v>437</v>
      </c>
      <c r="D10132" t="s">
        <v>15695</v>
      </c>
    </row>
    <row r="10133" spans="1:4" x14ac:dyDescent="0.25">
      <c r="A10133" s="4" t="str">
        <f>HYPERLINK("http://www.autodoc.ru/Web/price/art/RNDUS10302R?analog=on","RNDUS10302R")</f>
        <v>RNDUS10302R</v>
      </c>
      <c r="B10133" s="1" t="s">
        <v>15694</v>
      </c>
      <c r="C10133" s="1" t="s">
        <v>437</v>
      </c>
      <c r="D10133" t="s">
        <v>15696</v>
      </c>
    </row>
    <row r="10134" spans="1:4" x14ac:dyDescent="0.25">
      <c r="A10134" s="4" t="str">
        <f>HYPERLINK("http://www.autodoc.ru/Web/price/art/RNDUS10310N?analog=on","RNDUS10310N")</f>
        <v>RNDUS10310N</v>
      </c>
      <c r="C10134" s="1" t="s">
        <v>437</v>
      </c>
      <c r="D10134" t="s">
        <v>15697</v>
      </c>
    </row>
    <row r="10135" spans="1:4" x14ac:dyDescent="0.25">
      <c r="A10135" s="4" t="str">
        <f>HYPERLINK("http://www.autodoc.ru/Web/price/art/RNDUS10330?analog=on","RNDUS10330")</f>
        <v>RNDUS10330</v>
      </c>
      <c r="B10135" s="1" t="s">
        <v>15698</v>
      </c>
      <c r="C10135" s="1" t="s">
        <v>437</v>
      </c>
      <c r="D10135" t="s">
        <v>15699</v>
      </c>
    </row>
    <row r="10136" spans="1:4" x14ac:dyDescent="0.25">
      <c r="A10136" s="4" t="str">
        <f>HYPERLINK("http://www.autodoc.ru/Web/price/art/RNDUS10331?analog=on","RNDUS10331")</f>
        <v>RNDUS10331</v>
      </c>
      <c r="B10136" s="1" t="s">
        <v>15698</v>
      </c>
      <c r="C10136" s="1" t="s">
        <v>437</v>
      </c>
      <c r="D10136" t="s">
        <v>15700</v>
      </c>
    </row>
    <row r="10137" spans="1:4" x14ac:dyDescent="0.25">
      <c r="A10137" s="4" t="str">
        <f>HYPERLINK("http://www.autodoc.ru/Web/price/art/RNDUS10380?analog=on","RNDUS10380")</f>
        <v>RNDUS10380</v>
      </c>
      <c r="B10137" s="1" t="s">
        <v>15701</v>
      </c>
      <c r="C10137" s="1" t="s">
        <v>437</v>
      </c>
      <c r="D10137" t="s">
        <v>15702</v>
      </c>
    </row>
    <row r="10138" spans="1:4" x14ac:dyDescent="0.25">
      <c r="A10138" s="4" t="str">
        <f>HYPERLINK("http://www.autodoc.ru/Web/price/art/RNDUS10381?analog=on","RNDUS10381")</f>
        <v>RNDUS10381</v>
      </c>
      <c r="B10138" s="1" t="s">
        <v>15701</v>
      </c>
      <c r="C10138" s="1" t="s">
        <v>437</v>
      </c>
      <c r="D10138" t="s">
        <v>15703</v>
      </c>
    </row>
    <row r="10139" spans="1:4" x14ac:dyDescent="0.25">
      <c r="A10139" s="4" t="str">
        <f>HYPERLINK("http://www.autodoc.ru/Web/price/art/RNDUS10382?analog=on","RNDUS10382")</f>
        <v>RNDUS10382</v>
      </c>
      <c r="B10139" s="1" t="s">
        <v>15704</v>
      </c>
      <c r="C10139" s="1" t="s">
        <v>437</v>
      </c>
      <c r="D10139" t="s">
        <v>15705</v>
      </c>
    </row>
    <row r="10140" spans="1:4" x14ac:dyDescent="0.25">
      <c r="A10140" s="4" t="str">
        <f>HYPERLINK("http://www.autodoc.ru/Web/price/art/RNDUS10400L?analog=on","RNDUS10400L")</f>
        <v>RNDUS10400L</v>
      </c>
      <c r="B10140" s="1" t="s">
        <v>15706</v>
      </c>
      <c r="C10140" s="1" t="s">
        <v>437</v>
      </c>
      <c r="D10140" t="s">
        <v>15707</v>
      </c>
    </row>
    <row r="10141" spans="1:4" x14ac:dyDescent="0.25">
      <c r="A10141" s="4" t="str">
        <f>HYPERLINK("http://www.autodoc.ru/Web/price/art/RNDUS10400R?analog=on","RNDUS10400R")</f>
        <v>RNDUS10400R</v>
      </c>
      <c r="B10141" s="1" t="s">
        <v>15708</v>
      </c>
      <c r="C10141" s="1" t="s">
        <v>437</v>
      </c>
      <c r="D10141" t="s">
        <v>15709</v>
      </c>
    </row>
    <row r="10142" spans="1:4" x14ac:dyDescent="0.25">
      <c r="A10142" s="4" t="str">
        <f>HYPERLINK("http://www.autodoc.ru/Web/price/art/RNDUS10450L?analog=on","RNDUS10450L")</f>
        <v>RNDUS10450L</v>
      </c>
      <c r="B10142" s="1" t="s">
        <v>15710</v>
      </c>
      <c r="C10142" s="1" t="s">
        <v>437</v>
      </c>
      <c r="D10142" t="s">
        <v>15711</v>
      </c>
    </row>
    <row r="10143" spans="1:4" x14ac:dyDescent="0.25">
      <c r="A10143" s="4" t="str">
        <f>HYPERLINK("http://www.autodoc.ru/Web/price/art/RNDUS10450R?analog=on","RNDUS10450R")</f>
        <v>RNDUS10450R</v>
      </c>
      <c r="B10143" s="1" t="s">
        <v>15712</v>
      </c>
      <c r="C10143" s="1" t="s">
        <v>437</v>
      </c>
      <c r="D10143" t="s">
        <v>15713</v>
      </c>
    </row>
    <row r="10144" spans="1:4" x14ac:dyDescent="0.25">
      <c r="A10144" s="4" t="str">
        <f>HYPERLINK("http://www.autodoc.ru/Web/price/art/RNDUS10451XL?analog=on","RNDUS10451XL")</f>
        <v>RNDUS10451XL</v>
      </c>
      <c r="B10144" s="1" t="s">
        <v>15714</v>
      </c>
      <c r="C10144" s="1" t="s">
        <v>437</v>
      </c>
      <c r="D10144" t="s">
        <v>15715</v>
      </c>
    </row>
    <row r="10145" spans="1:4" x14ac:dyDescent="0.25">
      <c r="A10145" s="4" t="str">
        <f>HYPERLINK("http://www.autodoc.ru/Web/price/art/RNDUS10451XR?analog=on","RNDUS10451XR")</f>
        <v>RNDUS10451XR</v>
      </c>
      <c r="B10145" s="1" t="s">
        <v>15716</v>
      </c>
      <c r="C10145" s="1" t="s">
        <v>437</v>
      </c>
      <c r="D10145" t="s">
        <v>15717</v>
      </c>
    </row>
    <row r="10146" spans="1:4" x14ac:dyDescent="0.25">
      <c r="A10146" s="4" t="str">
        <f>HYPERLINK("http://www.autodoc.ru/Web/price/art/RNLOG08451BL?analog=on","RNLOG08451BL")</f>
        <v>RNLOG08451BL</v>
      </c>
      <c r="B10146" s="1" t="s">
        <v>15718</v>
      </c>
      <c r="C10146" s="1" t="s">
        <v>483</v>
      </c>
      <c r="D10146" t="s">
        <v>15719</v>
      </c>
    </row>
    <row r="10147" spans="1:4" x14ac:dyDescent="0.25">
      <c r="A10147" s="4" t="str">
        <f>HYPERLINK("http://www.autodoc.ru/Web/price/art/RNLOG08451BR?analog=on","RNLOG08451BR")</f>
        <v>RNLOG08451BR</v>
      </c>
      <c r="B10147" s="1" t="s">
        <v>15720</v>
      </c>
      <c r="C10147" s="1" t="s">
        <v>483</v>
      </c>
      <c r="D10147" t="s">
        <v>15721</v>
      </c>
    </row>
    <row r="10148" spans="1:4" x14ac:dyDescent="0.25">
      <c r="A10148" s="4" t="str">
        <f>HYPERLINK("http://www.autodoc.ru/Web/price/art/RNDUS104H0?analog=on","RNDUS104H0")</f>
        <v>RNDUS104H0</v>
      </c>
      <c r="B10148" s="1" t="s">
        <v>15722</v>
      </c>
      <c r="C10148" s="1" t="s">
        <v>437</v>
      </c>
      <c r="D10148" t="s">
        <v>15723</v>
      </c>
    </row>
    <row r="10149" spans="1:4" x14ac:dyDescent="0.25">
      <c r="A10149" s="4" t="str">
        <f>HYPERLINK("http://www.autodoc.ru/Web/price/art/RNDUS154H0?analog=on","RNDUS154H0")</f>
        <v>RNDUS154H0</v>
      </c>
      <c r="B10149" s="1" t="s">
        <v>15724</v>
      </c>
      <c r="C10149" s="1" t="s">
        <v>1256</v>
      </c>
      <c r="D10149" t="s">
        <v>15725</v>
      </c>
    </row>
    <row r="10150" spans="1:4" x14ac:dyDescent="0.25">
      <c r="A10150" s="4" t="str">
        <f>HYPERLINK("http://www.autodoc.ru/Web/price/art/RNDUS104H1?analog=on","RNDUS104H1")</f>
        <v>RNDUS104H1</v>
      </c>
      <c r="B10150" s="1" t="s">
        <v>15726</v>
      </c>
      <c r="C10150" s="1" t="s">
        <v>437</v>
      </c>
      <c r="D10150" t="s">
        <v>15727</v>
      </c>
    </row>
    <row r="10151" spans="1:4" x14ac:dyDescent="0.25">
      <c r="A10151" s="4" t="str">
        <f>HYPERLINK("http://www.autodoc.ru/Web/price/art/RNDUS154H1?analog=on","RNDUS154H1")</f>
        <v>RNDUS154H1</v>
      </c>
      <c r="B10151" s="1" t="s">
        <v>15728</v>
      </c>
      <c r="C10151" s="1" t="s">
        <v>1256</v>
      </c>
      <c r="D10151" t="s">
        <v>15729</v>
      </c>
    </row>
    <row r="10152" spans="1:4" x14ac:dyDescent="0.25">
      <c r="A10152" s="4" t="str">
        <f>HYPERLINK("http://www.autodoc.ru/Web/price/art/RNDUS104H2?analog=on","RNDUS104H2")</f>
        <v>RNDUS104H2</v>
      </c>
      <c r="B10152" s="1" t="s">
        <v>15726</v>
      </c>
      <c r="C10152" s="1" t="s">
        <v>437</v>
      </c>
      <c r="D10152" t="s">
        <v>15730</v>
      </c>
    </row>
    <row r="10153" spans="1:4" x14ac:dyDescent="0.25">
      <c r="A10153" s="4" t="str">
        <f>HYPERLINK("http://www.autodoc.ru/Web/price/art/RNDUS104H3?analog=on","RNDUS104H3")</f>
        <v>RNDUS104H3</v>
      </c>
      <c r="B10153" s="1" t="s">
        <v>15726</v>
      </c>
      <c r="C10153" s="1" t="s">
        <v>437</v>
      </c>
      <c r="D10153" t="s">
        <v>15731</v>
      </c>
    </row>
    <row r="10154" spans="1:4" x14ac:dyDescent="0.25">
      <c r="A10154" s="4" t="str">
        <f>HYPERLINK("http://www.autodoc.ru/Web/price/art/RNDUS10510L?analog=on","RNDUS10510L")</f>
        <v>RNDUS10510L</v>
      </c>
      <c r="B10154" s="1" t="s">
        <v>15732</v>
      </c>
      <c r="C10154" s="1" t="s">
        <v>437</v>
      </c>
      <c r="D10154" t="s">
        <v>15733</v>
      </c>
    </row>
    <row r="10155" spans="1:4" x14ac:dyDescent="0.25">
      <c r="A10155" s="4" t="str">
        <f>HYPERLINK("http://www.autodoc.ru/Web/price/art/RNDUS10510R?analog=on","RNDUS10510R")</f>
        <v>RNDUS10510R</v>
      </c>
      <c r="B10155" s="1" t="s">
        <v>15734</v>
      </c>
      <c r="C10155" s="1" t="s">
        <v>437</v>
      </c>
      <c r="D10155" t="s">
        <v>15735</v>
      </c>
    </row>
    <row r="10156" spans="1:4" x14ac:dyDescent="0.25">
      <c r="A10156" s="4" t="str">
        <f>HYPERLINK("http://www.autodoc.ru/Web/price/art/RNDUS10520L?analog=on","RNDUS10520L")</f>
        <v>RNDUS10520L</v>
      </c>
      <c r="B10156" s="1" t="s">
        <v>15736</v>
      </c>
      <c r="C10156" s="1" t="s">
        <v>437</v>
      </c>
      <c r="D10156" t="s">
        <v>15737</v>
      </c>
    </row>
    <row r="10157" spans="1:4" x14ac:dyDescent="0.25">
      <c r="A10157" s="4" t="str">
        <f>HYPERLINK("http://www.autodoc.ru/Web/price/art/RNDUS10520R?analog=on","RNDUS10520R")</f>
        <v>RNDUS10520R</v>
      </c>
      <c r="B10157" s="1" t="s">
        <v>15738</v>
      </c>
      <c r="C10157" s="1" t="s">
        <v>437</v>
      </c>
      <c r="D10157" t="s">
        <v>15739</v>
      </c>
    </row>
    <row r="10158" spans="1:4" x14ac:dyDescent="0.25">
      <c r="A10158" s="4" t="str">
        <f>HYPERLINK("http://www.autodoc.ru/Web/price/art/RNDUS10544L?analog=on","RNDUS10544L")</f>
        <v>RNDUS10544L</v>
      </c>
      <c r="B10158" s="1" t="s">
        <v>15740</v>
      </c>
      <c r="C10158" s="1" t="s">
        <v>437</v>
      </c>
      <c r="D10158" t="s">
        <v>15741</v>
      </c>
    </row>
    <row r="10159" spans="1:4" x14ac:dyDescent="0.25">
      <c r="A10159" s="4" t="str">
        <f>HYPERLINK("http://www.autodoc.ru/Web/price/art/RNDUS10544R?analog=on","RNDUS10544R")</f>
        <v>RNDUS10544R</v>
      </c>
      <c r="B10159" s="1" t="s">
        <v>15742</v>
      </c>
      <c r="C10159" s="1" t="s">
        <v>437</v>
      </c>
      <c r="D10159" t="s">
        <v>15743</v>
      </c>
    </row>
    <row r="10160" spans="1:4" x14ac:dyDescent="0.25">
      <c r="A10160" s="4" t="str">
        <f>HYPERLINK("http://www.autodoc.ru/Web/price/art/RNDUS10560L?analog=on","RNDUS10560L")</f>
        <v>RNDUS10560L</v>
      </c>
      <c r="B10160" s="1" t="s">
        <v>15744</v>
      </c>
      <c r="C10160" s="1" t="s">
        <v>437</v>
      </c>
      <c r="D10160" t="s">
        <v>15745</v>
      </c>
    </row>
    <row r="10161" spans="1:4" x14ac:dyDescent="0.25">
      <c r="A10161" s="4" t="str">
        <f>HYPERLINK("http://www.autodoc.ru/Web/price/art/RNDUS10560R?analog=on","RNDUS10560R")</f>
        <v>RNDUS10560R</v>
      </c>
      <c r="B10161" s="1" t="s">
        <v>15746</v>
      </c>
      <c r="C10161" s="1" t="s">
        <v>437</v>
      </c>
      <c r="D10161" t="s">
        <v>15747</v>
      </c>
    </row>
    <row r="10162" spans="1:4" x14ac:dyDescent="0.25">
      <c r="A10162" s="4" t="str">
        <f>HYPERLINK("http://www.autodoc.ru/Web/price/art/RNDUS10570L?analog=on","RNDUS10570L")</f>
        <v>RNDUS10570L</v>
      </c>
      <c r="B10162" s="1" t="s">
        <v>15748</v>
      </c>
      <c r="C10162" s="1" t="s">
        <v>437</v>
      </c>
      <c r="D10162" t="s">
        <v>15749</v>
      </c>
    </row>
    <row r="10163" spans="1:4" x14ac:dyDescent="0.25">
      <c r="A10163" s="4" t="str">
        <f>HYPERLINK("http://www.autodoc.ru/Web/price/art/RNDUS10570R?analog=on","RNDUS10570R")</f>
        <v>RNDUS10570R</v>
      </c>
      <c r="B10163" s="1" t="s">
        <v>15750</v>
      </c>
      <c r="C10163" s="1" t="s">
        <v>437</v>
      </c>
      <c r="D10163" t="s">
        <v>15751</v>
      </c>
    </row>
    <row r="10164" spans="1:4" x14ac:dyDescent="0.25">
      <c r="A10164" s="4" t="str">
        <f>HYPERLINK("http://www.autodoc.ru/Web/price/art/RNDUS10580N?analog=on","RNDUS10580N")</f>
        <v>RNDUS10580N</v>
      </c>
      <c r="B10164" s="1" t="s">
        <v>15752</v>
      </c>
      <c r="C10164" s="1" t="s">
        <v>437</v>
      </c>
      <c r="D10164" t="s">
        <v>15753</v>
      </c>
    </row>
    <row r="10165" spans="1:4" x14ac:dyDescent="0.25">
      <c r="A10165" s="4" t="str">
        <f>HYPERLINK("http://www.autodoc.ru/Web/price/art/RNDUS10581L?analog=on","RNDUS10581L")</f>
        <v>RNDUS10581L</v>
      </c>
      <c r="B10165" s="1" t="s">
        <v>15754</v>
      </c>
      <c r="C10165" s="1" t="s">
        <v>437</v>
      </c>
      <c r="D10165" t="s">
        <v>15755</v>
      </c>
    </row>
    <row r="10166" spans="1:4" x14ac:dyDescent="0.25">
      <c r="A10166" s="4" t="str">
        <f>HYPERLINK("http://www.autodoc.ru/Web/price/art/RNDUS10581R?analog=on","RNDUS10581R")</f>
        <v>RNDUS10581R</v>
      </c>
      <c r="B10166" s="1" t="s">
        <v>15756</v>
      </c>
      <c r="C10166" s="1" t="s">
        <v>437</v>
      </c>
      <c r="D10166" t="s">
        <v>15757</v>
      </c>
    </row>
    <row r="10167" spans="1:4" x14ac:dyDescent="0.25">
      <c r="A10167" s="4" t="str">
        <f>HYPERLINK("http://www.autodoc.ru/Web/price/art/RNDUS10600?analog=on","RNDUS10600")</f>
        <v>RNDUS10600</v>
      </c>
      <c r="B10167" s="1" t="s">
        <v>15758</v>
      </c>
      <c r="C10167" s="1" t="s">
        <v>437</v>
      </c>
      <c r="D10167" t="s">
        <v>15759</v>
      </c>
    </row>
    <row r="10168" spans="1:4" x14ac:dyDescent="0.25">
      <c r="A10168" s="4" t="str">
        <f>HYPERLINK("http://www.autodoc.ru/Web/price/art/RNDUS10640B?analog=on","RNDUS10640B")</f>
        <v>RNDUS10640B</v>
      </c>
      <c r="B10168" s="1" t="s">
        <v>15760</v>
      </c>
      <c r="C10168" s="1" t="s">
        <v>437</v>
      </c>
      <c r="D10168" t="s">
        <v>15761</v>
      </c>
    </row>
    <row r="10169" spans="1:4" x14ac:dyDescent="0.25">
      <c r="A10169" s="4" t="str">
        <f>HYPERLINK("http://www.autodoc.ru/Web/price/art/RNDUS15640?analog=on","RNDUS15640")</f>
        <v>RNDUS15640</v>
      </c>
      <c r="B10169" s="1" t="s">
        <v>15762</v>
      </c>
      <c r="C10169" s="1" t="s">
        <v>1256</v>
      </c>
      <c r="D10169" t="s">
        <v>15763</v>
      </c>
    </row>
    <row r="10170" spans="1:4" x14ac:dyDescent="0.25">
      <c r="A10170" s="4" t="str">
        <f>HYPERLINK("http://www.autodoc.ru/Web/price/art/RNDUS10641B?analog=on","RNDUS10641B")</f>
        <v>RNDUS10641B</v>
      </c>
      <c r="B10170" s="1" t="s">
        <v>15760</v>
      </c>
      <c r="C10170" s="1" t="s">
        <v>437</v>
      </c>
      <c r="D10170" t="s">
        <v>15764</v>
      </c>
    </row>
    <row r="10171" spans="1:4" x14ac:dyDescent="0.25">
      <c r="A10171" s="4" t="str">
        <f>HYPERLINK("http://www.autodoc.ru/Web/price/art/RNDUS15641?analog=on","RNDUS15641")</f>
        <v>RNDUS15641</v>
      </c>
      <c r="B10171" s="1" t="s">
        <v>15762</v>
      </c>
      <c r="C10171" s="1" t="s">
        <v>1256</v>
      </c>
      <c r="D10171" t="s">
        <v>15765</v>
      </c>
    </row>
    <row r="10172" spans="1:4" x14ac:dyDescent="0.25">
      <c r="A10172" s="4" t="str">
        <f>HYPERLINK("http://www.autodoc.ru/Web/price/art/RNDUS15642?analog=on","RNDUS15642")</f>
        <v>RNDUS15642</v>
      </c>
      <c r="B10172" s="1" t="s">
        <v>15762</v>
      </c>
      <c r="C10172" s="1" t="s">
        <v>1256</v>
      </c>
      <c r="D10172" t="s">
        <v>15766</v>
      </c>
    </row>
    <row r="10173" spans="1:4" x14ac:dyDescent="0.25">
      <c r="A10173" s="4" t="str">
        <f>HYPERLINK("http://www.autodoc.ru/Web/price/art/RNDUS15690?analog=on","RNDUS15690")</f>
        <v>RNDUS15690</v>
      </c>
      <c r="B10173" s="1" t="s">
        <v>15767</v>
      </c>
      <c r="C10173" s="1" t="s">
        <v>1256</v>
      </c>
      <c r="D10173" t="s">
        <v>15768</v>
      </c>
    </row>
    <row r="10174" spans="1:4" x14ac:dyDescent="0.25">
      <c r="A10174" s="4" t="str">
        <f>HYPERLINK("http://www.autodoc.ru/Web/price/art/RNDUS10700?analog=on","RNDUS10700")</f>
        <v>RNDUS10700</v>
      </c>
      <c r="B10174" s="1" t="s">
        <v>15769</v>
      </c>
      <c r="C10174" s="1" t="s">
        <v>437</v>
      </c>
      <c r="D10174" t="s">
        <v>15770</v>
      </c>
    </row>
    <row r="10175" spans="1:4" x14ac:dyDescent="0.25">
      <c r="A10175" s="4" t="str">
        <f>HYPERLINK("http://www.autodoc.ru/Web/price/art/RNDUS10701?analog=on","RNDUS10701")</f>
        <v>RNDUS10701</v>
      </c>
      <c r="B10175" s="1" t="s">
        <v>15769</v>
      </c>
      <c r="C10175" s="1" t="s">
        <v>437</v>
      </c>
      <c r="D10175" t="s">
        <v>15771</v>
      </c>
    </row>
    <row r="10176" spans="1:4" x14ac:dyDescent="0.25">
      <c r="A10176" s="4" t="str">
        <f>HYPERLINK("http://www.autodoc.ru/Web/price/art/RNDUS10740HN?analog=on","RNDUS10740HN")</f>
        <v>RNDUS10740HN</v>
      </c>
      <c r="C10176" s="1" t="s">
        <v>437</v>
      </c>
      <c r="D10176" t="s">
        <v>15772</v>
      </c>
    </row>
    <row r="10177" spans="1:4" x14ac:dyDescent="0.25">
      <c r="A10177" s="4" t="str">
        <f>HYPERLINK("http://www.autodoc.ru/Web/price/art/RNDUS10740L?analog=on","RNDUS10740L")</f>
        <v>RNDUS10740L</v>
      </c>
      <c r="B10177" s="1" t="s">
        <v>15773</v>
      </c>
      <c r="C10177" s="1" t="s">
        <v>437</v>
      </c>
      <c r="D10177" t="s">
        <v>15774</v>
      </c>
    </row>
    <row r="10178" spans="1:4" x14ac:dyDescent="0.25">
      <c r="A10178" s="4" t="str">
        <f>HYPERLINK("http://www.autodoc.ru/Web/price/art/RNDUS15740L?analog=on","RNDUS15740L")</f>
        <v>RNDUS15740L</v>
      </c>
      <c r="B10178" s="1" t="s">
        <v>15775</v>
      </c>
      <c r="C10178" s="1" t="s">
        <v>1256</v>
      </c>
      <c r="D10178" t="s">
        <v>15774</v>
      </c>
    </row>
    <row r="10179" spans="1:4" x14ac:dyDescent="0.25">
      <c r="A10179" s="4" t="str">
        <f>HYPERLINK("http://www.autodoc.ru/Web/price/art/RNDUS21740L?analog=on","RNDUS21740L")</f>
        <v>RNDUS21740L</v>
      </c>
      <c r="B10179" s="1" t="s">
        <v>15776</v>
      </c>
      <c r="C10179" s="1" t="s">
        <v>15589</v>
      </c>
      <c r="D10179" t="s">
        <v>15777</v>
      </c>
    </row>
    <row r="10180" spans="1:4" x14ac:dyDescent="0.25">
      <c r="A10180" s="4" t="str">
        <f>HYPERLINK("http://www.autodoc.ru/Web/price/art/RNDUS15740R?analog=on","RNDUS15740R")</f>
        <v>RNDUS15740R</v>
      </c>
      <c r="B10180" s="1" t="s">
        <v>15778</v>
      </c>
      <c r="C10180" s="1" t="s">
        <v>1256</v>
      </c>
      <c r="D10180" t="s">
        <v>15779</v>
      </c>
    </row>
    <row r="10181" spans="1:4" x14ac:dyDescent="0.25">
      <c r="A10181" s="4" t="str">
        <f>HYPERLINK("http://www.autodoc.ru/Web/price/art/RNDUS10740R?analog=on","RNDUS10740R")</f>
        <v>RNDUS10740R</v>
      </c>
      <c r="B10181" s="1" t="s">
        <v>15780</v>
      </c>
      <c r="C10181" s="1" t="s">
        <v>437</v>
      </c>
      <c r="D10181" t="s">
        <v>15779</v>
      </c>
    </row>
    <row r="10182" spans="1:4" x14ac:dyDescent="0.25">
      <c r="A10182" s="4" t="str">
        <f>HYPERLINK("http://www.autodoc.ru/Web/price/art/RNDUS21740R?analog=on","RNDUS21740R")</f>
        <v>RNDUS21740R</v>
      </c>
      <c r="B10182" s="1" t="s">
        <v>15781</v>
      </c>
      <c r="C10182" s="1" t="s">
        <v>15589</v>
      </c>
      <c r="D10182" t="s">
        <v>15782</v>
      </c>
    </row>
    <row r="10183" spans="1:4" x14ac:dyDescent="0.25">
      <c r="A10183" s="4" t="str">
        <f>HYPERLINK("http://www.autodoc.ru/Web/price/art/RNDUS10741BN?analog=on","RNDUS10741BN")</f>
        <v>RNDUS10741BN</v>
      </c>
      <c r="B10183" s="1" t="s">
        <v>15783</v>
      </c>
      <c r="C10183" s="1" t="s">
        <v>437</v>
      </c>
      <c r="D10183" t="s">
        <v>15784</v>
      </c>
    </row>
    <row r="10184" spans="1:4" x14ac:dyDescent="0.25">
      <c r="A10184" s="4" t="str">
        <f>HYPERLINK("http://www.autodoc.ru/Web/price/art/RNDUS15741L?analog=on","RNDUS15741L")</f>
        <v>RNDUS15741L</v>
      </c>
      <c r="B10184" s="1" t="s">
        <v>15775</v>
      </c>
      <c r="C10184" s="1" t="s">
        <v>1256</v>
      </c>
      <c r="D10184" t="s">
        <v>15785</v>
      </c>
    </row>
    <row r="10185" spans="1:4" x14ac:dyDescent="0.25">
      <c r="A10185" s="4" t="str">
        <f>HYPERLINK("http://www.autodoc.ru/Web/price/art/RNDUS15741R?analog=on","RNDUS15741R")</f>
        <v>RNDUS15741R</v>
      </c>
      <c r="B10185" s="1" t="s">
        <v>15778</v>
      </c>
      <c r="C10185" s="1" t="s">
        <v>1256</v>
      </c>
      <c r="D10185" t="s">
        <v>15786</v>
      </c>
    </row>
    <row r="10186" spans="1:4" x14ac:dyDescent="0.25">
      <c r="A10186" s="4" t="str">
        <f>HYPERLINK("http://www.autodoc.ru/Web/price/art/RNDUS10742L?analog=on","RNDUS10742L")</f>
        <v>RNDUS10742L</v>
      </c>
      <c r="B10186" s="1" t="s">
        <v>15773</v>
      </c>
      <c r="C10186" s="1" t="s">
        <v>437</v>
      </c>
      <c r="D10186" t="s">
        <v>15785</v>
      </c>
    </row>
    <row r="10187" spans="1:4" x14ac:dyDescent="0.25">
      <c r="A10187" s="4" t="str">
        <f>HYPERLINK("http://www.autodoc.ru/Web/price/art/RNDUS15742L?analog=on","RNDUS15742L")</f>
        <v>RNDUS15742L</v>
      </c>
      <c r="B10187" s="1" t="s">
        <v>15775</v>
      </c>
      <c r="C10187" s="1" t="s">
        <v>1256</v>
      </c>
      <c r="D10187" t="s">
        <v>15787</v>
      </c>
    </row>
    <row r="10188" spans="1:4" x14ac:dyDescent="0.25">
      <c r="A10188" s="4" t="str">
        <f>HYPERLINK("http://www.autodoc.ru/Web/price/art/RNDUS10742R?analog=on","RNDUS10742R")</f>
        <v>RNDUS10742R</v>
      </c>
      <c r="B10188" s="1" t="s">
        <v>15780</v>
      </c>
      <c r="C10188" s="1" t="s">
        <v>437</v>
      </c>
      <c r="D10188" t="s">
        <v>15786</v>
      </c>
    </row>
    <row r="10189" spans="1:4" x14ac:dyDescent="0.25">
      <c r="A10189" s="4" t="str">
        <f>HYPERLINK("http://www.autodoc.ru/Web/price/art/RNDUS15742R?analog=on","RNDUS15742R")</f>
        <v>RNDUS15742R</v>
      </c>
      <c r="B10189" s="1" t="s">
        <v>15778</v>
      </c>
      <c r="C10189" s="1" t="s">
        <v>1256</v>
      </c>
      <c r="D10189" t="s">
        <v>15788</v>
      </c>
    </row>
    <row r="10190" spans="1:4" x14ac:dyDescent="0.25">
      <c r="A10190" s="4" t="str">
        <f>HYPERLINK("http://www.autodoc.ru/Web/price/art/RNDUS10910?analog=on","RNDUS10910")</f>
        <v>RNDUS10910</v>
      </c>
      <c r="B10190" s="1" t="s">
        <v>15789</v>
      </c>
      <c r="C10190" s="1" t="s">
        <v>437</v>
      </c>
      <c r="D10190" t="s">
        <v>15790</v>
      </c>
    </row>
    <row r="10191" spans="1:4" x14ac:dyDescent="0.25">
      <c r="A10191" s="4" t="str">
        <f>HYPERLINK("http://www.autodoc.ru/Web/price/art/RNDUS109A0L?analog=on","RNDUS109A0L")</f>
        <v>RNDUS109A0L</v>
      </c>
      <c r="B10191" s="1" t="s">
        <v>15791</v>
      </c>
      <c r="C10191" s="1" t="s">
        <v>437</v>
      </c>
      <c r="D10191" t="s">
        <v>15792</v>
      </c>
    </row>
    <row r="10192" spans="1:4" x14ac:dyDescent="0.25">
      <c r="A10192" s="4" t="str">
        <f>HYPERLINK("http://www.autodoc.ru/Web/price/art/RNDUS109A0R?analog=on","RNDUS109A0R")</f>
        <v>RNDUS109A0R</v>
      </c>
      <c r="B10192" s="1" t="s">
        <v>15793</v>
      </c>
      <c r="C10192" s="1" t="s">
        <v>437</v>
      </c>
      <c r="D10192" t="s">
        <v>15794</v>
      </c>
    </row>
    <row r="10193" spans="1:4" x14ac:dyDescent="0.25">
      <c r="A10193" s="4" t="str">
        <f>HYPERLINK("http://www.autodoc.ru/Web/price/art/RNLOG08910?analog=on","RNLOG08910")</f>
        <v>RNLOG08910</v>
      </c>
      <c r="B10193" s="1" t="s">
        <v>15795</v>
      </c>
      <c r="C10193" s="1" t="s">
        <v>483</v>
      </c>
      <c r="D10193" t="s">
        <v>15796</v>
      </c>
    </row>
    <row r="10194" spans="1:4" x14ac:dyDescent="0.25">
      <c r="A10194" s="4" t="str">
        <f>HYPERLINK("http://www.autodoc.ru/Web/price/art/RNDUS109B0L?analog=on","RNDUS109B0L")</f>
        <v>RNDUS109B0L</v>
      </c>
      <c r="B10194" s="1" t="s">
        <v>15797</v>
      </c>
      <c r="C10194" s="1" t="s">
        <v>437</v>
      </c>
      <c r="D10194" t="s">
        <v>15798</v>
      </c>
    </row>
    <row r="10195" spans="1:4" x14ac:dyDescent="0.25">
      <c r="A10195" s="4" t="str">
        <f>HYPERLINK("http://www.autodoc.ru/Web/price/art/RNDUS109B0R?analog=on","RNDUS109B0R")</f>
        <v>RNDUS109B0R</v>
      </c>
      <c r="B10195" s="1" t="s">
        <v>15799</v>
      </c>
      <c r="C10195" s="1" t="s">
        <v>437</v>
      </c>
      <c r="D10195" t="s">
        <v>15800</v>
      </c>
    </row>
    <row r="10196" spans="1:4" x14ac:dyDescent="0.25">
      <c r="A10196" s="4" t="str">
        <f>HYPERLINK("http://www.autodoc.ru/Web/price/art/RNDUS109B1L?analog=on","RNDUS109B1L")</f>
        <v>RNDUS109B1L</v>
      </c>
      <c r="B10196" s="1" t="s">
        <v>15801</v>
      </c>
      <c r="C10196" s="1" t="s">
        <v>437</v>
      </c>
      <c r="D10196" t="s">
        <v>15802</v>
      </c>
    </row>
    <row r="10197" spans="1:4" x14ac:dyDescent="0.25">
      <c r="A10197" s="4" t="str">
        <f>HYPERLINK("http://www.autodoc.ru/Web/price/art/RNDUS109B1R?analog=on","RNDUS109B1R")</f>
        <v>RNDUS109B1R</v>
      </c>
      <c r="B10197" s="1" t="s">
        <v>15803</v>
      </c>
      <c r="C10197" s="1" t="s">
        <v>437</v>
      </c>
      <c r="D10197" t="s">
        <v>15804</v>
      </c>
    </row>
    <row r="10198" spans="1:4" x14ac:dyDescent="0.25">
      <c r="A10198" s="4" t="str">
        <f>HYPERLINK("http://www.autodoc.ru/Web/price/art/RNLOG08931?analog=on","RNLOG08931")</f>
        <v>RNLOG08931</v>
      </c>
      <c r="B10198" s="1" t="s">
        <v>15805</v>
      </c>
      <c r="C10198" s="1" t="s">
        <v>483</v>
      </c>
      <c r="D10198" t="s">
        <v>15806</v>
      </c>
    </row>
    <row r="10199" spans="1:4" x14ac:dyDescent="0.25">
      <c r="A10199" s="4" t="str">
        <f>HYPERLINK("http://www.autodoc.ru/Web/price/art/RNLOG08932?analog=on","RNLOG08932")</f>
        <v>RNLOG08932</v>
      </c>
      <c r="B10199" s="1" t="s">
        <v>15807</v>
      </c>
      <c r="C10199" s="1" t="s">
        <v>483</v>
      </c>
      <c r="D10199" t="s">
        <v>15808</v>
      </c>
    </row>
    <row r="10200" spans="1:4" x14ac:dyDescent="0.25">
      <c r="A10200" s="4" t="str">
        <f>HYPERLINK("http://www.autodoc.ru/Web/price/art/RNDUS119F0?analog=on","RNDUS119F0")</f>
        <v>RNDUS119F0</v>
      </c>
      <c r="B10200" s="1" t="s">
        <v>15809</v>
      </c>
      <c r="C10200" s="1" t="s">
        <v>1470</v>
      </c>
      <c r="D10200" t="s">
        <v>15810</v>
      </c>
    </row>
    <row r="10201" spans="1:4" x14ac:dyDescent="0.25">
      <c r="A10201" s="3" t="s">
        <v>15811</v>
      </c>
      <c r="B10201" s="3"/>
      <c r="C10201" s="3"/>
      <c r="D10201" s="3"/>
    </row>
    <row r="10202" spans="1:4" x14ac:dyDescent="0.25">
      <c r="A10202" s="4" t="str">
        <f>HYPERLINK("http://www.autodoc.ru/Web/price/art/RNESP91030WL?analog=on","RNESP91030WL")</f>
        <v>RNESP91030WL</v>
      </c>
      <c r="B10202" s="1" t="s">
        <v>15812</v>
      </c>
      <c r="C10202" s="1" t="s">
        <v>2655</v>
      </c>
      <c r="D10202" t="s">
        <v>15813</v>
      </c>
    </row>
    <row r="10203" spans="1:4" x14ac:dyDescent="0.25">
      <c r="A10203" s="4" t="str">
        <f>HYPERLINK("http://www.autodoc.ru/Web/price/art/RNESP91030WR?analog=on","RNESP91030WR")</f>
        <v>RNESP91030WR</v>
      </c>
      <c r="B10203" s="1" t="s">
        <v>15814</v>
      </c>
      <c r="C10203" s="1" t="s">
        <v>2655</v>
      </c>
      <c r="D10203" t="s">
        <v>15815</v>
      </c>
    </row>
    <row r="10204" spans="1:4" x14ac:dyDescent="0.25">
      <c r="A10204" s="3" t="s">
        <v>15816</v>
      </c>
      <c r="B10204" s="3"/>
      <c r="C10204" s="3"/>
      <c r="D10204" s="3"/>
    </row>
    <row r="10205" spans="1:4" x14ac:dyDescent="0.25">
      <c r="A10205" s="4" t="str">
        <f>HYPERLINK("http://www.autodoc.ru/Web/price/art/RNFLU13000L?analog=on","RNFLU13000L")</f>
        <v>RNFLU13000L</v>
      </c>
      <c r="B10205" s="1" t="s">
        <v>15817</v>
      </c>
      <c r="C10205" s="1" t="s">
        <v>1924</v>
      </c>
      <c r="D10205" t="s">
        <v>15818</v>
      </c>
    </row>
    <row r="10206" spans="1:4" x14ac:dyDescent="0.25">
      <c r="A10206" s="4" t="str">
        <f>HYPERLINK("http://www.autodoc.ru/Web/price/art/RNFLU10000L?analog=on","RNFLU10000L")</f>
        <v>RNFLU10000L</v>
      </c>
      <c r="B10206" s="1" t="s">
        <v>15819</v>
      </c>
      <c r="C10206" s="1" t="s">
        <v>437</v>
      </c>
      <c r="D10206" t="s">
        <v>15820</v>
      </c>
    </row>
    <row r="10207" spans="1:4" x14ac:dyDescent="0.25">
      <c r="A10207" s="4" t="str">
        <f>HYPERLINK("http://www.autodoc.ru/Web/price/art/RNFLU13000R?analog=on","RNFLU13000R")</f>
        <v>RNFLU13000R</v>
      </c>
      <c r="B10207" s="1" t="s">
        <v>15821</v>
      </c>
      <c r="C10207" s="1" t="s">
        <v>1924</v>
      </c>
      <c r="D10207" t="s">
        <v>15822</v>
      </c>
    </row>
    <row r="10208" spans="1:4" x14ac:dyDescent="0.25">
      <c r="A10208" s="4" t="str">
        <f>HYPERLINK("http://www.autodoc.ru/Web/price/art/RNFLU10000R?analog=on","RNFLU10000R")</f>
        <v>RNFLU10000R</v>
      </c>
      <c r="B10208" s="1" t="s">
        <v>15823</v>
      </c>
      <c r="C10208" s="1" t="s">
        <v>437</v>
      </c>
      <c r="D10208" t="s">
        <v>15824</v>
      </c>
    </row>
    <row r="10209" spans="1:4" x14ac:dyDescent="0.25">
      <c r="A10209" s="4" t="str">
        <f>HYPERLINK("http://www.autodoc.ru/Web/price/art/RNFLU13001L?analog=on","RNFLU13001L")</f>
        <v>RNFLU13001L</v>
      </c>
      <c r="B10209" s="1" t="s">
        <v>15825</v>
      </c>
      <c r="C10209" s="1" t="s">
        <v>1924</v>
      </c>
      <c r="D10209" t="s">
        <v>15826</v>
      </c>
    </row>
    <row r="10210" spans="1:4" x14ac:dyDescent="0.25">
      <c r="A10210" s="4" t="str">
        <f>HYPERLINK("http://www.autodoc.ru/Web/price/art/RNFLU10001L?analog=on","RNFLU10001L")</f>
        <v>RNFLU10001L</v>
      </c>
      <c r="B10210" s="1" t="s">
        <v>15827</v>
      </c>
      <c r="C10210" s="1" t="s">
        <v>437</v>
      </c>
      <c r="D10210" t="s">
        <v>15828</v>
      </c>
    </row>
    <row r="10211" spans="1:4" x14ac:dyDescent="0.25">
      <c r="A10211" s="4" t="str">
        <f>HYPERLINK("http://www.autodoc.ru/Web/price/art/RNFLU13001R?analog=on","RNFLU13001R")</f>
        <v>RNFLU13001R</v>
      </c>
      <c r="B10211" s="1" t="s">
        <v>15829</v>
      </c>
      <c r="C10211" s="1" t="s">
        <v>1924</v>
      </c>
      <c r="D10211" t="s">
        <v>15830</v>
      </c>
    </row>
    <row r="10212" spans="1:4" x14ac:dyDescent="0.25">
      <c r="A10212" s="4" t="str">
        <f>HYPERLINK("http://www.autodoc.ru/Web/price/art/RNFLU10001R?analog=on","RNFLU10001R")</f>
        <v>RNFLU10001R</v>
      </c>
      <c r="B10212" s="1" t="s">
        <v>15831</v>
      </c>
      <c r="C10212" s="1" t="s">
        <v>437</v>
      </c>
      <c r="D10212" t="s">
        <v>15832</v>
      </c>
    </row>
    <row r="10213" spans="1:4" x14ac:dyDescent="0.25">
      <c r="A10213" s="4" t="str">
        <f>HYPERLINK("http://www.autodoc.ru/Web/price/art/RNFLU13002L?analog=on","RNFLU13002L")</f>
        <v>RNFLU13002L</v>
      </c>
      <c r="B10213" s="1" t="s">
        <v>15825</v>
      </c>
      <c r="C10213" s="1" t="s">
        <v>1924</v>
      </c>
      <c r="D10213" t="s">
        <v>15833</v>
      </c>
    </row>
    <row r="10214" spans="1:4" x14ac:dyDescent="0.25">
      <c r="A10214" s="4" t="str">
        <f>HYPERLINK("http://www.autodoc.ru/Web/price/art/RNFLU13002R?analog=on","RNFLU13002R")</f>
        <v>RNFLU13002R</v>
      </c>
      <c r="B10214" s="1" t="s">
        <v>15829</v>
      </c>
      <c r="C10214" s="1" t="s">
        <v>1924</v>
      </c>
      <c r="D10214" t="s">
        <v>15834</v>
      </c>
    </row>
    <row r="10215" spans="1:4" x14ac:dyDescent="0.25">
      <c r="A10215" s="4" t="str">
        <f>HYPERLINK("http://www.autodoc.ru/Web/price/art/RNFLU10050L?analog=on","RNFLU10050L")</f>
        <v>RNFLU10050L</v>
      </c>
      <c r="B10215" s="1" t="s">
        <v>15835</v>
      </c>
      <c r="C10215" s="1" t="s">
        <v>437</v>
      </c>
      <c r="D10215" t="s">
        <v>15836</v>
      </c>
    </row>
    <row r="10216" spans="1:4" x14ac:dyDescent="0.25">
      <c r="A10216" s="4" t="str">
        <f>HYPERLINK("http://www.autodoc.ru/Web/price/art/RNFLU10050R?analog=on","RNFLU10050R")</f>
        <v>RNFLU10050R</v>
      </c>
      <c r="B10216" s="1" t="s">
        <v>15837</v>
      </c>
      <c r="C10216" s="1" t="s">
        <v>437</v>
      </c>
      <c r="D10216" t="s">
        <v>15838</v>
      </c>
    </row>
    <row r="10217" spans="1:4" x14ac:dyDescent="0.25">
      <c r="A10217" s="4" t="str">
        <f>HYPERLINK("http://www.autodoc.ru/Web/price/art/RNFLU13070Z?analog=on","RNFLU13070Z")</f>
        <v>RNFLU13070Z</v>
      </c>
      <c r="B10217" s="1" t="s">
        <v>15839</v>
      </c>
      <c r="C10217" s="1" t="s">
        <v>1924</v>
      </c>
      <c r="D10217" t="s">
        <v>15840</v>
      </c>
    </row>
    <row r="10218" spans="1:4" x14ac:dyDescent="0.25">
      <c r="A10218" s="4" t="str">
        <f>HYPERLINK("http://www.autodoc.ru/Web/price/art/RNFLU13071Z?analog=on","RNFLU13071Z")</f>
        <v>RNFLU13071Z</v>
      </c>
      <c r="B10218" s="1" t="s">
        <v>15839</v>
      </c>
      <c r="C10218" s="1" t="s">
        <v>1924</v>
      </c>
      <c r="D10218" t="s">
        <v>15841</v>
      </c>
    </row>
    <row r="10219" spans="1:4" x14ac:dyDescent="0.25">
      <c r="A10219" s="4" t="str">
        <f>HYPERLINK("http://www.autodoc.ru/Web/price/art/RNFLU13100?analog=on","RNFLU13100")</f>
        <v>RNFLU13100</v>
      </c>
      <c r="B10219" s="1" t="s">
        <v>15842</v>
      </c>
      <c r="C10219" s="1" t="s">
        <v>1924</v>
      </c>
      <c r="D10219" t="s">
        <v>15843</v>
      </c>
    </row>
    <row r="10220" spans="1:4" x14ac:dyDescent="0.25">
      <c r="A10220" s="4" t="str">
        <f>HYPERLINK("http://www.autodoc.ru/Web/price/art/RNFLU10100?analog=on","RNFLU10100")</f>
        <v>RNFLU10100</v>
      </c>
      <c r="B10220" s="1" t="s">
        <v>15844</v>
      </c>
      <c r="C10220" s="1" t="s">
        <v>437</v>
      </c>
      <c r="D10220" t="s">
        <v>15843</v>
      </c>
    </row>
    <row r="10221" spans="1:4" x14ac:dyDescent="0.25">
      <c r="A10221" s="4" t="str">
        <f>HYPERLINK("http://www.autodoc.ru/Web/price/art/RNFLU10101?analog=on","RNFLU10101")</f>
        <v>RNFLU10101</v>
      </c>
      <c r="B10221" s="1" t="s">
        <v>15844</v>
      </c>
      <c r="C10221" s="1" t="s">
        <v>437</v>
      </c>
      <c r="D10221" t="s">
        <v>15845</v>
      </c>
    </row>
    <row r="10222" spans="1:4" x14ac:dyDescent="0.25">
      <c r="A10222" s="4" t="str">
        <f>HYPERLINK("http://www.autodoc.ru/Web/price/art/RNFLU13101?analog=on","RNFLU13101")</f>
        <v>RNFLU13101</v>
      </c>
      <c r="B10222" s="1" t="s">
        <v>15846</v>
      </c>
      <c r="C10222" s="1" t="s">
        <v>1924</v>
      </c>
      <c r="D10222" t="s">
        <v>15847</v>
      </c>
    </row>
    <row r="10223" spans="1:4" x14ac:dyDescent="0.25">
      <c r="A10223" s="4" t="str">
        <f>HYPERLINK("http://www.autodoc.ru/Web/price/art/RNFLU13102?analog=on","RNFLU13102")</f>
        <v>RNFLU13102</v>
      </c>
      <c r="B10223" s="1" t="s">
        <v>15842</v>
      </c>
      <c r="C10223" s="1" t="s">
        <v>1924</v>
      </c>
      <c r="D10223" t="s">
        <v>15848</v>
      </c>
    </row>
    <row r="10224" spans="1:4" x14ac:dyDescent="0.25">
      <c r="A10224" s="4" t="str">
        <f>HYPERLINK("http://www.autodoc.ru/Web/price/art/RNFLU10120H?analog=on","RNFLU10120H")</f>
        <v>RNFLU10120H</v>
      </c>
      <c r="B10224" s="1" t="s">
        <v>15849</v>
      </c>
      <c r="C10224" s="1" t="s">
        <v>437</v>
      </c>
      <c r="D10224" t="s">
        <v>15850</v>
      </c>
    </row>
    <row r="10225" spans="1:4" x14ac:dyDescent="0.25">
      <c r="A10225" s="4" t="str">
        <f>HYPERLINK("http://www.autodoc.ru/Web/price/art/RNFLU13120N?analog=on","RNFLU13120N")</f>
        <v>RNFLU13120N</v>
      </c>
      <c r="B10225" s="1" t="s">
        <v>15851</v>
      </c>
      <c r="C10225" s="1" t="s">
        <v>1924</v>
      </c>
      <c r="D10225" t="s">
        <v>15852</v>
      </c>
    </row>
    <row r="10226" spans="1:4" x14ac:dyDescent="0.25">
      <c r="A10226" s="4" t="str">
        <f>HYPERLINK("http://www.autodoc.ru/Web/price/art/RNFLU13121N?analog=on","RNFLU13121N")</f>
        <v>RNFLU13121N</v>
      </c>
      <c r="B10226" s="1" t="s">
        <v>15851</v>
      </c>
      <c r="C10226" s="1" t="s">
        <v>1924</v>
      </c>
      <c r="D10226" t="s">
        <v>15853</v>
      </c>
    </row>
    <row r="10227" spans="1:4" x14ac:dyDescent="0.25">
      <c r="A10227" s="4" t="str">
        <f>HYPERLINK("http://www.autodoc.ru/Web/price/art/RNFLU13160?analog=on","RNFLU13160")</f>
        <v>RNFLU13160</v>
      </c>
      <c r="B10227" s="1" t="s">
        <v>15854</v>
      </c>
      <c r="C10227" s="1" t="s">
        <v>1924</v>
      </c>
      <c r="D10227" t="s">
        <v>15855</v>
      </c>
    </row>
    <row r="10228" spans="1:4" x14ac:dyDescent="0.25">
      <c r="A10228" s="4" t="str">
        <f>HYPERLINK("http://www.autodoc.ru/Web/price/art/RNFLU13161?analog=on","RNFLU13161")</f>
        <v>RNFLU13161</v>
      </c>
      <c r="B10228" s="1" t="s">
        <v>15854</v>
      </c>
      <c r="C10228" s="1" t="s">
        <v>1924</v>
      </c>
      <c r="D10228" t="s">
        <v>15856</v>
      </c>
    </row>
    <row r="10229" spans="1:4" x14ac:dyDescent="0.25">
      <c r="A10229" s="4" t="str">
        <f>HYPERLINK("http://www.autodoc.ru/Web/price/art/RNFLU13162?analog=on","RNFLU13162")</f>
        <v>RNFLU13162</v>
      </c>
      <c r="B10229" s="1" t="s">
        <v>15854</v>
      </c>
      <c r="C10229" s="1" t="s">
        <v>1924</v>
      </c>
      <c r="D10229" t="s">
        <v>15857</v>
      </c>
    </row>
    <row r="10230" spans="1:4" x14ac:dyDescent="0.25">
      <c r="A10230" s="4" t="str">
        <f>HYPERLINK("http://www.autodoc.ru/Web/price/art/RNFLU13163?analog=on","RNFLU13163")</f>
        <v>RNFLU13163</v>
      </c>
      <c r="B10230" s="1" t="s">
        <v>15858</v>
      </c>
      <c r="C10230" s="1" t="s">
        <v>1924</v>
      </c>
      <c r="D10230" t="s">
        <v>15859</v>
      </c>
    </row>
    <row r="10231" spans="1:4" x14ac:dyDescent="0.25">
      <c r="A10231" s="4" t="str">
        <f>HYPERLINK("http://www.autodoc.ru/Web/price/art/RNFLU13190?analog=on","RNFLU13190")</f>
        <v>RNFLU13190</v>
      </c>
      <c r="B10231" s="1" t="s">
        <v>15860</v>
      </c>
      <c r="C10231" s="1" t="s">
        <v>1924</v>
      </c>
      <c r="D10231" t="s">
        <v>15861</v>
      </c>
    </row>
    <row r="10232" spans="1:4" x14ac:dyDescent="0.25">
      <c r="A10232" s="4" t="str">
        <f>HYPERLINK("http://www.autodoc.ru/Web/price/art/RNFLU10190L?analog=on","RNFLU10190L")</f>
        <v>RNFLU10190L</v>
      </c>
      <c r="B10232" s="1" t="s">
        <v>15862</v>
      </c>
      <c r="C10232" s="1" t="s">
        <v>437</v>
      </c>
      <c r="D10232" t="s">
        <v>15863</v>
      </c>
    </row>
    <row r="10233" spans="1:4" x14ac:dyDescent="0.25">
      <c r="A10233" s="4" t="str">
        <f>HYPERLINK("http://www.autodoc.ru/Web/price/art/RNFLU10190R?analog=on","RNFLU10190R")</f>
        <v>RNFLU10190R</v>
      </c>
      <c r="B10233" s="1" t="s">
        <v>15862</v>
      </c>
      <c r="C10233" s="1" t="s">
        <v>437</v>
      </c>
      <c r="D10233" t="s">
        <v>15864</v>
      </c>
    </row>
    <row r="10234" spans="1:4" x14ac:dyDescent="0.25">
      <c r="A10234" s="4" t="str">
        <f>HYPERLINK("http://www.autodoc.ru/Web/price/art/RNFLU10190C?analog=on","RNFLU10190C")</f>
        <v>RNFLU10190C</v>
      </c>
      <c r="B10234" s="1" t="s">
        <v>15865</v>
      </c>
      <c r="C10234" s="1" t="s">
        <v>437</v>
      </c>
      <c r="D10234" t="s">
        <v>15866</v>
      </c>
    </row>
    <row r="10235" spans="1:4" x14ac:dyDescent="0.25">
      <c r="A10235" s="4" t="str">
        <f>HYPERLINK("http://www.autodoc.ru/Web/price/art/RNFLU13191?analog=on","RNFLU13191")</f>
        <v>RNFLU13191</v>
      </c>
      <c r="B10235" s="1" t="s">
        <v>15860</v>
      </c>
      <c r="C10235" s="1" t="s">
        <v>1924</v>
      </c>
      <c r="D10235" t="s">
        <v>15867</v>
      </c>
    </row>
    <row r="10236" spans="1:4" x14ac:dyDescent="0.25">
      <c r="A10236" s="4" t="str">
        <f>HYPERLINK("http://www.autodoc.ru/Web/price/art/RNFLU10191L?analog=on","RNFLU10191L")</f>
        <v>RNFLU10191L</v>
      </c>
      <c r="B10236" s="1" t="s">
        <v>15868</v>
      </c>
      <c r="C10236" s="1" t="s">
        <v>437</v>
      </c>
      <c r="D10236" t="s">
        <v>15869</v>
      </c>
    </row>
    <row r="10237" spans="1:4" x14ac:dyDescent="0.25">
      <c r="A10237" s="4" t="str">
        <f>HYPERLINK("http://www.autodoc.ru/Web/price/art/RNFLU10191R?analog=on","RNFLU10191R")</f>
        <v>RNFLU10191R</v>
      </c>
      <c r="B10237" s="1" t="s">
        <v>15868</v>
      </c>
      <c r="C10237" s="1" t="s">
        <v>437</v>
      </c>
      <c r="D10237" t="s">
        <v>15870</v>
      </c>
    </row>
    <row r="10238" spans="1:4" x14ac:dyDescent="0.25">
      <c r="A10238" s="4" t="str">
        <f>HYPERLINK("http://www.autodoc.ru/Web/price/art/RNFLU13192L?analog=on","RNFLU13192L")</f>
        <v>RNFLU13192L</v>
      </c>
      <c r="B10238" s="1" t="s">
        <v>15871</v>
      </c>
      <c r="C10238" s="1" t="s">
        <v>1924</v>
      </c>
      <c r="D10238" t="s">
        <v>15872</v>
      </c>
    </row>
    <row r="10239" spans="1:4" x14ac:dyDescent="0.25">
      <c r="A10239" s="4" t="str">
        <f>HYPERLINK("http://www.autodoc.ru/Web/price/art/RNFLU13192R?analog=on","RNFLU13192R")</f>
        <v>RNFLU13192R</v>
      </c>
      <c r="B10239" s="1" t="s">
        <v>15873</v>
      </c>
      <c r="C10239" s="1" t="s">
        <v>1924</v>
      </c>
      <c r="D10239" t="s">
        <v>15874</v>
      </c>
    </row>
    <row r="10240" spans="1:4" x14ac:dyDescent="0.25">
      <c r="A10240" s="4" t="str">
        <f>HYPERLINK("http://www.autodoc.ru/Web/price/art/RNFLU10193L?analog=on","RNFLU10193L")</f>
        <v>RNFLU10193L</v>
      </c>
      <c r="B10240" s="1" t="s">
        <v>15868</v>
      </c>
      <c r="C10240" s="1" t="s">
        <v>437</v>
      </c>
      <c r="D10240" t="s">
        <v>15875</v>
      </c>
    </row>
    <row r="10241" spans="1:4" x14ac:dyDescent="0.25">
      <c r="A10241" s="4" t="str">
        <f>HYPERLINK("http://www.autodoc.ru/Web/price/art/RNFLU10193R?analog=on","RNFLU10193R")</f>
        <v>RNFLU10193R</v>
      </c>
      <c r="B10241" s="1" t="s">
        <v>15868</v>
      </c>
      <c r="C10241" s="1" t="s">
        <v>437</v>
      </c>
      <c r="D10241" t="s">
        <v>15876</v>
      </c>
    </row>
    <row r="10242" spans="1:4" x14ac:dyDescent="0.25">
      <c r="A10242" s="4" t="str">
        <f>HYPERLINK("http://www.autodoc.ru/Web/price/art/RNFLU10194C?analog=on","RNFLU10194C")</f>
        <v>RNFLU10194C</v>
      </c>
      <c r="B10242" s="1" t="s">
        <v>15865</v>
      </c>
      <c r="C10242" s="1" t="s">
        <v>437</v>
      </c>
      <c r="D10242" t="s">
        <v>15877</v>
      </c>
    </row>
    <row r="10243" spans="1:4" x14ac:dyDescent="0.25">
      <c r="A10243" s="4" t="str">
        <f>HYPERLINK("http://www.autodoc.ru/Web/price/art/RNFLU10220?analog=on","RNFLU10220")</f>
        <v>RNFLU10220</v>
      </c>
      <c r="B10243" s="1" t="s">
        <v>15878</v>
      </c>
      <c r="C10243" s="1" t="s">
        <v>437</v>
      </c>
      <c r="D10243" t="s">
        <v>15879</v>
      </c>
    </row>
    <row r="10244" spans="1:4" x14ac:dyDescent="0.25">
      <c r="A10244" s="4" t="str">
        <f>HYPERLINK("http://www.autodoc.ru/Web/price/art/RNFLU13220?analog=on","RNFLU13220")</f>
        <v>RNFLU13220</v>
      </c>
      <c r="B10244" s="1" t="s">
        <v>15880</v>
      </c>
      <c r="C10244" s="1" t="s">
        <v>1924</v>
      </c>
      <c r="D10244" t="s">
        <v>15879</v>
      </c>
    </row>
    <row r="10245" spans="1:4" x14ac:dyDescent="0.25">
      <c r="A10245" s="4" t="str">
        <f>HYPERLINK("http://www.autodoc.ru/Web/price/art/RNFLU10230P?analog=on","RNFLU10230P")</f>
        <v>RNFLU10230P</v>
      </c>
      <c r="B10245" s="1" t="s">
        <v>15881</v>
      </c>
      <c r="C10245" s="1" t="s">
        <v>437</v>
      </c>
      <c r="D10245" t="s">
        <v>15882</v>
      </c>
    </row>
    <row r="10246" spans="1:4" x14ac:dyDescent="0.25">
      <c r="A10246" s="4" t="str">
        <f>HYPERLINK("http://www.autodoc.ru/Web/price/art/RNFLU10240?analog=on","RNFLU10240")</f>
        <v>RNFLU10240</v>
      </c>
      <c r="B10246" s="1" t="s">
        <v>15883</v>
      </c>
      <c r="C10246" s="1" t="s">
        <v>437</v>
      </c>
      <c r="D10246" t="s">
        <v>15884</v>
      </c>
    </row>
    <row r="10247" spans="1:4" x14ac:dyDescent="0.25">
      <c r="A10247" s="4" t="str">
        <f>HYPERLINK("http://www.autodoc.ru/Web/price/art/RNFLU10270L?analog=on","RNFLU10270L")</f>
        <v>RNFLU10270L</v>
      </c>
      <c r="B10247" s="1" t="s">
        <v>15885</v>
      </c>
      <c r="C10247" s="1" t="s">
        <v>437</v>
      </c>
      <c r="D10247" t="s">
        <v>15886</v>
      </c>
    </row>
    <row r="10248" spans="1:4" x14ac:dyDescent="0.25">
      <c r="A10248" s="4" t="str">
        <f>HYPERLINK("http://www.autodoc.ru/Web/price/art/RNFLU10270R?analog=on","RNFLU10270R")</f>
        <v>RNFLU10270R</v>
      </c>
      <c r="B10248" s="1" t="s">
        <v>15887</v>
      </c>
      <c r="C10248" s="1" t="s">
        <v>437</v>
      </c>
      <c r="D10248" t="s">
        <v>15888</v>
      </c>
    </row>
    <row r="10249" spans="1:4" x14ac:dyDescent="0.25">
      <c r="A10249" s="4" t="str">
        <f>HYPERLINK("http://www.autodoc.ru/Web/price/art/RNFLU10271L?analog=on","RNFLU10271L")</f>
        <v>RNFLU10271L</v>
      </c>
      <c r="B10249" s="1" t="s">
        <v>15885</v>
      </c>
      <c r="C10249" s="1" t="s">
        <v>437</v>
      </c>
      <c r="D10249" t="s">
        <v>15889</v>
      </c>
    </row>
    <row r="10250" spans="1:4" x14ac:dyDescent="0.25">
      <c r="A10250" s="4" t="str">
        <f>HYPERLINK("http://www.autodoc.ru/Web/price/art/RNFLU10271R?analog=on","RNFLU10271R")</f>
        <v>RNFLU10271R</v>
      </c>
      <c r="B10250" s="1" t="s">
        <v>15887</v>
      </c>
      <c r="C10250" s="1" t="s">
        <v>437</v>
      </c>
      <c r="D10250" t="s">
        <v>15890</v>
      </c>
    </row>
    <row r="10251" spans="1:4" x14ac:dyDescent="0.25">
      <c r="A10251" s="4" t="str">
        <f>HYPERLINK("http://www.autodoc.ru/Web/price/art/RNFLU10300L?analog=on","RNFLU10300L")</f>
        <v>RNFLU10300L</v>
      </c>
      <c r="B10251" s="1" t="s">
        <v>15891</v>
      </c>
      <c r="C10251" s="1" t="s">
        <v>437</v>
      </c>
      <c r="D10251" t="s">
        <v>15892</v>
      </c>
    </row>
    <row r="10252" spans="1:4" x14ac:dyDescent="0.25">
      <c r="A10252" s="4" t="str">
        <f>HYPERLINK("http://www.autodoc.ru/Web/price/art/RNFLU10300R?analog=on","RNFLU10300R")</f>
        <v>RNFLU10300R</v>
      </c>
      <c r="B10252" s="1" t="s">
        <v>15893</v>
      </c>
      <c r="C10252" s="1" t="s">
        <v>437</v>
      </c>
      <c r="D10252" t="s">
        <v>15894</v>
      </c>
    </row>
    <row r="10253" spans="1:4" x14ac:dyDescent="0.25">
      <c r="A10253" s="4" t="str">
        <f>HYPERLINK("http://www.autodoc.ru/Web/price/art/RNFLU10301L?analog=on","RNFLU10301L")</f>
        <v>RNFLU10301L</v>
      </c>
      <c r="B10253" s="1" t="s">
        <v>15895</v>
      </c>
      <c r="C10253" s="1" t="s">
        <v>437</v>
      </c>
      <c r="D10253" t="s">
        <v>15896</v>
      </c>
    </row>
    <row r="10254" spans="1:4" x14ac:dyDescent="0.25">
      <c r="A10254" s="4" t="str">
        <f>HYPERLINK("http://www.autodoc.ru/Web/price/art/RNFLU10301R?analog=on","RNFLU10301R")</f>
        <v>RNFLU10301R</v>
      </c>
      <c r="B10254" s="1" t="s">
        <v>15897</v>
      </c>
      <c r="C10254" s="1" t="s">
        <v>437</v>
      </c>
      <c r="D10254" t="s">
        <v>15898</v>
      </c>
    </row>
    <row r="10255" spans="1:4" x14ac:dyDescent="0.25">
      <c r="A10255" s="4" t="str">
        <f>HYPERLINK("http://www.autodoc.ru/Web/price/art/RNFLU10302L?analog=on","RNFLU10302L")</f>
        <v>RNFLU10302L</v>
      </c>
      <c r="B10255" s="1" t="s">
        <v>15895</v>
      </c>
      <c r="C10255" s="1" t="s">
        <v>437</v>
      </c>
      <c r="D10255" t="s">
        <v>15899</v>
      </c>
    </row>
    <row r="10256" spans="1:4" x14ac:dyDescent="0.25">
      <c r="A10256" s="4" t="str">
        <f>HYPERLINK("http://www.autodoc.ru/Web/price/art/RNFLU10302R?analog=on","RNFLU10302R")</f>
        <v>RNFLU10302R</v>
      </c>
      <c r="B10256" s="1" t="s">
        <v>15897</v>
      </c>
      <c r="C10256" s="1" t="s">
        <v>437</v>
      </c>
      <c r="D10256" t="s">
        <v>15900</v>
      </c>
    </row>
    <row r="10257" spans="1:4" x14ac:dyDescent="0.25">
      <c r="A10257" s="4" t="str">
        <f>HYPERLINK("http://www.autodoc.ru/Web/price/art/RNFLU10330?analog=on","RNFLU10330")</f>
        <v>RNFLU10330</v>
      </c>
      <c r="B10257" s="1" t="s">
        <v>15901</v>
      </c>
      <c r="C10257" s="1" t="s">
        <v>437</v>
      </c>
      <c r="D10257" t="s">
        <v>15902</v>
      </c>
    </row>
    <row r="10258" spans="1:4" x14ac:dyDescent="0.25">
      <c r="A10258" s="4" t="str">
        <f>HYPERLINK("http://www.autodoc.ru/Web/price/art/RNFLU10331?analog=on","RNFLU10331")</f>
        <v>RNFLU10331</v>
      </c>
      <c r="B10258" s="1" t="s">
        <v>15901</v>
      </c>
      <c r="C10258" s="1" t="s">
        <v>437</v>
      </c>
      <c r="D10258" t="s">
        <v>15903</v>
      </c>
    </row>
    <row r="10259" spans="1:4" x14ac:dyDescent="0.25">
      <c r="A10259" s="4" t="str">
        <f>HYPERLINK("http://www.autodoc.ru/Web/price/art/RNFLU10380?analog=on","RNFLU10380")</f>
        <v>RNFLU10380</v>
      </c>
      <c r="B10259" s="1" t="s">
        <v>15904</v>
      </c>
      <c r="C10259" s="1" t="s">
        <v>437</v>
      </c>
      <c r="D10259" t="s">
        <v>15905</v>
      </c>
    </row>
    <row r="10260" spans="1:4" x14ac:dyDescent="0.25">
      <c r="A10260" s="4" t="str">
        <f>HYPERLINK("http://www.autodoc.ru/Web/price/art/RNFLU10450XL?analog=on","RNFLU10450XL")</f>
        <v>RNFLU10450XL</v>
      </c>
      <c r="B10260" s="1" t="s">
        <v>15906</v>
      </c>
      <c r="C10260" s="1" t="s">
        <v>437</v>
      </c>
      <c r="D10260" t="s">
        <v>15907</v>
      </c>
    </row>
    <row r="10261" spans="1:4" x14ac:dyDescent="0.25">
      <c r="A10261" s="4" t="str">
        <f>HYPERLINK("http://www.autodoc.ru/Web/price/art/RNFLU10450XR?analog=on","RNFLU10450XR")</f>
        <v>RNFLU10450XR</v>
      </c>
      <c r="B10261" s="1" t="s">
        <v>15908</v>
      </c>
      <c r="C10261" s="1" t="s">
        <v>437</v>
      </c>
      <c r="D10261" t="s">
        <v>15909</v>
      </c>
    </row>
    <row r="10262" spans="1:4" x14ac:dyDescent="0.25">
      <c r="A10262" s="4" t="str">
        <f>HYPERLINK("http://www.autodoc.ru/Web/price/art/RNFLU10451XL?analog=on","RNFLU10451XL")</f>
        <v>RNFLU10451XL</v>
      </c>
      <c r="B10262" s="1" t="s">
        <v>15910</v>
      </c>
      <c r="C10262" s="1" t="s">
        <v>437</v>
      </c>
      <c r="D10262" t="s">
        <v>15911</v>
      </c>
    </row>
    <row r="10263" spans="1:4" x14ac:dyDescent="0.25">
      <c r="A10263" s="4" t="str">
        <f>HYPERLINK("http://www.autodoc.ru/Web/price/art/RNFLU10451XR?analog=on","RNFLU10451XR")</f>
        <v>RNFLU10451XR</v>
      </c>
      <c r="B10263" s="1" t="s">
        <v>15912</v>
      </c>
      <c r="C10263" s="1" t="s">
        <v>437</v>
      </c>
      <c r="D10263" t="s">
        <v>15913</v>
      </c>
    </row>
    <row r="10264" spans="1:4" x14ac:dyDescent="0.25">
      <c r="A10264" s="4" t="str">
        <f>HYPERLINK("http://www.autodoc.ru/Web/price/art/RNFLU10510L?analog=on","RNFLU10510L")</f>
        <v>RNFLU10510L</v>
      </c>
      <c r="B10264" s="1" t="s">
        <v>15914</v>
      </c>
      <c r="C10264" s="1" t="s">
        <v>437</v>
      </c>
      <c r="D10264" t="s">
        <v>15915</v>
      </c>
    </row>
    <row r="10265" spans="1:4" x14ac:dyDescent="0.25">
      <c r="A10265" s="4" t="str">
        <f>HYPERLINK("http://www.autodoc.ru/Web/price/art/RNFLU10510R?analog=on","RNFLU10510R")</f>
        <v>RNFLU10510R</v>
      </c>
      <c r="B10265" s="1" t="s">
        <v>15916</v>
      </c>
      <c r="C10265" s="1" t="s">
        <v>437</v>
      </c>
      <c r="D10265" t="s">
        <v>15917</v>
      </c>
    </row>
    <row r="10266" spans="1:4" x14ac:dyDescent="0.25">
      <c r="A10266" s="4" t="str">
        <f>HYPERLINK("http://www.autodoc.ru/Web/price/art/RNFLU10520L?analog=on","RNFLU10520L")</f>
        <v>RNFLU10520L</v>
      </c>
      <c r="B10266" s="1" t="s">
        <v>15918</v>
      </c>
      <c r="C10266" s="1" t="s">
        <v>437</v>
      </c>
      <c r="D10266" t="s">
        <v>15919</v>
      </c>
    </row>
    <row r="10267" spans="1:4" x14ac:dyDescent="0.25">
      <c r="A10267" s="4" t="str">
        <f>HYPERLINK("http://www.autodoc.ru/Web/price/art/RNFLU10520R?analog=on","RNFLU10520R")</f>
        <v>RNFLU10520R</v>
      </c>
      <c r="B10267" s="1" t="s">
        <v>15920</v>
      </c>
      <c r="C10267" s="1" t="s">
        <v>437</v>
      </c>
      <c r="D10267" t="s">
        <v>15921</v>
      </c>
    </row>
    <row r="10268" spans="1:4" x14ac:dyDescent="0.25">
      <c r="A10268" s="4" t="str">
        <f>HYPERLINK("http://www.autodoc.ru/Web/price/art/RNFLU10640?analog=on","RNFLU10640")</f>
        <v>RNFLU10640</v>
      </c>
      <c r="B10268" s="1" t="s">
        <v>15922</v>
      </c>
      <c r="C10268" s="1" t="s">
        <v>437</v>
      </c>
      <c r="D10268" t="s">
        <v>15923</v>
      </c>
    </row>
    <row r="10269" spans="1:4" x14ac:dyDescent="0.25">
      <c r="A10269" s="4" t="str">
        <f>HYPERLINK("http://www.autodoc.ru/Web/price/art/RNFLU10641?analog=on","RNFLU10641")</f>
        <v>RNFLU10641</v>
      </c>
      <c r="B10269" s="1" t="s">
        <v>15922</v>
      </c>
      <c r="C10269" s="1" t="s">
        <v>437</v>
      </c>
      <c r="D10269" t="s">
        <v>15924</v>
      </c>
    </row>
    <row r="10270" spans="1:4" x14ac:dyDescent="0.25">
      <c r="A10270" s="4" t="str">
        <f>HYPERLINK("http://www.autodoc.ru/Web/price/art/RNFLU10642?analog=on","RNFLU10642")</f>
        <v>RNFLU10642</v>
      </c>
      <c r="B10270" s="1" t="s">
        <v>15922</v>
      </c>
      <c r="C10270" s="1" t="s">
        <v>437</v>
      </c>
      <c r="D10270" t="s">
        <v>15925</v>
      </c>
    </row>
    <row r="10271" spans="1:4" x14ac:dyDescent="0.25">
      <c r="A10271" s="4" t="str">
        <f>HYPERLINK("http://www.autodoc.ru/Web/price/art/RNFLU10643?analog=on","RNFLU10643")</f>
        <v>RNFLU10643</v>
      </c>
      <c r="B10271" s="1" t="s">
        <v>15922</v>
      </c>
      <c r="C10271" s="1" t="s">
        <v>437</v>
      </c>
      <c r="D10271" t="s">
        <v>15926</v>
      </c>
    </row>
    <row r="10272" spans="1:4" x14ac:dyDescent="0.25">
      <c r="A10272" s="4" t="str">
        <f>HYPERLINK("http://www.autodoc.ru/Web/price/art/RNFLU10700?analog=on","RNFLU10700")</f>
        <v>RNFLU10700</v>
      </c>
      <c r="B10272" s="1" t="s">
        <v>15927</v>
      </c>
      <c r="C10272" s="1" t="s">
        <v>437</v>
      </c>
      <c r="D10272" t="s">
        <v>15928</v>
      </c>
    </row>
    <row r="10273" spans="1:4" x14ac:dyDescent="0.25">
      <c r="A10273" s="4" t="str">
        <f>HYPERLINK("http://www.autodoc.ru/Web/price/art/RNFLU10740L?analog=on","RNFLU10740L")</f>
        <v>RNFLU10740L</v>
      </c>
      <c r="B10273" s="1" t="s">
        <v>15929</v>
      </c>
      <c r="C10273" s="1" t="s">
        <v>437</v>
      </c>
      <c r="D10273" t="s">
        <v>15930</v>
      </c>
    </row>
    <row r="10274" spans="1:4" x14ac:dyDescent="0.25">
      <c r="A10274" s="4" t="str">
        <f>HYPERLINK("http://www.autodoc.ru/Web/price/art/RNFLU10740R?analog=on","RNFLU10740R")</f>
        <v>RNFLU10740R</v>
      </c>
      <c r="B10274" s="1" t="s">
        <v>15931</v>
      </c>
      <c r="C10274" s="1" t="s">
        <v>437</v>
      </c>
      <c r="D10274" t="s">
        <v>15932</v>
      </c>
    </row>
    <row r="10275" spans="1:4" x14ac:dyDescent="0.25">
      <c r="A10275" s="4" t="str">
        <f>HYPERLINK("http://www.autodoc.ru/Web/price/art/RNFLU13790L?analog=on","RNFLU13790L")</f>
        <v>RNFLU13790L</v>
      </c>
      <c r="B10275" s="1" t="s">
        <v>15933</v>
      </c>
      <c r="C10275" s="1" t="s">
        <v>1924</v>
      </c>
      <c r="D10275" t="s">
        <v>15934</v>
      </c>
    </row>
    <row r="10276" spans="1:4" x14ac:dyDescent="0.25">
      <c r="A10276" s="4" t="str">
        <f>HYPERLINK("http://www.autodoc.ru/Web/price/art/RNFLU13790R?analog=on","RNFLU13790R")</f>
        <v>RNFLU13790R</v>
      </c>
      <c r="B10276" s="1" t="s">
        <v>15935</v>
      </c>
      <c r="C10276" s="1" t="s">
        <v>1924</v>
      </c>
      <c r="D10276" t="s">
        <v>15936</v>
      </c>
    </row>
    <row r="10277" spans="1:4" x14ac:dyDescent="0.25">
      <c r="A10277" s="4" t="str">
        <f>HYPERLINK("http://www.autodoc.ru/Web/price/art/RNFLU10910?analog=on","RNFLU10910")</f>
        <v>RNFLU10910</v>
      </c>
      <c r="B10277" s="1" t="s">
        <v>15937</v>
      </c>
      <c r="C10277" s="1" t="s">
        <v>437</v>
      </c>
      <c r="D10277" t="s">
        <v>15938</v>
      </c>
    </row>
    <row r="10278" spans="1:4" x14ac:dyDescent="0.25">
      <c r="A10278" s="4" t="str">
        <f>HYPERLINK("http://www.autodoc.ru/Web/price/art/RNFLU109A0L?analog=on","RNFLU109A0L")</f>
        <v>RNFLU109A0L</v>
      </c>
      <c r="B10278" s="1" t="s">
        <v>15939</v>
      </c>
      <c r="C10278" s="1" t="s">
        <v>437</v>
      </c>
      <c r="D10278" t="s">
        <v>15940</v>
      </c>
    </row>
    <row r="10279" spans="1:4" x14ac:dyDescent="0.25">
      <c r="A10279" s="4" t="str">
        <f>HYPERLINK("http://www.autodoc.ru/Web/price/art/RNFLU109A0R?analog=on","RNFLU109A0R")</f>
        <v>RNFLU109A0R</v>
      </c>
      <c r="B10279" s="1" t="s">
        <v>15941</v>
      </c>
      <c r="C10279" s="1" t="s">
        <v>437</v>
      </c>
      <c r="D10279" t="s">
        <v>15942</v>
      </c>
    </row>
    <row r="10280" spans="1:4" x14ac:dyDescent="0.25">
      <c r="A10280" s="4" t="str">
        <f>HYPERLINK("http://www.autodoc.ru/Web/price/art/RNFLU10930?analog=on","RNFLU10930")</f>
        <v>RNFLU10930</v>
      </c>
      <c r="B10280" s="1" t="s">
        <v>15943</v>
      </c>
      <c r="C10280" s="1" t="s">
        <v>437</v>
      </c>
      <c r="D10280" t="s">
        <v>15944</v>
      </c>
    </row>
    <row r="10281" spans="1:4" x14ac:dyDescent="0.25">
      <c r="A10281" s="4" t="str">
        <f>HYPERLINK("http://www.autodoc.ru/Web/price/art/RNFLU139F0P?analog=on","RNFLU139F0P")</f>
        <v>RNFLU139F0P</v>
      </c>
      <c r="B10281" s="1" t="s">
        <v>15945</v>
      </c>
      <c r="C10281" s="1" t="s">
        <v>1924</v>
      </c>
      <c r="D10281" t="s">
        <v>15946</v>
      </c>
    </row>
    <row r="10282" spans="1:4" x14ac:dyDescent="0.25">
      <c r="A10282" s="3" t="s">
        <v>15947</v>
      </c>
      <c r="B10282" s="3"/>
      <c r="C10282" s="3"/>
      <c r="D10282" s="3"/>
    </row>
    <row r="10283" spans="1:4" x14ac:dyDescent="0.25">
      <c r="A10283" s="4" t="str">
        <f>HYPERLINK("http://www.autodoc.ru/Web/price/art/RNKAG03000WL?analog=on","RNKAG03000WL")</f>
        <v>RNKAG03000WL</v>
      </c>
      <c r="B10283" s="1" t="s">
        <v>15948</v>
      </c>
      <c r="C10283" s="1" t="s">
        <v>782</v>
      </c>
      <c r="D10283" t="s">
        <v>15949</v>
      </c>
    </row>
    <row r="10284" spans="1:4" x14ac:dyDescent="0.25">
      <c r="A10284" s="4" t="str">
        <f>HYPERLINK("http://www.autodoc.ru/Web/price/art/RNKAG03000WR?analog=on","RNKAG03000WR")</f>
        <v>RNKAG03000WR</v>
      </c>
      <c r="B10284" s="1" t="s">
        <v>15950</v>
      </c>
      <c r="C10284" s="1" t="s">
        <v>782</v>
      </c>
      <c r="D10284" t="s">
        <v>15951</v>
      </c>
    </row>
    <row r="10285" spans="1:4" x14ac:dyDescent="0.25">
      <c r="A10285" s="4" t="str">
        <f>HYPERLINK("http://www.autodoc.ru/Web/price/art/RNKAG03001WL?analog=on","RNKAG03001WL")</f>
        <v>RNKAG03001WL</v>
      </c>
      <c r="B10285" s="1" t="s">
        <v>15948</v>
      </c>
      <c r="C10285" s="1" t="s">
        <v>782</v>
      </c>
      <c r="D10285" t="s">
        <v>15952</v>
      </c>
    </row>
    <row r="10286" spans="1:4" x14ac:dyDescent="0.25">
      <c r="A10286" s="4" t="str">
        <f>HYPERLINK("http://www.autodoc.ru/Web/price/art/RNKAG03001WR?analog=on","RNKAG03001WR")</f>
        <v>RNKAG03001WR</v>
      </c>
      <c r="B10286" s="1" t="s">
        <v>15950</v>
      </c>
      <c r="C10286" s="1" t="s">
        <v>782</v>
      </c>
      <c r="D10286" t="s">
        <v>15953</v>
      </c>
    </row>
    <row r="10287" spans="1:4" x14ac:dyDescent="0.25">
      <c r="A10287" s="4" t="str">
        <f>HYPERLINK("http://www.autodoc.ru/Web/price/art/RNKAG03002WL?analog=on","RNKAG03002WL")</f>
        <v>RNKAG03002WL</v>
      </c>
      <c r="B10287" s="1" t="s">
        <v>15948</v>
      </c>
      <c r="C10287" s="1" t="s">
        <v>782</v>
      </c>
      <c r="D10287" t="s">
        <v>15954</v>
      </c>
    </row>
    <row r="10288" spans="1:4" x14ac:dyDescent="0.25">
      <c r="A10288" s="4" t="str">
        <f>HYPERLINK("http://www.autodoc.ru/Web/price/art/RNKAG03002WR?analog=on","RNKAG03002WR")</f>
        <v>RNKAG03002WR</v>
      </c>
      <c r="B10288" s="1" t="s">
        <v>15950</v>
      </c>
      <c r="C10288" s="1" t="s">
        <v>782</v>
      </c>
      <c r="D10288" t="s">
        <v>15955</v>
      </c>
    </row>
    <row r="10289" spans="1:4" x14ac:dyDescent="0.25">
      <c r="A10289" s="4" t="str">
        <f>HYPERLINK("http://www.autodoc.ru/Web/price/art/RNMEG99070L?analog=on","RNMEG99070L")</f>
        <v>RNMEG99070L</v>
      </c>
      <c r="B10289" s="1" t="s">
        <v>15956</v>
      </c>
      <c r="C10289" s="1" t="s">
        <v>3546</v>
      </c>
      <c r="D10289" t="s">
        <v>15957</v>
      </c>
    </row>
    <row r="10290" spans="1:4" x14ac:dyDescent="0.25">
      <c r="A10290" s="4" t="str">
        <f>HYPERLINK("http://www.autodoc.ru/Web/price/art/RNMEG99070R?analog=on","RNMEG99070R")</f>
        <v>RNMEG99070R</v>
      </c>
      <c r="B10290" s="1" t="s">
        <v>15958</v>
      </c>
      <c r="C10290" s="1" t="s">
        <v>3546</v>
      </c>
      <c r="D10290" t="s">
        <v>15959</v>
      </c>
    </row>
    <row r="10291" spans="1:4" x14ac:dyDescent="0.25">
      <c r="A10291" s="4" t="str">
        <f>HYPERLINK("http://www.autodoc.ru/Web/price/art/RNMEG99080L?analog=on","RNMEG99080L")</f>
        <v>RNMEG99080L</v>
      </c>
      <c r="C10291" s="1" t="s">
        <v>3546</v>
      </c>
      <c r="D10291" t="s">
        <v>15960</v>
      </c>
    </row>
    <row r="10292" spans="1:4" x14ac:dyDescent="0.25">
      <c r="A10292" s="4" t="str">
        <f>HYPERLINK("http://www.autodoc.ru/Web/price/art/RNMEG99080R?analog=on","RNMEG99080R")</f>
        <v>RNMEG99080R</v>
      </c>
      <c r="C10292" s="1" t="s">
        <v>3546</v>
      </c>
      <c r="D10292" t="s">
        <v>15961</v>
      </c>
    </row>
    <row r="10293" spans="1:4" x14ac:dyDescent="0.25">
      <c r="A10293" s="4" t="str">
        <f>HYPERLINK("http://www.autodoc.ru/Web/price/art/RNKAG03101G?analog=on","RNKAG03101G")</f>
        <v>RNKAG03101G</v>
      </c>
      <c r="B10293" s="1" t="s">
        <v>15962</v>
      </c>
      <c r="C10293" s="1" t="s">
        <v>782</v>
      </c>
      <c r="D10293" t="s">
        <v>15963</v>
      </c>
    </row>
    <row r="10294" spans="1:4" x14ac:dyDescent="0.25">
      <c r="A10294" s="4" t="str">
        <f>HYPERLINK("http://www.autodoc.ru/Web/price/art/RNKAG03160X?analog=on","RNKAG03160X")</f>
        <v>RNKAG03160X</v>
      </c>
      <c r="B10294" s="1" t="s">
        <v>15964</v>
      </c>
      <c r="C10294" s="1" t="s">
        <v>782</v>
      </c>
      <c r="D10294" t="s">
        <v>15965</v>
      </c>
    </row>
    <row r="10295" spans="1:4" x14ac:dyDescent="0.25">
      <c r="A10295" s="4" t="str">
        <f>HYPERLINK("http://www.autodoc.ru/Web/price/art/RNKAG03160B?analog=on","RNKAG03160B")</f>
        <v>RNKAG03160B</v>
      </c>
      <c r="B10295" s="1" t="s">
        <v>15964</v>
      </c>
      <c r="C10295" s="1" t="s">
        <v>782</v>
      </c>
      <c r="D10295" t="s">
        <v>15966</v>
      </c>
    </row>
    <row r="10296" spans="1:4" x14ac:dyDescent="0.25">
      <c r="A10296" s="4" t="str">
        <f>HYPERLINK("http://www.autodoc.ru/Web/price/art/RNKAG03270L?analog=on","RNKAG03270L")</f>
        <v>RNKAG03270L</v>
      </c>
      <c r="B10296" s="1" t="s">
        <v>15967</v>
      </c>
      <c r="C10296" s="1" t="s">
        <v>782</v>
      </c>
      <c r="D10296" t="s">
        <v>15968</v>
      </c>
    </row>
    <row r="10297" spans="1:4" x14ac:dyDescent="0.25">
      <c r="A10297" s="4" t="str">
        <f>HYPERLINK("http://www.autodoc.ru/Web/price/art/RNKAG03270R?analog=on","RNKAG03270R")</f>
        <v>RNKAG03270R</v>
      </c>
      <c r="B10297" s="1" t="s">
        <v>15969</v>
      </c>
      <c r="C10297" s="1" t="s">
        <v>782</v>
      </c>
      <c r="D10297" t="s">
        <v>15970</v>
      </c>
    </row>
    <row r="10298" spans="1:4" x14ac:dyDescent="0.25">
      <c r="A10298" s="4" t="str">
        <f>HYPERLINK("http://www.autodoc.ru/Web/price/art/RNKAG03330?analog=on","RNKAG03330")</f>
        <v>RNKAG03330</v>
      </c>
      <c r="B10298" s="1" t="s">
        <v>15971</v>
      </c>
      <c r="C10298" s="1" t="s">
        <v>782</v>
      </c>
      <c r="D10298" t="s">
        <v>15972</v>
      </c>
    </row>
    <row r="10299" spans="1:4" x14ac:dyDescent="0.25">
      <c r="A10299" s="4" t="str">
        <f>HYPERLINK("http://www.autodoc.ru/Web/price/art/RNKAG03380?analog=on","RNKAG03380")</f>
        <v>RNKAG03380</v>
      </c>
      <c r="B10299" s="1" t="s">
        <v>15973</v>
      </c>
      <c r="C10299" s="1" t="s">
        <v>782</v>
      </c>
      <c r="D10299" t="s">
        <v>15974</v>
      </c>
    </row>
    <row r="10300" spans="1:4" x14ac:dyDescent="0.25">
      <c r="A10300" s="4" t="str">
        <f>HYPERLINK("http://www.autodoc.ru/Web/price/art/RNKAG03450L?analog=on","RNKAG03450L")</f>
        <v>RNKAG03450L</v>
      </c>
      <c r="B10300" s="1" t="s">
        <v>15975</v>
      </c>
      <c r="C10300" s="1" t="s">
        <v>782</v>
      </c>
      <c r="D10300" t="s">
        <v>15976</v>
      </c>
    </row>
    <row r="10301" spans="1:4" x14ac:dyDescent="0.25">
      <c r="A10301" s="4" t="str">
        <f>HYPERLINK("http://www.autodoc.ru/Web/price/art/RNKAG03450R?analog=on","RNKAG03450R")</f>
        <v>RNKAG03450R</v>
      </c>
      <c r="B10301" s="1" t="s">
        <v>15977</v>
      </c>
      <c r="C10301" s="1" t="s">
        <v>782</v>
      </c>
      <c r="D10301" t="s">
        <v>15978</v>
      </c>
    </row>
    <row r="10302" spans="1:4" x14ac:dyDescent="0.25">
      <c r="A10302" s="4" t="str">
        <f>HYPERLINK("http://www.autodoc.ru/Web/price/art/RNKAG03451L?analog=on","RNKAG03451L")</f>
        <v>RNKAG03451L</v>
      </c>
      <c r="B10302" s="1" t="s">
        <v>15979</v>
      </c>
      <c r="C10302" s="1" t="s">
        <v>782</v>
      </c>
      <c r="D10302" t="s">
        <v>15980</v>
      </c>
    </row>
    <row r="10303" spans="1:4" x14ac:dyDescent="0.25">
      <c r="A10303" s="4" t="str">
        <f>HYPERLINK("http://www.autodoc.ru/Web/price/art/RNKAG03451R?analog=on","RNKAG03451R")</f>
        <v>RNKAG03451R</v>
      </c>
      <c r="B10303" s="1" t="s">
        <v>15981</v>
      </c>
      <c r="C10303" s="1" t="s">
        <v>782</v>
      </c>
      <c r="D10303" t="s">
        <v>15982</v>
      </c>
    </row>
    <row r="10304" spans="1:4" x14ac:dyDescent="0.25">
      <c r="A10304" s="4" t="str">
        <f>HYPERLINK("http://www.autodoc.ru/Web/price/art/RNKAG03640B?analog=on","RNKAG03640B")</f>
        <v>RNKAG03640B</v>
      </c>
      <c r="B10304" s="1" t="s">
        <v>15983</v>
      </c>
      <c r="C10304" s="1" t="s">
        <v>782</v>
      </c>
      <c r="D10304" t="s">
        <v>15984</v>
      </c>
    </row>
    <row r="10305" spans="1:4" x14ac:dyDescent="0.25">
      <c r="A10305" s="4" t="str">
        <f>HYPERLINK("http://www.autodoc.ru/Web/price/art/RNKAG03740L?analog=on","RNKAG03740L")</f>
        <v>RNKAG03740L</v>
      </c>
      <c r="B10305" s="1" t="s">
        <v>15985</v>
      </c>
      <c r="C10305" s="1" t="s">
        <v>782</v>
      </c>
      <c r="D10305" t="s">
        <v>15986</v>
      </c>
    </row>
    <row r="10306" spans="1:4" x14ac:dyDescent="0.25">
      <c r="A10306" s="4" t="str">
        <f>HYPERLINK("http://www.autodoc.ru/Web/price/art/RNKAG03740R?analog=on","RNKAG03740R")</f>
        <v>RNKAG03740R</v>
      </c>
      <c r="B10306" s="1" t="s">
        <v>15987</v>
      </c>
      <c r="C10306" s="1" t="s">
        <v>782</v>
      </c>
      <c r="D10306" t="s">
        <v>15988</v>
      </c>
    </row>
    <row r="10307" spans="1:4" x14ac:dyDescent="0.25">
      <c r="A10307" s="4" t="str">
        <f>HYPERLINK("http://www.autodoc.ru/Web/price/art/RNKAG03741L?analog=on","RNKAG03741L")</f>
        <v>RNKAG03741L</v>
      </c>
      <c r="B10307" s="1" t="s">
        <v>15989</v>
      </c>
      <c r="C10307" s="1" t="s">
        <v>782</v>
      </c>
      <c r="D10307" t="s">
        <v>15990</v>
      </c>
    </row>
    <row r="10308" spans="1:4" x14ac:dyDescent="0.25">
      <c r="A10308" s="4" t="str">
        <f>HYPERLINK("http://www.autodoc.ru/Web/price/art/RNKAG03741R?analog=on","RNKAG03741R")</f>
        <v>RNKAG03741R</v>
      </c>
      <c r="B10308" s="1" t="s">
        <v>15991</v>
      </c>
      <c r="C10308" s="1" t="s">
        <v>782</v>
      </c>
      <c r="D10308" t="s">
        <v>15992</v>
      </c>
    </row>
    <row r="10309" spans="1:4" x14ac:dyDescent="0.25">
      <c r="A10309" s="3" t="s">
        <v>15993</v>
      </c>
      <c r="B10309" s="3"/>
      <c r="C10309" s="3"/>
      <c r="D10309" s="3"/>
    </row>
    <row r="10310" spans="1:4" x14ac:dyDescent="0.25">
      <c r="A10310" s="4" t="str">
        <f>HYPERLINK("http://www.autodoc.ru/Web/price/art/RNKAG08000L?analog=on","RNKAG08000L")</f>
        <v>RNKAG08000L</v>
      </c>
      <c r="B10310" s="1" t="s">
        <v>15994</v>
      </c>
      <c r="C10310" s="1" t="s">
        <v>483</v>
      </c>
      <c r="D10310" t="s">
        <v>15995</v>
      </c>
    </row>
    <row r="10311" spans="1:4" x14ac:dyDescent="0.25">
      <c r="A10311" s="4" t="str">
        <f>HYPERLINK("http://www.autodoc.ru/Web/price/art/RNKAG08000R?analog=on","RNKAG08000R")</f>
        <v>RNKAG08000R</v>
      </c>
      <c r="B10311" s="1" t="s">
        <v>15996</v>
      </c>
      <c r="C10311" s="1" t="s">
        <v>483</v>
      </c>
      <c r="D10311" t="s">
        <v>15997</v>
      </c>
    </row>
    <row r="10312" spans="1:4" x14ac:dyDescent="0.25">
      <c r="A10312" s="4" t="str">
        <f>HYPERLINK("http://www.autodoc.ru/Web/price/art/DWNEX08070Z?analog=on","DWNEX08070Z")</f>
        <v>DWNEX08070Z</v>
      </c>
      <c r="B10312" s="1" t="s">
        <v>5420</v>
      </c>
      <c r="C10312" s="1" t="s">
        <v>483</v>
      </c>
      <c r="D10312" t="s">
        <v>5422</v>
      </c>
    </row>
    <row r="10313" spans="1:4" x14ac:dyDescent="0.25">
      <c r="A10313" s="4" t="str">
        <f>HYPERLINK("http://www.autodoc.ru/Web/price/art/RNKAG08160?analog=on","RNKAG08160")</f>
        <v>RNKAG08160</v>
      </c>
      <c r="B10313" s="1" t="s">
        <v>15998</v>
      </c>
      <c r="C10313" s="1" t="s">
        <v>483</v>
      </c>
      <c r="D10313" t="s">
        <v>15999</v>
      </c>
    </row>
    <row r="10314" spans="1:4" x14ac:dyDescent="0.25">
      <c r="A10314" s="4" t="str">
        <f>HYPERLINK("http://www.autodoc.ru/Web/price/art/RNKAG08240?analog=on","RNKAG08240")</f>
        <v>RNKAG08240</v>
      </c>
      <c r="B10314" s="1" t="s">
        <v>16000</v>
      </c>
      <c r="C10314" s="1" t="s">
        <v>483</v>
      </c>
      <c r="D10314" t="s">
        <v>16001</v>
      </c>
    </row>
    <row r="10315" spans="1:4" x14ac:dyDescent="0.25">
      <c r="A10315" s="4" t="str">
        <f>HYPERLINK("http://www.autodoc.ru/Web/price/art/RNKAG08241?analog=on","RNKAG08241")</f>
        <v>RNKAG08241</v>
      </c>
      <c r="B10315" s="1" t="s">
        <v>16000</v>
      </c>
      <c r="C10315" s="1" t="s">
        <v>483</v>
      </c>
      <c r="D10315" t="s">
        <v>16002</v>
      </c>
    </row>
    <row r="10316" spans="1:4" x14ac:dyDescent="0.25">
      <c r="A10316" s="4" t="str">
        <f>HYPERLINK("http://www.autodoc.ru/Web/price/art/RNKAG08270L?analog=on","RNKAG08270L")</f>
        <v>RNKAG08270L</v>
      </c>
      <c r="B10316" s="1" t="s">
        <v>16003</v>
      </c>
      <c r="C10316" s="1" t="s">
        <v>483</v>
      </c>
      <c r="D10316" t="s">
        <v>15968</v>
      </c>
    </row>
    <row r="10317" spans="1:4" x14ac:dyDescent="0.25">
      <c r="A10317" s="4" t="str">
        <f>HYPERLINK("http://www.autodoc.ru/Web/price/art/RNKAG08270R?analog=on","RNKAG08270R")</f>
        <v>RNKAG08270R</v>
      </c>
      <c r="B10317" s="1" t="s">
        <v>16004</v>
      </c>
      <c r="C10317" s="1" t="s">
        <v>483</v>
      </c>
      <c r="D10317" t="s">
        <v>15970</v>
      </c>
    </row>
    <row r="10318" spans="1:4" x14ac:dyDescent="0.25">
      <c r="A10318" s="4" t="str">
        <f>HYPERLINK("http://www.autodoc.ru/Web/price/art/RNKAG08300L?analog=on","RNKAG08300L")</f>
        <v>RNKAG08300L</v>
      </c>
      <c r="B10318" s="1" t="s">
        <v>16005</v>
      </c>
      <c r="C10318" s="1" t="s">
        <v>483</v>
      </c>
      <c r="D10318" t="s">
        <v>16006</v>
      </c>
    </row>
    <row r="10319" spans="1:4" x14ac:dyDescent="0.25">
      <c r="A10319" s="4" t="str">
        <f>HYPERLINK("http://www.autodoc.ru/Web/price/art/RNKAG08300R?analog=on","RNKAG08300R")</f>
        <v>RNKAG08300R</v>
      </c>
      <c r="B10319" s="1" t="s">
        <v>16007</v>
      </c>
      <c r="C10319" s="1" t="s">
        <v>483</v>
      </c>
      <c r="D10319" t="s">
        <v>16008</v>
      </c>
    </row>
    <row r="10320" spans="1:4" x14ac:dyDescent="0.25">
      <c r="A10320" s="4" t="str">
        <f>HYPERLINK("http://www.autodoc.ru/Web/price/art/RNKAG08330?analog=on","RNKAG08330")</f>
        <v>RNKAG08330</v>
      </c>
      <c r="B10320" s="1" t="s">
        <v>16009</v>
      </c>
      <c r="C10320" s="1" t="s">
        <v>483</v>
      </c>
      <c r="D10320" t="s">
        <v>15972</v>
      </c>
    </row>
    <row r="10321" spans="1:4" x14ac:dyDescent="0.25">
      <c r="A10321" s="4" t="str">
        <f>HYPERLINK("http://www.autodoc.ru/Web/price/art/RNKAG08360?analog=on","RNKAG08360")</f>
        <v>RNKAG08360</v>
      </c>
      <c r="B10321" s="1" t="s">
        <v>16010</v>
      </c>
      <c r="C10321" s="1" t="s">
        <v>483</v>
      </c>
      <c r="D10321" t="s">
        <v>16011</v>
      </c>
    </row>
    <row r="10322" spans="1:4" x14ac:dyDescent="0.25">
      <c r="A10322" s="4" t="str">
        <f>HYPERLINK("http://www.autodoc.ru/Web/price/art/RNKAG08450L?analog=on","RNKAG08450L")</f>
        <v>RNKAG08450L</v>
      </c>
      <c r="B10322" s="1" t="s">
        <v>16012</v>
      </c>
      <c r="C10322" s="1" t="s">
        <v>483</v>
      </c>
      <c r="D10322" t="s">
        <v>16013</v>
      </c>
    </row>
    <row r="10323" spans="1:4" x14ac:dyDescent="0.25">
      <c r="A10323" s="4" t="str">
        <f>HYPERLINK("http://www.autodoc.ru/Web/price/art/RNKAG08450R?analog=on","RNKAG08450R")</f>
        <v>RNKAG08450R</v>
      </c>
      <c r="B10323" s="1" t="s">
        <v>16014</v>
      </c>
      <c r="C10323" s="1" t="s">
        <v>483</v>
      </c>
      <c r="D10323" t="s">
        <v>16015</v>
      </c>
    </row>
    <row r="10324" spans="1:4" x14ac:dyDescent="0.25">
      <c r="A10324" s="4" t="str">
        <f>HYPERLINK("http://www.autodoc.ru/Web/price/art/RNKAG08451R?analog=on","RNKAG08451R")</f>
        <v>RNKAG08451R</v>
      </c>
      <c r="B10324" s="1" t="s">
        <v>16016</v>
      </c>
      <c r="C10324" s="1" t="s">
        <v>483</v>
      </c>
      <c r="D10324" t="s">
        <v>16017</v>
      </c>
    </row>
    <row r="10325" spans="1:4" x14ac:dyDescent="0.25">
      <c r="A10325" s="4" t="str">
        <f>HYPERLINK("http://www.autodoc.ru/Web/price/art/RNKAG08451L?analog=on","RNKAG08451L")</f>
        <v>RNKAG08451L</v>
      </c>
      <c r="B10325" s="1" t="s">
        <v>16012</v>
      </c>
      <c r="C10325" s="1" t="s">
        <v>483</v>
      </c>
      <c r="D10325" t="s">
        <v>16018</v>
      </c>
    </row>
    <row r="10326" spans="1:4" x14ac:dyDescent="0.25">
      <c r="A10326" s="4" t="str">
        <f>HYPERLINK("http://www.autodoc.ru/Web/price/art/RNKAG08640?analog=on","RNKAG08640")</f>
        <v>RNKAG08640</v>
      </c>
      <c r="B10326" s="1" t="s">
        <v>16019</v>
      </c>
      <c r="C10326" s="1" t="s">
        <v>483</v>
      </c>
      <c r="D10326" t="s">
        <v>16020</v>
      </c>
    </row>
    <row r="10327" spans="1:4" x14ac:dyDescent="0.25">
      <c r="A10327" s="4" t="str">
        <f>HYPERLINK("http://www.autodoc.ru/Web/price/art/RNKAG08740L?analog=on","RNKAG08740L")</f>
        <v>RNKAG08740L</v>
      </c>
      <c r="B10327" s="1" t="s">
        <v>16021</v>
      </c>
      <c r="C10327" s="1" t="s">
        <v>483</v>
      </c>
      <c r="D10327" t="s">
        <v>15990</v>
      </c>
    </row>
    <row r="10328" spans="1:4" x14ac:dyDescent="0.25">
      <c r="A10328" s="4" t="str">
        <f>HYPERLINK("http://www.autodoc.ru/Web/price/art/RNKAG08740R?analog=on","RNKAG08740R")</f>
        <v>RNKAG08740R</v>
      </c>
      <c r="B10328" s="1" t="s">
        <v>16022</v>
      </c>
      <c r="C10328" s="1" t="s">
        <v>483</v>
      </c>
      <c r="D10328" t="s">
        <v>15992</v>
      </c>
    </row>
    <row r="10329" spans="1:4" x14ac:dyDescent="0.25">
      <c r="A10329" s="4" t="str">
        <f>HYPERLINK("http://www.autodoc.ru/Web/price/art/RNKAG08741L?analog=on","RNKAG08741L")</f>
        <v>RNKAG08741L</v>
      </c>
      <c r="B10329" s="1" t="s">
        <v>16023</v>
      </c>
      <c r="C10329" s="1" t="s">
        <v>483</v>
      </c>
      <c r="D10329" t="s">
        <v>15986</v>
      </c>
    </row>
    <row r="10330" spans="1:4" x14ac:dyDescent="0.25">
      <c r="A10330" s="4" t="str">
        <f>HYPERLINK("http://www.autodoc.ru/Web/price/art/RNKAG08741R?analog=on","RNKAG08741R")</f>
        <v>RNKAG08741R</v>
      </c>
      <c r="B10330" s="1" t="s">
        <v>16024</v>
      </c>
      <c r="C10330" s="1" t="s">
        <v>483</v>
      </c>
      <c r="D10330" t="s">
        <v>15988</v>
      </c>
    </row>
    <row r="10331" spans="1:4" x14ac:dyDescent="0.25">
      <c r="A10331" s="4" t="str">
        <f>HYPERLINK("http://www.autodoc.ru/Web/price/art/RNFLU10910?analog=on","RNFLU10910")</f>
        <v>RNFLU10910</v>
      </c>
      <c r="B10331" s="1" t="s">
        <v>15937</v>
      </c>
      <c r="C10331" s="1" t="s">
        <v>437</v>
      </c>
      <c r="D10331" t="s">
        <v>15938</v>
      </c>
    </row>
    <row r="10332" spans="1:4" x14ac:dyDescent="0.25">
      <c r="A10332" s="3" t="s">
        <v>16025</v>
      </c>
      <c r="B10332" s="3"/>
      <c r="C10332" s="3"/>
      <c r="D10332" s="3"/>
    </row>
    <row r="10333" spans="1:4" x14ac:dyDescent="0.25">
      <c r="A10333" s="4" t="str">
        <f>HYPERLINK("http://www.autodoc.ru/Web/price/art/RNKAG13000L?analog=on","RNKAG13000L")</f>
        <v>RNKAG13000L</v>
      </c>
      <c r="B10333" s="1" t="s">
        <v>16026</v>
      </c>
      <c r="C10333" s="1" t="s">
        <v>1924</v>
      </c>
      <c r="D10333" t="s">
        <v>16027</v>
      </c>
    </row>
    <row r="10334" spans="1:4" x14ac:dyDescent="0.25">
      <c r="A10334" s="4" t="str">
        <f>HYPERLINK("http://www.autodoc.ru/Web/price/art/RNKAG13000R?analog=on","RNKAG13000R")</f>
        <v>RNKAG13000R</v>
      </c>
      <c r="B10334" s="1" t="s">
        <v>16028</v>
      </c>
      <c r="C10334" s="1" t="s">
        <v>1924</v>
      </c>
      <c r="D10334" t="s">
        <v>16029</v>
      </c>
    </row>
    <row r="10335" spans="1:4" x14ac:dyDescent="0.25">
      <c r="A10335" s="4" t="str">
        <f>HYPERLINK("http://www.autodoc.ru/Web/price/art/RNKAG13160?analog=on","RNKAG13160")</f>
        <v>RNKAG13160</v>
      </c>
      <c r="B10335" s="1" t="s">
        <v>16030</v>
      </c>
      <c r="C10335" s="1" t="s">
        <v>1924</v>
      </c>
      <c r="D10335" t="s">
        <v>16031</v>
      </c>
    </row>
    <row r="10336" spans="1:4" x14ac:dyDescent="0.25">
      <c r="A10336" s="4" t="str">
        <f>HYPERLINK("http://www.autodoc.ru/Web/price/art/RNKAG13230?analog=on","RNKAG13230")</f>
        <v>RNKAG13230</v>
      </c>
      <c r="B10336" s="1" t="s">
        <v>16032</v>
      </c>
      <c r="C10336" s="1" t="s">
        <v>1924</v>
      </c>
      <c r="D10336" t="s">
        <v>16033</v>
      </c>
    </row>
    <row r="10337" spans="1:4" x14ac:dyDescent="0.25">
      <c r="A10337" s="4" t="str">
        <f>HYPERLINK("http://www.autodoc.ru/Web/price/art/RNKAG13270L?analog=on","RNKAG13270L")</f>
        <v>RNKAG13270L</v>
      </c>
      <c r="B10337" s="1" t="s">
        <v>16034</v>
      </c>
      <c r="C10337" s="1" t="s">
        <v>1924</v>
      </c>
      <c r="D10337" t="s">
        <v>16035</v>
      </c>
    </row>
    <row r="10338" spans="1:4" x14ac:dyDescent="0.25">
      <c r="A10338" s="4" t="str">
        <f>HYPERLINK("http://www.autodoc.ru/Web/price/art/RNKAG13270R?analog=on","RNKAG13270R")</f>
        <v>RNKAG13270R</v>
      </c>
      <c r="B10338" s="1" t="s">
        <v>16036</v>
      </c>
      <c r="C10338" s="1" t="s">
        <v>1924</v>
      </c>
      <c r="D10338" t="s">
        <v>16037</v>
      </c>
    </row>
    <row r="10339" spans="1:4" x14ac:dyDescent="0.25">
      <c r="A10339" s="4" t="str">
        <f>HYPERLINK("http://www.autodoc.ru/Web/price/art/RNKAG13450L?analog=on","RNKAG13450L")</f>
        <v>RNKAG13450L</v>
      </c>
      <c r="B10339" s="1" t="s">
        <v>16038</v>
      </c>
      <c r="C10339" s="1" t="s">
        <v>1924</v>
      </c>
      <c r="D10339" t="s">
        <v>16039</v>
      </c>
    </row>
    <row r="10340" spans="1:4" x14ac:dyDescent="0.25">
      <c r="A10340" s="4" t="str">
        <f>HYPERLINK("http://www.autodoc.ru/Web/price/art/RNKAG13450R?analog=on","RNKAG13450R")</f>
        <v>RNKAG13450R</v>
      </c>
      <c r="B10340" s="1" t="s">
        <v>16040</v>
      </c>
      <c r="C10340" s="1" t="s">
        <v>1924</v>
      </c>
      <c r="D10340" t="s">
        <v>16041</v>
      </c>
    </row>
    <row r="10341" spans="1:4" x14ac:dyDescent="0.25">
      <c r="A10341" s="4" t="str">
        <f>HYPERLINK("http://www.autodoc.ru/Web/price/art/RNKAG13740L?analog=on","RNKAG13740L")</f>
        <v>RNKAG13740L</v>
      </c>
      <c r="B10341" s="1" t="s">
        <v>16042</v>
      </c>
      <c r="C10341" s="1" t="s">
        <v>1924</v>
      </c>
      <c r="D10341" t="s">
        <v>15990</v>
      </c>
    </row>
    <row r="10342" spans="1:4" x14ac:dyDescent="0.25">
      <c r="A10342" s="4" t="str">
        <f>HYPERLINK("http://www.autodoc.ru/Web/price/art/RNKAG13740R?analog=on","RNKAG13740R")</f>
        <v>RNKAG13740R</v>
      </c>
      <c r="B10342" s="1" t="s">
        <v>16043</v>
      </c>
      <c r="C10342" s="1" t="s">
        <v>1924</v>
      </c>
      <c r="D10342" t="s">
        <v>15992</v>
      </c>
    </row>
    <row r="10343" spans="1:4" x14ac:dyDescent="0.25">
      <c r="A10343" s="4" t="str">
        <f>HYPERLINK("http://www.autodoc.ru/Web/price/art/RNKAG13741L?analog=on","RNKAG13741L")</f>
        <v>RNKAG13741L</v>
      </c>
      <c r="B10343" s="1" t="s">
        <v>16044</v>
      </c>
      <c r="C10343" s="1" t="s">
        <v>1924</v>
      </c>
      <c r="D10343" t="s">
        <v>15986</v>
      </c>
    </row>
    <row r="10344" spans="1:4" x14ac:dyDescent="0.25">
      <c r="A10344" s="4" t="str">
        <f>HYPERLINK("http://www.autodoc.ru/Web/price/art/RNKAG13741R?analog=on","RNKAG13741R")</f>
        <v>RNKAG13741R</v>
      </c>
      <c r="B10344" s="1" t="s">
        <v>16045</v>
      </c>
      <c r="C10344" s="1" t="s">
        <v>1924</v>
      </c>
      <c r="D10344" t="s">
        <v>15988</v>
      </c>
    </row>
    <row r="10345" spans="1:4" x14ac:dyDescent="0.25">
      <c r="A10345" s="3" t="s">
        <v>16046</v>
      </c>
      <c r="B10345" s="3"/>
      <c r="C10345" s="3"/>
      <c r="D10345" s="3"/>
    </row>
    <row r="10346" spans="1:4" x14ac:dyDescent="0.25">
      <c r="A10346" s="4" t="str">
        <f>HYPERLINK("http://www.autodoc.ru/Web/price/art/RNKAG97000L?analog=on","RNKAG97000L")</f>
        <v>RNKAG97000L</v>
      </c>
      <c r="B10346" s="1" t="s">
        <v>16047</v>
      </c>
      <c r="C10346" s="1" t="s">
        <v>16048</v>
      </c>
      <c r="D10346" t="s">
        <v>15995</v>
      </c>
    </row>
    <row r="10347" spans="1:4" x14ac:dyDescent="0.25">
      <c r="A10347" s="4" t="str">
        <f>HYPERLINK("http://www.autodoc.ru/Web/price/art/RNKAG97000R?analog=on","RNKAG97000R")</f>
        <v>RNKAG97000R</v>
      </c>
      <c r="B10347" s="1" t="s">
        <v>16049</v>
      </c>
      <c r="C10347" s="1" t="s">
        <v>16048</v>
      </c>
      <c r="D10347" t="s">
        <v>15997</v>
      </c>
    </row>
    <row r="10348" spans="1:4" x14ac:dyDescent="0.25">
      <c r="A10348" s="4" t="str">
        <f>HYPERLINK("http://www.autodoc.ru/Web/price/art/RNKAG97160B?analog=on","RNKAG97160B")</f>
        <v>RNKAG97160B</v>
      </c>
      <c r="B10348" s="1" t="s">
        <v>16050</v>
      </c>
      <c r="C10348" s="1" t="s">
        <v>19</v>
      </c>
      <c r="D10348" t="s">
        <v>16051</v>
      </c>
    </row>
    <row r="10349" spans="1:4" x14ac:dyDescent="0.25">
      <c r="A10349" s="4" t="str">
        <f>HYPERLINK("http://www.autodoc.ru/Web/price/art/RNKAG97161TG?analog=on","RNKAG97161TG")</f>
        <v>RNKAG97161TG</v>
      </c>
      <c r="B10349" s="1" t="s">
        <v>16050</v>
      </c>
      <c r="C10349" s="1" t="s">
        <v>19</v>
      </c>
      <c r="D10349" t="s">
        <v>16052</v>
      </c>
    </row>
    <row r="10350" spans="1:4" x14ac:dyDescent="0.25">
      <c r="A10350" s="4" t="str">
        <f>HYPERLINK("http://www.autodoc.ru/Web/price/art/RNKAG97162?analog=on","RNKAG97162")</f>
        <v>RNKAG97162</v>
      </c>
      <c r="B10350" s="1" t="s">
        <v>16050</v>
      </c>
      <c r="C10350" s="1" t="s">
        <v>19</v>
      </c>
      <c r="D10350" t="s">
        <v>16053</v>
      </c>
    </row>
    <row r="10351" spans="1:4" x14ac:dyDescent="0.25">
      <c r="A10351" s="4" t="str">
        <f>HYPERLINK("http://www.autodoc.ru/Web/price/art/RNKAG97300L?analog=on","RNKAG97300L")</f>
        <v>RNKAG97300L</v>
      </c>
      <c r="B10351" s="1" t="s">
        <v>16054</v>
      </c>
      <c r="C10351" s="1" t="s">
        <v>16048</v>
      </c>
      <c r="D10351" t="s">
        <v>16055</v>
      </c>
    </row>
    <row r="10352" spans="1:4" x14ac:dyDescent="0.25">
      <c r="A10352" s="4" t="str">
        <f>HYPERLINK("http://www.autodoc.ru/Web/price/art/RNKAG97300R?analog=on","RNKAG97300R")</f>
        <v>RNKAG97300R</v>
      </c>
      <c r="B10352" s="1" t="s">
        <v>16056</v>
      </c>
      <c r="C10352" s="1" t="s">
        <v>16048</v>
      </c>
      <c r="D10352" t="s">
        <v>16057</v>
      </c>
    </row>
    <row r="10353" spans="1:4" x14ac:dyDescent="0.25">
      <c r="A10353" s="4" t="str">
        <f>HYPERLINK("http://www.autodoc.ru/Web/price/art/RNKAG97480L?analog=on","RNKAG97480L")</f>
        <v>RNKAG97480L</v>
      </c>
      <c r="C10353" s="1" t="s">
        <v>19</v>
      </c>
      <c r="D10353" t="s">
        <v>16058</v>
      </c>
    </row>
    <row r="10354" spans="1:4" x14ac:dyDescent="0.25">
      <c r="A10354" s="4" t="str">
        <f>HYPERLINK("http://www.autodoc.ru/Web/price/art/RNKAG97480R?analog=on","RNKAG97480R")</f>
        <v>RNKAG97480R</v>
      </c>
      <c r="C10354" s="1" t="s">
        <v>19</v>
      </c>
      <c r="D10354" t="s">
        <v>16059</v>
      </c>
    </row>
    <row r="10355" spans="1:4" x14ac:dyDescent="0.25">
      <c r="A10355" s="4" t="str">
        <f>HYPERLINK("http://www.autodoc.ru/Web/price/art/RNKAG97640?analog=on","RNKAG97640")</f>
        <v>RNKAG97640</v>
      </c>
      <c r="B10355" s="1" t="s">
        <v>16060</v>
      </c>
      <c r="C10355" s="1" t="s">
        <v>19</v>
      </c>
      <c r="D10355" t="s">
        <v>16061</v>
      </c>
    </row>
    <row r="10356" spans="1:4" x14ac:dyDescent="0.25">
      <c r="A10356" s="4" t="str">
        <f>HYPERLINK("http://www.autodoc.ru/Web/price/art/RNKAG97740L?analog=on","RNKAG97740L")</f>
        <v>RNKAG97740L</v>
      </c>
      <c r="B10356" s="1" t="s">
        <v>16062</v>
      </c>
      <c r="C10356" s="1" t="s">
        <v>16048</v>
      </c>
      <c r="D10356" t="s">
        <v>15990</v>
      </c>
    </row>
    <row r="10357" spans="1:4" x14ac:dyDescent="0.25">
      <c r="A10357" s="4" t="str">
        <f>HYPERLINK("http://www.autodoc.ru/Web/price/art/RNKAG97740R?analog=on","RNKAG97740R")</f>
        <v>RNKAG97740R</v>
      </c>
      <c r="B10357" s="1" t="s">
        <v>16063</v>
      </c>
      <c r="C10357" s="1" t="s">
        <v>16048</v>
      </c>
      <c r="D10357" t="s">
        <v>15992</v>
      </c>
    </row>
    <row r="10358" spans="1:4" x14ac:dyDescent="0.25">
      <c r="A10358" s="4" t="str">
        <f>HYPERLINK("http://www.autodoc.ru/Web/price/art/RNMEG95913?analog=on","RNMEG95913")</f>
        <v>RNMEG95913</v>
      </c>
      <c r="B10358" s="1" t="s">
        <v>15481</v>
      </c>
      <c r="C10358" s="1" t="s">
        <v>1186</v>
      </c>
      <c r="D10358" t="s">
        <v>15482</v>
      </c>
    </row>
    <row r="10359" spans="1:4" x14ac:dyDescent="0.25">
      <c r="A10359" s="4" t="str">
        <f>HYPERLINK("http://www.autodoc.ru/Web/price/art/RNCLI98914?analog=on","RNCLI98914")</f>
        <v>RNCLI98914</v>
      </c>
      <c r="B10359" s="1" t="s">
        <v>15523</v>
      </c>
      <c r="C10359" s="1" t="s">
        <v>699</v>
      </c>
      <c r="D10359" t="s">
        <v>15524</v>
      </c>
    </row>
    <row r="10360" spans="1:4" x14ac:dyDescent="0.25">
      <c r="A10360" s="4" t="str">
        <f>HYPERLINK("http://www.autodoc.ru/Web/price/art/RNCLI989F0P?analog=on","RNCLI989F0P")</f>
        <v>RNCLI989F0P</v>
      </c>
      <c r="B10360" s="1" t="s">
        <v>15525</v>
      </c>
      <c r="C10360" s="1" t="s">
        <v>699</v>
      </c>
      <c r="D10360" t="s">
        <v>15526</v>
      </c>
    </row>
    <row r="10361" spans="1:4" x14ac:dyDescent="0.25">
      <c r="A10361" s="3" t="s">
        <v>16064</v>
      </c>
      <c r="B10361" s="3"/>
      <c r="C10361" s="3"/>
      <c r="D10361" s="3"/>
    </row>
    <row r="10362" spans="1:4" x14ac:dyDescent="0.25">
      <c r="A10362" s="4" t="str">
        <f>HYPERLINK("http://www.autodoc.ru/Web/price/art/RNKTR16070L?analog=on","RNKTR16070L")</f>
        <v>RNKTR16070L</v>
      </c>
      <c r="B10362" s="1" t="s">
        <v>16065</v>
      </c>
      <c r="C10362" s="1" t="s">
        <v>557</v>
      </c>
      <c r="D10362" t="s">
        <v>16066</v>
      </c>
    </row>
    <row r="10363" spans="1:4" x14ac:dyDescent="0.25">
      <c r="A10363" s="4" t="str">
        <f>HYPERLINK("http://www.autodoc.ru/Web/price/art/RNKTR16070R?analog=on","RNKTR16070R")</f>
        <v>RNKTR16070R</v>
      </c>
      <c r="B10363" s="1" t="s">
        <v>16067</v>
      </c>
      <c r="C10363" s="1" t="s">
        <v>557</v>
      </c>
      <c r="D10363" t="s">
        <v>16068</v>
      </c>
    </row>
    <row r="10364" spans="1:4" x14ac:dyDescent="0.25">
      <c r="A10364" s="4" t="str">
        <f>HYPERLINK("http://www.autodoc.ru/Web/price/art/PGBOX14120?analog=on","PGBOX14120")</f>
        <v>PGBOX14120</v>
      </c>
      <c r="B10364" s="1" t="s">
        <v>16069</v>
      </c>
      <c r="C10364" s="1" t="s">
        <v>1467</v>
      </c>
      <c r="D10364" t="s">
        <v>16070</v>
      </c>
    </row>
    <row r="10365" spans="1:4" x14ac:dyDescent="0.25">
      <c r="A10365" s="4" t="str">
        <f>HYPERLINK("http://www.autodoc.ru/Web/price/art/RNKTR16120?analog=on","RNKTR16120")</f>
        <v>RNKTR16120</v>
      </c>
      <c r="B10365" s="1" t="s">
        <v>16071</v>
      </c>
      <c r="C10365" s="1" t="s">
        <v>557</v>
      </c>
      <c r="D10365" t="s">
        <v>16072</v>
      </c>
    </row>
    <row r="10366" spans="1:4" x14ac:dyDescent="0.25">
      <c r="A10366" s="4" t="str">
        <f>HYPERLINK("http://www.autodoc.ru/Web/price/art/RNKTR16160?analog=on","RNKTR16160")</f>
        <v>RNKTR16160</v>
      </c>
      <c r="B10366" s="1" t="s">
        <v>16073</v>
      </c>
      <c r="C10366" s="1" t="s">
        <v>557</v>
      </c>
      <c r="D10366" t="s">
        <v>16074</v>
      </c>
    </row>
    <row r="10367" spans="1:4" x14ac:dyDescent="0.25">
      <c r="A10367" s="4" t="str">
        <f>HYPERLINK("http://www.autodoc.ru/Web/price/art/RNKTR16230?analog=on","RNKTR16230")</f>
        <v>RNKTR16230</v>
      </c>
      <c r="B10367" s="1" t="s">
        <v>16075</v>
      </c>
      <c r="C10367" s="1" t="s">
        <v>557</v>
      </c>
      <c r="D10367" t="s">
        <v>16076</v>
      </c>
    </row>
    <row r="10368" spans="1:4" x14ac:dyDescent="0.25">
      <c r="A10368" s="4" t="str">
        <f>HYPERLINK("http://www.autodoc.ru/Web/price/art/RNKTR16240P?analog=on","RNKTR16240P")</f>
        <v>RNKTR16240P</v>
      </c>
      <c r="B10368" s="1" t="s">
        <v>16077</v>
      </c>
      <c r="C10368" s="1" t="s">
        <v>557</v>
      </c>
      <c r="D10368" t="s">
        <v>16078</v>
      </c>
    </row>
    <row r="10369" spans="1:4" x14ac:dyDescent="0.25">
      <c r="A10369" s="4" t="str">
        <f>HYPERLINK("http://www.autodoc.ru/Web/price/art/RNKTR16270L?analog=on","RNKTR16270L")</f>
        <v>RNKTR16270L</v>
      </c>
      <c r="B10369" s="1" t="s">
        <v>16079</v>
      </c>
      <c r="C10369" s="1" t="s">
        <v>557</v>
      </c>
      <c r="D10369" t="s">
        <v>16080</v>
      </c>
    </row>
    <row r="10370" spans="1:4" x14ac:dyDescent="0.25">
      <c r="A10370" s="4" t="str">
        <f>HYPERLINK("http://www.autodoc.ru/Web/price/art/RNKTR16270R?analog=on","RNKTR16270R")</f>
        <v>RNKTR16270R</v>
      </c>
      <c r="B10370" s="1" t="s">
        <v>16081</v>
      </c>
      <c r="C10370" s="1" t="s">
        <v>557</v>
      </c>
      <c r="D10370" t="s">
        <v>16082</v>
      </c>
    </row>
    <row r="10371" spans="1:4" x14ac:dyDescent="0.25">
      <c r="A10371" s="4" t="str">
        <f>HYPERLINK("http://www.autodoc.ru/Web/price/art/RNKTR16290L?analog=on","RNKTR16290L")</f>
        <v>RNKTR16290L</v>
      </c>
      <c r="B10371" s="1" t="s">
        <v>16083</v>
      </c>
      <c r="C10371" s="1" t="s">
        <v>557</v>
      </c>
      <c r="D10371" t="s">
        <v>16084</v>
      </c>
    </row>
    <row r="10372" spans="1:4" x14ac:dyDescent="0.25">
      <c r="A10372" s="4" t="str">
        <f>HYPERLINK("http://www.autodoc.ru/Web/price/art/RNKTR16290R?analog=on","RNKTR16290R")</f>
        <v>RNKTR16290R</v>
      </c>
      <c r="B10372" s="1" t="s">
        <v>16085</v>
      </c>
      <c r="C10372" s="1" t="s">
        <v>557</v>
      </c>
      <c r="D10372" t="s">
        <v>16086</v>
      </c>
    </row>
    <row r="10373" spans="1:4" x14ac:dyDescent="0.25">
      <c r="A10373" s="4" t="str">
        <f>HYPERLINK("http://www.autodoc.ru/Web/price/art/RNKTR16291L?analog=on","RNKTR16291L")</f>
        <v>RNKTR16291L</v>
      </c>
      <c r="B10373" s="1" t="s">
        <v>16087</v>
      </c>
      <c r="C10373" s="1" t="s">
        <v>557</v>
      </c>
      <c r="D10373" t="s">
        <v>16088</v>
      </c>
    </row>
    <row r="10374" spans="1:4" x14ac:dyDescent="0.25">
      <c r="A10374" s="4" t="str">
        <f>HYPERLINK("http://www.autodoc.ru/Web/price/art/RNKTR16291R?analog=on","RNKTR16291R")</f>
        <v>RNKTR16291R</v>
      </c>
      <c r="B10374" s="1" t="s">
        <v>16089</v>
      </c>
      <c r="C10374" s="1" t="s">
        <v>557</v>
      </c>
      <c r="D10374" t="s">
        <v>16090</v>
      </c>
    </row>
    <row r="10375" spans="1:4" x14ac:dyDescent="0.25">
      <c r="A10375" s="4" t="str">
        <f>HYPERLINK("http://www.autodoc.ru/Web/price/art/RNKTR16400L?analog=on","RNKTR16400L")</f>
        <v>RNKTR16400L</v>
      </c>
      <c r="B10375" s="1" t="s">
        <v>16091</v>
      </c>
      <c r="C10375" s="1" t="s">
        <v>557</v>
      </c>
      <c r="D10375" t="s">
        <v>16092</v>
      </c>
    </row>
    <row r="10376" spans="1:4" x14ac:dyDescent="0.25">
      <c r="A10376" s="4" t="str">
        <f>HYPERLINK("http://www.autodoc.ru/Web/price/art/RNKTR16400R?analog=on","RNKTR16400R")</f>
        <v>RNKTR16400R</v>
      </c>
      <c r="B10376" s="1" t="s">
        <v>16093</v>
      </c>
      <c r="C10376" s="1" t="s">
        <v>557</v>
      </c>
      <c r="D10376" t="s">
        <v>16094</v>
      </c>
    </row>
    <row r="10377" spans="1:4" x14ac:dyDescent="0.25">
      <c r="A10377" s="4" t="str">
        <f>HYPERLINK("http://www.autodoc.ru/Web/price/art/RNKTR164H0?analog=on","RNKTR164H0")</f>
        <v>RNKTR164H0</v>
      </c>
      <c r="B10377" s="1" t="s">
        <v>16095</v>
      </c>
      <c r="C10377" s="1" t="s">
        <v>557</v>
      </c>
      <c r="D10377" t="s">
        <v>16096</v>
      </c>
    </row>
    <row r="10378" spans="1:4" x14ac:dyDescent="0.25">
      <c r="A10378" s="4" t="str">
        <f>HYPERLINK("http://www.autodoc.ru/Web/price/art/RNKTR164H1?analog=on","RNKTR164H1")</f>
        <v>RNKTR164H1</v>
      </c>
      <c r="B10378" s="1" t="s">
        <v>16097</v>
      </c>
      <c r="C10378" s="1" t="s">
        <v>557</v>
      </c>
      <c r="D10378" t="s">
        <v>16098</v>
      </c>
    </row>
    <row r="10379" spans="1:4" x14ac:dyDescent="0.25">
      <c r="A10379" s="4" t="str">
        <f>HYPERLINK("http://www.autodoc.ru/Web/price/art/RNKTR16600?analog=on","RNKTR16600")</f>
        <v>RNKTR16600</v>
      </c>
      <c r="B10379" s="1" t="s">
        <v>16099</v>
      </c>
      <c r="C10379" s="1" t="s">
        <v>557</v>
      </c>
      <c r="D10379" t="s">
        <v>16100</v>
      </c>
    </row>
    <row r="10380" spans="1:4" x14ac:dyDescent="0.25">
      <c r="A10380" s="4" t="str">
        <f>HYPERLINK("http://www.autodoc.ru/Web/price/art/RNKTR16640?analog=on","RNKTR16640")</f>
        <v>RNKTR16640</v>
      </c>
      <c r="B10380" s="1" t="s">
        <v>16101</v>
      </c>
      <c r="C10380" s="1" t="s">
        <v>557</v>
      </c>
      <c r="D10380" t="s">
        <v>16102</v>
      </c>
    </row>
    <row r="10381" spans="1:4" x14ac:dyDescent="0.25">
      <c r="A10381" s="4" t="str">
        <f>HYPERLINK("http://www.autodoc.ru/Web/price/art/RNKTR16641?analog=on","RNKTR16641")</f>
        <v>RNKTR16641</v>
      </c>
      <c r="B10381" s="1" t="s">
        <v>16103</v>
      </c>
      <c r="C10381" s="1" t="s">
        <v>557</v>
      </c>
      <c r="D10381" t="s">
        <v>16104</v>
      </c>
    </row>
    <row r="10382" spans="1:4" x14ac:dyDescent="0.25">
      <c r="A10382" s="4" t="str">
        <f>HYPERLINK("http://www.autodoc.ru/Web/price/art/RNKTR16642?analog=on","RNKTR16642")</f>
        <v>RNKTR16642</v>
      </c>
      <c r="B10382" s="1" t="s">
        <v>16105</v>
      </c>
      <c r="C10382" s="1" t="s">
        <v>557</v>
      </c>
      <c r="D10382" t="s">
        <v>16106</v>
      </c>
    </row>
    <row r="10383" spans="1:4" x14ac:dyDescent="0.25">
      <c r="A10383" s="4" t="str">
        <f>HYPERLINK("http://www.autodoc.ru/Web/price/art/RNKTR16700?analog=on","RNKTR16700")</f>
        <v>RNKTR16700</v>
      </c>
      <c r="B10383" s="1" t="s">
        <v>16107</v>
      </c>
      <c r="C10383" s="1" t="s">
        <v>557</v>
      </c>
      <c r="D10383" t="s">
        <v>16108</v>
      </c>
    </row>
    <row r="10384" spans="1:4" x14ac:dyDescent="0.25">
      <c r="A10384" s="4" t="str">
        <f>HYPERLINK("http://www.autodoc.ru/Web/price/art/RNKTR16740L?analog=on","RNKTR16740L")</f>
        <v>RNKTR16740L</v>
      </c>
      <c r="B10384" s="1" t="s">
        <v>16109</v>
      </c>
      <c r="C10384" s="1" t="s">
        <v>557</v>
      </c>
      <c r="D10384" t="s">
        <v>16110</v>
      </c>
    </row>
    <row r="10385" spans="1:4" x14ac:dyDescent="0.25">
      <c r="A10385" s="4" t="str">
        <f>HYPERLINK("http://www.autodoc.ru/Web/price/art/RNKTR16740R?analog=on","RNKTR16740R")</f>
        <v>RNKTR16740R</v>
      </c>
      <c r="B10385" s="1" t="s">
        <v>16111</v>
      </c>
      <c r="C10385" s="1" t="s">
        <v>557</v>
      </c>
      <c r="D10385" t="s">
        <v>16112</v>
      </c>
    </row>
    <row r="10386" spans="1:4" x14ac:dyDescent="0.25">
      <c r="A10386" s="4" t="str">
        <f>HYPERLINK("http://www.autodoc.ru/Web/price/art/RNKTR16741L?analog=on","RNKTR16741L")</f>
        <v>RNKTR16741L</v>
      </c>
      <c r="B10386" s="1" t="s">
        <v>16109</v>
      </c>
      <c r="C10386" s="1" t="s">
        <v>557</v>
      </c>
      <c r="D10386" t="s">
        <v>16113</v>
      </c>
    </row>
    <row r="10387" spans="1:4" x14ac:dyDescent="0.25">
      <c r="A10387" s="4" t="str">
        <f>HYPERLINK("http://www.autodoc.ru/Web/price/art/RNKTR16741R?analog=on","RNKTR16741R")</f>
        <v>RNKTR16741R</v>
      </c>
      <c r="B10387" s="1" t="s">
        <v>16111</v>
      </c>
      <c r="C10387" s="1" t="s">
        <v>557</v>
      </c>
      <c r="D10387" t="s">
        <v>16114</v>
      </c>
    </row>
    <row r="10388" spans="1:4" x14ac:dyDescent="0.25">
      <c r="A10388" s="4" t="str">
        <f>HYPERLINK("http://www.autodoc.ru/Web/price/art/RNKTR16880?analog=on","RNKTR16880")</f>
        <v>RNKTR16880</v>
      </c>
      <c r="B10388" s="1" t="s">
        <v>16115</v>
      </c>
      <c r="C10388" s="1" t="s">
        <v>557</v>
      </c>
      <c r="D10388" t="s">
        <v>16116</v>
      </c>
    </row>
    <row r="10389" spans="1:4" x14ac:dyDescent="0.25">
      <c r="A10389" s="4" t="str">
        <f>HYPERLINK("http://www.autodoc.ru/Web/price/art/RNKTR169A0L?analog=on","RNKTR169A0L")</f>
        <v>RNKTR169A0L</v>
      </c>
      <c r="B10389" s="1" t="s">
        <v>16117</v>
      </c>
      <c r="C10389" s="1" t="s">
        <v>557</v>
      </c>
      <c r="D10389" t="s">
        <v>16118</v>
      </c>
    </row>
    <row r="10390" spans="1:4" x14ac:dyDescent="0.25">
      <c r="A10390" s="4" t="str">
        <f>HYPERLINK("http://www.autodoc.ru/Web/price/art/RNKTR169A0R?analog=on","RNKTR169A0R")</f>
        <v>RNKTR169A0R</v>
      </c>
      <c r="B10390" s="1" t="s">
        <v>16119</v>
      </c>
      <c r="C10390" s="1" t="s">
        <v>557</v>
      </c>
      <c r="D10390" t="s">
        <v>16120</v>
      </c>
    </row>
    <row r="10391" spans="1:4" x14ac:dyDescent="0.25">
      <c r="A10391" s="4" t="str">
        <f>HYPERLINK("http://www.autodoc.ru/Web/price/art/RNKTR169B0L?analog=on","RNKTR169B0L")</f>
        <v>RNKTR169B0L</v>
      </c>
      <c r="B10391" s="1" t="s">
        <v>16121</v>
      </c>
      <c r="C10391" s="1" t="s">
        <v>557</v>
      </c>
      <c r="D10391" t="s">
        <v>16122</v>
      </c>
    </row>
    <row r="10392" spans="1:4" x14ac:dyDescent="0.25">
      <c r="A10392" s="4" t="str">
        <f>HYPERLINK("http://www.autodoc.ru/Web/price/art/RNKTR169B0R?analog=on","RNKTR169B0R")</f>
        <v>RNKTR169B0R</v>
      </c>
      <c r="B10392" s="1" t="s">
        <v>16123</v>
      </c>
      <c r="C10392" s="1" t="s">
        <v>557</v>
      </c>
      <c r="D10392" t="s">
        <v>16124</v>
      </c>
    </row>
    <row r="10393" spans="1:4" x14ac:dyDescent="0.25">
      <c r="A10393" s="3" t="s">
        <v>16125</v>
      </c>
      <c r="B10393" s="3"/>
      <c r="C10393" s="3"/>
      <c r="D10393" s="3"/>
    </row>
    <row r="10394" spans="1:4" x14ac:dyDescent="0.25">
      <c r="A10394" s="4" t="str">
        <f>HYPERLINK("http://www.autodoc.ru/Web/price/art/RNKAL11000BL?analog=on","RNKAL11000BL")</f>
        <v>RNKAL11000BL</v>
      </c>
      <c r="B10394" s="1" t="s">
        <v>16126</v>
      </c>
      <c r="C10394" s="1" t="s">
        <v>1470</v>
      </c>
      <c r="D10394" t="s">
        <v>16127</v>
      </c>
    </row>
    <row r="10395" spans="1:4" x14ac:dyDescent="0.25">
      <c r="A10395" s="4" t="str">
        <f>HYPERLINK("http://www.autodoc.ru/Web/price/art/RNKAL08000BL?analog=on","RNKAL08000BL")</f>
        <v>RNKAL08000BL</v>
      </c>
      <c r="B10395" s="1" t="s">
        <v>16128</v>
      </c>
      <c r="C10395" s="1" t="s">
        <v>506</v>
      </c>
      <c r="D10395" t="s">
        <v>16129</v>
      </c>
    </row>
    <row r="10396" spans="1:4" x14ac:dyDescent="0.25">
      <c r="A10396" s="4" t="str">
        <f>HYPERLINK("http://www.autodoc.ru/Web/price/art/RNKAL11000BR?analog=on","RNKAL11000BR")</f>
        <v>RNKAL11000BR</v>
      </c>
      <c r="B10396" s="1" t="s">
        <v>16130</v>
      </c>
      <c r="C10396" s="1" t="s">
        <v>1470</v>
      </c>
      <c r="D10396" t="s">
        <v>16131</v>
      </c>
    </row>
    <row r="10397" spans="1:4" x14ac:dyDescent="0.25">
      <c r="A10397" s="4" t="str">
        <f>HYPERLINK("http://www.autodoc.ru/Web/price/art/RNKAL08000BR?analog=on","RNKAL08000BR")</f>
        <v>RNKAL08000BR</v>
      </c>
      <c r="B10397" s="1" t="s">
        <v>16132</v>
      </c>
      <c r="C10397" s="1" t="s">
        <v>506</v>
      </c>
      <c r="D10397" t="s">
        <v>16133</v>
      </c>
    </row>
    <row r="10398" spans="1:4" x14ac:dyDescent="0.25">
      <c r="A10398" s="4" t="str">
        <f>HYPERLINK("http://www.autodoc.ru/Web/price/art/RNFLU13070Z?analog=on","RNFLU13070Z")</f>
        <v>RNFLU13070Z</v>
      </c>
      <c r="B10398" s="1" t="s">
        <v>15839</v>
      </c>
      <c r="C10398" s="1" t="s">
        <v>1924</v>
      </c>
      <c r="D10398" t="s">
        <v>15840</v>
      </c>
    </row>
    <row r="10399" spans="1:4" x14ac:dyDescent="0.25">
      <c r="A10399" s="4" t="str">
        <f>HYPERLINK("http://www.autodoc.ru/Web/price/art/RNFLU13071Z?analog=on","RNFLU13071Z")</f>
        <v>RNFLU13071Z</v>
      </c>
      <c r="B10399" s="1" t="s">
        <v>15839</v>
      </c>
      <c r="C10399" s="1" t="s">
        <v>1924</v>
      </c>
      <c r="D10399" t="s">
        <v>15841</v>
      </c>
    </row>
    <row r="10400" spans="1:4" x14ac:dyDescent="0.25">
      <c r="A10400" s="4" t="str">
        <f>HYPERLINK("http://www.autodoc.ru/Web/price/art/RNKAL08310N?analog=on","RNKAL08310N")</f>
        <v>RNKAL08310N</v>
      </c>
      <c r="C10400" s="1" t="s">
        <v>483</v>
      </c>
      <c r="D10400" t="s">
        <v>16134</v>
      </c>
    </row>
    <row r="10401" spans="1:4" x14ac:dyDescent="0.25">
      <c r="A10401" s="4" t="str">
        <f>HYPERLINK("http://www.autodoc.ru/Web/price/art/RNKAL08330?analog=on","RNKAL08330")</f>
        <v>RNKAL08330</v>
      </c>
      <c r="B10401" s="1" t="s">
        <v>16135</v>
      </c>
      <c r="C10401" s="1" t="s">
        <v>506</v>
      </c>
      <c r="D10401" t="s">
        <v>16136</v>
      </c>
    </row>
    <row r="10402" spans="1:4" x14ac:dyDescent="0.25">
      <c r="A10402" s="4" t="str">
        <f>HYPERLINK("http://www.autodoc.ru/Web/price/art/RNKAL08450L?analog=on","RNKAL08450L")</f>
        <v>RNKAL08450L</v>
      </c>
      <c r="B10402" s="1" t="s">
        <v>16137</v>
      </c>
      <c r="C10402" s="1" t="s">
        <v>506</v>
      </c>
      <c r="D10402" t="s">
        <v>16138</v>
      </c>
    </row>
    <row r="10403" spans="1:4" x14ac:dyDescent="0.25">
      <c r="A10403" s="4" t="str">
        <f>HYPERLINK("http://www.autodoc.ru/Web/price/art/RNKAL08450R?analog=on","RNKAL08450R")</f>
        <v>RNKAL08450R</v>
      </c>
      <c r="B10403" s="1" t="s">
        <v>16139</v>
      </c>
      <c r="C10403" s="1" t="s">
        <v>506</v>
      </c>
      <c r="D10403" t="s">
        <v>16140</v>
      </c>
    </row>
    <row r="10404" spans="1:4" x14ac:dyDescent="0.25">
      <c r="A10404" s="4" t="str">
        <f>HYPERLINK("http://www.autodoc.ru/Web/price/art/RNKAL08730C?analog=on","RNKAL08730C")</f>
        <v>RNKAL08730C</v>
      </c>
      <c r="B10404" s="1" t="s">
        <v>16141</v>
      </c>
      <c r="C10404" s="1" t="s">
        <v>506</v>
      </c>
      <c r="D10404" t="s">
        <v>16142</v>
      </c>
    </row>
    <row r="10405" spans="1:4" x14ac:dyDescent="0.25">
      <c r="A10405" s="4" t="str">
        <f>HYPERLINK("http://www.autodoc.ru/Web/price/art/RNKAL08740L?analog=on","RNKAL08740L")</f>
        <v>RNKAL08740L</v>
      </c>
      <c r="B10405" s="1" t="s">
        <v>16143</v>
      </c>
      <c r="C10405" s="1" t="s">
        <v>506</v>
      </c>
      <c r="D10405" t="s">
        <v>16144</v>
      </c>
    </row>
    <row r="10406" spans="1:4" x14ac:dyDescent="0.25">
      <c r="A10406" s="4" t="str">
        <f>HYPERLINK("http://www.autodoc.ru/Web/price/art/RNKAL08740R?analog=on","RNKAL08740R")</f>
        <v>RNKAL08740R</v>
      </c>
      <c r="B10406" s="1" t="s">
        <v>16145</v>
      </c>
      <c r="C10406" s="1" t="s">
        <v>506</v>
      </c>
      <c r="D10406" t="s">
        <v>16146</v>
      </c>
    </row>
    <row r="10407" spans="1:4" x14ac:dyDescent="0.25">
      <c r="A10407" s="4" t="str">
        <f>HYPERLINK("http://www.autodoc.ru/Web/price/art/RNKAL08750L?analog=on","RNKAL08750L")</f>
        <v>RNKAL08750L</v>
      </c>
      <c r="B10407" s="1" t="s">
        <v>16147</v>
      </c>
      <c r="C10407" s="1" t="s">
        <v>506</v>
      </c>
      <c r="D10407" t="s">
        <v>16148</v>
      </c>
    </row>
    <row r="10408" spans="1:4" x14ac:dyDescent="0.25">
      <c r="A10408" s="4" t="str">
        <f>HYPERLINK("http://www.autodoc.ru/Web/price/art/RNKAL08750R?analog=on","RNKAL08750R")</f>
        <v>RNKAL08750R</v>
      </c>
      <c r="B10408" s="1" t="s">
        <v>16149</v>
      </c>
      <c r="C10408" s="1" t="s">
        <v>506</v>
      </c>
      <c r="D10408" t="s">
        <v>16150</v>
      </c>
    </row>
    <row r="10409" spans="1:4" x14ac:dyDescent="0.25">
      <c r="A10409" s="4" t="str">
        <f>HYPERLINK("http://www.autodoc.ru/Web/price/art/RNKAL08930?analog=on","RNKAL08930")</f>
        <v>RNKAL08930</v>
      </c>
      <c r="B10409" s="1" t="s">
        <v>16151</v>
      </c>
      <c r="C10409" s="1" t="s">
        <v>506</v>
      </c>
      <c r="D10409" t="s">
        <v>16152</v>
      </c>
    </row>
    <row r="10410" spans="1:4" x14ac:dyDescent="0.25">
      <c r="A10410" s="3" t="s">
        <v>16153</v>
      </c>
      <c r="B10410" s="3"/>
      <c r="C10410" s="3"/>
      <c r="D10410" s="3"/>
    </row>
    <row r="10411" spans="1:4" x14ac:dyDescent="0.25">
      <c r="A10411" s="4" t="str">
        <f>HYPERLINK("http://www.autodoc.ru/Web/price/art/RNKAL16000L?analog=on","RNKAL16000L")</f>
        <v>RNKAL16000L</v>
      </c>
      <c r="B10411" s="1" t="s">
        <v>16154</v>
      </c>
      <c r="C10411" s="1" t="s">
        <v>557</v>
      </c>
      <c r="D10411" t="s">
        <v>16155</v>
      </c>
    </row>
    <row r="10412" spans="1:4" x14ac:dyDescent="0.25">
      <c r="A10412" s="4" t="str">
        <f>HYPERLINK("http://www.autodoc.ru/Web/price/art/RNKAL16000R?analog=on","RNKAL16000R")</f>
        <v>RNKAL16000R</v>
      </c>
      <c r="B10412" s="1" t="s">
        <v>16156</v>
      </c>
      <c r="C10412" s="1" t="s">
        <v>557</v>
      </c>
      <c r="D10412" t="s">
        <v>16157</v>
      </c>
    </row>
    <row r="10413" spans="1:4" x14ac:dyDescent="0.25">
      <c r="A10413" s="4" t="str">
        <f>HYPERLINK("http://www.autodoc.ru/Web/price/art/RNKAL16190L?analog=on","RNKAL16190L")</f>
        <v>RNKAL16190L</v>
      </c>
      <c r="B10413" s="1" t="s">
        <v>16158</v>
      </c>
      <c r="C10413" s="1" t="s">
        <v>557</v>
      </c>
      <c r="D10413" t="s">
        <v>16159</v>
      </c>
    </row>
    <row r="10414" spans="1:4" x14ac:dyDescent="0.25">
      <c r="A10414" s="4" t="str">
        <f>HYPERLINK("http://www.autodoc.ru/Web/price/art/RNKAL16190R?analog=on","RNKAL16190R")</f>
        <v>RNKAL16190R</v>
      </c>
      <c r="B10414" s="1" t="s">
        <v>16160</v>
      </c>
      <c r="C10414" s="1" t="s">
        <v>557</v>
      </c>
      <c r="D10414" t="s">
        <v>16161</v>
      </c>
    </row>
    <row r="10415" spans="1:4" x14ac:dyDescent="0.25">
      <c r="A10415" s="4" t="str">
        <f>HYPERLINK("http://www.autodoc.ru/Web/price/art/RNKAL16270BL?analog=on","RNKAL16270BL")</f>
        <v>RNKAL16270BL</v>
      </c>
      <c r="B10415" s="1" t="s">
        <v>16162</v>
      </c>
      <c r="C10415" s="1" t="s">
        <v>557</v>
      </c>
      <c r="D10415" t="s">
        <v>16163</v>
      </c>
    </row>
    <row r="10416" spans="1:4" x14ac:dyDescent="0.25">
      <c r="A10416" s="4" t="str">
        <f>HYPERLINK("http://www.autodoc.ru/Web/price/art/RNKAL16270BR?analog=on","RNKAL16270BR")</f>
        <v>RNKAL16270BR</v>
      </c>
      <c r="B10416" s="1" t="s">
        <v>16164</v>
      </c>
      <c r="C10416" s="1" t="s">
        <v>557</v>
      </c>
      <c r="D10416" t="s">
        <v>16165</v>
      </c>
    </row>
    <row r="10417" spans="1:4" x14ac:dyDescent="0.25">
      <c r="A10417" s="4" t="str">
        <f>HYPERLINK("http://www.autodoc.ru/Web/price/art/RNKAL16271XL?analog=on","RNKAL16271XL")</f>
        <v>RNKAL16271XL</v>
      </c>
      <c r="B10417" s="1" t="s">
        <v>16162</v>
      </c>
      <c r="C10417" s="1" t="s">
        <v>557</v>
      </c>
      <c r="D10417" t="s">
        <v>16166</v>
      </c>
    </row>
    <row r="10418" spans="1:4" x14ac:dyDescent="0.25">
      <c r="A10418" s="4" t="str">
        <f>HYPERLINK("http://www.autodoc.ru/Web/price/art/RNKAL16271XR?analog=on","RNKAL16271XR")</f>
        <v>RNKAL16271XR</v>
      </c>
      <c r="B10418" s="1" t="s">
        <v>16164</v>
      </c>
      <c r="C10418" s="1" t="s">
        <v>557</v>
      </c>
      <c r="D10418" t="s">
        <v>16167</v>
      </c>
    </row>
    <row r="10419" spans="1:4" x14ac:dyDescent="0.25">
      <c r="A10419" s="3" t="s">
        <v>16168</v>
      </c>
      <c r="B10419" s="3"/>
      <c r="C10419" s="3"/>
      <c r="D10419" s="3"/>
    </row>
    <row r="10420" spans="1:4" x14ac:dyDescent="0.25">
      <c r="A10420" s="4" t="str">
        <f>HYPERLINK("http://www.autodoc.ru/Web/price/art/RNLAG07000L?analog=on","RNLAG07000L")</f>
        <v>RNLAG07000L</v>
      </c>
      <c r="B10420" s="1" t="s">
        <v>16169</v>
      </c>
      <c r="C10420" s="1" t="s">
        <v>764</v>
      </c>
      <c r="D10420" t="s">
        <v>16170</v>
      </c>
    </row>
    <row r="10421" spans="1:4" x14ac:dyDescent="0.25">
      <c r="A10421" s="4" t="str">
        <f>HYPERLINK("http://www.autodoc.ru/Web/price/art/RNLAG07000R?analog=on","RNLAG07000R")</f>
        <v>RNLAG07000R</v>
      </c>
      <c r="B10421" s="1" t="s">
        <v>16171</v>
      </c>
      <c r="C10421" s="1" t="s">
        <v>764</v>
      </c>
      <c r="D10421" t="s">
        <v>16172</v>
      </c>
    </row>
    <row r="10422" spans="1:4" x14ac:dyDescent="0.25">
      <c r="A10422" s="4" t="str">
        <f>HYPERLINK("http://www.autodoc.ru/Web/price/art/DWNEX08070Z?analog=on","DWNEX08070Z")</f>
        <v>DWNEX08070Z</v>
      </c>
      <c r="B10422" s="1" t="s">
        <v>5420</v>
      </c>
      <c r="C10422" s="1" t="s">
        <v>483</v>
      </c>
      <c r="D10422" t="s">
        <v>5422</v>
      </c>
    </row>
    <row r="10423" spans="1:4" x14ac:dyDescent="0.25">
      <c r="A10423" s="4" t="str">
        <f>HYPERLINK("http://www.autodoc.ru/Web/price/art/RNLAG07450XL?analog=on","RNLAG07450XL")</f>
        <v>RNLAG07450XL</v>
      </c>
      <c r="B10423" s="1" t="s">
        <v>16173</v>
      </c>
      <c r="C10423" s="1" t="s">
        <v>764</v>
      </c>
      <c r="D10423" t="s">
        <v>16174</v>
      </c>
    </row>
    <row r="10424" spans="1:4" x14ac:dyDescent="0.25">
      <c r="A10424" s="4" t="str">
        <f>HYPERLINK("http://www.autodoc.ru/Web/price/art/RNLAG07450XR?analog=on","RNLAG07450XR")</f>
        <v>RNLAG07450XR</v>
      </c>
      <c r="B10424" s="1" t="s">
        <v>16175</v>
      </c>
      <c r="C10424" s="1" t="s">
        <v>764</v>
      </c>
      <c r="D10424" t="s">
        <v>16176</v>
      </c>
    </row>
    <row r="10425" spans="1:4" x14ac:dyDescent="0.25">
      <c r="A10425" s="4" t="str">
        <f>HYPERLINK("http://www.autodoc.ru/Web/price/art/RNLAG07740RWL?analog=on","RNLAG07740RWL")</f>
        <v>RNLAG07740RWL</v>
      </c>
      <c r="B10425" s="1" t="s">
        <v>16177</v>
      </c>
      <c r="C10425" s="1" t="s">
        <v>3771</v>
      </c>
      <c r="D10425" t="s">
        <v>16178</v>
      </c>
    </row>
    <row r="10426" spans="1:4" x14ac:dyDescent="0.25">
      <c r="A10426" s="4" t="str">
        <f>HYPERLINK("http://www.autodoc.ru/Web/price/art/RNLAG07740RWR?analog=on","RNLAG07740RWR")</f>
        <v>RNLAG07740RWR</v>
      </c>
      <c r="B10426" s="1" t="s">
        <v>16179</v>
      </c>
      <c r="C10426" s="1" t="s">
        <v>3771</v>
      </c>
      <c r="D10426" t="s">
        <v>16180</v>
      </c>
    </row>
    <row r="10427" spans="1:4" x14ac:dyDescent="0.25">
      <c r="A10427" s="4" t="str">
        <f>HYPERLINK("http://www.autodoc.ru/Web/price/art/RNLAG07741L?analog=on","RNLAG07741L")</f>
        <v>RNLAG07741L</v>
      </c>
      <c r="B10427" s="1" t="s">
        <v>16181</v>
      </c>
      <c r="C10427" s="1" t="s">
        <v>3771</v>
      </c>
      <c r="D10427" t="s">
        <v>16182</v>
      </c>
    </row>
    <row r="10428" spans="1:4" x14ac:dyDescent="0.25">
      <c r="A10428" s="4" t="str">
        <f>HYPERLINK("http://www.autodoc.ru/Web/price/art/RNLAG07741R?analog=on","RNLAG07741R")</f>
        <v>RNLAG07741R</v>
      </c>
      <c r="B10428" s="1" t="s">
        <v>16183</v>
      </c>
      <c r="C10428" s="1" t="s">
        <v>3771</v>
      </c>
      <c r="D10428" t="s">
        <v>16184</v>
      </c>
    </row>
    <row r="10429" spans="1:4" x14ac:dyDescent="0.25">
      <c r="A10429" s="4" t="str">
        <f>HYPERLINK("http://www.autodoc.ru/Web/price/art/RNLAG07970?analog=on","RNLAG07970")</f>
        <v>RNLAG07970</v>
      </c>
      <c r="B10429" s="1" t="s">
        <v>16185</v>
      </c>
      <c r="C10429" s="1" t="s">
        <v>764</v>
      </c>
      <c r="D10429" t="s">
        <v>16186</v>
      </c>
    </row>
    <row r="10430" spans="1:4" x14ac:dyDescent="0.25">
      <c r="A10430" s="3" t="s">
        <v>16187</v>
      </c>
      <c r="B10430" s="3"/>
      <c r="C10430" s="3"/>
      <c r="D10430" s="3"/>
    </row>
    <row r="10431" spans="1:4" x14ac:dyDescent="0.25">
      <c r="A10431" s="4" t="str">
        <f>HYPERLINK("http://www.autodoc.ru/Web/price/art/RNLAG95000L?analog=on","RNLAG95000L")</f>
        <v>RNLAG95000L</v>
      </c>
      <c r="B10431" s="1" t="s">
        <v>16188</v>
      </c>
      <c r="C10431" s="1" t="s">
        <v>1193</v>
      </c>
      <c r="D10431" t="s">
        <v>16189</v>
      </c>
    </row>
    <row r="10432" spans="1:4" x14ac:dyDescent="0.25">
      <c r="A10432" s="4" t="str">
        <f>HYPERLINK("http://www.autodoc.ru/Web/price/art/RNLAG98000L?analog=on","RNLAG98000L")</f>
        <v>RNLAG98000L</v>
      </c>
      <c r="B10432" s="1" t="s">
        <v>16190</v>
      </c>
      <c r="C10432" s="1" t="s">
        <v>3243</v>
      </c>
      <c r="D10432" t="s">
        <v>16191</v>
      </c>
    </row>
    <row r="10433" spans="1:4" x14ac:dyDescent="0.25">
      <c r="A10433" s="4" t="str">
        <f>HYPERLINK("http://www.autodoc.ru/Web/price/art/RNLAG95000R?analog=on","RNLAG95000R")</f>
        <v>RNLAG95000R</v>
      </c>
      <c r="B10433" s="1" t="s">
        <v>16192</v>
      </c>
      <c r="C10433" s="1" t="s">
        <v>1193</v>
      </c>
      <c r="D10433" t="s">
        <v>16193</v>
      </c>
    </row>
    <row r="10434" spans="1:4" x14ac:dyDescent="0.25">
      <c r="A10434" s="4" t="str">
        <f>HYPERLINK("http://www.autodoc.ru/Web/price/art/RNLAG98000R?analog=on","RNLAG98000R")</f>
        <v>RNLAG98000R</v>
      </c>
      <c r="B10434" s="1" t="s">
        <v>16194</v>
      </c>
      <c r="C10434" s="1" t="s">
        <v>3243</v>
      </c>
      <c r="D10434" t="s">
        <v>16195</v>
      </c>
    </row>
    <row r="10435" spans="1:4" x14ac:dyDescent="0.25">
      <c r="A10435" s="4" t="str">
        <f>HYPERLINK("http://www.autodoc.ru/Web/price/art/RNLAG95001L?analog=on","RNLAG95001L")</f>
        <v>RNLAG95001L</v>
      </c>
      <c r="B10435" s="1" t="s">
        <v>16196</v>
      </c>
      <c r="C10435" s="1" t="s">
        <v>1193</v>
      </c>
      <c r="D10435" t="s">
        <v>16191</v>
      </c>
    </row>
    <row r="10436" spans="1:4" x14ac:dyDescent="0.25">
      <c r="A10436" s="4" t="str">
        <f>HYPERLINK("http://www.autodoc.ru/Web/price/art/RNLAG95001R?analog=on","RNLAG95001R")</f>
        <v>RNLAG95001R</v>
      </c>
      <c r="B10436" s="1" t="s">
        <v>16197</v>
      </c>
      <c r="C10436" s="1" t="s">
        <v>1193</v>
      </c>
      <c r="D10436" t="s">
        <v>16195</v>
      </c>
    </row>
    <row r="10437" spans="1:4" x14ac:dyDescent="0.25">
      <c r="A10437" s="4" t="str">
        <f>HYPERLINK("http://www.autodoc.ru/Web/price/art/RNLAG95030L?analog=on","RNLAG95030L")</f>
        <v>RNLAG95030L</v>
      </c>
      <c r="B10437" s="1" t="s">
        <v>16198</v>
      </c>
      <c r="C10437" s="1" t="s">
        <v>1193</v>
      </c>
      <c r="D10437" t="s">
        <v>16199</v>
      </c>
    </row>
    <row r="10438" spans="1:4" x14ac:dyDescent="0.25">
      <c r="A10438" s="4" t="str">
        <f>HYPERLINK("http://www.autodoc.ru/Web/price/art/RNLAG95030R?analog=on","RNLAG95030R")</f>
        <v>RNLAG95030R</v>
      </c>
      <c r="B10438" s="1" t="s">
        <v>16200</v>
      </c>
      <c r="C10438" s="1" t="s">
        <v>1193</v>
      </c>
      <c r="D10438" t="s">
        <v>16201</v>
      </c>
    </row>
    <row r="10439" spans="1:4" x14ac:dyDescent="0.25">
      <c r="A10439" s="4" t="str">
        <f>HYPERLINK("http://www.autodoc.ru/Web/price/art/RNLAG95070L?analog=on","RNLAG95070L")</f>
        <v>RNLAG95070L</v>
      </c>
      <c r="B10439" s="1" t="s">
        <v>16202</v>
      </c>
      <c r="C10439" s="1" t="s">
        <v>1193</v>
      </c>
      <c r="D10439" t="s">
        <v>16203</v>
      </c>
    </row>
    <row r="10440" spans="1:4" x14ac:dyDescent="0.25">
      <c r="A10440" s="4" t="str">
        <f>HYPERLINK("http://www.autodoc.ru/Web/price/art/RNLAG95070R?analog=on","RNLAG95070R")</f>
        <v>RNLAG95070R</v>
      </c>
      <c r="B10440" s="1" t="s">
        <v>16204</v>
      </c>
      <c r="C10440" s="1" t="s">
        <v>1193</v>
      </c>
      <c r="D10440" t="s">
        <v>16205</v>
      </c>
    </row>
    <row r="10441" spans="1:4" x14ac:dyDescent="0.25">
      <c r="A10441" s="4" t="str">
        <f>HYPERLINK("http://www.autodoc.ru/Web/price/art/RNMEG99070L?analog=on","RNMEG99070L")</f>
        <v>RNMEG99070L</v>
      </c>
      <c r="B10441" s="1" t="s">
        <v>15956</v>
      </c>
      <c r="C10441" s="1" t="s">
        <v>3546</v>
      </c>
      <c r="D10441" t="s">
        <v>15957</v>
      </c>
    </row>
    <row r="10442" spans="1:4" x14ac:dyDescent="0.25">
      <c r="A10442" s="4" t="str">
        <f>HYPERLINK("http://www.autodoc.ru/Web/price/art/RNMEG99070R?analog=on","RNMEG99070R")</f>
        <v>RNMEG99070R</v>
      </c>
      <c r="B10442" s="1" t="s">
        <v>15958</v>
      </c>
      <c r="C10442" s="1" t="s">
        <v>3546</v>
      </c>
      <c r="D10442" t="s">
        <v>15959</v>
      </c>
    </row>
    <row r="10443" spans="1:4" x14ac:dyDescent="0.25">
      <c r="A10443" s="4" t="str">
        <f>HYPERLINK("http://www.autodoc.ru/Web/price/art/RNLAG95071R?analog=on","RNLAG95071R")</f>
        <v>RNLAG95071R</v>
      </c>
      <c r="B10443" s="1" t="s">
        <v>16206</v>
      </c>
      <c r="C10443" s="1" t="s">
        <v>1193</v>
      </c>
      <c r="D10443" t="s">
        <v>16207</v>
      </c>
    </row>
    <row r="10444" spans="1:4" x14ac:dyDescent="0.25">
      <c r="A10444" s="4" t="str">
        <f>HYPERLINK("http://www.autodoc.ru/Web/price/art/RNMEG99080L?analog=on","RNMEG99080L")</f>
        <v>RNMEG99080L</v>
      </c>
      <c r="C10444" s="1" t="s">
        <v>3546</v>
      </c>
      <c r="D10444" t="s">
        <v>15960</v>
      </c>
    </row>
    <row r="10445" spans="1:4" x14ac:dyDescent="0.25">
      <c r="A10445" s="4" t="str">
        <f>HYPERLINK("http://www.autodoc.ru/Web/price/art/RNMEG99080R?analog=on","RNMEG99080R")</f>
        <v>RNMEG99080R</v>
      </c>
      <c r="C10445" s="1" t="s">
        <v>3546</v>
      </c>
      <c r="D10445" t="s">
        <v>15961</v>
      </c>
    </row>
    <row r="10446" spans="1:4" x14ac:dyDescent="0.25">
      <c r="A10446" s="4" t="str">
        <f>HYPERLINK("http://www.autodoc.ru/Web/price/art/RNLAG95100B?analog=on","RNLAG95100B")</f>
        <v>RNLAG95100B</v>
      </c>
      <c r="B10446" s="1" t="s">
        <v>16208</v>
      </c>
      <c r="C10446" s="1" t="s">
        <v>1193</v>
      </c>
      <c r="D10446" t="s">
        <v>16209</v>
      </c>
    </row>
    <row r="10447" spans="1:4" x14ac:dyDescent="0.25">
      <c r="A10447" s="4" t="str">
        <f>HYPERLINK("http://www.autodoc.ru/Web/price/art/RNLAG95140X?analog=on","RNLAG95140X")</f>
        <v>RNLAG95140X</v>
      </c>
      <c r="B10447" s="1" t="s">
        <v>16210</v>
      </c>
      <c r="C10447" s="1" t="s">
        <v>1193</v>
      </c>
      <c r="D10447" t="s">
        <v>16211</v>
      </c>
    </row>
    <row r="10448" spans="1:4" x14ac:dyDescent="0.25">
      <c r="A10448" s="4" t="str">
        <f>HYPERLINK("http://www.autodoc.ru/Web/price/art/RNLAG98140X?analog=on","RNLAG98140X")</f>
        <v>RNLAG98140X</v>
      </c>
      <c r="B10448" s="1" t="s">
        <v>16212</v>
      </c>
      <c r="C10448" s="1" t="s">
        <v>3243</v>
      </c>
      <c r="D10448" t="s">
        <v>16211</v>
      </c>
    </row>
    <row r="10449" spans="1:4" x14ac:dyDescent="0.25">
      <c r="A10449" s="4" t="str">
        <f>HYPERLINK("http://www.autodoc.ru/Web/price/art/RNLAG95160X?analog=on","RNLAG95160X")</f>
        <v>RNLAG95160X</v>
      </c>
      <c r="B10449" s="1" t="s">
        <v>16213</v>
      </c>
      <c r="C10449" s="1" t="s">
        <v>1193</v>
      </c>
      <c r="D10449" t="s">
        <v>16214</v>
      </c>
    </row>
    <row r="10450" spans="1:4" x14ac:dyDescent="0.25">
      <c r="A10450" s="4" t="str">
        <f>HYPERLINK("http://www.autodoc.ru/Web/price/art/RNLAG95240?analog=on","RNLAG95240")</f>
        <v>RNLAG95240</v>
      </c>
      <c r="B10450" s="1" t="s">
        <v>16215</v>
      </c>
      <c r="C10450" s="1" t="s">
        <v>1193</v>
      </c>
      <c r="D10450" t="s">
        <v>16216</v>
      </c>
    </row>
    <row r="10451" spans="1:4" x14ac:dyDescent="0.25">
      <c r="A10451" s="4" t="str">
        <f>HYPERLINK("http://www.autodoc.ru/Web/price/art/RNLAG98270L?analog=on","RNLAG98270L")</f>
        <v>RNLAG98270L</v>
      </c>
      <c r="B10451" s="1" t="s">
        <v>16217</v>
      </c>
      <c r="C10451" s="1" t="s">
        <v>3243</v>
      </c>
      <c r="D10451" t="s">
        <v>16218</v>
      </c>
    </row>
    <row r="10452" spans="1:4" x14ac:dyDescent="0.25">
      <c r="A10452" s="4" t="str">
        <f>HYPERLINK("http://www.autodoc.ru/Web/price/art/RNLAG95270L?analog=on","RNLAG95270L")</f>
        <v>RNLAG95270L</v>
      </c>
      <c r="B10452" s="1" t="s">
        <v>16219</v>
      </c>
      <c r="C10452" s="1" t="s">
        <v>1193</v>
      </c>
      <c r="D10452" t="s">
        <v>16218</v>
      </c>
    </row>
    <row r="10453" spans="1:4" x14ac:dyDescent="0.25">
      <c r="A10453" s="4" t="str">
        <f>HYPERLINK("http://www.autodoc.ru/Web/price/art/RNLAG98270R?analog=on","RNLAG98270R")</f>
        <v>RNLAG98270R</v>
      </c>
      <c r="B10453" s="1" t="s">
        <v>16220</v>
      </c>
      <c r="C10453" s="1" t="s">
        <v>3243</v>
      </c>
      <c r="D10453" t="s">
        <v>16221</v>
      </c>
    </row>
    <row r="10454" spans="1:4" x14ac:dyDescent="0.25">
      <c r="A10454" s="4" t="str">
        <f>HYPERLINK("http://www.autodoc.ru/Web/price/art/RNLAG95270R?analog=on","RNLAG95270R")</f>
        <v>RNLAG95270R</v>
      </c>
      <c r="B10454" s="1" t="s">
        <v>16222</v>
      </c>
      <c r="C10454" s="1" t="s">
        <v>1193</v>
      </c>
      <c r="D10454" t="s">
        <v>16221</v>
      </c>
    </row>
    <row r="10455" spans="1:4" x14ac:dyDescent="0.25">
      <c r="A10455" s="4" t="str">
        <f>HYPERLINK("http://www.autodoc.ru/Web/price/art/RNR1992280Z?analog=on","RNR1992280Z")</f>
        <v>RNR1992280Z</v>
      </c>
      <c r="B10455" s="1" t="s">
        <v>15269</v>
      </c>
      <c r="C10455" s="1" t="s">
        <v>11803</v>
      </c>
      <c r="D10455" t="s">
        <v>15270</v>
      </c>
    </row>
    <row r="10456" spans="1:4" x14ac:dyDescent="0.25">
      <c r="A10456" s="4" t="str">
        <f>HYPERLINK("http://www.autodoc.ru/Web/price/art/RNLAG95380?analog=on","RNLAG95380")</f>
        <v>RNLAG95380</v>
      </c>
      <c r="B10456" s="1" t="s">
        <v>16223</v>
      </c>
      <c r="C10456" s="1" t="s">
        <v>7741</v>
      </c>
      <c r="D10456" t="s">
        <v>16224</v>
      </c>
    </row>
    <row r="10457" spans="1:4" x14ac:dyDescent="0.25">
      <c r="A10457" s="4" t="str">
        <f>HYPERLINK("http://www.autodoc.ru/Web/price/art/RNLAG95450L?analog=on","RNLAG95450L")</f>
        <v>RNLAG95450L</v>
      </c>
      <c r="B10457" s="1" t="s">
        <v>16225</v>
      </c>
      <c r="C10457" s="1" t="s">
        <v>7741</v>
      </c>
      <c r="D10457" t="s">
        <v>16226</v>
      </c>
    </row>
    <row r="10458" spans="1:4" x14ac:dyDescent="0.25">
      <c r="A10458" s="4" t="str">
        <f>HYPERLINK("http://www.autodoc.ru/Web/price/art/RNLAG95450R?analog=on","RNLAG95450R")</f>
        <v>RNLAG95450R</v>
      </c>
      <c r="B10458" s="1" t="s">
        <v>16227</v>
      </c>
      <c r="C10458" s="1" t="s">
        <v>7741</v>
      </c>
      <c r="D10458" t="s">
        <v>16228</v>
      </c>
    </row>
    <row r="10459" spans="1:4" x14ac:dyDescent="0.25">
      <c r="A10459" s="4" t="str">
        <f>HYPERLINK("http://www.autodoc.ru/Web/price/art/RNLAG95451L?analog=on","RNLAG95451L")</f>
        <v>RNLAG95451L</v>
      </c>
      <c r="B10459" s="1" t="s">
        <v>16229</v>
      </c>
      <c r="C10459" s="1" t="s">
        <v>7741</v>
      </c>
      <c r="D10459" t="s">
        <v>16230</v>
      </c>
    </row>
    <row r="10460" spans="1:4" x14ac:dyDescent="0.25">
      <c r="A10460" s="4" t="str">
        <f>HYPERLINK("http://www.autodoc.ru/Web/price/art/RNLAG95451R?analog=on","RNLAG95451R")</f>
        <v>RNLAG95451R</v>
      </c>
      <c r="B10460" s="1" t="s">
        <v>16231</v>
      </c>
      <c r="C10460" s="1" t="s">
        <v>7741</v>
      </c>
      <c r="D10460" t="s">
        <v>16232</v>
      </c>
    </row>
    <row r="10461" spans="1:4" x14ac:dyDescent="0.25">
      <c r="A10461" s="4" t="str">
        <f>HYPERLINK("http://www.autodoc.ru/Web/price/art/RNLAG95640B?analog=on","RNLAG95640B")</f>
        <v>RNLAG95640B</v>
      </c>
      <c r="B10461" s="1" t="s">
        <v>16233</v>
      </c>
      <c r="C10461" s="1" t="s">
        <v>1193</v>
      </c>
      <c r="D10461" t="s">
        <v>16234</v>
      </c>
    </row>
    <row r="10462" spans="1:4" x14ac:dyDescent="0.25">
      <c r="A10462" s="4" t="str">
        <f>HYPERLINK("http://www.autodoc.ru/Web/price/art/RNLAG95740L?analog=on","RNLAG95740L")</f>
        <v>RNLAG95740L</v>
      </c>
      <c r="B10462" s="1" t="s">
        <v>16235</v>
      </c>
      <c r="C10462" s="1" t="s">
        <v>1193</v>
      </c>
      <c r="D10462" t="s">
        <v>16236</v>
      </c>
    </row>
    <row r="10463" spans="1:4" x14ac:dyDescent="0.25">
      <c r="A10463" s="4" t="str">
        <f>HYPERLINK("http://www.autodoc.ru/Web/price/art/RNLAG98740L?analog=on","RNLAG98740L")</f>
        <v>RNLAG98740L</v>
      </c>
      <c r="B10463" s="1" t="s">
        <v>16237</v>
      </c>
      <c r="C10463" s="1" t="s">
        <v>3313</v>
      </c>
      <c r="D10463" t="s">
        <v>16236</v>
      </c>
    </row>
    <row r="10464" spans="1:4" x14ac:dyDescent="0.25">
      <c r="A10464" s="4" t="str">
        <f>HYPERLINK("http://www.autodoc.ru/Web/price/art/RNLAG98740R?analog=on","RNLAG98740R")</f>
        <v>RNLAG98740R</v>
      </c>
      <c r="B10464" s="1" t="s">
        <v>16238</v>
      </c>
      <c r="C10464" s="1" t="s">
        <v>3313</v>
      </c>
      <c r="D10464" t="s">
        <v>16239</v>
      </c>
    </row>
    <row r="10465" spans="1:4" x14ac:dyDescent="0.25">
      <c r="A10465" s="4" t="str">
        <f>HYPERLINK("http://www.autodoc.ru/Web/price/art/RNLAG95740R?analog=on","RNLAG95740R")</f>
        <v>RNLAG95740R</v>
      </c>
      <c r="B10465" s="1" t="s">
        <v>16240</v>
      </c>
      <c r="C10465" s="1" t="s">
        <v>1193</v>
      </c>
      <c r="D10465" t="s">
        <v>16239</v>
      </c>
    </row>
    <row r="10466" spans="1:4" x14ac:dyDescent="0.25">
      <c r="A10466" s="4" t="str">
        <f>HYPERLINK("http://www.autodoc.ru/Web/price/art/RNLAG94912?analog=on","RNLAG94912")</f>
        <v>RNLAG94912</v>
      </c>
      <c r="B10466" s="1" t="s">
        <v>16241</v>
      </c>
      <c r="C10466" s="1" t="s">
        <v>1071</v>
      </c>
      <c r="D10466" t="s">
        <v>16242</v>
      </c>
    </row>
    <row r="10467" spans="1:4" x14ac:dyDescent="0.25">
      <c r="A10467" s="4" t="str">
        <f>HYPERLINK("http://www.autodoc.ru/Web/price/art/RNLAG95920?analog=on","RNLAG95920")</f>
        <v>RNLAG95920</v>
      </c>
      <c r="B10467" s="1" t="s">
        <v>16243</v>
      </c>
      <c r="C10467" s="1" t="s">
        <v>7741</v>
      </c>
      <c r="D10467" t="s">
        <v>16244</v>
      </c>
    </row>
    <row r="10468" spans="1:4" x14ac:dyDescent="0.25">
      <c r="A10468" s="4" t="str">
        <f>HYPERLINK("http://www.autodoc.ru/Web/price/art/RNLAG95921?analog=on","RNLAG95921")</f>
        <v>RNLAG95921</v>
      </c>
      <c r="B10468" s="1" t="s">
        <v>16245</v>
      </c>
      <c r="C10468" s="1" t="s">
        <v>7741</v>
      </c>
      <c r="D10468" t="s">
        <v>16246</v>
      </c>
    </row>
    <row r="10469" spans="1:4" x14ac:dyDescent="0.25">
      <c r="A10469" s="4" t="str">
        <f>HYPERLINK("http://www.autodoc.ru/Web/price/art/RNLAG95922?analog=on","RNLAG95922")</f>
        <v>RNLAG95922</v>
      </c>
      <c r="B10469" s="1" t="s">
        <v>16247</v>
      </c>
      <c r="C10469" s="1" t="s">
        <v>7741</v>
      </c>
      <c r="D10469" t="s">
        <v>16248</v>
      </c>
    </row>
    <row r="10470" spans="1:4" x14ac:dyDescent="0.25">
      <c r="A10470" s="3" t="s">
        <v>16249</v>
      </c>
      <c r="B10470" s="3"/>
      <c r="C10470" s="3"/>
      <c r="D10470" s="3"/>
    </row>
    <row r="10471" spans="1:4" x14ac:dyDescent="0.25">
      <c r="A10471" s="4" t="str">
        <f>HYPERLINK("http://www.autodoc.ru/Web/price/art/RNLAG01000L?analog=on","RNLAG01000L")</f>
        <v>RNLAG01000L</v>
      </c>
      <c r="B10471" s="1" t="s">
        <v>16250</v>
      </c>
      <c r="C10471" s="1" t="s">
        <v>1301</v>
      </c>
      <c r="D10471" t="s">
        <v>16191</v>
      </c>
    </row>
    <row r="10472" spans="1:4" x14ac:dyDescent="0.25">
      <c r="A10472" s="4" t="str">
        <f>HYPERLINK("http://www.autodoc.ru/Web/price/art/RNLAG01000R?analog=on","RNLAG01000R")</f>
        <v>RNLAG01000R</v>
      </c>
      <c r="B10472" s="1" t="s">
        <v>16251</v>
      </c>
      <c r="C10472" s="1" t="s">
        <v>1301</v>
      </c>
      <c r="D10472" t="s">
        <v>16195</v>
      </c>
    </row>
    <row r="10473" spans="1:4" x14ac:dyDescent="0.25">
      <c r="A10473" s="4" t="str">
        <f>HYPERLINK("http://www.autodoc.ru/Web/price/art/RNLAG01001HN?analog=on","RNLAG01001HN")</f>
        <v>RNLAG01001HN</v>
      </c>
      <c r="B10473" s="1" t="s">
        <v>16252</v>
      </c>
      <c r="C10473" s="1" t="s">
        <v>14578</v>
      </c>
      <c r="D10473" t="s">
        <v>16253</v>
      </c>
    </row>
    <row r="10474" spans="1:4" x14ac:dyDescent="0.25">
      <c r="A10474" s="4" t="str">
        <f>HYPERLINK("http://www.autodoc.ru/Web/price/art/DWNEX08070Z?analog=on","DWNEX08070Z")</f>
        <v>DWNEX08070Z</v>
      </c>
      <c r="B10474" s="1" t="s">
        <v>5420</v>
      </c>
      <c r="C10474" s="1" t="s">
        <v>483</v>
      </c>
      <c r="D10474" t="s">
        <v>5422</v>
      </c>
    </row>
    <row r="10475" spans="1:4" x14ac:dyDescent="0.25">
      <c r="A10475" s="4" t="str">
        <f>HYPERLINK("http://www.autodoc.ru/Web/price/art/NNP1202070L?analog=on","NNP1202070L")</f>
        <v>NNP1202070L</v>
      </c>
      <c r="B10475" s="1" t="s">
        <v>15396</v>
      </c>
      <c r="C10475" s="1" t="s">
        <v>2125</v>
      </c>
      <c r="D10475" t="s">
        <v>15397</v>
      </c>
    </row>
    <row r="10476" spans="1:4" x14ac:dyDescent="0.25">
      <c r="A10476" s="4" t="str">
        <f>HYPERLINK("http://www.autodoc.ru/Web/price/art/NNP1202070R?analog=on","NNP1202070R")</f>
        <v>NNP1202070R</v>
      </c>
      <c r="B10476" s="1" t="s">
        <v>15398</v>
      </c>
      <c r="C10476" s="1" t="s">
        <v>2125</v>
      </c>
      <c r="D10476" t="s">
        <v>15399</v>
      </c>
    </row>
    <row r="10477" spans="1:4" x14ac:dyDescent="0.25">
      <c r="A10477" s="4" t="str">
        <f>HYPERLINK("http://www.autodoc.ru/Web/price/art/NNP1202071N?analog=on","NNP1202071N")</f>
        <v>NNP1202071N</v>
      </c>
      <c r="B10477" s="1" t="s">
        <v>15400</v>
      </c>
      <c r="C10477" s="1" t="s">
        <v>2125</v>
      </c>
      <c r="D10477" t="s">
        <v>15401</v>
      </c>
    </row>
    <row r="10478" spans="1:4" x14ac:dyDescent="0.25">
      <c r="A10478" s="4" t="str">
        <f>HYPERLINK("http://www.autodoc.ru/Web/price/art/NNP1202072N?analog=on","NNP1202072N")</f>
        <v>NNP1202072N</v>
      </c>
      <c r="B10478" s="1" t="s">
        <v>15400</v>
      </c>
      <c r="C10478" s="1" t="s">
        <v>2125</v>
      </c>
      <c r="D10478" t="s">
        <v>15402</v>
      </c>
    </row>
    <row r="10479" spans="1:4" x14ac:dyDescent="0.25">
      <c r="A10479" s="4" t="str">
        <f>HYPERLINK("http://www.autodoc.ru/Web/price/art/NNP1202073L?analog=on","NNP1202073L")</f>
        <v>NNP1202073L</v>
      </c>
      <c r="B10479" s="1" t="s">
        <v>15403</v>
      </c>
      <c r="C10479" s="1" t="s">
        <v>2125</v>
      </c>
      <c r="D10479" t="s">
        <v>15404</v>
      </c>
    </row>
    <row r="10480" spans="1:4" x14ac:dyDescent="0.25">
      <c r="A10480" s="4" t="str">
        <f>HYPERLINK("http://www.autodoc.ru/Web/price/art/NNP1202073R?analog=on","NNP1202073R")</f>
        <v>NNP1202073R</v>
      </c>
      <c r="B10480" s="1" t="s">
        <v>15405</v>
      </c>
      <c r="C10480" s="1" t="s">
        <v>2125</v>
      </c>
      <c r="D10480" t="s">
        <v>15406</v>
      </c>
    </row>
    <row r="10481" spans="1:4" x14ac:dyDescent="0.25">
      <c r="A10481" s="4" t="str">
        <f>HYPERLINK("http://www.autodoc.ru/Web/price/art/NNP1202074N?analog=on","NNP1202074N")</f>
        <v>NNP1202074N</v>
      </c>
      <c r="C10481" s="1" t="s">
        <v>2125</v>
      </c>
      <c r="D10481" t="s">
        <v>15401</v>
      </c>
    </row>
    <row r="10482" spans="1:4" x14ac:dyDescent="0.25">
      <c r="A10482" s="4" t="str">
        <f>HYPERLINK("http://www.autodoc.ru/Web/price/art/NNP1202075L?analog=on","NNP1202075L")</f>
        <v>NNP1202075L</v>
      </c>
      <c r="B10482" s="1" t="s">
        <v>15407</v>
      </c>
      <c r="C10482" s="1" t="s">
        <v>2125</v>
      </c>
      <c r="D10482" t="s">
        <v>15404</v>
      </c>
    </row>
    <row r="10483" spans="1:4" x14ac:dyDescent="0.25">
      <c r="A10483" s="4" t="str">
        <f>HYPERLINK("http://www.autodoc.ru/Web/price/art/NNP1202075R?analog=on","NNP1202075R")</f>
        <v>NNP1202075R</v>
      </c>
      <c r="B10483" s="1" t="s">
        <v>15408</v>
      </c>
      <c r="C10483" s="1" t="s">
        <v>2125</v>
      </c>
      <c r="D10483" t="s">
        <v>15406</v>
      </c>
    </row>
    <row r="10484" spans="1:4" x14ac:dyDescent="0.25">
      <c r="A10484" s="4" t="str">
        <f>HYPERLINK("http://www.autodoc.ru/Web/price/art/NNP1202080L?analog=on","NNP1202080L")</f>
        <v>NNP1202080L</v>
      </c>
      <c r="C10484" s="1" t="s">
        <v>2125</v>
      </c>
      <c r="D10484" t="s">
        <v>15409</v>
      </c>
    </row>
    <row r="10485" spans="1:4" x14ac:dyDescent="0.25">
      <c r="A10485" s="4" t="str">
        <f>HYPERLINK("http://www.autodoc.ru/Web/price/art/NNP1202080R?analog=on","NNP1202080R")</f>
        <v>NNP1202080R</v>
      </c>
      <c r="C10485" s="1" t="s">
        <v>2125</v>
      </c>
      <c r="D10485" t="s">
        <v>15410</v>
      </c>
    </row>
    <row r="10486" spans="1:4" x14ac:dyDescent="0.25">
      <c r="A10486" s="4" t="str">
        <f>HYPERLINK("http://www.autodoc.ru/Web/price/art/RNLAG01100B?analog=on","RNLAG01100B")</f>
        <v>RNLAG01100B</v>
      </c>
      <c r="B10486" s="1" t="s">
        <v>16254</v>
      </c>
      <c r="C10486" s="1" t="s">
        <v>1301</v>
      </c>
      <c r="D10486" t="s">
        <v>16255</v>
      </c>
    </row>
    <row r="10487" spans="1:4" x14ac:dyDescent="0.25">
      <c r="A10487" s="4" t="str">
        <f>HYPERLINK("http://www.autodoc.ru/Web/price/art/RNLAG01160X?analog=on","RNLAG01160X")</f>
        <v>RNLAG01160X</v>
      </c>
      <c r="B10487" s="1" t="s">
        <v>16256</v>
      </c>
      <c r="C10487" s="1" t="s">
        <v>1301</v>
      </c>
      <c r="D10487" t="s">
        <v>16257</v>
      </c>
    </row>
    <row r="10488" spans="1:4" x14ac:dyDescent="0.25">
      <c r="A10488" s="4" t="str">
        <f>HYPERLINK("http://www.autodoc.ru/Web/price/art/RNLAG01270L?analog=on","RNLAG01270L")</f>
        <v>RNLAG01270L</v>
      </c>
      <c r="B10488" s="1" t="s">
        <v>16258</v>
      </c>
      <c r="C10488" s="1" t="s">
        <v>1298</v>
      </c>
      <c r="D10488" t="s">
        <v>16259</v>
      </c>
    </row>
    <row r="10489" spans="1:4" x14ac:dyDescent="0.25">
      <c r="A10489" s="4" t="str">
        <f>HYPERLINK("http://www.autodoc.ru/Web/price/art/RNLAG01270R?analog=on","RNLAG01270R")</f>
        <v>RNLAG01270R</v>
      </c>
      <c r="B10489" s="1" t="s">
        <v>16260</v>
      </c>
      <c r="C10489" s="1" t="s">
        <v>1298</v>
      </c>
      <c r="D10489" t="s">
        <v>16261</v>
      </c>
    </row>
    <row r="10490" spans="1:4" x14ac:dyDescent="0.25">
      <c r="A10490" s="4" t="str">
        <f>HYPERLINK("http://www.autodoc.ru/Web/price/art/RNLAG01330?analog=on","RNLAG01330")</f>
        <v>RNLAG01330</v>
      </c>
      <c r="B10490" s="1" t="s">
        <v>16262</v>
      </c>
      <c r="C10490" s="1" t="s">
        <v>1298</v>
      </c>
      <c r="D10490" t="s">
        <v>16263</v>
      </c>
    </row>
    <row r="10491" spans="1:4" x14ac:dyDescent="0.25">
      <c r="A10491" s="4" t="str">
        <f>HYPERLINK("http://www.autodoc.ru/Web/price/art/RNLAG01380?analog=on","RNLAG01380")</f>
        <v>RNLAG01380</v>
      </c>
      <c r="B10491" s="1" t="s">
        <v>16264</v>
      </c>
      <c r="C10491" s="1" t="s">
        <v>1298</v>
      </c>
      <c r="D10491" t="s">
        <v>16265</v>
      </c>
    </row>
    <row r="10492" spans="1:4" x14ac:dyDescent="0.25">
      <c r="A10492" s="4" t="str">
        <f>HYPERLINK("http://www.autodoc.ru/Web/price/art/RNLAG01450XL?analog=on","RNLAG01450XL")</f>
        <v>RNLAG01450XL</v>
      </c>
      <c r="B10492" s="1" t="s">
        <v>16266</v>
      </c>
      <c r="C10492" s="1" t="s">
        <v>1298</v>
      </c>
      <c r="D10492" t="s">
        <v>16267</v>
      </c>
    </row>
    <row r="10493" spans="1:4" x14ac:dyDescent="0.25">
      <c r="A10493" s="4" t="str">
        <f>HYPERLINK("http://www.autodoc.ru/Web/price/art/RNLAG01450XR?analog=on","RNLAG01450XR")</f>
        <v>RNLAG01450XR</v>
      </c>
      <c r="B10493" s="1" t="s">
        <v>16268</v>
      </c>
      <c r="C10493" s="1" t="s">
        <v>1298</v>
      </c>
      <c r="D10493" t="s">
        <v>16269</v>
      </c>
    </row>
    <row r="10494" spans="1:4" x14ac:dyDescent="0.25">
      <c r="A10494" s="4" t="str">
        <f>HYPERLINK("http://www.autodoc.ru/Web/price/art/RNLAG01740L?analog=on","RNLAG01740L")</f>
        <v>RNLAG01740L</v>
      </c>
      <c r="B10494" s="1" t="s">
        <v>16270</v>
      </c>
      <c r="C10494" s="1" t="s">
        <v>1301</v>
      </c>
      <c r="D10494" t="s">
        <v>16236</v>
      </c>
    </row>
    <row r="10495" spans="1:4" x14ac:dyDescent="0.25">
      <c r="A10495" s="4" t="str">
        <f>HYPERLINK("http://www.autodoc.ru/Web/price/art/RNLAG01740R?analog=on","RNLAG01740R")</f>
        <v>RNLAG01740R</v>
      </c>
      <c r="B10495" s="1" t="s">
        <v>16271</v>
      </c>
      <c r="C10495" s="1" t="s">
        <v>1301</v>
      </c>
      <c r="D10495" t="s">
        <v>16239</v>
      </c>
    </row>
    <row r="10496" spans="1:4" x14ac:dyDescent="0.25">
      <c r="A10496" s="4" t="str">
        <f>HYPERLINK("http://www.autodoc.ru/Web/price/art/RNLAG01741L?analog=on","RNLAG01741L")</f>
        <v>RNLAG01741L</v>
      </c>
      <c r="B10496" s="1" t="s">
        <v>16272</v>
      </c>
      <c r="C10496" s="1" t="s">
        <v>1753</v>
      </c>
      <c r="D10496" t="s">
        <v>16273</v>
      </c>
    </row>
    <row r="10497" spans="1:4" x14ac:dyDescent="0.25">
      <c r="A10497" s="4" t="str">
        <f>HYPERLINK("http://www.autodoc.ru/Web/price/art/RNLAG01741R?analog=on","RNLAG01741R")</f>
        <v>RNLAG01741R</v>
      </c>
      <c r="B10497" s="1" t="s">
        <v>16274</v>
      </c>
      <c r="C10497" s="1" t="s">
        <v>1753</v>
      </c>
      <c r="D10497" t="s">
        <v>16275</v>
      </c>
    </row>
    <row r="10498" spans="1:4" x14ac:dyDescent="0.25">
      <c r="A10498" s="4" t="str">
        <f>HYPERLINK("http://www.autodoc.ru/Web/price/art/RNLAG01970?analog=on","RNLAG01970")</f>
        <v>RNLAG01970</v>
      </c>
      <c r="B10498" s="1" t="s">
        <v>16276</v>
      </c>
      <c r="C10498" s="1" t="s">
        <v>1301</v>
      </c>
      <c r="D10498" t="s">
        <v>16277</v>
      </c>
    </row>
    <row r="10499" spans="1:4" x14ac:dyDescent="0.25">
      <c r="A10499" s="3" t="s">
        <v>16278</v>
      </c>
      <c r="B10499" s="3"/>
      <c r="C10499" s="3"/>
      <c r="D10499" s="3"/>
    </row>
    <row r="10500" spans="1:4" x14ac:dyDescent="0.25">
      <c r="A10500" s="4" t="str">
        <f>HYPERLINK("http://www.autodoc.ru/Web/price/art/RNLOG10000L?analog=on","RNLOG10000L")</f>
        <v>RNLOG10000L</v>
      </c>
      <c r="B10500" s="1" t="s">
        <v>16279</v>
      </c>
      <c r="C10500" s="1" t="s">
        <v>437</v>
      </c>
      <c r="D10500" t="s">
        <v>16280</v>
      </c>
    </row>
    <row r="10501" spans="1:4" x14ac:dyDescent="0.25">
      <c r="A10501" s="4" t="str">
        <f>HYPERLINK("http://www.autodoc.ru/Web/price/art/RNLOG10000R?analog=on","RNLOG10000R")</f>
        <v>RNLOG10000R</v>
      </c>
      <c r="B10501" s="1" t="s">
        <v>16281</v>
      </c>
      <c r="C10501" s="1" t="s">
        <v>437</v>
      </c>
      <c r="D10501" t="s">
        <v>16282</v>
      </c>
    </row>
    <row r="10502" spans="1:4" x14ac:dyDescent="0.25">
      <c r="A10502" s="4" t="str">
        <f>HYPERLINK("http://www.autodoc.ru/Web/price/art/RNLOG11000L?analog=on","RNLOG11000L")</f>
        <v>RNLOG11000L</v>
      </c>
      <c r="B10502" s="1" t="s">
        <v>16283</v>
      </c>
      <c r="C10502" s="1" t="s">
        <v>3922</v>
      </c>
      <c r="D10502" t="s">
        <v>16284</v>
      </c>
    </row>
    <row r="10503" spans="1:4" x14ac:dyDescent="0.25">
      <c r="A10503" s="4" t="str">
        <f>HYPERLINK("http://www.autodoc.ru/Web/price/art/RNLOG08000HL?analog=on","RNLOG08000HL")</f>
        <v>RNLOG08000HL</v>
      </c>
      <c r="B10503" s="1" t="s">
        <v>16285</v>
      </c>
      <c r="C10503" s="1" t="s">
        <v>483</v>
      </c>
      <c r="D10503" t="s">
        <v>16286</v>
      </c>
    </row>
    <row r="10504" spans="1:4" x14ac:dyDescent="0.25">
      <c r="A10504" s="4" t="str">
        <f>HYPERLINK("http://www.autodoc.ru/Web/price/art/RNLOG08000L?analog=on","RNLOG08000L")</f>
        <v>RNLOG08000L</v>
      </c>
      <c r="B10504" s="1" t="s">
        <v>16287</v>
      </c>
      <c r="C10504" s="1" t="s">
        <v>483</v>
      </c>
      <c r="D10504" t="s">
        <v>16288</v>
      </c>
    </row>
    <row r="10505" spans="1:4" x14ac:dyDescent="0.25">
      <c r="A10505" s="4" t="str">
        <f>HYPERLINK("http://www.autodoc.ru/Web/price/art/RNLOG05000L?analog=on","RNLOG05000L")</f>
        <v>RNLOG05000L</v>
      </c>
      <c r="B10505" s="1" t="s">
        <v>16289</v>
      </c>
      <c r="C10505" s="1" t="s">
        <v>725</v>
      </c>
      <c r="D10505" t="s">
        <v>16290</v>
      </c>
    </row>
    <row r="10506" spans="1:4" x14ac:dyDescent="0.25">
      <c r="A10506" s="4" t="str">
        <f>HYPERLINK("http://www.autodoc.ru/Web/price/art/RNLOG11000R?analog=on","RNLOG11000R")</f>
        <v>RNLOG11000R</v>
      </c>
      <c r="B10506" s="1" t="s">
        <v>16291</v>
      </c>
      <c r="C10506" s="1" t="s">
        <v>3922</v>
      </c>
      <c r="D10506" t="s">
        <v>16292</v>
      </c>
    </row>
    <row r="10507" spans="1:4" x14ac:dyDescent="0.25">
      <c r="A10507" s="4" t="str">
        <f>HYPERLINK("http://www.autodoc.ru/Web/price/art/RNLOG08000HR?analog=on","RNLOG08000HR")</f>
        <v>RNLOG08000HR</v>
      </c>
      <c r="B10507" s="1" t="s">
        <v>16293</v>
      </c>
      <c r="C10507" s="1" t="s">
        <v>483</v>
      </c>
      <c r="D10507" t="s">
        <v>16294</v>
      </c>
    </row>
    <row r="10508" spans="1:4" x14ac:dyDescent="0.25">
      <c r="A10508" s="4" t="str">
        <f>HYPERLINK("http://www.autodoc.ru/Web/price/art/RNLOG08000R?analog=on","RNLOG08000R")</f>
        <v>RNLOG08000R</v>
      </c>
      <c r="B10508" s="1" t="s">
        <v>16295</v>
      </c>
      <c r="C10508" s="1" t="s">
        <v>483</v>
      </c>
      <c r="D10508" t="s">
        <v>16296</v>
      </c>
    </row>
    <row r="10509" spans="1:4" x14ac:dyDescent="0.25">
      <c r="A10509" s="4" t="str">
        <f>HYPERLINK("http://www.autodoc.ru/Web/price/art/RNLOG05000R?analog=on","RNLOG05000R")</f>
        <v>RNLOG05000R</v>
      </c>
      <c r="B10509" s="1" t="s">
        <v>16297</v>
      </c>
      <c r="C10509" s="1" t="s">
        <v>725</v>
      </c>
      <c r="D10509" t="s">
        <v>16298</v>
      </c>
    </row>
    <row r="10510" spans="1:4" x14ac:dyDescent="0.25">
      <c r="A10510" s="4" t="str">
        <f>HYPERLINK("http://www.autodoc.ru/Web/price/art/RNLOG10001L?analog=on","RNLOG10001L")</f>
        <v>RNLOG10001L</v>
      </c>
      <c r="B10510" s="1" t="s">
        <v>16279</v>
      </c>
      <c r="C10510" s="1" t="s">
        <v>437</v>
      </c>
      <c r="D10510" t="s">
        <v>16299</v>
      </c>
    </row>
    <row r="10511" spans="1:4" x14ac:dyDescent="0.25">
      <c r="A10511" s="4" t="str">
        <f>HYPERLINK("http://www.autodoc.ru/Web/price/art/RNLOG10001R?analog=on","RNLOG10001R")</f>
        <v>RNLOG10001R</v>
      </c>
      <c r="B10511" s="1" t="s">
        <v>16281</v>
      </c>
      <c r="C10511" s="1" t="s">
        <v>437</v>
      </c>
      <c r="D10511" t="s">
        <v>16300</v>
      </c>
    </row>
    <row r="10512" spans="1:4" x14ac:dyDescent="0.25">
      <c r="A10512" s="4" t="str">
        <f>HYPERLINK("http://www.autodoc.ru/Web/price/art/RNLOG08001GL?analog=on","RNLOG08001GL")</f>
        <v>RNLOG08001GL</v>
      </c>
      <c r="B10512" s="1" t="s">
        <v>16301</v>
      </c>
      <c r="C10512" s="1" t="s">
        <v>16302</v>
      </c>
      <c r="D10512" t="s">
        <v>16303</v>
      </c>
    </row>
    <row r="10513" spans="1:4" x14ac:dyDescent="0.25">
      <c r="A10513" s="4" t="str">
        <f>HYPERLINK("http://www.autodoc.ru/Web/price/art/RNLOG11001L?analog=on","RNLOG11001L")</f>
        <v>RNLOG11001L</v>
      </c>
      <c r="B10513" s="1" t="s">
        <v>16283</v>
      </c>
      <c r="C10513" s="1" t="s">
        <v>3922</v>
      </c>
      <c r="D10513" t="s">
        <v>16304</v>
      </c>
    </row>
    <row r="10514" spans="1:4" x14ac:dyDescent="0.25">
      <c r="A10514" s="4" t="str">
        <f>HYPERLINK("http://www.autodoc.ru/Web/price/art/RNLOG05001L?analog=on","RNLOG05001L")</f>
        <v>RNLOG05001L</v>
      </c>
      <c r="B10514" s="1" t="s">
        <v>16289</v>
      </c>
      <c r="C10514" s="1" t="s">
        <v>725</v>
      </c>
      <c r="D10514" t="s">
        <v>16305</v>
      </c>
    </row>
    <row r="10515" spans="1:4" x14ac:dyDescent="0.25">
      <c r="A10515" s="4" t="str">
        <f>HYPERLINK("http://www.autodoc.ru/Web/price/art/RNLOG08001GR?analog=on","RNLOG08001GR")</f>
        <v>RNLOG08001GR</v>
      </c>
      <c r="B10515" s="1" t="s">
        <v>16306</v>
      </c>
      <c r="C10515" s="1" t="s">
        <v>16302</v>
      </c>
      <c r="D10515" t="s">
        <v>16307</v>
      </c>
    </row>
    <row r="10516" spans="1:4" x14ac:dyDescent="0.25">
      <c r="A10516" s="4" t="str">
        <f>HYPERLINK("http://www.autodoc.ru/Web/price/art/RNLOG11001R?analog=on","RNLOG11001R")</f>
        <v>RNLOG11001R</v>
      </c>
      <c r="B10516" s="1" t="s">
        <v>16291</v>
      </c>
      <c r="C10516" s="1" t="s">
        <v>3922</v>
      </c>
      <c r="D10516" t="s">
        <v>16308</v>
      </c>
    </row>
    <row r="10517" spans="1:4" x14ac:dyDescent="0.25">
      <c r="A10517" s="4" t="str">
        <f>HYPERLINK("http://www.autodoc.ru/Web/price/art/RNLOG05001R?analog=on","RNLOG05001R")</f>
        <v>RNLOG05001R</v>
      </c>
      <c r="B10517" s="1" t="s">
        <v>16297</v>
      </c>
      <c r="C10517" s="1" t="s">
        <v>725</v>
      </c>
      <c r="D10517" t="s">
        <v>16309</v>
      </c>
    </row>
    <row r="10518" spans="1:4" x14ac:dyDescent="0.25">
      <c r="A10518" s="4" t="str">
        <f>HYPERLINK("http://www.autodoc.ru/Web/price/art/RNLOG10002L?analog=on","RNLOG10002L")</f>
        <v>RNLOG10002L</v>
      </c>
      <c r="B10518" s="1" t="s">
        <v>16279</v>
      </c>
      <c r="C10518" s="1" t="s">
        <v>437</v>
      </c>
      <c r="D10518" t="s">
        <v>16310</v>
      </c>
    </row>
    <row r="10519" spans="1:4" x14ac:dyDescent="0.25">
      <c r="A10519" s="4" t="str">
        <f>HYPERLINK("http://www.autodoc.ru/Web/price/art/RNLOG10002R?analog=on","RNLOG10002R")</f>
        <v>RNLOG10002R</v>
      </c>
      <c r="B10519" s="1" t="s">
        <v>16281</v>
      </c>
      <c r="C10519" s="1" t="s">
        <v>437</v>
      </c>
      <c r="D10519" t="s">
        <v>16311</v>
      </c>
    </row>
    <row r="10520" spans="1:4" x14ac:dyDescent="0.25">
      <c r="A10520" s="4" t="str">
        <f>HYPERLINK("http://www.autodoc.ru/Web/price/art/RNLOG05002L?analog=on","RNLOG05002L")</f>
        <v>RNLOG05002L</v>
      </c>
      <c r="B10520" s="1" t="s">
        <v>16289</v>
      </c>
      <c r="C10520" s="1" t="s">
        <v>725</v>
      </c>
      <c r="D10520" t="s">
        <v>16312</v>
      </c>
    </row>
    <row r="10521" spans="1:4" x14ac:dyDescent="0.25">
      <c r="A10521" s="4" t="str">
        <f>HYPERLINK("http://www.autodoc.ru/Web/price/art/RNLOG11002L?analog=on","RNLOG11002L")</f>
        <v>RNLOG11002L</v>
      </c>
      <c r="B10521" s="1" t="s">
        <v>16283</v>
      </c>
      <c r="C10521" s="1" t="s">
        <v>3922</v>
      </c>
      <c r="D10521" t="s">
        <v>16312</v>
      </c>
    </row>
    <row r="10522" spans="1:4" x14ac:dyDescent="0.25">
      <c r="A10522" s="4" t="str">
        <f>HYPERLINK("http://www.autodoc.ru/Web/price/art/RNLOG08002GL?analog=on","RNLOG08002GL")</f>
        <v>RNLOG08002GL</v>
      </c>
      <c r="B10522" s="1" t="s">
        <v>16313</v>
      </c>
      <c r="C10522" s="1" t="s">
        <v>16302</v>
      </c>
      <c r="D10522" t="s">
        <v>16314</v>
      </c>
    </row>
    <row r="10523" spans="1:4" x14ac:dyDescent="0.25">
      <c r="A10523" s="4" t="str">
        <f>HYPERLINK("http://www.autodoc.ru/Web/price/art/RNLOG11002R?analog=on","RNLOG11002R")</f>
        <v>RNLOG11002R</v>
      </c>
      <c r="B10523" s="1" t="s">
        <v>16291</v>
      </c>
      <c r="C10523" s="1" t="s">
        <v>3922</v>
      </c>
      <c r="D10523" t="s">
        <v>16315</v>
      </c>
    </row>
    <row r="10524" spans="1:4" x14ac:dyDescent="0.25">
      <c r="A10524" s="4" t="str">
        <f>HYPERLINK("http://www.autodoc.ru/Web/price/art/RNLOG05002R?analog=on","RNLOG05002R")</f>
        <v>RNLOG05002R</v>
      </c>
      <c r="B10524" s="1" t="s">
        <v>16297</v>
      </c>
      <c r="C10524" s="1" t="s">
        <v>725</v>
      </c>
      <c r="D10524" t="s">
        <v>16315</v>
      </c>
    </row>
    <row r="10525" spans="1:4" x14ac:dyDescent="0.25">
      <c r="A10525" s="4" t="str">
        <f>HYPERLINK("http://www.autodoc.ru/Web/price/art/RNLOG08002GR?analog=on","RNLOG08002GR")</f>
        <v>RNLOG08002GR</v>
      </c>
      <c r="B10525" s="1" t="s">
        <v>16316</v>
      </c>
      <c r="C10525" s="1" t="s">
        <v>16302</v>
      </c>
      <c r="D10525" t="s">
        <v>16317</v>
      </c>
    </row>
    <row r="10526" spans="1:4" x14ac:dyDescent="0.25">
      <c r="A10526" s="4" t="str">
        <f>HYPERLINK("http://www.autodoc.ru/Web/price/art/RNLOG10003L?analog=on","RNLOG10003L")</f>
        <v>RNLOG10003L</v>
      </c>
      <c r="B10526" s="1" t="s">
        <v>16279</v>
      </c>
      <c r="C10526" s="1" t="s">
        <v>437</v>
      </c>
      <c r="D10526" t="s">
        <v>16318</v>
      </c>
    </row>
    <row r="10527" spans="1:4" x14ac:dyDescent="0.25">
      <c r="A10527" s="4" t="str">
        <f>HYPERLINK("http://www.autodoc.ru/Web/price/art/RNLOG10003R?analog=on","RNLOG10003R")</f>
        <v>RNLOG10003R</v>
      </c>
      <c r="B10527" s="1" t="s">
        <v>16281</v>
      </c>
      <c r="C10527" s="1" t="s">
        <v>437</v>
      </c>
      <c r="D10527" t="s">
        <v>16319</v>
      </c>
    </row>
    <row r="10528" spans="1:4" x14ac:dyDescent="0.25">
      <c r="A10528" s="4" t="str">
        <f>HYPERLINK("http://www.autodoc.ru/Web/price/art/RNLOG05003HN?analog=on","RNLOG05003HN")</f>
        <v>RNLOG05003HN</v>
      </c>
      <c r="B10528" s="1" t="s">
        <v>16320</v>
      </c>
      <c r="C10528" s="1" t="s">
        <v>725</v>
      </c>
      <c r="D10528" t="s">
        <v>16321</v>
      </c>
    </row>
    <row r="10529" spans="1:4" x14ac:dyDescent="0.25">
      <c r="A10529" s="4" t="str">
        <f>HYPERLINK("http://www.autodoc.ru/Web/price/art/RNLOG08003TGL?analog=on","RNLOG08003TGL")</f>
        <v>RNLOG08003TGL</v>
      </c>
      <c r="B10529" s="1" t="s">
        <v>16301</v>
      </c>
      <c r="C10529" s="1" t="s">
        <v>16302</v>
      </c>
      <c r="D10529" t="s">
        <v>16322</v>
      </c>
    </row>
    <row r="10530" spans="1:4" x14ac:dyDescent="0.25">
      <c r="A10530" s="4" t="str">
        <f>HYPERLINK("http://www.autodoc.ru/Web/price/art/RNLOG08003TGR?analog=on","RNLOG08003TGR")</f>
        <v>RNLOG08003TGR</v>
      </c>
      <c r="B10530" s="1" t="s">
        <v>16306</v>
      </c>
      <c r="C10530" s="1" t="s">
        <v>16302</v>
      </c>
      <c r="D10530" t="s">
        <v>16323</v>
      </c>
    </row>
    <row r="10531" spans="1:4" x14ac:dyDescent="0.25">
      <c r="A10531" s="4" t="str">
        <f>HYPERLINK("http://www.autodoc.ru/Web/price/art/RNLOG05004L?analog=on","RNLOG05004L")</f>
        <v>RNLOG05004L</v>
      </c>
      <c r="B10531" s="1" t="s">
        <v>16289</v>
      </c>
      <c r="C10531" s="1" t="s">
        <v>725</v>
      </c>
      <c r="D10531" t="s">
        <v>16324</v>
      </c>
    </row>
    <row r="10532" spans="1:4" x14ac:dyDescent="0.25">
      <c r="A10532" s="4" t="str">
        <f>HYPERLINK("http://www.autodoc.ru/Web/price/art/RNLOG05004R?analog=on","RNLOG05004R")</f>
        <v>RNLOG05004R</v>
      </c>
      <c r="B10532" s="1" t="s">
        <v>16297</v>
      </c>
      <c r="C10532" s="1" t="s">
        <v>725</v>
      </c>
      <c r="D10532" t="s">
        <v>16325</v>
      </c>
    </row>
    <row r="10533" spans="1:4" x14ac:dyDescent="0.25">
      <c r="A10533" s="4" t="str">
        <f>HYPERLINK("http://www.autodoc.ru/Web/price/art/RNLOG05005BN?analog=on","RNLOG05005BN")</f>
        <v>RNLOG05005BN</v>
      </c>
      <c r="B10533" s="1" t="s">
        <v>16326</v>
      </c>
      <c r="C10533" s="1" t="s">
        <v>725</v>
      </c>
      <c r="D10533" t="s">
        <v>16327</v>
      </c>
    </row>
    <row r="10534" spans="1:4" x14ac:dyDescent="0.25">
      <c r="A10534" s="4" t="str">
        <f>HYPERLINK("http://www.autodoc.ru/Web/price/art/RNLOG10050L?analog=on","RNLOG10050L")</f>
        <v>RNLOG10050L</v>
      </c>
      <c r="B10534" s="1" t="s">
        <v>16328</v>
      </c>
      <c r="C10534" s="1" t="s">
        <v>437</v>
      </c>
      <c r="D10534" t="s">
        <v>16329</v>
      </c>
    </row>
    <row r="10535" spans="1:4" x14ac:dyDescent="0.25">
      <c r="A10535" s="4" t="str">
        <f>HYPERLINK("http://www.autodoc.ru/Web/price/art/RNLOG10050R?analog=on","RNLOG10050R")</f>
        <v>RNLOG10050R</v>
      </c>
      <c r="B10535" s="1" t="s">
        <v>16330</v>
      </c>
      <c r="C10535" s="1" t="s">
        <v>437</v>
      </c>
      <c r="D10535" t="s">
        <v>16331</v>
      </c>
    </row>
    <row r="10536" spans="1:4" x14ac:dyDescent="0.25">
      <c r="A10536" s="4" t="str">
        <f>HYPERLINK("http://www.autodoc.ru/Web/price/art/RNLOG10051L?analog=on","RNLOG10051L")</f>
        <v>RNLOG10051L</v>
      </c>
      <c r="B10536" s="1" t="s">
        <v>16328</v>
      </c>
      <c r="C10536" s="1" t="s">
        <v>437</v>
      </c>
      <c r="D10536" t="s">
        <v>16332</v>
      </c>
    </row>
    <row r="10537" spans="1:4" x14ac:dyDescent="0.25">
      <c r="A10537" s="4" t="str">
        <f>HYPERLINK("http://www.autodoc.ru/Web/price/art/RNLOG10051R?analog=on","RNLOG10051R")</f>
        <v>RNLOG10051R</v>
      </c>
      <c r="B10537" s="1" t="s">
        <v>16330</v>
      </c>
      <c r="C10537" s="1" t="s">
        <v>437</v>
      </c>
      <c r="D10537" t="s">
        <v>16333</v>
      </c>
    </row>
    <row r="10538" spans="1:4" x14ac:dyDescent="0.25">
      <c r="A10538" s="4" t="str">
        <f>HYPERLINK("http://www.autodoc.ru/Web/price/art/RNLOG10070Z?analog=on","RNLOG10070Z")</f>
        <v>RNLOG10070Z</v>
      </c>
      <c r="B10538" s="1" t="s">
        <v>16334</v>
      </c>
      <c r="C10538" s="1" t="s">
        <v>437</v>
      </c>
      <c r="D10538" t="s">
        <v>16335</v>
      </c>
    </row>
    <row r="10539" spans="1:4" x14ac:dyDescent="0.25">
      <c r="A10539" s="4" t="str">
        <f>HYPERLINK("http://www.autodoc.ru/Web/price/art/RNMEG03070Z?analog=on","RNMEG03070Z")</f>
        <v>RNMEG03070Z</v>
      </c>
      <c r="B10539" s="1" t="s">
        <v>5420</v>
      </c>
      <c r="C10539" s="1" t="s">
        <v>782</v>
      </c>
      <c r="D10539" t="s">
        <v>5421</v>
      </c>
    </row>
    <row r="10540" spans="1:4" x14ac:dyDescent="0.25">
      <c r="A10540" s="4" t="str">
        <f>HYPERLINK("http://www.autodoc.ru/Web/price/art/DWNEX08070Z?analog=on","DWNEX08070Z")</f>
        <v>DWNEX08070Z</v>
      </c>
      <c r="B10540" s="1" t="s">
        <v>5420</v>
      </c>
      <c r="C10540" s="1" t="s">
        <v>483</v>
      </c>
      <c r="D10540" t="s">
        <v>5422</v>
      </c>
    </row>
    <row r="10541" spans="1:4" x14ac:dyDescent="0.25">
      <c r="A10541" s="4" t="str">
        <f>HYPERLINK("http://www.autodoc.ru/Web/price/art/RNMEG03071N?analog=on","RNMEG03071N")</f>
        <v>RNMEG03071N</v>
      </c>
      <c r="B10541" s="1" t="s">
        <v>5423</v>
      </c>
      <c r="C10541" s="1" t="s">
        <v>782</v>
      </c>
      <c r="D10541" t="s">
        <v>5424</v>
      </c>
    </row>
    <row r="10542" spans="1:4" x14ac:dyDescent="0.25">
      <c r="A10542" s="4" t="str">
        <f>HYPERLINK("http://www.autodoc.ru/Web/price/art/RNMEG03072N?analog=on","RNMEG03072N")</f>
        <v>RNMEG03072N</v>
      </c>
      <c r="B10542" s="1" t="s">
        <v>5425</v>
      </c>
      <c r="C10542" s="1" t="s">
        <v>782</v>
      </c>
      <c r="D10542" t="s">
        <v>5424</v>
      </c>
    </row>
    <row r="10543" spans="1:4" x14ac:dyDescent="0.25">
      <c r="A10543" s="4" t="str">
        <f>HYPERLINK("http://www.autodoc.ru/Web/price/art/RNMEG03073N?analog=on","RNMEG03073N")</f>
        <v>RNMEG03073N</v>
      </c>
      <c r="B10543" s="1" t="s">
        <v>5425</v>
      </c>
      <c r="C10543" s="1" t="s">
        <v>782</v>
      </c>
      <c r="D10543" t="s">
        <v>5426</v>
      </c>
    </row>
    <row r="10544" spans="1:4" x14ac:dyDescent="0.25">
      <c r="A10544" s="4" t="str">
        <f>HYPERLINK("http://www.autodoc.ru/Web/price/art/RNMEG03074N?analog=on","RNMEG03074N")</f>
        <v>RNMEG03074N</v>
      </c>
      <c r="B10544" s="1" t="s">
        <v>5423</v>
      </c>
      <c r="C10544" s="1" t="s">
        <v>782</v>
      </c>
      <c r="D10544" t="s">
        <v>5426</v>
      </c>
    </row>
    <row r="10545" spans="1:4" x14ac:dyDescent="0.25">
      <c r="A10545" s="4" t="str">
        <f>HYPERLINK("http://www.autodoc.ru/Web/price/art/RNMEG03080Z?analog=on","RNMEG03080Z")</f>
        <v>RNMEG03080Z</v>
      </c>
      <c r="C10545" s="1" t="s">
        <v>782</v>
      </c>
      <c r="D10545" t="s">
        <v>5427</v>
      </c>
    </row>
    <row r="10546" spans="1:4" x14ac:dyDescent="0.25">
      <c r="A10546" s="4" t="str">
        <f>HYPERLINK("http://www.autodoc.ru/Web/price/art/RNLOG10100B?analog=on","RNLOG10100B")</f>
        <v>RNLOG10100B</v>
      </c>
      <c r="B10546" s="1" t="s">
        <v>16336</v>
      </c>
      <c r="C10546" s="1" t="s">
        <v>437</v>
      </c>
      <c r="D10546" t="s">
        <v>16337</v>
      </c>
    </row>
    <row r="10547" spans="1:4" x14ac:dyDescent="0.25">
      <c r="A10547" s="4" t="str">
        <f>HYPERLINK("http://www.autodoc.ru/Web/price/art/RNLOG10101B?analog=on","RNLOG10101B")</f>
        <v>RNLOG10101B</v>
      </c>
      <c r="B10547" s="1" t="s">
        <v>16336</v>
      </c>
      <c r="C10547" s="1" t="s">
        <v>437</v>
      </c>
      <c r="D10547" t="s">
        <v>16338</v>
      </c>
    </row>
    <row r="10548" spans="1:4" x14ac:dyDescent="0.25">
      <c r="A10548" s="4" t="str">
        <f>HYPERLINK("http://www.autodoc.ru/Web/price/art/RNLOG10102B?analog=on","RNLOG10102B")</f>
        <v>RNLOG10102B</v>
      </c>
      <c r="B10548" s="1" t="s">
        <v>16336</v>
      </c>
      <c r="C10548" s="1" t="s">
        <v>437</v>
      </c>
      <c r="D10548" t="s">
        <v>16339</v>
      </c>
    </row>
    <row r="10549" spans="1:4" x14ac:dyDescent="0.25">
      <c r="A10549" s="4" t="str">
        <f>HYPERLINK("http://www.autodoc.ru/Web/price/art/RNLOG10120H?analog=on","RNLOG10120H")</f>
        <v>RNLOG10120H</v>
      </c>
      <c r="B10549" s="1" t="s">
        <v>16340</v>
      </c>
      <c r="C10549" s="1" t="s">
        <v>437</v>
      </c>
      <c r="D10549" t="s">
        <v>16341</v>
      </c>
    </row>
    <row r="10550" spans="1:4" x14ac:dyDescent="0.25">
      <c r="A10550" s="4" t="str">
        <f>HYPERLINK("http://www.autodoc.ru/Web/price/art/RNLOG10121X?analog=on","RNLOG10121X")</f>
        <v>RNLOG10121X</v>
      </c>
      <c r="B10550" s="1" t="s">
        <v>16342</v>
      </c>
      <c r="C10550" s="1" t="s">
        <v>437</v>
      </c>
      <c r="D10550" t="s">
        <v>16343</v>
      </c>
    </row>
    <row r="10551" spans="1:4" x14ac:dyDescent="0.25">
      <c r="A10551" s="4" t="str">
        <f>HYPERLINK("http://www.autodoc.ru/Web/price/art/RNLOG10122H?analog=on","RNLOG10122H")</f>
        <v>RNLOG10122H</v>
      </c>
      <c r="B10551" s="1" t="s">
        <v>16340</v>
      </c>
      <c r="C10551" s="1" t="s">
        <v>437</v>
      </c>
      <c r="D10551" t="s">
        <v>16344</v>
      </c>
    </row>
    <row r="10552" spans="1:4" x14ac:dyDescent="0.25">
      <c r="A10552" s="4" t="str">
        <f>HYPERLINK("http://www.autodoc.ru/Web/price/art/RNLOG10123B?analog=on","RNLOG10123B")</f>
        <v>RNLOG10123B</v>
      </c>
      <c r="B10552" s="1" t="s">
        <v>16342</v>
      </c>
      <c r="C10552" s="1" t="s">
        <v>437</v>
      </c>
      <c r="D10552" t="s">
        <v>16345</v>
      </c>
    </row>
    <row r="10553" spans="1:4" x14ac:dyDescent="0.25">
      <c r="A10553" s="4" t="str">
        <f>HYPERLINK("http://www.autodoc.ru/Web/price/art/RNLOG10124H?analog=on","RNLOG10124H")</f>
        <v>RNLOG10124H</v>
      </c>
      <c r="B10553" s="1" t="s">
        <v>16340</v>
      </c>
      <c r="C10553" s="1" t="s">
        <v>437</v>
      </c>
      <c r="D10553" t="s">
        <v>16346</v>
      </c>
    </row>
    <row r="10554" spans="1:4" x14ac:dyDescent="0.25">
      <c r="A10554" s="4" t="str">
        <f>HYPERLINK("http://www.autodoc.ru/Web/price/art/RNLOG05160?analog=on","RNLOG05160")</f>
        <v>RNLOG05160</v>
      </c>
      <c r="B10554" s="1" t="s">
        <v>16347</v>
      </c>
      <c r="C10554" s="1" t="s">
        <v>725</v>
      </c>
      <c r="D10554" t="s">
        <v>16348</v>
      </c>
    </row>
    <row r="10555" spans="1:4" x14ac:dyDescent="0.25">
      <c r="A10555" s="4" t="str">
        <f>HYPERLINK("http://www.autodoc.ru/Web/price/art/RNLOG10160X?analog=on","RNLOG10160X")</f>
        <v>RNLOG10160X</v>
      </c>
      <c r="B10555" s="1" t="s">
        <v>16349</v>
      </c>
      <c r="C10555" s="1" t="s">
        <v>437</v>
      </c>
      <c r="D10555" t="s">
        <v>16350</v>
      </c>
    </row>
    <row r="10556" spans="1:4" x14ac:dyDescent="0.25">
      <c r="A10556" s="4" t="str">
        <f>HYPERLINK("http://www.autodoc.ru/Web/price/art/RNLOG05161B?analog=on","RNLOG05161B")</f>
        <v>RNLOG05161B</v>
      </c>
      <c r="B10556" s="1" t="s">
        <v>16347</v>
      </c>
      <c r="C10556" s="1" t="s">
        <v>725</v>
      </c>
      <c r="D10556" t="s">
        <v>16351</v>
      </c>
    </row>
    <row r="10557" spans="1:4" x14ac:dyDescent="0.25">
      <c r="A10557" s="4" t="str">
        <f>HYPERLINK("http://www.autodoc.ru/Web/price/art/RNLOG10161X?analog=on","RNLOG10161X")</f>
        <v>RNLOG10161X</v>
      </c>
      <c r="B10557" s="1" t="s">
        <v>16352</v>
      </c>
      <c r="C10557" s="1" t="s">
        <v>437</v>
      </c>
      <c r="D10557" t="s">
        <v>16353</v>
      </c>
    </row>
    <row r="10558" spans="1:4" x14ac:dyDescent="0.25">
      <c r="A10558" s="4" t="str">
        <f>HYPERLINK("http://www.autodoc.ru/Web/price/art/RNLOG10162?analog=on","RNLOG10162")</f>
        <v>RNLOG10162</v>
      </c>
      <c r="B10558" s="1" t="s">
        <v>16354</v>
      </c>
      <c r="C10558" s="1" t="s">
        <v>437</v>
      </c>
      <c r="D10558" t="s">
        <v>16355</v>
      </c>
    </row>
    <row r="10559" spans="1:4" x14ac:dyDescent="0.25">
      <c r="A10559" s="4" t="str">
        <f>HYPERLINK("http://www.autodoc.ru/Web/price/art/RNLOG05162?analog=on","RNLOG05162")</f>
        <v>RNLOG05162</v>
      </c>
      <c r="B10559" s="1" t="s">
        <v>16347</v>
      </c>
      <c r="C10559" s="1" t="s">
        <v>725</v>
      </c>
      <c r="D10559" t="s">
        <v>16356</v>
      </c>
    </row>
    <row r="10560" spans="1:4" x14ac:dyDescent="0.25">
      <c r="A10560" s="4" t="str">
        <f>HYPERLINK("http://www.autodoc.ru/Web/price/art/RNLOG10163B?analog=on","RNLOG10163B")</f>
        <v>RNLOG10163B</v>
      </c>
      <c r="B10560" s="1" t="s">
        <v>16349</v>
      </c>
      <c r="C10560" s="1" t="s">
        <v>437</v>
      </c>
      <c r="D10560" t="s">
        <v>16357</v>
      </c>
    </row>
    <row r="10561" spans="1:4" x14ac:dyDescent="0.25">
      <c r="A10561" s="4" t="str">
        <f>HYPERLINK("http://www.autodoc.ru/Web/price/art/RNLOG10164B?analog=on","RNLOG10164B")</f>
        <v>RNLOG10164B</v>
      </c>
      <c r="B10561" s="1" t="s">
        <v>16352</v>
      </c>
      <c r="C10561" s="1" t="s">
        <v>437</v>
      </c>
      <c r="D10561" t="s">
        <v>16358</v>
      </c>
    </row>
    <row r="10562" spans="1:4" x14ac:dyDescent="0.25">
      <c r="A10562" s="4" t="str">
        <f>HYPERLINK("http://www.autodoc.ru/Web/price/art/RNLOG10165?analog=on","RNLOG10165")</f>
        <v>RNLOG10165</v>
      </c>
      <c r="B10562" s="1" t="s">
        <v>16359</v>
      </c>
      <c r="C10562" s="1" t="s">
        <v>437</v>
      </c>
      <c r="D10562" t="s">
        <v>16360</v>
      </c>
    </row>
    <row r="10563" spans="1:4" x14ac:dyDescent="0.25">
      <c r="A10563" s="4" t="str">
        <f>HYPERLINK("http://www.autodoc.ru/Web/price/art/RNLOG10166?analog=on","RNLOG10166")</f>
        <v>RNLOG10166</v>
      </c>
      <c r="B10563" s="1" t="s">
        <v>16352</v>
      </c>
      <c r="C10563" s="1" t="s">
        <v>437</v>
      </c>
      <c r="D10563" t="s">
        <v>16356</v>
      </c>
    </row>
    <row r="10564" spans="1:4" x14ac:dyDescent="0.25">
      <c r="A10564" s="4" t="str">
        <f>HYPERLINK("http://www.autodoc.ru/Web/price/art/RNLOG10167?analog=on","RNLOG10167")</f>
        <v>RNLOG10167</v>
      </c>
      <c r="B10564" s="1" t="s">
        <v>16349</v>
      </c>
      <c r="C10564" s="1" t="s">
        <v>437</v>
      </c>
      <c r="D10564" t="s">
        <v>16361</v>
      </c>
    </row>
    <row r="10565" spans="1:4" x14ac:dyDescent="0.25">
      <c r="A10565" s="4" t="str">
        <f>HYPERLINK("http://www.autodoc.ru/Web/price/art/RNLOG10168?analog=on","RNLOG10168")</f>
        <v>RNLOG10168</v>
      </c>
      <c r="B10565" s="1" t="s">
        <v>16349</v>
      </c>
      <c r="C10565" s="1" t="s">
        <v>437</v>
      </c>
      <c r="D10565" t="s">
        <v>16348</v>
      </c>
    </row>
    <row r="10566" spans="1:4" x14ac:dyDescent="0.25">
      <c r="A10566" s="4" t="str">
        <f>HYPERLINK("http://www.autodoc.ru/Web/price/art/RNLOG10190B?analog=on","RNLOG10190B")</f>
        <v>RNLOG10190B</v>
      </c>
      <c r="B10566" s="1" t="s">
        <v>16362</v>
      </c>
      <c r="C10566" s="1" t="s">
        <v>437</v>
      </c>
      <c r="D10566" t="s">
        <v>16363</v>
      </c>
    </row>
    <row r="10567" spans="1:4" x14ac:dyDescent="0.25">
      <c r="A10567" s="4" t="str">
        <f>HYPERLINK("http://www.autodoc.ru/Web/price/art/RNLOG05190L?analog=on","RNLOG05190L")</f>
        <v>RNLOG05190L</v>
      </c>
      <c r="B10567" s="1" t="s">
        <v>16364</v>
      </c>
      <c r="C10567" s="1" t="s">
        <v>725</v>
      </c>
      <c r="D10567" t="s">
        <v>16365</v>
      </c>
    </row>
    <row r="10568" spans="1:4" x14ac:dyDescent="0.25">
      <c r="A10568" s="4" t="str">
        <f>HYPERLINK("http://www.autodoc.ru/Web/price/art/RNLOG10190BL?analog=on","RNLOG10190BL")</f>
        <v>RNLOG10190BL</v>
      </c>
      <c r="B10568" s="1" t="s">
        <v>16366</v>
      </c>
      <c r="C10568" s="1" t="s">
        <v>437</v>
      </c>
      <c r="D10568" t="s">
        <v>16367</v>
      </c>
    </row>
    <row r="10569" spans="1:4" x14ac:dyDescent="0.25">
      <c r="A10569" s="4" t="str">
        <f>HYPERLINK("http://www.autodoc.ru/Web/price/art/RNLOG05190R?analog=on","RNLOG05190R")</f>
        <v>RNLOG05190R</v>
      </c>
      <c r="B10569" s="1" t="s">
        <v>16368</v>
      </c>
      <c r="C10569" s="1" t="s">
        <v>725</v>
      </c>
      <c r="D10569" t="s">
        <v>16369</v>
      </c>
    </row>
    <row r="10570" spans="1:4" x14ac:dyDescent="0.25">
      <c r="A10570" s="4" t="str">
        <f>HYPERLINK("http://www.autodoc.ru/Web/price/art/RNLOG10190BR?analog=on","RNLOG10190BR")</f>
        <v>RNLOG10190BR</v>
      </c>
      <c r="B10570" s="1" t="s">
        <v>16370</v>
      </c>
      <c r="C10570" s="1" t="s">
        <v>437</v>
      </c>
      <c r="D10570" t="s">
        <v>16371</v>
      </c>
    </row>
    <row r="10571" spans="1:4" x14ac:dyDescent="0.25">
      <c r="A10571" s="4" t="str">
        <f>HYPERLINK("http://www.autodoc.ru/Web/price/art/RNLOG10191L?analog=on","RNLOG10191L")</f>
        <v>RNLOG10191L</v>
      </c>
      <c r="B10571" s="1" t="s">
        <v>16366</v>
      </c>
      <c r="C10571" s="1" t="s">
        <v>437</v>
      </c>
      <c r="D10571" t="s">
        <v>16372</v>
      </c>
    </row>
    <row r="10572" spans="1:4" x14ac:dyDescent="0.25">
      <c r="A10572" s="4" t="str">
        <f>HYPERLINK("http://www.autodoc.ru/Web/price/art/RNLOG10191R?analog=on","RNLOG10191R")</f>
        <v>RNLOG10191R</v>
      </c>
      <c r="B10572" s="1" t="s">
        <v>16370</v>
      </c>
      <c r="C10572" s="1" t="s">
        <v>437</v>
      </c>
      <c r="D10572" t="s">
        <v>16373</v>
      </c>
    </row>
    <row r="10573" spans="1:4" x14ac:dyDescent="0.25">
      <c r="A10573" s="4" t="str">
        <f>HYPERLINK("http://www.autodoc.ru/Web/price/art/RNLOG10192L?analog=on","RNLOG10192L")</f>
        <v>RNLOG10192L</v>
      </c>
      <c r="B10573" s="1" t="s">
        <v>16374</v>
      </c>
      <c r="C10573" s="1" t="s">
        <v>437</v>
      </c>
      <c r="D10573" t="s">
        <v>16375</v>
      </c>
    </row>
    <row r="10574" spans="1:4" x14ac:dyDescent="0.25">
      <c r="A10574" s="4" t="str">
        <f>HYPERLINK("http://www.autodoc.ru/Web/price/art/RNLOG10192R?analog=on","RNLOG10192R")</f>
        <v>RNLOG10192R</v>
      </c>
      <c r="B10574" s="1" t="s">
        <v>16376</v>
      </c>
      <c r="C10574" s="1" t="s">
        <v>437</v>
      </c>
      <c r="D10574" t="s">
        <v>16377</v>
      </c>
    </row>
    <row r="10575" spans="1:4" x14ac:dyDescent="0.25">
      <c r="A10575" s="4" t="str">
        <f>HYPERLINK("http://www.autodoc.ru/Web/price/art/RNLOG10240?analog=on","RNLOG10240")</f>
        <v>RNLOG10240</v>
      </c>
      <c r="B10575" s="1" t="s">
        <v>16378</v>
      </c>
      <c r="C10575" s="1" t="s">
        <v>437</v>
      </c>
      <c r="D10575" t="s">
        <v>16379</v>
      </c>
    </row>
    <row r="10576" spans="1:4" x14ac:dyDescent="0.25">
      <c r="A10576" s="4" t="str">
        <f>HYPERLINK("http://www.autodoc.ru/Web/price/art/RNLOG05240?analog=on","RNLOG05240")</f>
        <v>RNLOG05240</v>
      </c>
      <c r="B10576" s="1" t="s">
        <v>16380</v>
      </c>
      <c r="C10576" s="1" t="s">
        <v>11796</v>
      </c>
      <c r="D10576" t="s">
        <v>16379</v>
      </c>
    </row>
    <row r="10577" spans="1:4" x14ac:dyDescent="0.25">
      <c r="A10577" s="4" t="str">
        <f>HYPERLINK("http://www.autodoc.ru/Web/price/art/RNLOG10241?analog=on","RNLOG10241")</f>
        <v>RNLOG10241</v>
      </c>
      <c r="B10577" s="1" t="s">
        <v>16381</v>
      </c>
      <c r="C10577" s="1" t="s">
        <v>437</v>
      </c>
      <c r="D10577" t="s">
        <v>16382</v>
      </c>
    </row>
    <row r="10578" spans="1:4" x14ac:dyDescent="0.25">
      <c r="A10578" s="4" t="str">
        <f>HYPERLINK("http://www.autodoc.ru/Web/price/art/RNLOG05270L?analog=on","RNLOG05270L")</f>
        <v>RNLOG05270L</v>
      </c>
      <c r="B10578" s="1" t="s">
        <v>16383</v>
      </c>
      <c r="C10578" s="1" t="s">
        <v>725</v>
      </c>
      <c r="D10578" t="s">
        <v>16384</v>
      </c>
    </row>
    <row r="10579" spans="1:4" x14ac:dyDescent="0.25">
      <c r="A10579" s="4" t="str">
        <f>HYPERLINK("http://www.autodoc.ru/Web/price/art/RNLOG05270R?analog=on","RNLOG05270R")</f>
        <v>RNLOG05270R</v>
      </c>
      <c r="B10579" s="1" t="s">
        <v>16385</v>
      </c>
      <c r="C10579" s="1" t="s">
        <v>725</v>
      </c>
      <c r="D10579" t="s">
        <v>16386</v>
      </c>
    </row>
    <row r="10580" spans="1:4" x14ac:dyDescent="0.25">
      <c r="A10580" s="4" t="str">
        <f>HYPERLINK("http://www.autodoc.ru/Web/price/art/RNLOG05271L?analog=on","RNLOG05271L")</f>
        <v>RNLOG05271L</v>
      </c>
      <c r="B10580" s="1" t="s">
        <v>16387</v>
      </c>
      <c r="C10580" s="1" t="s">
        <v>725</v>
      </c>
      <c r="D10580" t="s">
        <v>16388</v>
      </c>
    </row>
    <row r="10581" spans="1:4" x14ac:dyDescent="0.25">
      <c r="A10581" s="4" t="str">
        <f>HYPERLINK("http://www.autodoc.ru/Web/price/art/RNLOG05271R?analog=on","RNLOG05271R")</f>
        <v>RNLOG05271R</v>
      </c>
      <c r="B10581" s="1" t="s">
        <v>16389</v>
      </c>
      <c r="C10581" s="1" t="s">
        <v>725</v>
      </c>
      <c r="D10581" t="s">
        <v>16390</v>
      </c>
    </row>
    <row r="10582" spans="1:4" x14ac:dyDescent="0.25">
      <c r="A10582" s="4" t="str">
        <f>HYPERLINK("http://www.autodoc.ru/Web/price/art/RNLOG05280Z?analog=on","RNLOG05280Z")</f>
        <v>RNLOG05280Z</v>
      </c>
      <c r="B10582" s="1" t="s">
        <v>15433</v>
      </c>
      <c r="C10582" s="1" t="s">
        <v>725</v>
      </c>
      <c r="D10582" t="s">
        <v>15434</v>
      </c>
    </row>
    <row r="10583" spans="1:4" x14ac:dyDescent="0.25">
      <c r="A10583" s="4" t="str">
        <f>HYPERLINK("http://www.autodoc.ru/Web/price/art/RNLOG05281Z?analog=on","RNLOG05281Z")</f>
        <v>RNLOG05281Z</v>
      </c>
      <c r="B10583" s="1" t="s">
        <v>15433</v>
      </c>
      <c r="C10583" s="1" t="s">
        <v>725</v>
      </c>
      <c r="D10583" t="s">
        <v>15507</v>
      </c>
    </row>
    <row r="10584" spans="1:4" x14ac:dyDescent="0.25">
      <c r="A10584" s="4" t="str">
        <f>HYPERLINK("http://www.autodoc.ru/Web/price/art/RNLOG05290L?analog=on","RNLOG05290L")</f>
        <v>RNLOG05290L</v>
      </c>
      <c r="B10584" s="1" t="s">
        <v>16391</v>
      </c>
      <c r="C10584" s="1" t="s">
        <v>725</v>
      </c>
      <c r="D10584" t="s">
        <v>16392</v>
      </c>
    </row>
    <row r="10585" spans="1:4" x14ac:dyDescent="0.25">
      <c r="A10585" s="4" t="str">
        <f>HYPERLINK("http://www.autodoc.ru/Web/price/art/RNLOG05290R?analog=on","RNLOG05290R")</f>
        <v>RNLOG05290R</v>
      </c>
      <c r="B10585" s="1" t="s">
        <v>16393</v>
      </c>
      <c r="C10585" s="1" t="s">
        <v>725</v>
      </c>
      <c r="D10585" t="s">
        <v>16394</v>
      </c>
    </row>
    <row r="10586" spans="1:4" x14ac:dyDescent="0.25">
      <c r="A10586" s="4" t="str">
        <f>HYPERLINK("http://www.autodoc.ru/Web/price/art/RNLOG05291L?analog=on","RNLOG05291L")</f>
        <v>RNLOG05291L</v>
      </c>
      <c r="B10586" s="1" t="s">
        <v>16395</v>
      </c>
      <c r="C10586" s="1" t="s">
        <v>725</v>
      </c>
      <c r="D10586" t="s">
        <v>16396</v>
      </c>
    </row>
    <row r="10587" spans="1:4" x14ac:dyDescent="0.25">
      <c r="A10587" s="4" t="str">
        <f>HYPERLINK("http://www.autodoc.ru/Web/price/art/RNLOG05291R?analog=on","RNLOG05291R")</f>
        <v>RNLOG05291R</v>
      </c>
      <c r="B10587" s="1" t="s">
        <v>16397</v>
      </c>
      <c r="C10587" s="1" t="s">
        <v>725</v>
      </c>
      <c r="D10587" t="s">
        <v>16398</v>
      </c>
    </row>
    <row r="10588" spans="1:4" x14ac:dyDescent="0.25">
      <c r="A10588" s="4" t="str">
        <f>HYPERLINK("http://www.autodoc.ru/Web/price/art/RNLOG05300L?analog=on","RNLOG05300L")</f>
        <v>RNLOG05300L</v>
      </c>
      <c r="B10588" s="1" t="s">
        <v>16399</v>
      </c>
      <c r="C10588" s="1" t="s">
        <v>725</v>
      </c>
      <c r="D10588" t="s">
        <v>16400</v>
      </c>
    </row>
    <row r="10589" spans="1:4" x14ac:dyDescent="0.25">
      <c r="A10589" s="4" t="str">
        <f>HYPERLINK("http://www.autodoc.ru/Web/price/art/RNLOG05300R?analog=on","RNLOG05300R")</f>
        <v>RNLOG05300R</v>
      </c>
      <c r="B10589" s="1" t="s">
        <v>16401</v>
      </c>
      <c r="C10589" s="1" t="s">
        <v>725</v>
      </c>
      <c r="D10589" t="s">
        <v>16402</v>
      </c>
    </row>
    <row r="10590" spans="1:4" x14ac:dyDescent="0.25">
      <c r="A10590" s="4" t="str">
        <f>HYPERLINK("http://www.autodoc.ru/Web/price/art/RNLOG05301L?analog=on","RNLOG05301L")</f>
        <v>RNLOG05301L</v>
      </c>
      <c r="B10590" s="1" t="s">
        <v>16403</v>
      </c>
      <c r="C10590" s="1" t="s">
        <v>725</v>
      </c>
      <c r="D10590" t="s">
        <v>16404</v>
      </c>
    </row>
    <row r="10591" spans="1:4" x14ac:dyDescent="0.25">
      <c r="A10591" s="4" t="str">
        <f>HYPERLINK("http://www.autodoc.ru/Web/price/art/RNLOG05301R?analog=on","RNLOG05301R")</f>
        <v>RNLOG05301R</v>
      </c>
      <c r="B10591" s="1" t="s">
        <v>16405</v>
      </c>
      <c r="C10591" s="1" t="s">
        <v>725</v>
      </c>
      <c r="D10591" t="s">
        <v>16406</v>
      </c>
    </row>
    <row r="10592" spans="1:4" x14ac:dyDescent="0.25">
      <c r="A10592" s="4" t="str">
        <f>HYPERLINK("http://www.autodoc.ru/Web/price/art/RNLOG05310N?analog=on","RNLOG05310N")</f>
        <v>RNLOG05310N</v>
      </c>
      <c r="B10592" s="1" t="s">
        <v>16407</v>
      </c>
      <c r="C10592" s="1" t="s">
        <v>725</v>
      </c>
      <c r="D10592" t="s">
        <v>16408</v>
      </c>
    </row>
    <row r="10593" spans="1:4" x14ac:dyDescent="0.25">
      <c r="A10593" s="4" t="str">
        <f>HYPERLINK("http://www.autodoc.ru/Web/price/art/RNLOG05320?analog=on","RNLOG05320")</f>
        <v>RNLOG05320</v>
      </c>
      <c r="B10593" s="1" t="s">
        <v>16409</v>
      </c>
      <c r="C10593" s="1" t="s">
        <v>725</v>
      </c>
      <c r="D10593" t="s">
        <v>16410</v>
      </c>
    </row>
    <row r="10594" spans="1:4" x14ac:dyDescent="0.25">
      <c r="A10594" s="4" t="str">
        <f>HYPERLINK("http://www.autodoc.ru/Web/price/art/RNLOG05330?analog=on","RNLOG05330")</f>
        <v>RNLOG05330</v>
      </c>
      <c r="B10594" s="1" t="s">
        <v>16411</v>
      </c>
      <c r="C10594" s="1" t="s">
        <v>725</v>
      </c>
      <c r="D10594" t="s">
        <v>16412</v>
      </c>
    </row>
    <row r="10595" spans="1:4" x14ac:dyDescent="0.25">
      <c r="A10595" s="4" t="str">
        <f>HYPERLINK("http://www.autodoc.ru/Web/price/art/RNLOG05331?analog=on","RNLOG05331")</f>
        <v>RNLOG05331</v>
      </c>
      <c r="B10595" s="1" t="s">
        <v>16411</v>
      </c>
      <c r="C10595" s="1" t="s">
        <v>725</v>
      </c>
      <c r="D10595" t="s">
        <v>16413</v>
      </c>
    </row>
    <row r="10596" spans="1:4" x14ac:dyDescent="0.25">
      <c r="A10596" s="4" t="str">
        <f>HYPERLINK("http://www.autodoc.ru/Web/price/art/RNLOG05332?analog=on","RNLOG05332")</f>
        <v>RNLOG05332</v>
      </c>
      <c r="B10596" s="1" t="s">
        <v>16411</v>
      </c>
      <c r="C10596" s="1" t="s">
        <v>725</v>
      </c>
      <c r="D10596" t="s">
        <v>16414</v>
      </c>
    </row>
    <row r="10597" spans="1:4" x14ac:dyDescent="0.25">
      <c r="A10597" s="4" t="str">
        <f>HYPERLINK("http://www.autodoc.ru/Web/price/art/RNLOG05340L?analog=on","RNLOG05340L")</f>
        <v>RNLOG05340L</v>
      </c>
      <c r="B10597" s="1" t="s">
        <v>16415</v>
      </c>
      <c r="C10597" s="1" t="s">
        <v>725</v>
      </c>
      <c r="D10597" t="s">
        <v>16416</v>
      </c>
    </row>
    <row r="10598" spans="1:4" x14ac:dyDescent="0.25">
      <c r="A10598" s="4" t="str">
        <f>HYPERLINK("http://www.autodoc.ru/Web/price/art/RNLOG05340R?analog=on","RNLOG05340R")</f>
        <v>RNLOG05340R</v>
      </c>
      <c r="B10598" s="1" t="s">
        <v>16417</v>
      </c>
      <c r="C10598" s="1" t="s">
        <v>725</v>
      </c>
      <c r="D10598" t="s">
        <v>16418</v>
      </c>
    </row>
    <row r="10599" spans="1:4" x14ac:dyDescent="0.25">
      <c r="A10599" s="4" t="str">
        <f>HYPERLINK("http://www.autodoc.ru/Web/price/art/RNLOG05380?analog=on","RNLOG05380")</f>
        <v>RNLOG05380</v>
      </c>
      <c r="B10599" s="1" t="s">
        <v>16419</v>
      </c>
      <c r="C10599" s="1" t="s">
        <v>725</v>
      </c>
      <c r="D10599" t="s">
        <v>16420</v>
      </c>
    </row>
    <row r="10600" spans="1:4" x14ac:dyDescent="0.25">
      <c r="A10600" s="4" t="str">
        <f>HYPERLINK("http://www.autodoc.ru/Web/price/art/RNLOG05381?analog=on","RNLOG05381")</f>
        <v>RNLOG05381</v>
      </c>
      <c r="B10600" s="1" t="s">
        <v>16421</v>
      </c>
      <c r="C10600" s="1" t="s">
        <v>725</v>
      </c>
      <c r="D10600" t="s">
        <v>16422</v>
      </c>
    </row>
    <row r="10601" spans="1:4" x14ac:dyDescent="0.25">
      <c r="A10601" s="4" t="str">
        <f>HYPERLINK("http://www.autodoc.ru/Web/price/art/RNLOG05400L?analog=on","RNLOG05400L")</f>
        <v>RNLOG05400L</v>
      </c>
      <c r="B10601" s="1" t="s">
        <v>16423</v>
      </c>
      <c r="C10601" s="1" t="s">
        <v>725</v>
      </c>
      <c r="D10601" t="s">
        <v>16424</v>
      </c>
    </row>
    <row r="10602" spans="1:4" x14ac:dyDescent="0.25">
      <c r="A10602" s="4" t="str">
        <f>HYPERLINK("http://www.autodoc.ru/Web/price/art/RNLOG05400R?analog=on","RNLOG05400R")</f>
        <v>RNLOG05400R</v>
      </c>
      <c r="B10602" s="1" t="s">
        <v>16425</v>
      </c>
      <c r="C10602" s="1" t="s">
        <v>725</v>
      </c>
      <c r="D10602" t="s">
        <v>16426</v>
      </c>
    </row>
    <row r="10603" spans="1:4" x14ac:dyDescent="0.25">
      <c r="A10603" s="4" t="str">
        <f>HYPERLINK("http://www.autodoc.ru/Web/price/art/RNLOG08450BR?analog=on","RNLOG08450BR")</f>
        <v>RNLOG08450BR</v>
      </c>
      <c r="B10603" s="1" t="s">
        <v>16427</v>
      </c>
      <c r="C10603" s="1" t="s">
        <v>483</v>
      </c>
      <c r="D10603" t="s">
        <v>16428</v>
      </c>
    </row>
    <row r="10604" spans="1:4" x14ac:dyDescent="0.25">
      <c r="A10604" s="4" t="str">
        <f>HYPERLINK("http://www.autodoc.ru/Web/price/art/RNLOG08450BL?analog=on","RNLOG08450BL")</f>
        <v>RNLOG08450BL</v>
      </c>
      <c r="B10604" s="1" t="s">
        <v>16429</v>
      </c>
      <c r="C10604" s="1" t="s">
        <v>483</v>
      </c>
      <c r="D10604" t="s">
        <v>16430</v>
      </c>
    </row>
    <row r="10605" spans="1:4" x14ac:dyDescent="0.25">
      <c r="A10605" s="4" t="str">
        <f>HYPERLINK("http://www.autodoc.ru/Web/price/art/RNLOG05450BL?analog=on","RNLOG05450BL")</f>
        <v>RNLOG05450BL</v>
      </c>
      <c r="B10605" s="1" t="s">
        <v>16431</v>
      </c>
      <c r="C10605" s="1" t="s">
        <v>725</v>
      </c>
      <c r="D10605" t="s">
        <v>16432</v>
      </c>
    </row>
    <row r="10606" spans="1:4" x14ac:dyDescent="0.25">
      <c r="A10606" s="4" t="str">
        <f>HYPERLINK("http://www.autodoc.ru/Web/price/art/RNLOG05450BR?analog=on","RNLOG05450BR")</f>
        <v>RNLOG05450BR</v>
      </c>
      <c r="B10606" s="1" t="s">
        <v>16433</v>
      </c>
      <c r="C10606" s="1" t="s">
        <v>725</v>
      </c>
      <c r="D10606" t="s">
        <v>16434</v>
      </c>
    </row>
    <row r="10607" spans="1:4" x14ac:dyDescent="0.25">
      <c r="A10607" s="4" t="str">
        <f>HYPERLINK("http://www.autodoc.ru/Web/price/art/RNLOG08451BL?analog=on","RNLOG08451BL")</f>
        <v>RNLOG08451BL</v>
      </c>
      <c r="B10607" s="1" t="s">
        <v>15718</v>
      </c>
      <c r="C10607" s="1" t="s">
        <v>483</v>
      </c>
      <c r="D10607" t="s">
        <v>15719</v>
      </c>
    </row>
    <row r="10608" spans="1:4" x14ac:dyDescent="0.25">
      <c r="A10608" s="4" t="str">
        <f>HYPERLINK("http://www.autodoc.ru/Web/price/art/RNLOG08451BR?analog=on","RNLOG08451BR")</f>
        <v>RNLOG08451BR</v>
      </c>
      <c r="B10608" s="1" t="s">
        <v>15720</v>
      </c>
      <c r="C10608" s="1" t="s">
        <v>483</v>
      </c>
      <c r="D10608" t="s">
        <v>15721</v>
      </c>
    </row>
    <row r="10609" spans="1:4" x14ac:dyDescent="0.25">
      <c r="A10609" s="4" t="str">
        <f>HYPERLINK("http://www.autodoc.ru/Web/price/art/RNLOG05451BL?analog=on","RNLOG05451BL")</f>
        <v>RNLOG05451BL</v>
      </c>
      <c r="B10609" s="1" t="s">
        <v>16435</v>
      </c>
      <c r="C10609" s="1" t="s">
        <v>725</v>
      </c>
      <c r="D10609" t="s">
        <v>16436</v>
      </c>
    </row>
    <row r="10610" spans="1:4" x14ac:dyDescent="0.25">
      <c r="A10610" s="4" t="str">
        <f>HYPERLINK("http://www.autodoc.ru/Web/price/art/RNLOG05451BR?analog=on","RNLOG05451BR")</f>
        <v>RNLOG05451BR</v>
      </c>
      <c r="B10610" s="1" t="s">
        <v>16437</v>
      </c>
      <c r="C10610" s="1" t="s">
        <v>725</v>
      </c>
      <c r="D10610" t="s">
        <v>16438</v>
      </c>
    </row>
    <row r="10611" spans="1:4" x14ac:dyDescent="0.25">
      <c r="A10611" s="4" t="str">
        <f>HYPERLINK("http://www.autodoc.ru/Web/price/art/RNLOG05452L?analog=on","RNLOG05452L")</f>
        <v>RNLOG05452L</v>
      </c>
      <c r="B10611" s="1" t="s">
        <v>16435</v>
      </c>
      <c r="C10611" s="1" t="s">
        <v>725</v>
      </c>
      <c r="D10611" t="s">
        <v>16439</v>
      </c>
    </row>
    <row r="10612" spans="1:4" x14ac:dyDescent="0.25">
      <c r="A10612" s="4" t="str">
        <f>HYPERLINK("http://www.autodoc.ru/Web/price/art/RNLOG05452R?analog=on","RNLOG05452R")</f>
        <v>RNLOG05452R</v>
      </c>
      <c r="B10612" s="1" t="s">
        <v>16437</v>
      </c>
      <c r="C10612" s="1" t="s">
        <v>725</v>
      </c>
      <c r="D10612" t="s">
        <v>16440</v>
      </c>
    </row>
    <row r="10613" spans="1:4" x14ac:dyDescent="0.25">
      <c r="A10613" s="4" t="str">
        <f>HYPERLINK("http://www.autodoc.ru/Web/price/art/RNLOG08453BL?analog=on","RNLOG08453BL")</f>
        <v>RNLOG08453BL</v>
      </c>
      <c r="B10613" s="1" t="s">
        <v>16441</v>
      </c>
      <c r="C10613" s="1" t="s">
        <v>483</v>
      </c>
      <c r="D10613" t="s">
        <v>16442</v>
      </c>
    </row>
    <row r="10614" spans="1:4" x14ac:dyDescent="0.25">
      <c r="A10614" s="4" t="str">
        <f>HYPERLINK("http://www.autodoc.ru/Web/price/art/RNLOG08453BR?analog=on","RNLOG08453BR")</f>
        <v>RNLOG08453BR</v>
      </c>
      <c r="B10614" s="1" t="s">
        <v>15716</v>
      </c>
      <c r="C10614" s="1" t="s">
        <v>483</v>
      </c>
      <c r="D10614" t="s">
        <v>16443</v>
      </c>
    </row>
    <row r="10615" spans="1:4" x14ac:dyDescent="0.25">
      <c r="A10615" s="4" t="str">
        <f>HYPERLINK("http://www.autodoc.ru/Web/price/art/RNLOG08454BL?analog=on","RNLOG08454BL")</f>
        <v>RNLOG08454BL</v>
      </c>
      <c r="B10615" s="1" t="s">
        <v>16429</v>
      </c>
      <c r="C10615" s="1" t="s">
        <v>483</v>
      </c>
      <c r="D10615" t="s">
        <v>16444</v>
      </c>
    </row>
    <row r="10616" spans="1:4" x14ac:dyDescent="0.25">
      <c r="A10616" s="4" t="str">
        <f>HYPERLINK("http://www.autodoc.ru/Web/price/art/RNLOG08454BR?analog=on","RNLOG08454BR")</f>
        <v>RNLOG08454BR</v>
      </c>
      <c r="B10616" s="1" t="s">
        <v>16427</v>
      </c>
      <c r="C10616" s="1" t="s">
        <v>483</v>
      </c>
      <c r="D10616" t="s">
        <v>16445</v>
      </c>
    </row>
    <row r="10617" spans="1:4" x14ac:dyDescent="0.25">
      <c r="A10617" s="4" t="str">
        <f>HYPERLINK("http://www.autodoc.ru/Web/price/art/RNLOG05461L?analog=on","RNLOG05461L")</f>
        <v>RNLOG05461L</v>
      </c>
      <c r="B10617" s="1" t="s">
        <v>15456</v>
      </c>
      <c r="C10617" s="1" t="s">
        <v>725</v>
      </c>
      <c r="D10617" t="s">
        <v>15457</v>
      </c>
    </row>
    <row r="10618" spans="1:4" x14ac:dyDescent="0.25">
      <c r="A10618" s="4" t="str">
        <f>HYPERLINK("http://www.autodoc.ru/Web/price/art/RNLOG05461R?analog=on","RNLOG05461R")</f>
        <v>RNLOG05461R</v>
      </c>
      <c r="B10618" s="1" t="s">
        <v>15458</v>
      </c>
      <c r="C10618" s="1" t="s">
        <v>725</v>
      </c>
      <c r="D10618" t="s">
        <v>15459</v>
      </c>
    </row>
    <row r="10619" spans="1:4" x14ac:dyDescent="0.25">
      <c r="A10619" s="4" t="str">
        <f>HYPERLINK("http://www.autodoc.ru/Web/price/art/RNLOG05462L?analog=on","RNLOG05462L")</f>
        <v>RNLOG05462L</v>
      </c>
      <c r="B10619" s="1" t="s">
        <v>16446</v>
      </c>
      <c r="C10619" s="1" t="s">
        <v>725</v>
      </c>
      <c r="D10619" t="s">
        <v>16447</v>
      </c>
    </row>
    <row r="10620" spans="1:4" x14ac:dyDescent="0.25">
      <c r="A10620" s="4" t="str">
        <f>HYPERLINK("http://www.autodoc.ru/Web/price/art/RNLOG05462R?analog=on","RNLOG05462R")</f>
        <v>RNLOG05462R</v>
      </c>
      <c r="B10620" s="1" t="s">
        <v>16448</v>
      </c>
      <c r="C10620" s="1" t="s">
        <v>725</v>
      </c>
      <c r="D10620" t="s">
        <v>16449</v>
      </c>
    </row>
    <row r="10621" spans="1:4" x14ac:dyDescent="0.25">
      <c r="A10621" s="4" t="str">
        <f>HYPERLINK("http://www.autodoc.ru/Web/price/art/RNLOG05463L?analog=on","RNLOG05463L")</f>
        <v>RNLOG05463L</v>
      </c>
      <c r="C10621" s="1" t="s">
        <v>725</v>
      </c>
      <c r="D10621" t="s">
        <v>15460</v>
      </c>
    </row>
    <row r="10622" spans="1:4" x14ac:dyDescent="0.25">
      <c r="A10622" s="4" t="str">
        <f>HYPERLINK("http://www.autodoc.ru/Web/price/art/RNLOG05463R?analog=on","RNLOG05463R")</f>
        <v>RNLOG05463R</v>
      </c>
      <c r="C10622" s="1" t="s">
        <v>725</v>
      </c>
      <c r="D10622" t="s">
        <v>15461</v>
      </c>
    </row>
    <row r="10623" spans="1:4" x14ac:dyDescent="0.25">
      <c r="A10623" s="4" t="str">
        <f>HYPERLINK("http://www.autodoc.ru/Web/price/art/RNLOG05464L?analog=on","RNLOG05464L")</f>
        <v>RNLOG05464L</v>
      </c>
      <c r="B10623" s="1" t="s">
        <v>16446</v>
      </c>
      <c r="C10623" s="1" t="s">
        <v>725</v>
      </c>
      <c r="D10623" t="s">
        <v>16450</v>
      </c>
    </row>
    <row r="10624" spans="1:4" x14ac:dyDescent="0.25">
      <c r="A10624" s="4" t="str">
        <f>HYPERLINK("http://www.autodoc.ru/Web/price/art/RNLOG05464R?analog=on","RNLOG05464R")</f>
        <v>RNLOG05464R</v>
      </c>
      <c r="B10624" s="1" t="s">
        <v>16448</v>
      </c>
      <c r="C10624" s="1" t="s">
        <v>725</v>
      </c>
      <c r="D10624" t="s">
        <v>16451</v>
      </c>
    </row>
    <row r="10625" spans="1:4" x14ac:dyDescent="0.25">
      <c r="A10625" s="4" t="str">
        <f>HYPERLINK("http://www.autodoc.ru/Web/price/art/RNLOG104G0?analog=on","RNLOG104G0")</f>
        <v>RNLOG104G0</v>
      </c>
      <c r="B10625" s="1" t="s">
        <v>16452</v>
      </c>
      <c r="C10625" s="1" t="s">
        <v>437</v>
      </c>
      <c r="D10625" t="s">
        <v>16453</v>
      </c>
    </row>
    <row r="10626" spans="1:4" x14ac:dyDescent="0.25">
      <c r="A10626" s="4" t="str">
        <f>HYPERLINK("http://www.autodoc.ru/Web/price/art/RNLOG05480L?analog=on","RNLOG05480L")</f>
        <v>RNLOG05480L</v>
      </c>
      <c r="B10626" s="1" t="s">
        <v>16454</v>
      </c>
      <c r="C10626" s="1" t="s">
        <v>16455</v>
      </c>
      <c r="D10626" t="s">
        <v>16456</v>
      </c>
    </row>
    <row r="10627" spans="1:4" x14ac:dyDescent="0.25">
      <c r="A10627" s="4" t="str">
        <f>HYPERLINK("http://www.autodoc.ru/Web/price/art/RNLOG05480R?analog=on","RNLOG05480R")</f>
        <v>RNLOG05480R</v>
      </c>
      <c r="B10627" s="1" t="s">
        <v>16457</v>
      </c>
      <c r="C10627" s="1" t="s">
        <v>16455</v>
      </c>
      <c r="D10627" t="s">
        <v>16458</v>
      </c>
    </row>
    <row r="10628" spans="1:4" x14ac:dyDescent="0.25">
      <c r="A10628" s="4" t="str">
        <f>HYPERLINK("http://www.autodoc.ru/Web/price/art/RNLOG05490L?analog=on","RNLOG05490L")</f>
        <v>RNLOG05490L</v>
      </c>
      <c r="C10628" s="1" t="s">
        <v>16455</v>
      </c>
      <c r="D10628" t="s">
        <v>16459</v>
      </c>
    </row>
    <row r="10629" spans="1:4" x14ac:dyDescent="0.25">
      <c r="A10629" s="4" t="str">
        <f>HYPERLINK("http://www.autodoc.ru/Web/price/art/RNLOG05490R?analog=on","RNLOG05490R")</f>
        <v>RNLOG05490R</v>
      </c>
      <c r="C10629" s="1" t="s">
        <v>16455</v>
      </c>
      <c r="D10629" t="s">
        <v>16460</v>
      </c>
    </row>
    <row r="10630" spans="1:4" x14ac:dyDescent="0.25">
      <c r="A10630" s="4" t="str">
        <f>HYPERLINK("http://www.autodoc.ru/Web/price/art/RNLOG10510L?analog=on","RNLOG10510L")</f>
        <v>RNLOG10510L</v>
      </c>
      <c r="B10630" s="1" t="s">
        <v>16461</v>
      </c>
      <c r="C10630" s="1" t="s">
        <v>437</v>
      </c>
      <c r="D10630" t="s">
        <v>16462</v>
      </c>
    </row>
    <row r="10631" spans="1:4" x14ac:dyDescent="0.25">
      <c r="A10631" s="4" t="str">
        <f>HYPERLINK("http://www.autodoc.ru/Web/price/art/RNLOG05510L?analog=on","RNLOG05510L")</f>
        <v>RNLOG05510L</v>
      </c>
      <c r="B10631" s="1" t="s">
        <v>16463</v>
      </c>
      <c r="C10631" s="1" t="s">
        <v>725</v>
      </c>
      <c r="D10631" t="s">
        <v>16464</v>
      </c>
    </row>
    <row r="10632" spans="1:4" x14ac:dyDescent="0.25">
      <c r="A10632" s="4" t="str">
        <f>HYPERLINK("http://www.autodoc.ru/Web/price/art/RNLOG10510R?analog=on","RNLOG10510R")</f>
        <v>RNLOG10510R</v>
      </c>
      <c r="B10632" s="1" t="s">
        <v>16465</v>
      </c>
      <c r="C10632" s="1" t="s">
        <v>437</v>
      </c>
      <c r="D10632" t="s">
        <v>16466</v>
      </c>
    </row>
    <row r="10633" spans="1:4" x14ac:dyDescent="0.25">
      <c r="A10633" s="4" t="str">
        <f>HYPERLINK("http://www.autodoc.ru/Web/price/art/RNLOG05510R?analog=on","RNLOG05510R")</f>
        <v>RNLOG05510R</v>
      </c>
      <c r="B10633" s="1" t="s">
        <v>16467</v>
      </c>
      <c r="C10633" s="1" t="s">
        <v>725</v>
      </c>
      <c r="D10633" t="s">
        <v>16468</v>
      </c>
    </row>
    <row r="10634" spans="1:4" x14ac:dyDescent="0.25">
      <c r="A10634" s="4" t="str">
        <f>HYPERLINK("http://www.autodoc.ru/Web/price/art/RNLOG10520L?analog=on","RNLOG10520L")</f>
        <v>RNLOG10520L</v>
      </c>
      <c r="C10634" s="1" t="s">
        <v>437</v>
      </c>
      <c r="D10634" t="s">
        <v>16469</v>
      </c>
    </row>
    <row r="10635" spans="1:4" x14ac:dyDescent="0.25">
      <c r="A10635" s="4" t="str">
        <f>HYPERLINK("http://www.autodoc.ru/Web/price/art/RNLOG05520L?analog=on","RNLOG05520L")</f>
        <v>RNLOG05520L</v>
      </c>
      <c r="B10635" s="1" t="s">
        <v>16470</v>
      </c>
      <c r="C10635" s="1" t="s">
        <v>725</v>
      </c>
      <c r="D10635" t="s">
        <v>16471</v>
      </c>
    </row>
    <row r="10636" spans="1:4" x14ac:dyDescent="0.25">
      <c r="A10636" s="4" t="str">
        <f>HYPERLINK("http://www.autodoc.ru/Web/price/art/RNLOG10520R?analog=on","RNLOG10520R")</f>
        <v>RNLOG10520R</v>
      </c>
      <c r="B10636" s="1" t="s">
        <v>16472</v>
      </c>
      <c r="C10636" s="1" t="s">
        <v>437</v>
      </c>
      <c r="D10636" t="s">
        <v>16473</v>
      </c>
    </row>
    <row r="10637" spans="1:4" x14ac:dyDescent="0.25">
      <c r="A10637" s="4" t="str">
        <f>HYPERLINK("http://www.autodoc.ru/Web/price/art/RNLOG05520R?analog=on","RNLOG05520R")</f>
        <v>RNLOG05520R</v>
      </c>
      <c r="B10637" s="1" t="s">
        <v>16474</v>
      </c>
      <c r="C10637" s="1" t="s">
        <v>725</v>
      </c>
      <c r="D10637" t="s">
        <v>16475</v>
      </c>
    </row>
    <row r="10638" spans="1:4" x14ac:dyDescent="0.25">
      <c r="A10638" s="4" t="str">
        <f>HYPERLINK("http://www.autodoc.ru/Web/price/art/RNLOG05540Z?analog=on","RNLOG05540Z")</f>
        <v>RNLOG05540Z</v>
      </c>
      <c r="B10638" s="1" t="s">
        <v>16476</v>
      </c>
      <c r="C10638" s="1" t="s">
        <v>862</v>
      </c>
      <c r="D10638" t="s">
        <v>16477</v>
      </c>
    </row>
    <row r="10639" spans="1:4" x14ac:dyDescent="0.25">
      <c r="A10639" s="4" t="str">
        <f>HYPERLINK("http://www.autodoc.ru/Web/price/art/RNLOG05541Z?analog=on","RNLOG05541Z")</f>
        <v>RNLOG05541Z</v>
      </c>
      <c r="B10639" s="1" t="s">
        <v>16478</v>
      </c>
      <c r="C10639" s="1" t="s">
        <v>862</v>
      </c>
      <c r="D10639" t="s">
        <v>16479</v>
      </c>
    </row>
    <row r="10640" spans="1:4" x14ac:dyDescent="0.25">
      <c r="A10640" s="4" t="str">
        <f>HYPERLINK("http://www.autodoc.ru/Web/price/art/RNLOG05542Z?analog=on","RNLOG05542Z")</f>
        <v>RNLOG05542Z</v>
      </c>
      <c r="B10640" s="1" t="s">
        <v>16476</v>
      </c>
      <c r="C10640" s="1" t="s">
        <v>725</v>
      </c>
      <c r="D10640" t="s">
        <v>16480</v>
      </c>
    </row>
    <row r="10641" spans="1:4" x14ac:dyDescent="0.25">
      <c r="A10641" s="4" t="str">
        <f>HYPERLINK("http://www.autodoc.ru/Web/price/art/RNLOG05543Z?analog=on","RNLOG05543Z")</f>
        <v>RNLOG05543Z</v>
      </c>
      <c r="B10641" s="1" t="s">
        <v>16478</v>
      </c>
      <c r="C10641" s="1" t="s">
        <v>725</v>
      </c>
      <c r="D10641" t="s">
        <v>16481</v>
      </c>
    </row>
    <row r="10642" spans="1:4" x14ac:dyDescent="0.25">
      <c r="A10642" s="4" t="str">
        <f>HYPERLINK("http://www.autodoc.ru/Web/price/art/RNLOG05560L?analog=on","RNLOG05560L")</f>
        <v>RNLOG05560L</v>
      </c>
      <c r="B10642" s="1" t="s">
        <v>16482</v>
      </c>
      <c r="C10642" s="1" t="s">
        <v>725</v>
      </c>
      <c r="D10642" t="s">
        <v>16483</v>
      </c>
    </row>
    <row r="10643" spans="1:4" x14ac:dyDescent="0.25">
      <c r="A10643" s="4" t="str">
        <f>HYPERLINK("http://www.autodoc.ru/Web/price/art/RNLOG05560R?analog=on","RNLOG05560R")</f>
        <v>RNLOG05560R</v>
      </c>
      <c r="B10643" s="1" t="s">
        <v>16484</v>
      </c>
      <c r="C10643" s="1" t="s">
        <v>725</v>
      </c>
      <c r="D10643" t="s">
        <v>16485</v>
      </c>
    </row>
    <row r="10644" spans="1:4" x14ac:dyDescent="0.25">
      <c r="A10644" s="4" t="str">
        <f>HYPERLINK("http://www.autodoc.ru/Web/price/art/RNLOG05561L?analog=on","RNLOG05561L")</f>
        <v>RNLOG05561L</v>
      </c>
      <c r="B10644" s="1" t="s">
        <v>16486</v>
      </c>
      <c r="C10644" s="1" t="s">
        <v>725</v>
      </c>
      <c r="D10644" t="s">
        <v>16487</v>
      </c>
    </row>
    <row r="10645" spans="1:4" x14ac:dyDescent="0.25">
      <c r="A10645" s="4" t="str">
        <f>HYPERLINK("http://www.autodoc.ru/Web/price/art/RNLOG05561R?analog=on","RNLOG05561R")</f>
        <v>RNLOG05561R</v>
      </c>
      <c r="B10645" s="1" t="s">
        <v>16488</v>
      </c>
      <c r="C10645" s="1" t="s">
        <v>725</v>
      </c>
      <c r="D10645" t="s">
        <v>16489</v>
      </c>
    </row>
    <row r="10646" spans="1:4" x14ac:dyDescent="0.25">
      <c r="A10646" s="4" t="str">
        <f>HYPERLINK("http://www.autodoc.ru/Web/price/art/RNLOG05570L?analog=on","RNLOG05570L")</f>
        <v>RNLOG05570L</v>
      </c>
      <c r="B10646" s="1" t="s">
        <v>16490</v>
      </c>
      <c r="C10646" s="1" t="s">
        <v>725</v>
      </c>
      <c r="D10646" t="s">
        <v>16491</v>
      </c>
    </row>
    <row r="10647" spans="1:4" x14ac:dyDescent="0.25">
      <c r="A10647" s="4" t="str">
        <f>HYPERLINK("http://www.autodoc.ru/Web/price/art/RNLOG05570R?analog=on","RNLOG05570R")</f>
        <v>RNLOG05570R</v>
      </c>
      <c r="B10647" s="1" t="s">
        <v>16492</v>
      </c>
      <c r="C10647" s="1" t="s">
        <v>725</v>
      </c>
      <c r="D10647" t="s">
        <v>16493</v>
      </c>
    </row>
    <row r="10648" spans="1:4" x14ac:dyDescent="0.25">
      <c r="A10648" s="4" t="str">
        <f>HYPERLINK("http://www.autodoc.ru/Web/price/art/RNLOG05580N?analog=on","RNLOG05580N")</f>
        <v>RNLOG05580N</v>
      </c>
      <c r="B10648" s="1" t="s">
        <v>16494</v>
      </c>
      <c r="C10648" s="1" t="s">
        <v>725</v>
      </c>
      <c r="D10648" t="s">
        <v>16495</v>
      </c>
    </row>
    <row r="10649" spans="1:4" x14ac:dyDescent="0.25">
      <c r="A10649" s="4" t="str">
        <f>HYPERLINK("http://www.autodoc.ru/Web/price/art/RNLOG05600?analog=on","RNLOG05600")</f>
        <v>RNLOG05600</v>
      </c>
      <c r="B10649" s="1" t="s">
        <v>16496</v>
      </c>
      <c r="C10649" s="1" t="s">
        <v>11796</v>
      </c>
      <c r="D10649" t="s">
        <v>16497</v>
      </c>
    </row>
    <row r="10650" spans="1:4" x14ac:dyDescent="0.25">
      <c r="A10650" s="4" t="str">
        <f>HYPERLINK("http://www.autodoc.ru/Web/price/art/RNLOG066B0L?analog=on","RNLOG066B0L")</f>
        <v>RNLOG066B0L</v>
      </c>
      <c r="B10650" s="1" t="s">
        <v>16498</v>
      </c>
      <c r="C10650" s="1" t="s">
        <v>1995</v>
      </c>
      <c r="D10650" t="s">
        <v>16499</v>
      </c>
    </row>
    <row r="10651" spans="1:4" x14ac:dyDescent="0.25">
      <c r="A10651" s="4" t="str">
        <f>HYPERLINK("http://www.autodoc.ru/Web/price/art/RNLOG066B0R?analog=on","RNLOG066B0R")</f>
        <v>RNLOG066B0R</v>
      </c>
      <c r="B10651" s="1" t="s">
        <v>16500</v>
      </c>
      <c r="C10651" s="1" t="s">
        <v>1995</v>
      </c>
      <c r="D10651" t="s">
        <v>16501</v>
      </c>
    </row>
    <row r="10652" spans="1:4" x14ac:dyDescent="0.25">
      <c r="A10652" s="4" t="str">
        <f>HYPERLINK("http://www.autodoc.ru/Web/price/art/RNLOG066B1L?analog=on","RNLOG066B1L")</f>
        <v>RNLOG066B1L</v>
      </c>
      <c r="B10652" s="1" t="s">
        <v>16502</v>
      </c>
      <c r="C10652" s="1" t="s">
        <v>1995</v>
      </c>
      <c r="D10652" t="s">
        <v>16503</v>
      </c>
    </row>
    <row r="10653" spans="1:4" x14ac:dyDescent="0.25">
      <c r="A10653" s="4" t="str">
        <f>HYPERLINK("http://www.autodoc.ru/Web/price/art/RNLOG066B1R?analog=on","RNLOG066B1R")</f>
        <v>RNLOG066B1R</v>
      </c>
      <c r="B10653" s="1" t="s">
        <v>16504</v>
      </c>
      <c r="C10653" s="1" t="s">
        <v>1995</v>
      </c>
      <c r="D10653" t="s">
        <v>16505</v>
      </c>
    </row>
    <row r="10654" spans="1:4" x14ac:dyDescent="0.25">
      <c r="A10654" s="4" t="str">
        <f>HYPERLINK("http://www.autodoc.ru/Web/price/art/RNLOG06640?analog=on","RNLOG06640")</f>
        <v>RNLOG06640</v>
      </c>
      <c r="B10654" s="1" t="s">
        <v>16506</v>
      </c>
      <c r="C10654" s="1" t="s">
        <v>1995</v>
      </c>
      <c r="D10654" t="s">
        <v>16507</v>
      </c>
    </row>
    <row r="10655" spans="1:4" x14ac:dyDescent="0.25">
      <c r="A10655" s="4" t="str">
        <f>HYPERLINK("http://www.autodoc.ru/Web/price/art/RNLOG10640X?analog=on","RNLOG10640X")</f>
        <v>RNLOG10640X</v>
      </c>
      <c r="B10655" s="1" t="s">
        <v>16508</v>
      </c>
      <c r="C10655" s="1" t="s">
        <v>437</v>
      </c>
      <c r="D10655" t="s">
        <v>16509</v>
      </c>
    </row>
    <row r="10656" spans="1:4" x14ac:dyDescent="0.25">
      <c r="A10656" s="4" t="str">
        <f>HYPERLINK("http://www.autodoc.ru/Web/price/art/RNLOG10641?analog=on","RNLOG10641")</f>
        <v>RNLOG10641</v>
      </c>
      <c r="B10656" s="1" t="s">
        <v>16508</v>
      </c>
      <c r="C10656" s="1" t="s">
        <v>437</v>
      </c>
      <c r="D10656" t="s">
        <v>16510</v>
      </c>
    </row>
    <row r="10657" spans="1:4" x14ac:dyDescent="0.25">
      <c r="A10657" s="4" t="str">
        <f>HYPERLINK("http://www.autodoc.ru/Web/price/art/RNLOG05641B?analog=on","RNLOG05641B")</f>
        <v>RNLOG05641B</v>
      </c>
      <c r="B10657" s="1" t="s">
        <v>16511</v>
      </c>
      <c r="C10657" s="1" t="s">
        <v>725</v>
      </c>
      <c r="D10657" t="s">
        <v>16512</v>
      </c>
    </row>
    <row r="10658" spans="1:4" x14ac:dyDescent="0.25">
      <c r="A10658" s="4" t="str">
        <f>HYPERLINK("http://www.autodoc.ru/Web/price/art/RNLOG05642?analog=on","RNLOG05642")</f>
        <v>RNLOG05642</v>
      </c>
      <c r="B10658" s="1" t="s">
        <v>16511</v>
      </c>
      <c r="C10658" s="1" t="s">
        <v>725</v>
      </c>
      <c r="D10658" t="s">
        <v>16510</v>
      </c>
    </row>
    <row r="10659" spans="1:4" x14ac:dyDescent="0.25">
      <c r="A10659" s="4" t="str">
        <f>HYPERLINK("http://www.autodoc.ru/Web/price/art/RNLOG06740L?analog=on","RNLOG06740L")</f>
        <v>RNLOG06740L</v>
      </c>
      <c r="B10659" s="1" t="s">
        <v>16513</v>
      </c>
      <c r="C10659" s="1" t="s">
        <v>1995</v>
      </c>
      <c r="D10659" t="s">
        <v>16514</v>
      </c>
    </row>
    <row r="10660" spans="1:4" x14ac:dyDescent="0.25">
      <c r="A10660" s="4" t="str">
        <f>HYPERLINK("http://www.autodoc.ru/Web/price/art/RNLOG06740R?analog=on","RNLOG06740R")</f>
        <v>RNLOG06740R</v>
      </c>
      <c r="B10660" s="1" t="s">
        <v>16515</v>
      </c>
      <c r="C10660" s="1" t="s">
        <v>1995</v>
      </c>
      <c r="D10660" t="s">
        <v>16516</v>
      </c>
    </row>
    <row r="10661" spans="1:4" x14ac:dyDescent="0.25">
      <c r="A10661" s="4" t="str">
        <f>HYPERLINK("http://www.autodoc.ru/Web/price/art/RNLOG05740L?analog=on","RNLOG05740L")</f>
        <v>RNLOG05740L</v>
      </c>
      <c r="B10661" s="1" t="s">
        <v>16517</v>
      </c>
      <c r="C10661" s="1" t="s">
        <v>725</v>
      </c>
      <c r="D10661" t="s">
        <v>16518</v>
      </c>
    </row>
    <row r="10662" spans="1:4" x14ac:dyDescent="0.25">
      <c r="A10662" s="4" t="str">
        <f>HYPERLINK("http://www.autodoc.ru/Web/price/art/RNLOG05740R?analog=on","RNLOG05740R")</f>
        <v>RNLOG05740R</v>
      </c>
      <c r="B10662" s="1" t="s">
        <v>16519</v>
      </c>
      <c r="C10662" s="1" t="s">
        <v>725</v>
      </c>
      <c r="D10662" t="s">
        <v>16520</v>
      </c>
    </row>
    <row r="10663" spans="1:4" x14ac:dyDescent="0.25">
      <c r="A10663" s="4" t="str">
        <f>HYPERLINK("http://www.autodoc.ru/Web/price/art/RNLOG06741L?analog=on","RNLOG06741L")</f>
        <v>RNLOG06741L</v>
      </c>
      <c r="B10663" s="1" t="s">
        <v>16513</v>
      </c>
      <c r="C10663" s="1" t="s">
        <v>1995</v>
      </c>
      <c r="D10663" t="s">
        <v>16521</v>
      </c>
    </row>
    <row r="10664" spans="1:4" x14ac:dyDescent="0.25">
      <c r="A10664" s="4" t="str">
        <f>HYPERLINK("http://www.autodoc.ru/Web/price/art/RNLOG06741R?analog=on","RNLOG06741R")</f>
        <v>RNLOG06741R</v>
      </c>
      <c r="B10664" s="1" t="s">
        <v>16515</v>
      </c>
      <c r="C10664" s="1" t="s">
        <v>1995</v>
      </c>
      <c r="D10664" t="s">
        <v>16522</v>
      </c>
    </row>
    <row r="10665" spans="1:4" x14ac:dyDescent="0.25">
      <c r="A10665" s="4" t="str">
        <f>HYPERLINK("http://www.autodoc.ru/Web/price/art/RNLOG05741L?analog=on","RNLOG05741L")</f>
        <v>RNLOG05741L</v>
      </c>
      <c r="B10665" s="1" t="s">
        <v>16517</v>
      </c>
      <c r="C10665" s="1" t="s">
        <v>725</v>
      </c>
      <c r="D10665" t="s">
        <v>16523</v>
      </c>
    </row>
    <row r="10666" spans="1:4" x14ac:dyDescent="0.25">
      <c r="A10666" s="4" t="str">
        <f>HYPERLINK("http://www.autodoc.ru/Web/price/art/RNLOG10741RWL?analog=on","RNLOG10741RWL")</f>
        <v>RNLOG10741RWL</v>
      </c>
      <c r="B10666" s="1" t="s">
        <v>16524</v>
      </c>
      <c r="C10666" s="1" t="s">
        <v>437</v>
      </c>
      <c r="D10666" t="s">
        <v>16525</v>
      </c>
    </row>
    <row r="10667" spans="1:4" x14ac:dyDescent="0.25">
      <c r="A10667" s="4" t="str">
        <f>HYPERLINK("http://www.autodoc.ru/Web/price/art/RNLOG05741R?analog=on","RNLOG05741R")</f>
        <v>RNLOG05741R</v>
      </c>
      <c r="B10667" s="1" t="s">
        <v>16519</v>
      </c>
      <c r="C10667" s="1" t="s">
        <v>725</v>
      </c>
      <c r="D10667" t="s">
        <v>16526</v>
      </c>
    </row>
    <row r="10668" spans="1:4" x14ac:dyDescent="0.25">
      <c r="A10668" s="4" t="str">
        <f>HYPERLINK("http://www.autodoc.ru/Web/price/art/RNLOG10741RWR?analog=on","RNLOG10741RWR")</f>
        <v>RNLOG10741RWR</v>
      </c>
      <c r="B10668" s="1" t="s">
        <v>16527</v>
      </c>
      <c r="C10668" s="1" t="s">
        <v>437</v>
      </c>
      <c r="D10668" t="s">
        <v>16528</v>
      </c>
    </row>
    <row r="10669" spans="1:4" x14ac:dyDescent="0.25">
      <c r="A10669" s="4" t="str">
        <f>HYPERLINK("http://www.autodoc.ru/Web/price/art/RNLOG06742L?analog=on","RNLOG06742L")</f>
        <v>RNLOG06742L</v>
      </c>
      <c r="B10669" s="1" t="s">
        <v>16513</v>
      </c>
      <c r="C10669" s="1" t="s">
        <v>1995</v>
      </c>
      <c r="D10669" t="s">
        <v>16529</v>
      </c>
    </row>
    <row r="10670" spans="1:4" x14ac:dyDescent="0.25">
      <c r="A10670" s="4" t="str">
        <f>HYPERLINK("http://www.autodoc.ru/Web/price/art/RNLOG06742R?analog=on","RNLOG06742R")</f>
        <v>RNLOG06742R</v>
      </c>
      <c r="B10670" s="1" t="s">
        <v>16515</v>
      </c>
      <c r="C10670" s="1" t="s">
        <v>1995</v>
      </c>
      <c r="D10670" t="s">
        <v>16530</v>
      </c>
    </row>
    <row r="10671" spans="1:4" x14ac:dyDescent="0.25">
      <c r="A10671" s="4" t="str">
        <f>HYPERLINK("http://www.autodoc.ru/Web/price/art/RNLOG10742RHN?analog=on","RNLOG10742RHN")</f>
        <v>RNLOG10742RHN</v>
      </c>
      <c r="B10671" s="1" t="s">
        <v>16531</v>
      </c>
      <c r="C10671" s="1" t="s">
        <v>437</v>
      </c>
      <c r="D10671" t="s">
        <v>16532</v>
      </c>
    </row>
    <row r="10672" spans="1:4" x14ac:dyDescent="0.25">
      <c r="A10672" s="4" t="str">
        <f>HYPERLINK("http://www.autodoc.ru/Web/price/art/RNLOG05742WL?analog=on","RNLOG05742WL")</f>
        <v>RNLOG05742WL</v>
      </c>
      <c r="B10672" s="1" t="s">
        <v>16533</v>
      </c>
      <c r="C10672" s="1" t="s">
        <v>725</v>
      </c>
      <c r="D10672" t="s">
        <v>16534</v>
      </c>
    </row>
    <row r="10673" spans="1:4" x14ac:dyDescent="0.25">
      <c r="A10673" s="4" t="str">
        <f>HYPERLINK("http://www.autodoc.ru/Web/price/art/RNLOG05742WR?analog=on","RNLOG05742WR")</f>
        <v>RNLOG05742WR</v>
      </c>
      <c r="B10673" s="1" t="s">
        <v>16535</v>
      </c>
      <c r="C10673" s="1" t="s">
        <v>725</v>
      </c>
      <c r="D10673" t="s">
        <v>16536</v>
      </c>
    </row>
    <row r="10674" spans="1:4" x14ac:dyDescent="0.25">
      <c r="A10674" s="4" t="str">
        <f>HYPERLINK("http://www.autodoc.ru/Web/price/art/RNLOG05743L?analog=on","RNLOG05743L")</f>
        <v>RNLOG05743L</v>
      </c>
      <c r="B10674" s="1" t="s">
        <v>16517</v>
      </c>
      <c r="C10674" s="1" t="s">
        <v>725</v>
      </c>
      <c r="D10674" t="s">
        <v>16537</v>
      </c>
    </row>
    <row r="10675" spans="1:4" x14ac:dyDescent="0.25">
      <c r="A10675" s="4" t="str">
        <f>HYPERLINK("http://www.autodoc.ru/Web/price/art/RNLOG10743RWL?analog=on","RNLOG10743RWL")</f>
        <v>RNLOG10743RWL</v>
      </c>
      <c r="B10675" s="1" t="s">
        <v>16524</v>
      </c>
      <c r="C10675" s="1" t="s">
        <v>437</v>
      </c>
      <c r="D10675" t="s">
        <v>16538</v>
      </c>
    </row>
    <row r="10676" spans="1:4" x14ac:dyDescent="0.25">
      <c r="A10676" s="4" t="str">
        <f>HYPERLINK("http://www.autodoc.ru/Web/price/art/RNLOG05743R?analog=on","RNLOG05743R")</f>
        <v>RNLOG05743R</v>
      </c>
      <c r="B10676" s="1" t="s">
        <v>16519</v>
      </c>
      <c r="C10676" s="1" t="s">
        <v>725</v>
      </c>
      <c r="D10676" t="s">
        <v>16539</v>
      </c>
    </row>
    <row r="10677" spans="1:4" x14ac:dyDescent="0.25">
      <c r="A10677" s="4" t="str">
        <f>HYPERLINK("http://www.autodoc.ru/Web/price/art/RNLOG10743RWR?analog=on","RNLOG10743RWR")</f>
        <v>RNLOG10743RWR</v>
      </c>
      <c r="B10677" s="1" t="s">
        <v>16527</v>
      </c>
      <c r="C10677" s="1" t="s">
        <v>437</v>
      </c>
      <c r="D10677" t="s">
        <v>16540</v>
      </c>
    </row>
    <row r="10678" spans="1:4" x14ac:dyDescent="0.25">
      <c r="A10678" s="4" t="str">
        <f>HYPERLINK("http://www.autodoc.ru/Web/price/art/RNLOG05744HN?analog=on","RNLOG05744HN")</f>
        <v>RNLOG05744HN</v>
      </c>
      <c r="B10678" s="1" t="s">
        <v>16541</v>
      </c>
      <c r="C10678" s="1" t="s">
        <v>725</v>
      </c>
      <c r="D10678" t="s">
        <v>16542</v>
      </c>
    </row>
    <row r="10679" spans="1:4" x14ac:dyDescent="0.25">
      <c r="A10679" s="4" t="str">
        <f>HYPERLINK("http://www.autodoc.ru/Web/price/art/RNLOG05745BN?analog=on","RNLOG05745BN")</f>
        <v>RNLOG05745BN</v>
      </c>
      <c r="B10679" s="1" t="s">
        <v>16541</v>
      </c>
      <c r="C10679" s="1" t="s">
        <v>725</v>
      </c>
      <c r="D10679" t="s">
        <v>16543</v>
      </c>
    </row>
    <row r="10680" spans="1:4" x14ac:dyDescent="0.25">
      <c r="A10680" s="4" t="str">
        <f>HYPERLINK("http://www.autodoc.ru/Web/price/art/RNLOG05780?analog=on","RNLOG05780")</f>
        <v>RNLOG05780</v>
      </c>
      <c r="B10680" s="1" t="s">
        <v>16544</v>
      </c>
      <c r="C10680" s="1" t="s">
        <v>725</v>
      </c>
      <c r="D10680" t="s">
        <v>16545</v>
      </c>
    </row>
    <row r="10681" spans="1:4" x14ac:dyDescent="0.25">
      <c r="A10681" s="4" t="str">
        <f>HYPERLINK("http://www.autodoc.ru/Web/price/art/RNLOG05810L?analog=on","RNLOG05810L")</f>
        <v>RNLOG05810L</v>
      </c>
      <c r="B10681" s="1" t="s">
        <v>16546</v>
      </c>
      <c r="C10681" s="1" t="s">
        <v>725</v>
      </c>
      <c r="D10681" t="s">
        <v>16547</v>
      </c>
    </row>
    <row r="10682" spans="1:4" x14ac:dyDescent="0.25">
      <c r="A10682" s="4" t="str">
        <f>HYPERLINK("http://www.autodoc.ru/Web/price/art/RNLOG05810R?analog=on","RNLOG05810R")</f>
        <v>RNLOG05810R</v>
      </c>
      <c r="B10682" s="1" t="s">
        <v>16548</v>
      </c>
      <c r="C10682" s="1" t="s">
        <v>725</v>
      </c>
      <c r="D10682" t="s">
        <v>16549</v>
      </c>
    </row>
    <row r="10683" spans="1:4" x14ac:dyDescent="0.25">
      <c r="A10683" s="4" t="str">
        <f>HYPERLINK("http://www.autodoc.ru/Web/price/art/RNLOG05880?analog=on","RNLOG05880")</f>
        <v>RNLOG05880</v>
      </c>
      <c r="B10683" s="1" t="s">
        <v>16550</v>
      </c>
      <c r="C10683" s="1" t="s">
        <v>725</v>
      </c>
      <c r="D10683" t="s">
        <v>16551</v>
      </c>
    </row>
    <row r="10684" spans="1:4" x14ac:dyDescent="0.25">
      <c r="A10684" s="4" t="str">
        <f>HYPERLINK("http://www.autodoc.ru/Web/price/art/RNLOG05900?analog=on","RNLOG05900")</f>
        <v>RNLOG05900</v>
      </c>
      <c r="B10684" s="1" t="s">
        <v>16552</v>
      </c>
      <c r="C10684" s="1" t="s">
        <v>725</v>
      </c>
      <c r="D10684" t="s">
        <v>16553</v>
      </c>
    </row>
    <row r="10685" spans="1:4" x14ac:dyDescent="0.25">
      <c r="A10685" s="4" t="str">
        <f>HYPERLINK("http://www.autodoc.ru/Web/price/art/RNLOG08910?analog=on","RNLOG08910")</f>
        <v>RNLOG08910</v>
      </c>
      <c r="B10685" s="1" t="s">
        <v>15795</v>
      </c>
      <c r="C10685" s="1" t="s">
        <v>483</v>
      </c>
      <c r="D10685" t="s">
        <v>15796</v>
      </c>
    </row>
    <row r="10686" spans="1:4" x14ac:dyDescent="0.25">
      <c r="A10686" s="4" t="str">
        <f>HYPERLINK("http://www.autodoc.ru/Web/price/art/RNLOG08911?analog=on","RNLOG08911")</f>
        <v>RNLOG08911</v>
      </c>
      <c r="B10686" s="1" t="s">
        <v>16554</v>
      </c>
      <c r="C10686" s="1" t="s">
        <v>483</v>
      </c>
      <c r="D10686" t="s">
        <v>16555</v>
      </c>
    </row>
    <row r="10687" spans="1:4" x14ac:dyDescent="0.25">
      <c r="A10687" s="4" t="str">
        <f>HYPERLINK("http://www.autodoc.ru/Web/price/art/RNMEG95913?analog=on","RNMEG95913")</f>
        <v>RNMEG95913</v>
      </c>
      <c r="B10687" s="1" t="s">
        <v>15481</v>
      </c>
      <c r="C10687" s="1" t="s">
        <v>1186</v>
      </c>
      <c r="D10687" t="s">
        <v>15482</v>
      </c>
    </row>
    <row r="10688" spans="1:4" x14ac:dyDescent="0.25">
      <c r="A10688" s="4" t="str">
        <f>HYPERLINK("http://www.autodoc.ru/Web/price/art/RNCLI98914?analog=on","RNCLI98914")</f>
        <v>RNCLI98914</v>
      </c>
      <c r="B10688" s="1" t="s">
        <v>15523</v>
      </c>
      <c r="C10688" s="1" t="s">
        <v>699</v>
      </c>
      <c r="D10688" t="s">
        <v>15524</v>
      </c>
    </row>
    <row r="10689" spans="1:4" x14ac:dyDescent="0.25">
      <c r="A10689" s="4" t="str">
        <f>HYPERLINK("http://www.autodoc.ru/Web/price/art/RNLOG08920?analog=on","RNLOG08920")</f>
        <v>RNLOG08920</v>
      </c>
      <c r="B10689" s="1" t="s">
        <v>16556</v>
      </c>
      <c r="C10689" s="1" t="s">
        <v>483</v>
      </c>
      <c r="D10689" t="s">
        <v>16557</v>
      </c>
    </row>
    <row r="10690" spans="1:4" x14ac:dyDescent="0.25">
      <c r="A10690" s="4" t="str">
        <f>HYPERLINK("http://www.autodoc.ru/Web/price/art/RNLOG04920?analog=on","RNLOG04920")</f>
        <v>RNLOG04920</v>
      </c>
      <c r="B10690" s="1" t="s">
        <v>16558</v>
      </c>
      <c r="C10690" s="1" t="s">
        <v>707</v>
      </c>
      <c r="D10690" t="s">
        <v>16559</v>
      </c>
    </row>
    <row r="10691" spans="1:4" x14ac:dyDescent="0.25">
      <c r="A10691" s="4" t="str">
        <f>HYPERLINK("http://www.autodoc.ru/Web/price/art/RNLOG08921?analog=on","RNLOG08921")</f>
        <v>RNLOG08921</v>
      </c>
      <c r="B10691" s="1" t="s">
        <v>16560</v>
      </c>
      <c r="C10691" s="1" t="s">
        <v>483</v>
      </c>
      <c r="D10691" t="s">
        <v>16561</v>
      </c>
    </row>
    <row r="10692" spans="1:4" x14ac:dyDescent="0.25">
      <c r="A10692" s="4" t="str">
        <f>HYPERLINK("http://www.autodoc.ru/Web/price/art/RNLOG04921?analog=on","RNLOG04921")</f>
        <v>RNLOG04921</v>
      </c>
      <c r="B10692" s="1" t="s">
        <v>16562</v>
      </c>
      <c r="C10692" s="1" t="s">
        <v>707</v>
      </c>
      <c r="D10692" t="s">
        <v>16563</v>
      </c>
    </row>
    <row r="10693" spans="1:4" x14ac:dyDescent="0.25">
      <c r="A10693" s="4" t="str">
        <f>HYPERLINK("http://www.autodoc.ru/Web/price/art/RNLOG05930?analog=on","RNLOG05930")</f>
        <v>RNLOG05930</v>
      </c>
      <c r="B10693" s="1" t="s">
        <v>16564</v>
      </c>
      <c r="C10693" s="1" t="s">
        <v>725</v>
      </c>
      <c r="D10693" t="s">
        <v>16565</v>
      </c>
    </row>
    <row r="10694" spans="1:4" x14ac:dyDescent="0.25">
      <c r="A10694" s="4" t="str">
        <f>HYPERLINK("http://www.autodoc.ru/Web/price/art/RNLOG08931?analog=on","RNLOG08931")</f>
        <v>RNLOG08931</v>
      </c>
      <c r="B10694" s="1" t="s">
        <v>15805</v>
      </c>
      <c r="C10694" s="1" t="s">
        <v>483</v>
      </c>
      <c r="D10694" t="s">
        <v>15806</v>
      </c>
    </row>
    <row r="10695" spans="1:4" x14ac:dyDescent="0.25">
      <c r="A10695" s="4" t="str">
        <f>HYPERLINK("http://www.autodoc.ru/Web/price/art/RNLOG05931?analog=on","RNLOG05931")</f>
        <v>RNLOG05931</v>
      </c>
      <c r="B10695" s="1" t="s">
        <v>16566</v>
      </c>
      <c r="C10695" s="1" t="s">
        <v>831</v>
      </c>
      <c r="D10695" t="s">
        <v>16567</v>
      </c>
    </row>
    <row r="10696" spans="1:4" x14ac:dyDescent="0.25">
      <c r="A10696" s="4" t="str">
        <f>HYPERLINK("http://www.autodoc.ru/Web/price/art/RNLOG08932?analog=on","RNLOG08932")</f>
        <v>RNLOG08932</v>
      </c>
      <c r="B10696" s="1" t="s">
        <v>15807</v>
      </c>
      <c r="C10696" s="1" t="s">
        <v>483</v>
      </c>
      <c r="D10696" t="s">
        <v>15808</v>
      </c>
    </row>
    <row r="10697" spans="1:4" x14ac:dyDescent="0.25">
      <c r="A10697" s="4" t="str">
        <f>HYPERLINK("http://www.autodoc.ru/Web/price/art/RNLOG059E0?analog=on","RNLOG059E0")</f>
        <v>RNLOG059E0</v>
      </c>
      <c r="B10697" s="1" t="s">
        <v>16568</v>
      </c>
      <c r="C10697" s="1" t="s">
        <v>725</v>
      </c>
      <c r="D10697" t="s">
        <v>16569</v>
      </c>
    </row>
    <row r="10698" spans="1:4" x14ac:dyDescent="0.25">
      <c r="A10698" s="4" t="str">
        <f>HYPERLINK("http://www.autodoc.ru/Web/price/art/RNLOG059E1?analog=on","RNLOG059E1")</f>
        <v>RNLOG059E1</v>
      </c>
      <c r="B10698" s="1" t="s">
        <v>16570</v>
      </c>
      <c r="C10698" s="1" t="s">
        <v>725</v>
      </c>
      <c r="D10698" t="s">
        <v>16571</v>
      </c>
    </row>
    <row r="10699" spans="1:4" x14ac:dyDescent="0.25">
      <c r="A10699" s="4" t="str">
        <f>HYPERLINK("http://www.autodoc.ru/Web/price/art/RNLOG059F0?analog=on","RNLOG059F0")</f>
        <v>RNLOG059F0</v>
      </c>
      <c r="B10699" s="1" t="s">
        <v>16572</v>
      </c>
      <c r="C10699" s="1" t="s">
        <v>725</v>
      </c>
      <c r="D10699" t="s">
        <v>16573</v>
      </c>
    </row>
    <row r="10700" spans="1:4" x14ac:dyDescent="0.25">
      <c r="A10700" s="4" t="str">
        <f>HYPERLINK("http://www.autodoc.ru/Web/price/art/RNLOG059F1L?analog=on","RNLOG059F1L")</f>
        <v>RNLOG059F1L</v>
      </c>
      <c r="B10700" s="1" t="s">
        <v>16574</v>
      </c>
      <c r="C10700" s="1" t="s">
        <v>725</v>
      </c>
      <c r="D10700" t="s">
        <v>16575</v>
      </c>
    </row>
    <row r="10701" spans="1:4" x14ac:dyDescent="0.25">
      <c r="A10701" s="4" t="str">
        <f>HYPERLINK("http://www.autodoc.ru/Web/price/art/RNLOG059F1R?analog=on","RNLOG059F1R")</f>
        <v>RNLOG059F1R</v>
      </c>
      <c r="B10701" s="1" t="s">
        <v>16576</v>
      </c>
      <c r="C10701" s="1" t="s">
        <v>725</v>
      </c>
      <c r="D10701" t="s">
        <v>16577</v>
      </c>
    </row>
    <row r="10702" spans="1:4" x14ac:dyDescent="0.25">
      <c r="A10702" s="3" t="s">
        <v>16578</v>
      </c>
      <c r="B10702" s="3"/>
      <c r="C10702" s="3"/>
      <c r="D10702" s="3"/>
    </row>
    <row r="10703" spans="1:4" x14ac:dyDescent="0.25">
      <c r="A10703" s="4" t="str">
        <f>HYPERLINK("http://www.autodoc.ru/Web/price/art/RNLOG14000L?analog=on","RNLOG14000L")</f>
        <v>RNLOG14000L</v>
      </c>
      <c r="B10703" s="1" t="s">
        <v>16579</v>
      </c>
      <c r="C10703" s="1" t="s">
        <v>1467</v>
      </c>
      <c r="D10703" t="s">
        <v>16580</v>
      </c>
    </row>
    <row r="10704" spans="1:4" x14ac:dyDescent="0.25">
      <c r="A10704" s="4" t="str">
        <f>HYPERLINK("http://www.autodoc.ru/Web/price/art/RNLOG18000L?analog=on","RNLOG18000L")</f>
        <v>RNLOG18000L</v>
      </c>
      <c r="B10704" s="1" t="s">
        <v>16581</v>
      </c>
      <c r="C10704" s="1" t="s">
        <v>15531</v>
      </c>
      <c r="D10704" t="s">
        <v>16582</v>
      </c>
    </row>
    <row r="10705" spans="1:4" x14ac:dyDescent="0.25">
      <c r="A10705" s="4" t="str">
        <f>HYPERLINK("http://www.autodoc.ru/Web/price/art/RNLOG14000R?analog=on","RNLOG14000R")</f>
        <v>RNLOG14000R</v>
      </c>
      <c r="B10705" s="1" t="s">
        <v>16583</v>
      </c>
      <c r="C10705" s="1" t="s">
        <v>1467</v>
      </c>
      <c r="D10705" t="s">
        <v>16584</v>
      </c>
    </row>
    <row r="10706" spans="1:4" x14ac:dyDescent="0.25">
      <c r="A10706" s="4" t="str">
        <f>HYPERLINK("http://www.autodoc.ru/Web/price/art/RNLOG18000R?analog=on","RNLOG18000R")</f>
        <v>RNLOG18000R</v>
      </c>
      <c r="B10706" s="1" t="s">
        <v>16585</v>
      </c>
      <c r="C10706" s="1" t="s">
        <v>15531</v>
      </c>
      <c r="D10706" t="s">
        <v>16586</v>
      </c>
    </row>
    <row r="10707" spans="1:4" x14ac:dyDescent="0.25">
      <c r="A10707" s="4" t="str">
        <f>HYPERLINK("http://www.autodoc.ru/Web/price/art/RNLOG18001L?analog=on","RNLOG18001L")</f>
        <v>RNLOG18001L</v>
      </c>
      <c r="B10707" s="1" t="s">
        <v>16587</v>
      </c>
      <c r="C10707" s="1" t="s">
        <v>15531</v>
      </c>
      <c r="D10707" t="s">
        <v>16588</v>
      </c>
    </row>
    <row r="10708" spans="1:4" x14ac:dyDescent="0.25">
      <c r="A10708" s="4" t="str">
        <f>HYPERLINK("http://www.autodoc.ru/Web/price/art/RNLOG14001L?analog=on","RNLOG14001L")</f>
        <v>RNLOG14001L</v>
      </c>
      <c r="B10708" s="1" t="s">
        <v>16589</v>
      </c>
      <c r="C10708" s="1" t="s">
        <v>1467</v>
      </c>
      <c r="D10708" t="s">
        <v>16582</v>
      </c>
    </row>
    <row r="10709" spans="1:4" x14ac:dyDescent="0.25">
      <c r="A10709" s="4" t="str">
        <f>HYPERLINK("http://www.autodoc.ru/Web/price/art/RNLOG18001R?analog=on","RNLOG18001R")</f>
        <v>RNLOG18001R</v>
      </c>
      <c r="B10709" s="1" t="s">
        <v>16585</v>
      </c>
      <c r="C10709" s="1" t="s">
        <v>15531</v>
      </c>
      <c r="D10709" t="s">
        <v>16590</v>
      </c>
    </row>
    <row r="10710" spans="1:4" x14ac:dyDescent="0.25">
      <c r="A10710" s="4" t="str">
        <f>HYPERLINK("http://www.autodoc.ru/Web/price/art/RNLOG14001R?analog=on","RNLOG14001R")</f>
        <v>RNLOG14001R</v>
      </c>
      <c r="B10710" s="1" t="s">
        <v>16591</v>
      </c>
      <c r="C10710" s="1" t="s">
        <v>1467</v>
      </c>
      <c r="D10710" t="s">
        <v>16586</v>
      </c>
    </row>
    <row r="10711" spans="1:4" x14ac:dyDescent="0.25">
      <c r="A10711" s="4" t="str">
        <f>HYPERLINK("http://www.autodoc.ru/Web/price/art/RNLOG14002L?analog=on","RNLOG14002L")</f>
        <v>RNLOG14002L</v>
      </c>
      <c r="B10711" s="1" t="s">
        <v>16589</v>
      </c>
      <c r="C10711" s="1" t="s">
        <v>1467</v>
      </c>
      <c r="D10711" t="s">
        <v>16592</v>
      </c>
    </row>
    <row r="10712" spans="1:4" x14ac:dyDescent="0.25">
      <c r="A10712" s="4" t="str">
        <f>HYPERLINK("http://www.autodoc.ru/Web/price/art/RNLOG18002L?analog=on","RNLOG18002L")</f>
        <v>RNLOG18002L</v>
      </c>
      <c r="B10712" s="1" t="s">
        <v>16587</v>
      </c>
      <c r="C10712" s="1" t="s">
        <v>15531</v>
      </c>
      <c r="D10712" t="s">
        <v>16580</v>
      </c>
    </row>
    <row r="10713" spans="1:4" x14ac:dyDescent="0.25">
      <c r="A10713" s="4" t="str">
        <f>HYPERLINK("http://www.autodoc.ru/Web/price/art/RNLOG14002R?analog=on","RNLOG14002R")</f>
        <v>RNLOG14002R</v>
      </c>
      <c r="B10713" s="1" t="s">
        <v>16591</v>
      </c>
      <c r="C10713" s="1" t="s">
        <v>1467</v>
      </c>
      <c r="D10713" t="s">
        <v>16593</v>
      </c>
    </row>
    <row r="10714" spans="1:4" x14ac:dyDescent="0.25">
      <c r="A10714" s="4" t="str">
        <f>HYPERLINK("http://www.autodoc.ru/Web/price/art/RNLOG18002R?analog=on","RNLOG18002R")</f>
        <v>RNLOG18002R</v>
      </c>
      <c r="B10714" s="1" t="s">
        <v>16585</v>
      </c>
      <c r="C10714" s="1" t="s">
        <v>15531</v>
      </c>
      <c r="D10714" t="s">
        <v>16584</v>
      </c>
    </row>
    <row r="10715" spans="1:4" x14ac:dyDescent="0.25">
      <c r="A10715" s="4" t="str">
        <f>HYPERLINK("http://www.autodoc.ru/Web/price/art/RNLOG14003L?analog=on","RNLOG14003L")</f>
        <v>RNLOG14003L</v>
      </c>
      <c r="B10715" s="1" t="s">
        <v>16579</v>
      </c>
      <c r="C10715" s="1" t="s">
        <v>1467</v>
      </c>
      <c r="D10715" t="s">
        <v>16594</v>
      </c>
    </row>
    <row r="10716" spans="1:4" x14ac:dyDescent="0.25">
      <c r="A10716" s="4" t="str">
        <f>HYPERLINK("http://www.autodoc.ru/Web/price/art/RNLOG14003R?analog=on","RNLOG14003R")</f>
        <v>RNLOG14003R</v>
      </c>
      <c r="B10716" s="1" t="s">
        <v>16583</v>
      </c>
      <c r="C10716" s="1" t="s">
        <v>1467</v>
      </c>
      <c r="D10716" t="s">
        <v>16595</v>
      </c>
    </row>
    <row r="10717" spans="1:4" x14ac:dyDescent="0.25">
      <c r="A10717" s="4" t="str">
        <f>HYPERLINK("http://www.autodoc.ru/Web/price/art/RNLOG14050L?analog=on","RNLOG14050L")</f>
        <v>RNLOG14050L</v>
      </c>
      <c r="B10717" s="1" t="s">
        <v>16596</v>
      </c>
      <c r="C10717" s="1" t="s">
        <v>1467</v>
      </c>
      <c r="D10717" t="s">
        <v>16329</v>
      </c>
    </row>
    <row r="10718" spans="1:4" x14ac:dyDescent="0.25">
      <c r="A10718" s="4" t="str">
        <f>HYPERLINK("http://www.autodoc.ru/Web/price/art/RNLOG14050R?analog=on","RNLOG14050R")</f>
        <v>RNLOG14050R</v>
      </c>
      <c r="B10718" s="1" t="s">
        <v>16597</v>
      </c>
      <c r="C10718" s="1" t="s">
        <v>1467</v>
      </c>
      <c r="D10718" t="s">
        <v>16331</v>
      </c>
    </row>
    <row r="10719" spans="1:4" x14ac:dyDescent="0.25">
      <c r="A10719" s="4" t="str">
        <f>HYPERLINK("http://www.autodoc.ru/Web/price/art/RNLOG14051L?analog=on","RNLOG14051L")</f>
        <v>RNLOG14051L</v>
      </c>
      <c r="B10719" s="1" t="s">
        <v>16596</v>
      </c>
      <c r="C10719" s="1" t="s">
        <v>1467</v>
      </c>
      <c r="D10719" t="s">
        <v>16598</v>
      </c>
    </row>
    <row r="10720" spans="1:4" x14ac:dyDescent="0.25">
      <c r="A10720" s="4" t="str">
        <f>HYPERLINK("http://www.autodoc.ru/Web/price/art/RNLOG14051R?analog=on","RNLOG14051R")</f>
        <v>RNLOG14051R</v>
      </c>
      <c r="B10720" s="1" t="s">
        <v>16597</v>
      </c>
      <c r="C10720" s="1" t="s">
        <v>1467</v>
      </c>
      <c r="D10720" t="s">
        <v>16599</v>
      </c>
    </row>
    <row r="10721" spans="1:4" x14ac:dyDescent="0.25">
      <c r="A10721" s="4" t="str">
        <f>HYPERLINK("http://www.autodoc.ru/Web/price/art/RNLOG14052L?analog=on","RNLOG14052L")</f>
        <v>RNLOG14052L</v>
      </c>
      <c r="B10721" s="1" t="s">
        <v>16596</v>
      </c>
      <c r="C10721" s="1" t="s">
        <v>1467</v>
      </c>
      <c r="D10721" t="s">
        <v>16332</v>
      </c>
    </row>
    <row r="10722" spans="1:4" x14ac:dyDescent="0.25">
      <c r="A10722" s="4" t="str">
        <f>HYPERLINK("http://www.autodoc.ru/Web/price/art/RNLOG14052R?analog=on","RNLOG14052R")</f>
        <v>RNLOG14052R</v>
      </c>
      <c r="B10722" s="1" t="s">
        <v>16597</v>
      </c>
      <c r="C10722" s="1" t="s">
        <v>1467</v>
      </c>
      <c r="D10722" t="s">
        <v>16333</v>
      </c>
    </row>
    <row r="10723" spans="1:4" x14ac:dyDescent="0.25">
      <c r="A10723" s="4" t="str">
        <f>HYPERLINK("http://www.autodoc.ru/Web/price/art/RNFLU13070Z?analog=on","RNFLU13070Z")</f>
        <v>RNFLU13070Z</v>
      </c>
      <c r="B10723" s="1" t="s">
        <v>15839</v>
      </c>
      <c r="C10723" s="1" t="s">
        <v>1924</v>
      </c>
      <c r="D10723" t="s">
        <v>15840</v>
      </c>
    </row>
    <row r="10724" spans="1:4" x14ac:dyDescent="0.25">
      <c r="A10724" s="4" t="str">
        <f>HYPERLINK("http://www.autodoc.ru/Web/price/art/DWNEX08070Z?analog=on","DWNEX08070Z")</f>
        <v>DWNEX08070Z</v>
      </c>
      <c r="B10724" s="1" t="s">
        <v>5420</v>
      </c>
      <c r="C10724" s="1" t="s">
        <v>483</v>
      </c>
      <c r="D10724" t="s">
        <v>5422</v>
      </c>
    </row>
    <row r="10725" spans="1:4" x14ac:dyDescent="0.25">
      <c r="A10725" s="4" t="str">
        <f>HYPERLINK("http://www.autodoc.ru/Web/price/art/RNFLU13071Z?analog=on","RNFLU13071Z")</f>
        <v>RNFLU13071Z</v>
      </c>
      <c r="B10725" s="1" t="s">
        <v>15839</v>
      </c>
      <c r="C10725" s="1" t="s">
        <v>1924</v>
      </c>
      <c r="D10725" t="s">
        <v>15841</v>
      </c>
    </row>
    <row r="10726" spans="1:4" x14ac:dyDescent="0.25">
      <c r="A10726" s="4" t="str">
        <f>HYPERLINK("http://www.autodoc.ru/Web/price/art/RNLOG14100?analog=on","RNLOG14100")</f>
        <v>RNLOG14100</v>
      </c>
      <c r="B10726" s="1" t="s">
        <v>16600</v>
      </c>
      <c r="C10726" s="1" t="s">
        <v>1467</v>
      </c>
      <c r="D10726" t="s">
        <v>16601</v>
      </c>
    </row>
    <row r="10727" spans="1:4" x14ac:dyDescent="0.25">
      <c r="A10727" s="4" t="str">
        <f>HYPERLINK("http://www.autodoc.ru/Web/price/art/RNLOG18100?analog=on","RNLOG18100")</f>
        <v>RNLOG18100</v>
      </c>
      <c r="B10727" s="1" t="s">
        <v>16602</v>
      </c>
      <c r="C10727" s="1" t="s">
        <v>15531</v>
      </c>
      <c r="D10727" t="s">
        <v>16603</v>
      </c>
    </row>
    <row r="10728" spans="1:4" x14ac:dyDescent="0.25">
      <c r="A10728" s="4" t="str">
        <f>HYPERLINK("http://www.autodoc.ru/Web/price/art/RNLOG18101?analog=on","RNLOG18101")</f>
        <v>RNLOG18101</v>
      </c>
      <c r="B10728" s="1" t="s">
        <v>16602</v>
      </c>
      <c r="C10728" s="1" t="s">
        <v>15531</v>
      </c>
      <c r="D10728" t="s">
        <v>16604</v>
      </c>
    </row>
    <row r="10729" spans="1:4" x14ac:dyDescent="0.25">
      <c r="A10729" s="4" t="str">
        <f>HYPERLINK("http://www.autodoc.ru/Web/price/art/RNLOG14120N?analog=on","RNLOG14120N")</f>
        <v>RNLOG14120N</v>
      </c>
      <c r="B10729" s="1" t="s">
        <v>16605</v>
      </c>
      <c r="C10729" s="1" t="s">
        <v>1467</v>
      </c>
      <c r="D10729" t="s">
        <v>16606</v>
      </c>
    </row>
    <row r="10730" spans="1:4" x14ac:dyDescent="0.25">
      <c r="A10730" s="4" t="str">
        <f>HYPERLINK("http://www.autodoc.ru/Web/price/art/RNLOG18120?analog=on","RNLOG18120")</f>
        <v>RNLOG18120</v>
      </c>
      <c r="B10730" s="1" t="s">
        <v>16607</v>
      </c>
      <c r="C10730" s="1" t="s">
        <v>15531</v>
      </c>
      <c r="D10730" t="s">
        <v>16608</v>
      </c>
    </row>
    <row r="10731" spans="1:4" x14ac:dyDescent="0.25">
      <c r="A10731" s="4" t="str">
        <f>HYPERLINK("http://www.autodoc.ru/Web/price/art/RNSAN111B0L?analog=on","RNSAN111B0L")</f>
        <v>RNSAN111B0L</v>
      </c>
      <c r="B10731" s="1" t="s">
        <v>16609</v>
      </c>
      <c r="C10731" s="1" t="s">
        <v>1470</v>
      </c>
      <c r="D10731" t="s">
        <v>16610</v>
      </c>
    </row>
    <row r="10732" spans="1:4" x14ac:dyDescent="0.25">
      <c r="A10732" s="4" t="str">
        <f>HYPERLINK("http://www.autodoc.ru/Web/price/art/RNSAN111B0R?analog=on","RNSAN111B0R")</f>
        <v>RNSAN111B0R</v>
      </c>
      <c r="B10732" s="1" t="s">
        <v>16611</v>
      </c>
      <c r="C10732" s="1" t="s">
        <v>1470</v>
      </c>
      <c r="D10732" t="s">
        <v>16612</v>
      </c>
    </row>
    <row r="10733" spans="1:4" x14ac:dyDescent="0.25">
      <c r="A10733" s="4" t="str">
        <f>HYPERLINK("http://www.autodoc.ru/Web/price/art/RNLOG14121N?analog=on","RNLOG14121N")</f>
        <v>RNLOG14121N</v>
      </c>
      <c r="B10733" s="1" t="s">
        <v>16605</v>
      </c>
      <c r="C10733" s="1" t="s">
        <v>1467</v>
      </c>
      <c r="D10733" t="s">
        <v>16613</v>
      </c>
    </row>
    <row r="10734" spans="1:4" x14ac:dyDescent="0.25">
      <c r="A10734" s="4" t="str">
        <f>HYPERLINK("http://www.autodoc.ru/Web/price/art/RNLOG18121N?analog=on","RNLOG18121N")</f>
        <v>RNLOG18121N</v>
      </c>
      <c r="B10734" s="1" t="s">
        <v>16614</v>
      </c>
      <c r="C10734" s="1" t="s">
        <v>15531</v>
      </c>
      <c r="D10734" t="s">
        <v>16615</v>
      </c>
    </row>
    <row r="10735" spans="1:4" x14ac:dyDescent="0.25">
      <c r="A10735" s="4" t="str">
        <f>HYPERLINK("http://www.autodoc.ru/Web/price/art/RNLOG18122?analog=on","RNLOG18122")</f>
        <v>RNLOG18122</v>
      </c>
      <c r="B10735" s="1" t="s">
        <v>16607</v>
      </c>
      <c r="C10735" s="1" t="s">
        <v>15531</v>
      </c>
      <c r="D10735" t="s">
        <v>16616</v>
      </c>
    </row>
    <row r="10736" spans="1:4" x14ac:dyDescent="0.25">
      <c r="A10736" s="4" t="str">
        <f>HYPERLINK("http://www.autodoc.ru/Web/price/art/RNLOG18123?analog=on","RNLOG18123")</f>
        <v>RNLOG18123</v>
      </c>
      <c r="B10736" s="1" t="s">
        <v>16617</v>
      </c>
      <c r="C10736" s="1" t="s">
        <v>15531</v>
      </c>
      <c r="D10736" t="s">
        <v>16618</v>
      </c>
    </row>
    <row r="10737" spans="1:4" x14ac:dyDescent="0.25">
      <c r="A10737" s="4" t="str">
        <f>HYPERLINK("http://www.autodoc.ru/Web/price/art/RNLOG18124?analog=on","RNLOG18124")</f>
        <v>RNLOG18124</v>
      </c>
      <c r="B10737" s="1" t="s">
        <v>16617</v>
      </c>
      <c r="C10737" s="1" t="s">
        <v>15531</v>
      </c>
      <c r="D10737" t="s">
        <v>16619</v>
      </c>
    </row>
    <row r="10738" spans="1:4" x14ac:dyDescent="0.25">
      <c r="A10738" s="4" t="str">
        <f>HYPERLINK("http://www.autodoc.ru/Web/price/art/RNLOG14130L?analog=on","RNLOG14130L")</f>
        <v>RNLOG14130L</v>
      </c>
      <c r="B10738" s="1" t="s">
        <v>16620</v>
      </c>
      <c r="C10738" s="1" t="s">
        <v>1467</v>
      </c>
      <c r="D10738" t="s">
        <v>16621</v>
      </c>
    </row>
    <row r="10739" spans="1:4" x14ac:dyDescent="0.25">
      <c r="A10739" s="4" t="str">
        <f>HYPERLINK("http://www.autodoc.ru/Web/price/art/RNLOG14130R?analog=on","RNLOG14130R")</f>
        <v>RNLOG14130R</v>
      </c>
      <c r="B10739" s="1" t="s">
        <v>16622</v>
      </c>
      <c r="C10739" s="1" t="s">
        <v>1467</v>
      </c>
      <c r="D10739" t="s">
        <v>16623</v>
      </c>
    </row>
    <row r="10740" spans="1:4" x14ac:dyDescent="0.25">
      <c r="A10740" s="4" t="str">
        <f>HYPERLINK("http://www.autodoc.ru/Web/price/art/RNLOG141D0L?analog=on","RNLOG141D0L")</f>
        <v>RNLOG141D0L</v>
      </c>
      <c r="B10740" s="1" t="s">
        <v>16624</v>
      </c>
      <c r="C10740" s="1" t="s">
        <v>1467</v>
      </c>
      <c r="D10740" t="s">
        <v>16625</v>
      </c>
    </row>
    <row r="10741" spans="1:4" x14ac:dyDescent="0.25">
      <c r="A10741" s="4" t="str">
        <f>HYPERLINK("http://www.autodoc.ru/Web/price/art/RNLOG181D0L?analog=on","RNLOG181D0L")</f>
        <v>RNLOG181D0L</v>
      </c>
      <c r="B10741" s="1" t="s">
        <v>16626</v>
      </c>
      <c r="C10741" s="1" t="s">
        <v>15531</v>
      </c>
      <c r="D10741" t="s">
        <v>16625</v>
      </c>
    </row>
    <row r="10742" spans="1:4" x14ac:dyDescent="0.25">
      <c r="A10742" s="4" t="str">
        <f>HYPERLINK("http://www.autodoc.ru/Web/price/art/RNLOG181D0R?analog=on","RNLOG181D0R")</f>
        <v>RNLOG181D0R</v>
      </c>
      <c r="B10742" s="1" t="s">
        <v>16627</v>
      </c>
      <c r="C10742" s="1" t="s">
        <v>15531</v>
      </c>
      <c r="D10742" t="s">
        <v>16628</v>
      </c>
    </row>
    <row r="10743" spans="1:4" x14ac:dyDescent="0.25">
      <c r="A10743" s="4" t="str">
        <f>HYPERLINK("http://www.autodoc.ru/Web/price/art/RNLOG141D0R?analog=on","RNLOG141D0R")</f>
        <v>RNLOG141D0R</v>
      </c>
      <c r="B10743" s="1" t="s">
        <v>16629</v>
      </c>
      <c r="C10743" s="1" t="s">
        <v>1467</v>
      </c>
      <c r="D10743" t="s">
        <v>16628</v>
      </c>
    </row>
    <row r="10744" spans="1:4" x14ac:dyDescent="0.25">
      <c r="A10744" s="4" t="str">
        <f>HYPERLINK("http://www.autodoc.ru/Web/price/art/RNLOG141D1L?analog=on","RNLOG141D1L")</f>
        <v>RNLOG141D1L</v>
      </c>
      <c r="B10744" s="1" t="s">
        <v>16624</v>
      </c>
      <c r="C10744" s="1" t="s">
        <v>1467</v>
      </c>
      <c r="D10744" t="s">
        <v>16630</v>
      </c>
    </row>
    <row r="10745" spans="1:4" x14ac:dyDescent="0.25">
      <c r="A10745" s="4" t="str">
        <f>HYPERLINK("http://www.autodoc.ru/Web/price/art/RNLOG141D1R?analog=on","RNLOG141D1R")</f>
        <v>RNLOG141D1R</v>
      </c>
      <c r="B10745" s="1" t="s">
        <v>16629</v>
      </c>
      <c r="C10745" s="1" t="s">
        <v>1467</v>
      </c>
      <c r="D10745" t="s">
        <v>16631</v>
      </c>
    </row>
    <row r="10746" spans="1:4" x14ac:dyDescent="0.25">
      <c r="A10746" s="4" t="str">
        <f>HYPERLINK("http://www.autodoc.ru/Web/price/art/RNLOG14160?analog=on","RNLOG14160")</f>
        <v>RNLOG14160</v>
      </c>
      <c r="B10746" s="1" t="s">
        <v>16632</v>
      </c>
      <c r="C10746" s="1" t="s">
        <v>16633</v>
      </c>
      <c r="D10746" t="s">
        <v>16634</v>
      </c>
    </row>
    <row r="10747" spans="1:4" x14ac:dyDescent="0.25">
      <c r="A10747" s="4" t="str">
        <f>HYPERLINK("http://www.autodoc.ru/Web/price/art/RNLOG18160?analog=on","RNLOG18160")</f>
        <v>RNLOG18160</v>
      </c>
      <c r="B10747" s="1" t="s">
        <v>16635</v>
      </c>
      <c r="C10747" s="1" t="s">
        <v>15531</v>
      </c>
      <c r="D10747" t="s">
        <v>16636</v>
      </c>
    </row>
    <row r="10748" spans="1:4" x14ac:dyDescent="0.25">
      <c r="A10748" s="4" t="str">
        <f>HYPERLINK("http://www.autodoc.ru/Web/price/art/RNSAN14160?analog=on","RNSAN14160")</f>
        <v>RNSAN14160</v>
      </c>
      <c r="B10748" s="1" t="s">
        <v>16637</v>
      </c>
      <c r="C10748" s="1" t="s">
        <v>1467</v>
      </c>
      <c r="D10748" t="s">
        <v>16638</v>
      </c>
    </row>
    <row r="10749" spans="1:4" x14ac:dyDescent="0.25">
      <c r="A10749" s="4" t="str">
        <f>HYPERLINK("http://www.autodoc.ru/Web/price/art/RNLOG18161?analog=on","RNLOG18161")</f>
        <v>RNLOG18161</v>
      </c>
      <c r="B10749" s="1" t="s">
        <v>16635</v>
      </c>
      <c r="C10749" s="1" t="s">
        <v>15531</v>
      </c>
      <c r="D10749" t="s">
        <v>16639</v>
      </c>
    </row>
    <row r="10750" spans="1:4" x14ac:dyDescent="0.25">
      <c r="A10750" s="4" t="str">
        <f>HYPERLINK("http://www.autodoc.ru/Web/price/art/RNLOG14161?analog=on","RNLOG14161")</f>
        <v>RNLOG14161</v>
      </c>
      <c r="B10750" s="1" t="s">
        <v>16632</v>
      </c>
      <c r="C10750" s="1" t="s">
        <v>1467</v>
      </c>
      <c r="D10750" t="s">
        <v>16640</v>
      </c>
    </row>
    <row r="10751" spans="1:4" x14ac:dyDescent="0.25">
      <c r="A10751" s="4" t="str">
        <f>HYPERLINK("http://www.autodoc.ru/Web/price/art/RNLOG14162?analog=on","RNLOG14162")</f>
        <v>RNLOG14162</v>
      </c>
      <c r="B10751" s="1" t="s">
        <v>16632</v>
      </c>
      <c r="C10751" s="1" t="s">
        <v>1467</v>
      </c>
      <c r="D10751" t="s">
        <v>16641</v>
      </c>
    </row>
    <row r="10752" spans="1:4" x14ac:dyDescent="0.25">
      <c r="A10752" s="4" t="str">
        <f>HYPERLINK("http://www.autodoc.ru/Web/price/art/RNLOG14163?analog=on","RNLOG14163")</f>
        <v>RNLOG14163</v>
      </c>
      <c r="B10752" s="1" t="s">
        <v>16632</v>
      </c>
      <c r="C10752" s="1" t="s">
        <v>1467</v>
      </c>
      <c r="D10752" t="s">
        <v>16642</v>
      </c>
    </row>
    <row r="10753" spans="1:4" x14ac:dyDescent="0.25">
      <c r="A10753" s="4" t="str">
        <f>HYPERLINK("http://www.autodoc.ru/Web/price/art/RNLOG18164?analog=on","RNLOG18164")</f>
        <v>RNLOG18164</v>
      </c>
      <c r="B10753" s="1" t="s">
        <v>16635</v>
      </c>
      <c r="C10753" s="1" t="s">
        <v>15531</v>
      </c>
      <c r="D10753" t="s">
        <v>16643</v>
      </c>
    </row>
    <row r="10754" spans="1:4" x14ac:dyDescent="0.25">
      <c r="A10754" s="4" t="str">
        <f>HYPERLINK("http://www.autodoc.ru/Web/price/art/RNLOG18165?analog=on","RNLOG18165")</f>
        <v>RNLOG18165</v>
      </c>
      <c r="B10754" s="1" t="s">
        <v>16635</v>
      </c>
      <c r="C10754" s="1" t="s">
        <v>15531</v>
      </c>
      <c r="D10754" t="s">
        <v>16644</v>
      </c>
    </row>
    <row r="10755" spans="1:4" x14ac:dyDescent="0.25">
      <c r="A10755" s="4" t="str">
        <f>HYPERLINK("http://www.autodoc.ru/Web/price/art/RNSAN14170L?analog=on","RNSAN14170L")</f>
        <v>RNSAN14170L</v>
      </c>
      <c r="B10755" s="1" t="s">
        <v>16645</v>
      </c>
      <c r="C10755" s="1" t="s">
        <v>1467</v>
      </c>
      <c r="D10755" t="s">
        <v>16646</v>
      </c>
    </row>
    <row r="10756" spans="1:4" x14ac:dyDescent="0.25">
      <c r="A10756" s="4" t="str">
        <f>HYPERLINK("http://www.autodoc.ru/Web/price/art/RNSAN14170R?analog=on","RNSAN14170R")</f>
        <v>RNSAN14170R</v>
      </c>
      <c r="B10756" s="1" t="s">
        <v>16647</v>
      </c>
      <c r="C10756" s="1" t="s">
        <v>1467</v>
      </c>
      <c r="D10756" t="s">
        <v>16648</v>
      </c>
    </row>
    <row r="10757" spans="1:4" x14ac:dyDescent="0.25">
      <c r="A10757" s="4" t="str">
        <f>HYPERLINK("http://www.autodoc.ru/Web/price/art/RNLOG18190?analog=on","RNLOG18190")</f>
        <v>RNLOG18190</v>
      </c>
      <c r="B10757" s="1" t="s">
        <v>16649</v>
      </c>
      <c r="C10757" s="1" t="s">
        <v>15531</v>
      </c>
      <c r="D10757" t="s">
        <v>16650</v>
      </c>
    </row>
    <row r="10758" spans="1:4" x14ac:dyDescent="0.25">
      <c r="A10758" s="4" t="str">
        <f>HYPERLINK("http://www.autodoc.ru/Web/price/art/RNLOG14190?analog=on","RNLOG14190")</f>
        <v>RNLOG14190</v>
      </c>
      <c r="B10758" s="1" t="s">
        <v>16651</v>
      </c>
      <c r="C10758" s="1" t="s">
        <v>1467</v>
      </c>
      <c r="D10758" t="s">
        <v>16652</v>
      </c>
    </row>
    <row r="10759" spans="1:4" x14ac:dyDescent="0.25">
      <c r="A10759" s="4" t="str">
        <f>HYPERLINK("http://www.autodoc.ru/Web/price/art/RNLOG14190L?analog=on","RNLOG14190L")</f>
        <v>RNLOG14190L</v>
      </c>
      <c r="B10759" s="1" t="s">
        <v>16653</v>
      </c>
      <c r="C10759" s="1" t="s">
        <v>1467</v>
      </c>
      <c r="D10759" t="s">
        <v>16654</v>
      </c>
    </row>
    <row r="10760" spans="1:4" x14ac:dyDescent="0.25">
      <c r="A10760" s="4" t="str">
        <f>HYPERLINK("http://www.autodoc.ru/Web/price/art/RNLOG14190R?analog=on","RNLOG14190R")</f>
        <v>RNLOG14190R</v>
      </c>
      <c r="B10760" s="1" t="s">
        <v>16655</v>
      </c>
      <c r="C10760" s="1" t="s">
        <v>1467</v>
      </c>
      <c r="D10760" t="s">
        <v>16656</v>
      </c>
    </row>
    <row r="10761" spans="1:4" x14ac:dyDescent="0.25">
      <c r="A10761" s="4" t="str">
        <f>HYPERLINK("http://www.autodoc.ru/Web/price/art/RNLOG18191L?analog=on","RNLOG18191L")</f>
        <v>RNLOG18191L</v>
      </c>
      <c r="B10761" s="1" t="s">
        <v>16657</v>
      </c>
      <c r="C10761" s="1" t="s">
        <v>15531</v>
      </c>
      <c r="D10761" t="s">
        <v>16658</v>
      </c>
    </row>
    <row r="10762" spans="1:4" x14ac:dyDescent="0.25">
      <c r="A10762" s="4" t="str">
        <f>HYPERLINK("http://www.autodoc.ru/Web/price/art/RNLOG18191R?analog=on","RNLOG18191R")</f>
        <v>RNLOG18191R</v>
      </c>
      <c r="B10762" s="1" t="s">
        <v>16659</v>
      </c>
      <c r="C10762" s="1" t="s">
        <v>15531</v>
      </c>
      <c r="D10762" t="s">
        <v>16660</v>
      </c>
    </row>
    <row r="10763" spans="1:4" x14ac:dyDescent="0.25">
      <c r="A10763" s="4" t="str">
        <f>HYPERLINK("http://www.autodoc.ru/Web/price/art/RNLOG14191L?analog=on","RNLOG14191L")</f>
        <v>RNLOG14191L</v>
      </c>
      <c r="B10763" s="1" t="s">
        <v>16653</v>
      </c>
      <c r="C10763" s="1" t="s">
        <v>1467</v>
      </c>
      <c r="D10763" t="s">
        <v>16661</v>
      </c>
    </row>
    <row r="10764" spans="1:4" x14ac:dyDescent="0.25">
      <c r="A10764" s="4" t="str">
        <f>HYPERLINK("http://www.autodoc.ru/Web/price/art/RNLOG14191R?analog=on","RNLOG14191R")</f>
        <v>RNLOG14191R</v>
      </c>
      <c r="B10764" s="1" t="s">
        <v>16655</v>
      </c>
      <c r="C10764" s="1" t="s">
        <v>1467</v>
      </c>
      <c r="D10764" t="s">
        <v>16662</v>
      </c>
    </row>
    <row r="10765" spans="1:4" x14ac:dyDescent="0.25">
      <c r="A10765" s="4" t="str">
        <f>HYPERLINK("http://www.autodoc.ru/Web/price/art/RNLOG18192L?analog=on","RNLOG18192L")</f>
        <v>RNLOG18192L</v>
      </c>
      <c r="B10765" s="1" t="s">
        <v>16663</v>
      </c>
      <c r="C10765" s="1" t="s">
        <v>15531</v>
      </c>
      <c r="D10765" t="s">
        <v>16664</v>
      </c>
    </row>
    <row r="10766" spans="1:4" x14ac:dyDescent="0.25">
      <c r="A10766" s="4" t="str">
        <f>HYPERLINK("http://www.autodoc.ru/Web/price/art/RNLOG18192R?analog=on","RNLOG18192R")</f>
        <v>RNLOG18192R</v>
      </c>
      <c r="B10766" s="1" t="s">
        <v>16665</v>
      </c>
      <c r="C10766" s="1" t="s">
        <v>15531</v>
      </c>
      <c r="D10766" t="s">
        <v>16666</v>
      </c>
    </row>
    <row r="10767" spans="1:4" x14ac:dyDescent="0.25">
      <c r="A10767" s="4" t="str">
        <f>HYPERLINK("http://www.autodoc.ru/Web/price/art/RNLOG14192L?analog=on","RNLOG14192L")</f>
        <v>RNLOG14192L</v>
      </c>
      <c r="B10767" s="1" t="s">
        <v>16653</v>
      </c>
      <c r="C10767" s="1" t="s">
        <v>1467</v>
      </c>
      <c r="D10767" t="s">
        <v>16667</v>
      </c>
    </row>
    <row r="10768" spans="1:4" x14ac:dyDescent="0.25">
      <c r="A10768" s="4" t="str">
        <f>HYPERLINK("http://www.autodoc.ru/Web/price/art/RNLOG14192R?analog=on","RNLOG14192R")</f>
        <v>RNLOG14192R</v>
      </c>
      <c r="B10768" s="1" t="s">
        <v>16655</v>
      </c>
      <c r="C10768" s="1" t="s">
        <v>1467</v>
      </c>
      <c r="D10768" t="s">
        <v>16668</v>
      </c>
    </row>
    <row r="10769" spans="1:4" x14ac:dyDescent="0.25">
      <c r="A10769" s="4" t="str">
        <f>HYPERLINK("http://www.autodoc.ru/Web/price/art/RNLOG18193?analog=on","RNLOG18193")</f>
        <v>RNLOG18193</v>
      </c>
      <c r="B10769" s="1" t="s">
        <v>16649</v>
      </c>
      <c r="C10769" s="1" t="s">
        <v>15531</v>
      </c>
      <c r="D10769" t="s">
        <v>16669</v>
      </c>
    </row>
    <row r="10770" spans="1:4" x14ac:dyDescent="0.25">
      <c r="A10770" s="4" t="str">
        <f>HYPERLINK("http://www.autodoc.ru/Web/price/art/RNLOG18194L?analog=on","RNLOG18194L")</f>
        <v>RNLOG18194L</v>
      </c>
      <c r="B10770" s="1" t="s">
        <v>16663</v>
      </c>
      <c r="C10770" s="1" t="s">
        <v>15531</v>
      </c>
      <c r="D10770" t="s">
        <v>16670</v>
      </c>
    </row>
    <row r="10771" spans="1:4" x14ac:dyDescent="0.25">
      <c r="A10771" s="4" t="str">
        <f>HYPERLINK("http://www.autodoc.ru/Web/price/art/RNLOG18194R?analog=on","RNLOG18194R")</f>
        <v>RNLOG18194R</v>
      </c>
      <c r="B10771" s="1" t="s">
        <v>16665</v>
      </c>
      <c r="C10771" s="1" t="s">
        <v>15531</v>
      </c>
      <c r="D10771" t="s">
        <v>16671</v>
      </c>
    </row>
    <row r="10772" spans="1:4" x14ac:dyDescent="0.25">
      <c r="A10772" s="4" t="str">
        <f>HYPERLINK("http://www.autodoc.ru/Web/price/art/RNLOG18195L?analog=on","RNLOG18195L")</f>
        <v>RNLOG18195L</v>
      </c>
      <c r="B10772" s="1" t="s">
        <v>16663</v>
      </c>
      <c r="C10772" s="1" t="s">
        <v>15531</v>
      </c>
      <c r="D10772" t="s">
        <v>16672</v>
      </c>
    </row>
    <row r="10773" spans="1:4" x14ac:dyDescent="0.25">
      <c r="A10773" s="4" t="str">
        <f>HYPERLINK("http://www.autodoc.ru/Web/price/art/RNLOG18195R?analog=on","RNLOG18195R")</f>
        <v>RNLOG18195R</v>
      </c>
      <c r="B10773" s="1" t="s">
        <v>16665</v>
      </c>
      <c r="C10773" s="1" t="s">
        <v>15531</v>
      </c>
      <c r="D10773" t="s">
        <v>16673</v>
      </c>
    </row>
    <row r="10774" spans="1:4" x14ac:dyDescent="0.25">
      <c r="A10774" s="4" t="str">
        <f>HYPERLINK("http://www.autodoc.ru/Web/price/art/RNLOG18196?analog=on","RNLOG18196")</f>
        <v>RNLOG18196</v>
      </c>
      <c r="B10774" s="1" t="s">
        <v>16649</v>
      </c>
      <c r="C10774" s="1" t="s">
        <v>15531</v>
      </c>
      <c r="D10774" t="s">
        <v>16674</v>
      </c>
    </row>
    <row r="10775" spans="1:4" x14ac:dyDescent="0.25">
      <c r="A10775" s="4" t="str">
        <f>HYPERLINK("http://www.autodoc.ru/Web/price/art/RNLOG14240?analog=on","RNLOG14240")</f>
        <v>RNLOG14240</v>
      </c>
      <c r="B10775" s="1" t="s">
        <v>16675</v>
      </c>
      <c r="C10775" s="1" t="s">
        <v>1467</v>
      </c>
      <c r="D10775" t="s">
        <v>16676</v>
      </c>
    </row>
    <row r="10776" spans="1:4" x14ac:dyDescent="0.25">
      <c r="A10776" s="4" t="str">
        <f>HYPERLINK("http://www.autodoc.ru/Web/price/art/RNLOG14241?analog=on","RNLOG14241")</f>
        <v>RNLOG14241</v>
      </c>
      <c r="B10776" s="1" t="s">
        <v>16675</v>
      </c>
      <c r="C10776" s="1" t="s">
        <v>1467</v>
      </c>
      <c r="D10776" t="s">
        <v>16677</v>
      </c>
    </row>
    <row r="10777" spans="1:4" x14ac:dyDescent="0.25">
      <c r="A10777" s="4" t="str">
        <f>HYPERLINK("http://www.autodoc.ru/Web/price/art/RNLOG14242?analog=on","RNLOG14242")</f>
        <v>RNLOG14242</v>
      </c>
      <c r="B10777" s="1" t="s">
        <v>16675</v>
      </c>
      <c r="C10777" s="1" t="s">
        <v>1467</v>
      </c>
      <c r="D10777" t="s">
        <v>16678</v>
      </c>
    </row>
    <row r="10778" spans="1:4" x14ac:dyDescent="0.25">
      <c r="A10778" s="4" t="str">
        <f>HYPERLINK("http://www.autodoc.ru/Web/price/art/RNLOG14243?analog=on","RNLOG14243")</f>
        <v>RNLOG14243</v>
      </c>
      <c r="B10778" s="1" t="s">
        <v>16675</v>
      </c>
      <c r="C10778" s="1" t="s">
        <v>1467</v>
      </c>
      <c r="D10778" t="s">
        <v>16679</v>
      </c>
    </row>
    <row r="10779" spans="1:4" x14ac:dyDescent="0.25">
      <c r="A10779" s="4" t="str">
        <f>HYPERLINK("http://www.autodoc.ru/Web/price/art/RNLOG14270L?analog=on","RNLOG14270L")</f>
        <v>RNLOG14270L</v>
      </c>
      <c r="B10779" s="1" t="s">
        <v>16680</v>
      </c>
      <c r="C10779" s="1" t="s">
        <v>1467</v>
      </c>
      <c r="D10779" t="s">
        <v>16681</v>
      </c>
    </row>
    <row r="10780" spans="1:4" x14ac:dyDescent="0.25">
      <c r="A10780" s="4" t="str">
        <f>HYPERLINK("http://www.autodoc.ru/Web/price/art/RNLOG14270R?analog=on","RNLOG14270R")</f>
        <v>RNLOG14270R</v>
      </c>
      <c r="B10780" s="1" t="s">
        <v>16682</v>
      </c>
      <c r="C10780" s="1" t="s">
        <v>1467</v>
      </c>
      <c r="D10780" t="s">
        <v>16683</v>
      </c>
    </row>
    <row r="10781" spans="1:4" x14ac:dyDescent="0.25">
      <c r="A10781" s="4" t="str">
        <f>HYPERLINK("http://www.autodoc.ru/Web/price/art/RNSAN14270L?analog=on","RNSAN14270L")</f>
        <v>RNSAN14270L</v>
      </c>
      <c r="B10781" s="1" t="s">
        <v>16684</v>
      </c>
      <c r="C10781" s="1" t="s">
        <v>1467</v>
      </c>
      <c r="D10781" t="s">
        <v>16685</v>
      </c>
    </row>
    <row r="10782" spans="1:4" x14ac:dyDescent="0.25">
      <c r="A10782" s="4" t="str">
        <f>HYPERLINK("http://www.autodoc.ru/Web/price/art/RNSAN14270R?analog=on","RNSAN14270R")</f>
        <v>RNSAN14270R</v>
      </c>
      <c r="B10782" s="1" t="s">
        <v>16686</v>
      </c>
      <c r="C10782" s="1" t="s">
        <v>1467</v>
      </c>
      <c r="D10782" t="s">
        <v>16687</v>
      </c>
    </row>
    <row r="10783" spans="1:4" x14ac:dyDescent="0.25">
      <c r="A10783" s="4" t="str">
        <f>HYPERLINK("http://www.autodoc.ru/Web/price/art/RNLOG14271L?analog=on","RNLOG14271L")</f>
        <v>RNLOG14271L</v>
      </c>
      <c r="B10783" s="1" t="s">
        <v>16688</v>
      </c>
      <c r="C10783" s="1" t="s">
        <v>1467</v>
      </c>
      <c r="D10783" t="s">
        <v>16689</v>
      </c>
    </row>
    <row r="10784" spans="1:4" x14ac:dyDescent="0.25">
      <c r="A10784" s="4" t="str">
        <f>HYPERLINK("http://www.autodoc.ru/Web/price/art/RNLOG14271R?analog=on","RNLOG14271R")</f>
        <v>RNLOG14271R</v>
      </c>
      <c r="B10784" s="1" t="s">
        <v>16690</v>
      </c>
      <c r="C10784" s="1" t="s">
        <v>1467</v>
      </c>
      <c r="D10784" t="s">
        <v>16691</v>
      </c>
    </row>
    <row r="10785" spans="1:4" x14ac:dyDescent="0.25">
      <c r="A10785" s="4" t="str">
        <f>HYPERLINK("http://www.autodoc.ru/Web/price/art/RNLOG14272L?analog=on","RNLOG14272L")</f>
        <v>RNLOG14272L</v>
      </c>
      <c r="B10785" s="1" t="s">
        <v>16692</v>
      </c>
      <c r="C10785" s="1" t="s">
        <v>1467</v>
      </c>
      <c r="D10785" t="s">
        <v>16693</v>
      </c>
    </row>
    <row r="10786" spans="1:4" x14ac:dyDescent="0.25">
      <c r="A10786" s="4" t="str">
        <f>HYPERLINK("http://www.autodoc.ru/Web/price/art/RNLOG14272R?analog=on","RNLOG14272R")</f>
        <v>RNLOG14272R</v>
      </c>
      <c r="B10786" s="1" t="s">
        <v>16694</v>
      </c>
      <c r="C10786" s="1" t="s">
        <v>1467</v>
      </c>
      <c r="D10786" t="s">
        <v>16695</v>
      </c>
    </row>
    <row r="10787" spans="1:4" x14ac:dyDescent="0.25">
      <c r="A10787" s="4" t="str">
        <f>HYPERLINK("http://www.autodoc.ru/Web/price/art/RNLOG14273L?analog=on","RNLOG14273L")</f>
        <v>RNLOG14273L</v>
      </c>
      <c r="B10787" s="1" t="s">
        <v>16688</v>
      </c>
      <c r="C10787" s="1" t="s">
        <v>1467</v>
      </c>
      <c r="D10787" t="s">
        <v>16696</v>
      </c>
    </row>
    <row r="10788" spans="1:4" x14ac:dyDescent="0.25">
      <c r="A10788" s="4" t="str">
        <f>HYPERLINK("http://www.autodoc.ru/Web/price/art/RNLOG14273R?analog=on","RNLOG14273R")</f>
        <v>RNLOG14273R</v>
      </c>
      <c r="B10788" s="1" t="s">
        <v>16690</v>
      </c>
      <c r="C10788" s="1" t="s">
        <v>1467</v>
      </c>
      <c r="D10788" t="s">
        <v>16697</v>
      </c>
    </row>
    <row r="10789" spans="1:4" x14ac:dyDescent="0.25">
      <c r="A10789" s="4" t="str">
        <f>HYPERLINK("http://www.autodoc.ru/Web/price/art/RNLOG14274L?analog=on","RNLOG14274L")</f>
        <v>RNLOG14274L</v>
      </c>
      <c r="B10789" s="1" t="s">
        <v>16688</v>
      </c>
      <c r="C10789" s="1" t="s">
        <v>1467</v>
      </c>
      <c r="D10789" t="s">
        <v>16698</v>
      </c>
    </row>
    <row r="10790" spans="1:4" x14ac:dyDescent="0.25">
      <c r="A10790" s="4" t="str">
        <f>HYPERLINK("http://www.autodoc.ru/Web/price/art/RNLOG14274R?analog=on","RNLOG14274R")</f>
        <v>RNLOG14274R</v>
      </c>
      <c r="B10790" s="1" t="s">
        <v>16690</v>
      </c>
      <c r="C10790" s="1" t="s">
        <v>1467</v>
      </c>
      <c r="D10790" t="s">
        <v>16699</v>
      </c>
    </row>
    <row r="10791" spans="1:4" x14ac:dyDescent="0.25">
      <c r="A10791" s="4" t="str">
        <f>HYPERLINK("http://www.autodoc.ru/Web/price/art/RNSAN14290L?analog=on","RNSAN14290L")</f>
        <v>RNSAN14290L</v>
      </c>
      <c r="B10791" s="1" t="s">
        <v>16700</v>
      </c>
      <c r="C10791" s="1" t="s">
        <v>1467</v>
      </c>
      <c r="D10791" t="s">
        <v>16701</v>
      </c>
    </row>
    <row r="10792" spans="1:4" x14ac:dyDescent="0.25">
      <c r="A10792" s="4" t="str">
        <f>HYPERLINK("http://www.autodoc.ru/Web/price/art/RNSAN14290R?analog=on","RNSAN14290R")</f>
        <v>RNSAN14290R</v>
      </c>
      <c r="B10792" s="1" t="s">
        <v>16702</v>
      </c>
      <c r="C10792" s="1" t="s">
        <v>1467</v>
      </c>
      <c r="D10792" t="s">
        <v>16703</v>
      </c>
    </row>
    <row r="10793" spans="1:4" x14ac:dyDescent="0.25">
      <c r="A10793" s="4" t="str">
        <f>HYPERLINK("http://www.autodoc.ru/Web/price/art/RNSAN14291L?analog=on","RNSAN14291L")</f>
        <v>RNSAN14291L</v>
      </c>
      <c r="B10793" s="1" t="s">
        <v>16704</v>
      </c>
      <c r="C10793" s="1" t="s">
        <v>1467</v>
      </c>
      <c r="D10793" t="s">
        <v>16705</v>
      </c>
    </row>
    <row r="10794" spans="1:4" x14ac:dyDescent="0.25">
      <c r="A10794" s="4" t="str">
        <f>HYPERLINK("http://www.autodoc.ru/Web/price/art/RNSAN14291R?analog=on","RNSAN14291R")</f>
        <v>RNSAN14291R</v>
      </c>
      <c r="B10794" s="1" t="s">
        <v>16706</v>
      </c>
      <c r="C10794" s="1" t="s">
        <v>1467</v>
      </c>
      <c r="D10794" t="s">
        <v>16707</v>
      </c>
    </row>
    <row r="10795" spans="1:4" x14ac:dyDescent="0.25">
      <c r="A10795" s="4" t="str">
        <f>HYPERLINK("http://www.autodoc.ru/Web/price/art/RNLOG14300L?analog=on","RNLOG14300L")</f>
        <v>RNLOG14300L</v>
      </c>
      <c r="B10795" s="1" t="s">
        <v>16708</v>
      </c>
      <c r="C10795" s="1" t="s">
        <v>1467</v>
      </c>
      <c r="D10795" t="s">
        <v>16709</v>
      </c>
    </row>
    <row r="10796" spans="1:4" x14ac:dyDescent="0.25">
      <c r="A10796" s="4" t="str">
        <f>HYPERLINK("http://www.autodoc.ru/Web/price/art/RNLOG14300R?analog=on","RNLOG14300R")</f>
        <v>RNLOG14300R</v>
      </c>
      <c r="B10796" s="1" t="s">
        <v>16710</v>
      </c>
      <c r="C10796" s="1" t="s">
        <v>1467</v>
      </c>
      <c r="D10796" t="s">
        <v>16711</v>
      </c>
    </row>
    <row r="10797" spans="1:4" x14ac:dyDescent="0.25">
      <c r="A10797" s="4" t="str">
        <f>HYPERLINK("http://www.autodoc.ru/Web/price/art/RNLOG14301L?analog=on","RNLOG14301L")</f>
        <v>RNLOG14301L</v>
      </c>
      <c r="B10797" s="1" t="s">
        <v>16708</v>
      </c>
      <c r="C10797" s="1" t="s">
        <v>1467</v>
      </c>
      <c r="D10797" t="s">
        <v>16712</v>
      </c>
    </row>
    <row r="10798" spans="1:4" x14ac:dyDescent="0.25">
      <c r="A10798" s="4" t="str">
        <f>HYPERLINK("http://www.autodoc.ru/Web/price/art/RNLOG14301R?analog=on","RNLOG14301R")</f>
        <v>RNLOG14301R</v>
      </c>
      <c r="B10798" s="1" t="s">
        <v>16710</v>
      </c>
      <c r="C10798" s="1" t="s">
        <v>1467</v>
      </c>
      <c r="D10798" t="s">
        <v>16713</v>
      </c>
    </row>
    <row r="10799" spans="1:4" x14ac:dyDescent="0.25">
      <c r="A10799" s="4" t="str">
        <f>HYPERLINK("http://www.autodoc.ru/Web/price/art/RNLOG14330?analog=on","RNLOG14330")</f>
        <v>RNLOG14330</v>
      </c>
      <c r="B10799" s="1" t="s">
        <v>16714</v>
      </c>
      <c r="C10799" s="1" t="s">
        <v>1467</v>
      </c>
      <c r="D10799" t="s">
        <v>16715</v>
      </c>
    </row>
    <row r="10800" spans="1:4" x14ac:dyDescent="0.25">
      <c r="A10800" s="4" t="str">
        <f>HYPERLINK("http://www.autodoc.ru/Web/price/art/RNLOG14331?analog=on","RNLOG14331")</f>
        <v>RNLOG14331</v>
      </c>
      <c r="B10800" s="1" t="s">
        <v>16714</v>
      </c>
      <c r="C10800" s="1" t="s">
        <v>1467</v>
      </c>
      <c r="D10800" t="s">
        <v>16412</v>
      </c>
    </row>
    <row r="10801" spans="1:4" x14ac:dyDescent="0.25">
      <c r="A10801" s="4" t="str">
        <f>HYPERLINK("http://www.autodoc.ru/Web/price/art/RNLOG14380?analog=on","RNLOG14380")</f>
        <v>RNLOG14380</v>
      </c>
      <c r="B10801" s="1" t="s">
        <v>16716</v>
      </c>
      <c r="C10801" s="1" t="s">
        <v>1467</v>
      </c>
      <c r="D10801" t="s">
        <v>16717</v>
      </c>
    </row>
    <row r="10802" spans="1:4" x14ac:dyDescent="0.25">
      <c r="A10802" s="4" t="str">
        <f>HYPERLINK("http://www.autodoc.ru/Web/price/art/RNLOG14381?analog=on","RNLOG14381")</f>
        <v>RNLOG14381</v>
      </c>
      <c r="B10802" s="1" t="s">
        <v>16716</v>
      </c>
      <c r="C10802" s="1" t="s">
        <v>1467</v>
      </c>
      <c r="D10802" t="s">
        <v>16420</v>
      </c>
    </row>
    <row r="10803" spans="1:4" x14ac:dyDescent="0.25">
      <c r="A10803" s="4" t="str">
        <f>HYPERLINK("http://www.autodoc.ru/Web/price/art/RNLOG14382?analog=on","RNLOG14382")</f>
        <v>RNLOG14382</v>
      </c>
      <c r="B10803" s="1" t="s">
        <v>16716</v>
      </c>
      <c r="C10803" s="1" t="s">
        <v>1467</v>
      </c>
      <c r="D10803" t="s">
        <v>16422</v>
      </c>
    </row>
    <row r="10804" spans="1:4" x14ac:dyDescent="0.25">
      <c r="A10804" s="4" t="str">
        <f>HYPERLINK("http://www.autodoc.ru/Web/price/art/RNLOG14430?analog=on","RNLOG14430")</f>
        <v>RNLOG14430</v>
      </c>
      <c r="B10804" s="1" t="s">
        <v>16718</v>
      </c>
      <c r="C10804" s="1" t="s">
        <v>1467</v>
      </c>
      <c r="D10804" t="s">
        <v>16719</v>
      </c>
    </row>
    <row r="10805" spans="1:4" x14ac:dyDescent="0.25">
      <c r="A10805" s="4" t="str">
        <f>HYPERLINK("http://www.autodoc.ru/Web/price/art/RNLOG14450BL?analog=on","RNLOG14450BL")</f>
        <v>RNLOG14450BL</v>
      </c>
      <c r="B10805" s="1" t="s">
        <v>16720</v>
      </c>
      <c r="C10805" s="1" t="s">
        <v>1467</v>
      </c>
      <c r="D10805" t="s">
        <v>16721</v>
      </c>
    </row>
    <row r="10806" spans="1:4" x14ac:dyDescent="0.25">
      <c r="A10806" s="4" t="str">
        <f>HYPERLINK("http://www.autodoc.ru/Web/price/art/RNLOG14450BR?analog=on","RNLOG14450BR")</f>
        <v>RNLOG14450BR</v>
      </c>
      <c r="B10806" s="1" t="s">
        <v>16722</v>
      </c>
      <c r="C10806" s="1" t="s">
        <v>1467</v>
      </c>
      <c r="D10806" t="s">
        <v>16723</v>
      </c>
    </row>
    <row r="10807" spans="1:4" x14ac:dyDescent="0.25">
      <c r="A10807" s="4" t="str">
        <f>HYPERLINK("http://www.autodoc.ru/Web/price/art/RNLOG14451L?analog=on","RNLOG14451L")</f>
        <v>RNLOG14451L</v>
      </c>
      <c r="B10807" s="1" t="s">
        <v>16724</v>
      </c>
      <c r="C10807" s="1" t="s">
        <v>1467</v>
      </c>
      <c r="D10807" t="s">
        <v>16725</v>
      </c>
    </row>
    <row r="10808" spans="1:4" x14ac:dyDescent="0.25">
      <c r="A10808" s="4" t="str">
        <f>HYPERLINK("http://www.autodoc.ru/Web/price/art/RNLOG14451R?analog=on","RNLOG14451R")</f>
        <v>RNLOG14451R</v>
      </c>
      <c r="B10808" s="1" t="s">
        <v>16726</v>
      </c>
      <c r="C10808" s="1" t="s">
        <v>1467</v>
      </c>
      <c r="D10808" t="s">
        <v>16727</v>
      </c>
    </row>
    <row r="10809" spans="1:4" x14ac:dyDescent="0.25">
      <c r="A10809" s="4" t="str">
        <f>HYPERLINK("http://www.autodoc.ru/Web/price/art/RNLOG14452L?analog=on","RNLOG14452L")</f>
        <v>RNLOG14452L</v>
      </c>
      <c r="B10809" s="1" t="s">
        <v>16728</v>
      </c>
      <c r="C10809" s="1" t="s">
        <v>1467</v>
      </c>
      <c r="D10809" t="s">
        <v>16729</v>
      </c>
    </row>
    <row r="10810" spans="1:4" x14ac:dyDescent="0.25">
      <c r="A10810" s="4" t="str">
        <f>HYPERLINK("http://www.autodoc.ru/Web/price/art/RNLOG14452R?analog=on","RNLOG14452R")</f>
        <v>RNLOG14452R</v>
      </c>
      <c r="B10810" s="1" t="s">
        <v>16730</v>
      </c>
      <c r="C10810" s="1" t="s">
        <v>1467</v>
      </c>
      <c r="D10810" t="s">
        <v>16731</v>
      </c>
    </row>
    <row r="10811" spans="1:4" x14ac:dyDescent="0.25">
      <c r="A10811" s="4" t="str">
        <f>HYPERLINK("http://www.autodoc.ru/Web/price/art/RNLOG14453L?analog=on","RNLOG14453L")</f>
        <v>RNLOG14453L</v>
      </c>
      <c r="B10811" s="1" t="s">
        <v>16732</v>
      </c>
      <c r="C10811" s="1" t="s">
        <v>1467</v>
      </c>
      <c r="D10811" t="s">
        <v>16733</v>
      </c>
    </row>
    <row r="10812" spans="1:4" x14ac:dyDescent="0.25">
      <c r="A10812" s="4" t="str">
        <f>HYPERLINK("http://www.autodoc.ru/Web/price/art/RNLOG14453R?analog=on","RNLOG14453R")</f>
        <v>RNLOG14453R</v>
      </c>
      <c r="B10812" s="1" t="s">
        <v>16734</v>
      </c>
      <c r="C10812" s="1" t="s">
        <v>1467</v>
      </c>
      <c r="D10812" t="s">
        <v>16735</v>
      </c>
    </row>
    <row r="10813" spans="1:4" x14ac:dyDescent="0.25">
      <c r="A10813" s="4" t="str">
        <f>HYPERLINK("http://www.autodoc.ru/Web/price/art/RNLOG184G0?analog=on","RNLOG184G0")</f>
        <v>RNLOG184G0</v>
      </c>
      <c r="B10813" s="1" t="s">
        <v>16736</v>
      </c>
      <c r="C10813" s="1" t="s">
        <v>15531</v>
      </c>
      <c r="D10813" t="s">
        <v>16737</v>
      </c>
    </row>
    <row r="10814" spans="1:4" x14ac:dyDescent="0.25">
      <c r="A10814" s="4" t="str">
        <f>HYPERLINK("http://www.autodoc.ru/Web/price/art/RNSAN144H0?analog=on","RNSAN144H0")</f>
        <v>RNSAN144H0</v>
      </c>
      <c r="B10814" s="1" t="s">
        <v>16738</v>
      </c>
      <c r="C10814" s="1" t="s">
        <v>1467</v>
      </c>
      <c r="D10814" t="s">
        <v>16739</v>
      </c>
    </row>
    <row r="10815" spans="1:4" x14ac:dyDescent="0.25">
      <c r="A10815" s="4" t="str">
        <f>HYPERLINK("http://www.autodoc.ru/Web/price/art/RNLOG14510R?analog=on","RNLOG14510R")</f>
        <v>RNLOG14510R</v>
      </c>
      <c r="B10815" s="1" t="s">
        <v>16740</v>
      </c>
      <c r="C10815" s="1" t="s">
        <v>1467</v>
      </c>
      <c r="D10815" t="s">
        <v>16741</v>
      </c>
    </row>
    <row r="10816" spans="1:4" x14ac:dyDescent="0.25">
      <c r="A10816" s="4" t="str">
        <f>HYPERLINK("http://www.autodoc.ru/Web/price/art/RNLOG14510L?analog=on","RNLOG14510L")</f>
        <v>RNLOG14510L</v>
      </c>
      <c r="B10816" s="1" t="s">
        <v>16742</v>
      </c>
      <c r="C10816" s="1" t="s">
        <v>1467</v>
      </c>
      <c r="D10816" t="s">
        <v>16743</v>
      </c>
    </row>
    <row r="10817" spans="1:4" x14ac:dyDescent="0.25">
      <c r="A10817" s="4" t="str">
        <f>HYPERLINK("http://www.autodoc.ru/Web/price/art/RNLOG14520L?analog=on","RNLOG14520L")</f>
        <v>RNLOG14520L</v>
      </c>
      <c r="B10817" s="1" t="s">
        <v>16744</v>
      </c>
      <c r="C10817" s="1" t="s">
        <v>1467</v>
      </c>
      <c r="D10817" t="s">
        <v>16745</v>
      </c>
    </row>
    <row r="10818" spans="1:4" x14ac:dyDescent="0.25">
      <c r="A10818" s="4" t="str">
        <f>HYPERLINK("http://www.autodoc.ru/Web/price/art/RNLOG14520R?analog=on","RNLOG14520R")</f>
        <v>RNLOG14520R</v>
      </c>
      <c r="B10818" s="1" t="s">
        <v>16746</v>
      </c>
      <c r="C10818" s="1" t="s">
        <v>1467</v>
      </c>
      <c r="D10818" t="s">
        <v>16747</v>
      </c>
    </row>
    <row r="10819" spans="1:4" x14ac:dyDescent="0.25">
      <c r="A10819" s="4" t="str">
        <f>HYPERLINK("http://www.autodoc.ru/Web/price/art/RNSAN14520L?analog=on","RNSAN14520L")</f>
        <v>RNSAN14520L</v>
      </c>
      <c r="B10819" s="1" t="s">
        <v>16748</v>
      </c>
      <c r="C10819" s="1" t="s">
        <v>1467</v>
      </c>
      <c r="D10819" t="s">
        <v>16749</v>
      </c>
    </row>
    <row r="10820" spans="1:4" x14ac:dyDescent="0.25">
      <c r="A10820" s="4" t="str">
        <f>HYPERLINK("http://www.autodoc.ru/Web/price/art/RNSAN14520R?analog=on","RNSAN14520R")</f>
        <v>RNSAN14520R</v>
      </c>
      <c r="B10820" s="1" t="s">
        <v>16750</v>
      </c>
      <c r="C10820" s="1" t="s">
        <v>1467</v>
      </c>
      <c r="D10820" t="s">
        <v>16751</v>
      </c>
    </row>
    <row r="10821" spans="1:4" x14ac:dyDescent="0.25">
      <c r="A10821" s="4" t="str">
        <f>HYPERLINK("http://www.autodoc.ru/Web/price/art/RNLOG14560L?analog=on","RNLOG14560L")</f>
        <v>RNLOG14560L</v>
      </c>
      <c r="B10821" s="1" t="s">
        <v>16752</v>
      </c>
      <c r="C10821" s="1" t="s">
        <v>1467</v>
      </c>
      <c r="D10821" t="s">
        <v>16753</v>
      </c>
    </row>
    <row r="10822" spans="1:4" x14ac:dyDescent="0.25">
      <c r="A10822" s="4" t="str">
        <f>HYPERLINK("http://www.autodoc.ru/Web/price/art/RNLOG14560R?analog=on","RNLOG14560R")</f>
        <v>RNLOG14560R</v>
      </c>
      <c r="B10822" s="1" t="s">
        <v>16754</v>
      </c>
      <c r="C10822" s="1" t="s">
        <v>1467</v>
      </c>
      <c r="D10822" t="s">
        <v>16755</v>
      </c>
    </row>
    <row r="10823" spans="1:4" x14ac:dyDescent="0.25">
      <c r="A10823" s="4" t="str">
        <f>HYPERLINK("http://www.autodoc.ru/Web/price/art/RNSAN14560L?analog=on","RNSAN14560L")</f>
        <v>RNSAN14560L</v>
      </c>
      <c r="B10823" s="1" t="s">
        <v>16756</v>
      </c>
      <c r="C10823" s="1" t="s">
        <v>1467</v>
      </c>
      <c r="D10823" t="s">
        <v>16757</v>
      </c>
    </row>
    <row r="10824" spans="1:4" x14ac:dyDescent="0.25">
      <c r="A10824" s="4" t="str">
        <f>HYPERLINK("http://www.autodoc.ru/Web/price/art/RNSAN14560R?analog=on","RNSAN14560R")</f>
        <v>RNSAN14560R</v>
      </c>
      <c r="B10824" s="1" t="s">
        <v>16758</v>
      </c>
      <c r="C10824" s="1" t="s">
        <v>1467</v>
      </c>
      <c r="D10824" t="s">
        <v>16759</v>
      </c>
    </row>
    <row r="10825" spans="1:4" x14ac:dyDescent="0.25">
      <c r="A10825" s="4" t="str">
        <f>HYPERLINK("http://www.autodoc.ru/Web/price/art/RNLOG14570L?analog=on","RNLOG14570L")</f>
        <v>RNLOG14570L</v>
      </c>
      <c r="B10825" s="1" t="s">
        <v>16760</v>
      </c>
      <c r="C10825" s="1" t="s">
        <v>1467</v>
      </c>
      <c r="D10825" t="s">
        <v>16491</v>
      </c>
    </row>
    <row r="10826" spans="1:4" x14ac:dyDescent="0.25">
      <c r="A10826" s="4" t="str">
        <f>HYPERLINK("http://www.autodoc.ru/Web/price/art/RNLOG14570R?analog=on","RNLOG14570R")</f>
        <v>RNLOG14570R</v>
      </c>
      <c r="B10826" s="1" t="s">
        <v>16761</v>
      </c>
      <c r="C10826" s="1" t="s">
        <v>1467</v>
      </c>
      <c r="D10826" t="s">
        <v>16493</v>
      </c>
    </row>
    <row r="10827" spans="1:4" x14ac:dyDescent="0.25">
      <c r="A10827" s="4" t="str">
        <f>HYPERLINK("http://www.autodoc.ru/Web/price/art/RNLOG14600?analog=on","RNLOG14600")</f>
        <v>RNLOG14600</v>
      </c>
      <c r="B10827" s="1" t="s">
        <v>16762</v>
      </c>
      <c r="C10827" s="1" t="s">
        <v>1467</v>
      </c>
      <c r="D10827" t="s">
        <v>16497</v>
      </c>
    </row>
    <row r="10828" spans="1:4" x14ac:dyDescent="0.25">
      <c r="A10828" s="4" t="str">
        <f>HYPERLINK("http://www.autodoc.ru/Web/price/art/RNSAN14600?analog=on","RNSAN14600")</f>
        <v>RNSAN14600</v>
      </c>
      <c r="B10828" s="1" t="s">
        <v>16763</v>
      </c>
      <c r="C10828" s="1" t="s">
        <v>1467</v>
      </c>
      <c r="D10828" t="s">
        <v>16764</v>
      </c>
    </row>
    <row r="10829" spans="1:4" x14ac:dyDescent="0.25">
      <c r="A10829" s="4" t="str">
        <f>HYPERLINK("http://www.autodoc.ru/Web/price/art/RNLOG14640?analog=on","RNLOG14640")</f>
        <v>RNLOG14640</v>
      </c>
      <c r="B10829" s="1" t="s">
        <v>16765</v>
      </c>
      <c r="C10829" s="1" t="s">
        <v>1467</v>
      </c>
      <c r="D10829" t="s">
        <v>16766</v>
      </c>
    </row>
    <row r="10830" spans="1:4" x14ac:dyDescent="0.25">
      <c r="A10830" s="4" t="str">
        <f>HYPERLINK("http://www.autodoc.ru/Web/price/art/RNSAN14640?analog=on","RNSAN14640")</f>
        <v>RNSAN14640</v>
      </c>
      <c r="B10830" s="1" t="s">
        <v>16767</v>
      </c>
      <c r="C10830" s="1" t="s">
        <v>1467</v>
      </c>
      <c r="D10830" t="s">
        <v>16768</v>
      </c>
    </row>
    <row r="10831" spans="1:4" x14ac:dyDescent="0.25">
      <c r="A10831" s="4" t="str">
        <f>HYPERLINK("http://www.autodoc.ru/Web/price/art/RNLOG14641?analog=on","RNLOG14641")</f>
        <v>RNLOG14641</v>
      </c>
      <c r="B10831" s="1" t="s">
        <v>16765</v>
      </c>
      <c r="C10831" s="1" t="s">
        <v>1467</v>
      </c>
      <c r="D10831" t="s">
        <v>16769</v>
      </c>
    </row>
    <row r="10832" spans="1:4" x14ac:dyDescent="0.25">
      <c r="A10832" s="4" t="str">
        <f>HYPERLINK("http://www.autodoc.ru/Web/price/art/RNSAN14641?analog=on","RNSAN14641")</f>
        <v>RNSAN14641</v>
      </c>
      <c r="B10832" s="1" t="s">
        <v>16770</v>
      </c>
      <c r="C10832" s="1" t="s">
        <v>1467</v>
      </c>
      <c r="D10832" t="s">
        <v>16771</v>
      </c>
    </row>
    <row r="10833" spans="1:4" x14ac:dyDescent="0.25">
      <c r="A10833" s="4" t="str">
        <f>HYPERLINK("http://www.autodoc.ru/Web/price/art/RNLOG14642?analog=on","RNLOG14642")</f>
        <v>RNLOG14642</v>
      </c>
      <c r="B10833" s="1" t="s">
        <v>16765</v>
      </c>
      <c r="C10833" s="1" t="s">
        <v>1467</v>
      </c>
      <c r="D10833" t="s">
        <v>16772</v>
      </c>
    </row>
    <row r="10834" spans="1:4" x14ac:dyDescent="0.25">
      <c r="A10834" s="4" t="str">
        <f>HYPERLINK("http://www.autodoc.ru/Web/price/art/RNSAN14660L?analog=on","RNSAN14660L")</f>
        <v>RNSAN14660L</v>
      </c>
      <c r="B10834" s="1" t="s">
        <v>16773</v>
      </c>
      <c r="C10834" s="1" t="s">
        <v>1467</v>
      </c>
      <c r="D10834" t="s">
        <v>16774</v>
      </c>
    </row>
    <row r="10835" spans="1:4" x14ac:dyDescent="0.25">
      <c r="A10835" s="4" t="str">
        <f>HYPERLINK("http://www.autodoc.ru/Web/price/art/RNSAN14660R?analog=on","RNSAN14660R")</f>
        <v>RNSAN14660R</v>
      </c>
      <c r="B10835" s="1" t="s">
        <v>16775</v>
      </c>
      <c r="C10835" s="1" t="s">
        <v>1467</v>
      </c>
      <c r="D10835" t="s">
        <v>16776</v>
      </c>
    </row>
    <row r="10836" spans="1:4" x14ac:dyDescent="0.25">
      <c r="A10836" s="4" t="str">
        <f>HYPERLINK("http://www.autodoc.ru/Web/price/art/RNLOG14740L?analog=on","RNLOG14740L")</f>
        <v>RNLOG14740L</v>
      </c>
      <c r="B10836" s="1" t="s">
        <v>16777</v>
      </c>
      <c r="C10836" s="1" t="s">
        <v>1467</v>
      </c>
      <c r="D10836" t="s">
        <v>16523</v>
      </c>
    </row>
    <row r="10837" spans="1:4" x14ac:dyDescent="0.25">
      <c r="A10837" s="4" t="str">
        <f>HYPERLINK("http://www.autodoc.ru/Web/price/art/RNLOG14740R?analog=on","RNLOG14740R")</f>
        <v>RNLOG14740R</v>
      </c>
      <c r="B10837" s="1" t="s">
        <v>16778</v>
      </c>
      <c r="C10837" s="1" t="s">
        <v>1467</v>
      </c>
      <c r="D10837" t="s">
        <v>16526</v>
      </c>
    </row>
    <row r="10838" spans="1:4" x14ac:dyDescent="0.25">
      <c r="A10838" s="4" t="str">
        <f>HYPERLINK("http://www.autodoc.ru/Web/price/art/RNSAN14740L?analog=on","RNSAN14740L")</f>
        <v>RNSAN14740L</v>
      </c>
      <c r="B10838" s="1" t="s">
        <v>16779</v>
      </c>
      <c r="C10838" s="1" t="s">
        <v>1467</v>
      </c>
      <c r="D10838" t="s">
        <v>16780</v>
      </c>
    </row>
    <row r="10839" spans="1:4" x14ac:dyDescent="0.25">
      <c r="A10839" s="4" t="str">
        <f>HYPERLINK("http://www.autodoc.ru/Web/price/art/RNSAN14740R?analog=on","RNSAN14740R")</f>
        <v>RNSAN14740R</v>
      </c>
      <c r="B10839" s="1" t="s">
        <v>16781</v>
      </c>
      <c r="C10839" s="1" t="s">
        <v>1467</v>
      </c>
      <c r="D10839" t="s">
        <v>16782</v>
      </c>
    </row>
    <row r="10840" spans="1:4" x14ac:dyDescent="0.25">
      <c r="A10840" s="4" t="str">
        <f>HYPERLINK("http://www.autodoc.ru/Web/price/art/RNLOG14741L?analog=on","RNLOG14741L")</f>
        <v>RNLOG14741L</v>
      </c>
      <c r="B10840" s="1" t="s">
        <v>16777</v>
      </c>
      <c r="C10840" s="1" t="s">
        <v>1467</v>
      </c>
      <c r="D10840" t="s">
        <v>16518</v>
      </c>
    </row>
    <row r="10841" spans="1:4" x14ac:dyDescent="0.25">
      <c r="A10841" s="4" t="str">
        <f>HYPERLINK("http://www.autodoc.ru/Web/price/art/RNLOG14741R?analog=on","RNLOG14741R")</f>
        <v>RNLOG14741R</v>
      </c>
      <c r="B10841" s="1" t="s">
        <v>16778</v>
      </c>
      <c r="C10841" s="1" t="s">
        <v>1467</v>
      </c>
      <c r="D10841" t="s">
        <v>16520</v>
      </c>
    </row>
    <row r="10842" spans="1:4" x14ac:dyDescent="0.25">
      <c r="A10842" s="4" t="str">
        <f>HYPERLINK("http://www.autodoc.ru/Web/price/art/RNLOG149A0L?analog=on","RNLOG149A0L")</f>
        <v>RNLOG149A0L</v>
      </c>
      <c r="B10842" s="1" t="s">
        <v>16783</v>
      </c>
      <c r="C10842" s="1" t="s">
        <v>1467</v>
      </c>
      <c r="D10842" t="s">
        <v>16784</v>
      </c>
    </row>
    <row r="10843" spans="1:4" x14ac:dyDescent="0.25">
      <c r="A10843" s="4" t="str">
        <f>HYPERLINK("http://www.autodoc.ru/Web/price/art/RNLOG149A0R?analog=on","RNLOG149A0R")</f>
        <v>RNLOG149A0R</v>
      </c>
      <c r="B10843" s="1" t="s">
        <v>16785</v>
      </c>
      <c r="C10843" s="1" t="s">
        <v>1467</v>
      </c>
      <c r="D10843" t="s">
        <v>16786</v>
      </c>
    </row>
    <row r="10844" spans="1:4" x14ac:dyDescent="0.25">
      <c r="A10844" s="4" t="str">
        <f>HYPERLINK("http://www.autodoc.ru/Web/price/art/RNLOG149A1L?analog=on","RNLOG149A1L")</f>
        <v>RNLOG149A1L</v>
      </c>
      <c r="B10844" s="1" t="s">
        <v>16783</v>
      </c>
      <c r="C10844" s="1" t="s">
        <v>1467</v>
      </c>
      <c r="D10844" t="s">
        <v>16787</v>
      </c>
    </row>
    <row r="10845" spans="1:4" x14ac:dyDescent="0.25">
      <c r="A10845" s="4" t="str">
        <f>HYPERLINK("http://www.autodoc.ru/Web/price/art/RNLOG149A1R?analog=on","RNLOG149A1R")</f>
        <v>RNLOG149A1R</v>
      </c>
      <c r="B10845" s="1" t="s">
        <v>16785</v>
      </c>
      <c r="C10845" s="1" t="s">
        <v>1467</v>
      </c>
      <c r="D10845" t="s">
        <v>16788</v>
      </c>
    </row>
    <row r="10846" spans="1:4" x14ac:dyDescent="0.25">
      <c r="A10846" s="4" t="str">
        <f>HYPERLINK("http://www.autodoc.ru/Web/price/art/RNLOG14920?analog=on","RNLOG14920")</f>
        <v>RNLOG14920</v>
      </c>
      <c r="B10846" s="1" t="s">
        <v>16789</v>
      </c>
      <c r="C10846" s="1" t="s">
        <v>1467</v>
      </c>
      <c r="D10846" t="s">
        <v>16790</v>
      </c>
    </row>
    <row r="10847" spans="1:4" x14ac:dyDescent="0.25">
      <c r="A10847" s="4" t="str">
        <f>HYPERLINK("http://www.autodoc.ru/Web/price/art/RNLOG149B0L?analog=on","RNLOG149B0L")</f>
        <v>RNLOG149B0L</v>
      </c>
      <c r="B10847" s="1" t="s">
        <v>16791</v>
      </c>
      <c r="C10847" s="1" t="s">
        <v>1467</v>
      </c>
      <c r="D10847" t="s">
        <v>16792</v>
      </c>
    </row>
    <row r="10848" spans="1:4" x14ac:dyDescent="0.25">
      <c r="A10848" s="4" t="str">
        <f>HYPERLINK("http://www.autodoc.ru/Web/price/art/RNLOG149B0R?analog=on","RNLOG149B0R")</f>
        <v>RNLOG149B0R</v>
      </c>
      <c r="B10848" s="1" t="s">
        <v>16793</v>
      </c>
      <c r="C10848" s="1" t="s">
        <v>1467</v>
      </c>
      <c r="D10848" t="s">
        <v>16794</v>
      </c>
    </row>
    <row r="10849" spans="1:4" x14ac:dyDescent="0.25">
      <c r="A10849" s="4" t="str">
        <f>HYPERLINK("http://www.autodoc.ru/Web/price/art/RNSAN149B0L?analog=on","RNSAN149B0L")</f>
        <v>RNSAN149B0L</v>
      </c>
      <c r="B10849" s="1" t="s">
        <v>16795</v>
      </c>
      <c r="C10849" s="1" t="s">
        <v>1467</v>
      </c>
      <c r="D10849" t="s">
        <v>16796</v>
      </c>
    </row>
    <row r="10850" spans="1:4" x14ac:dyDescent="0.25">
      <c r="A10850" s="4" t="str">
        <f>HYPERLINK("http://www.autodoc.ru/Web/price/art/RNSAN149B0R?analog=on","RNSAN149B0R")</f>
        <v>RNSAN149B0R</v>
      </c>
      <c r="B10850" s="1" t="s">
        <v>16797</v>
      </c>
      <c r="C10850" s="1" t="s">
        <v>1467</v>
      </c>
      <c r="D10850" t="s">
        <v>16798</v>
      </c>
    </row>
    <row r="10851" spans="1:4" x14ac:dyDescent="0.25">
      <c r="A10851" s="4" t="str">
        <f>HYPERLINK("http://www.autodoc.ru/Web/price/art/RNLOG149B1L?analog=on","RNLOG149B1L")</f>
        <v>RNLOG149B1L</v>
      </c>
      <c r="B10851" s="1" t="s">
        <v>16791</v>
      </c>
      <c r="C10851" s="1" t="s">
        <v>1467</v>
      </c>
      <c r="D10851" t="s">
        <v>16799</v>
      </c>
    </row>
    <row r="10852" spans="1:4" x14ac:dyDescent="0.25">
      <c r="A10852" s="4" t="str">
        <f>HYPERLINK("http://www.autodoc.ru/Web/price/art/RNLOG149B1R?analog=on","RNLOG149B1R")</f>
        <v>RNLOG149B1R</v>
      </c>
      <c r="B10852" s="1" t="s">
        <v>16793</v>
      </c>
      <c r="C10852" s="1" t="s">
        <v>1467</v>
      </c>
      <c r="D10852" t="s">
        <v>16800</v>
      </c>
    </row>
    <row r="10853" spans="1:4" x14ac:dyDescent="0.25">
      <c r="A10853" s="4" t="str">
        <f>HYPERLINK("http://www.autodoc.ru/Web/price/art/RNLOG149E0?analog=on","RNLOG149E0")</f>
        <v>RNLOG149E0</v>
      </c>
      <c r="B10853" s="1" t="s">
        <v>16801</v>
      </c>
      <c r="C10853" s="1" t="s">
        <v>1467</v>
      </c>
      <c r="D10853" t="s">
        <v>16802</v>
      </c>
    </row>
    <row r="10854" spans="1:4" x14ac:dyDescent="0.25">
      <c r="A10854" s="4" t="str">
        <f>HYPERLINK("http://www.autodoc.ru/Web/price/art/RNLOG149F0L?analog=on","RNLOG149F0L")</f>
        <v>RNLOG149F0L</v>
      </c>
      <c r="B10854" s="1" t="s">
        <v>16803</v>
      </c>
      <c r="C10854" s="1" t="s">
        <v>1467</v>
      </c>
      <c r="D10854" t="s">
        <v>16575</v>
      </c>
    </row>
    <row r="10855" spans="1:4" x14ac:dyDescent="0.25">
      <c r="A10855" s="4" t="str">
        <f>HYPERLINK("http://www.autodoc.ru/Web/price/art/RNLOG149F0R?analog=on","RNLOG149F0R")</f>
        <v>RNLOG149F0R</v>
      </c>
      <c r="B10855" s="1" t="s">
        <v>16804</v>
      </c>
      <c r="C10855" s="1" t="s">
        <v>1467</v>
      </c>
      <c r="D10855" t="s">
        <v>16577</v>
      </c>
    </row>
    <row r="10856" spans="1:4" x14ac:dyDescent="0.25">
      <c r="A10856" s="4" t="str">
        <f>HYPERLINK("http://www.autodoc.ru/Web/price/art/RNSAN149F0P?analog=on","RNSAN149F0P")</f>
        <v>RNSAN149F0P</v>
      </c>
      <c r="B10856" s="1" t="s">
        <v>16805</v>
      </c>
      <c r="C10856" s="1" t="s">
        <v>1467</v>
      </c>
      <c r="D10856" t="s">
        <v>16806</v>
      </c>
    </row>
    <row r="10857" spans="1:4" x14ac:dyDescent="0.25">
      <c r="A10857" s="3" t="s">
        <v>16807</v>
      </c>
      <c r="B10857" s="3"/>
      <c r="C10857" s="3"/>
      <c r="D10857" s="3"/>
    </row>
    <row r="10858" spans="1:4" x14ac:dyDescent="0.25">
      <c r="A10858" s="4" t="str">
        <f>HYPERLINK("http://www.autodoc.ru/Web/price/art/RNMAS10160?analog=on","RNMAS10160")</f>
        <v>RNMAS10160</v>
      </c>
      <c r="B10858" s="1" t="s">
        <v>16808</v>
      </c>
      <c r="C10858" s="1" t="s">
        <v>437</v>
      </c>
      <c r="D10858" t="s">
        <v>16809</v>
      </c>
    </row>
    <row r="10859" spans="1:4" x14ac:dyDescent="0.25">
      <c r="A10859" s="4" t="str">
        <f>HYPERLINK("http://www.autodoc.ru/Web/price/art/RNMAS10270L?analog=on","RNMAS10270L")</f>
        <v>RNMAS10270L</v>
      </c>
      <c r="B10859" s="1" t="s">
        <v>16810</v>
      </c>
      <c r="C10859" s="1" t="s">
        <v>437</v>
      </c>
      <c r="D10859" t="s">
        <v>16811</v>
      </c>
    </row>
    <row r="10860" spans="1:4" x14ac:dyDescent="0.25">
      <c r="A10860" s="4" t="str">
        <f>HYPERLINK("http://www.autodoc.ru/Web/price/art/RNMAS10270R?analog=on","RNMAS10270R")</f>
        <v>RNMAS10270R</v>
      </c>
      <c r="B10860" s="1" t="s">
        <v>16812</v>
      </c>
      <c r="C10860" s="1" t="s">
        <v>437</v>
      </c>
      <c r="D10860" t="s">
        <v>16813</v>
      </c>
    </row>
    <row r="10861" spans="1:4" x14ac:dyDescent="0.25">
      <c r="A10861" s="4" t="str">
        <f>HYPERLINK("http://www.autodoc.ru/Web/price/art/RNMAS10330?analog=on","RNMAS10330")</f>
        <v>RNMAS10330</v>
      </c>
      <c r="B10861" s="1" t="s">
        <v>16814</v>
      </c>
      <c r="C10861" s="1" t="s">
        <v>437</v>
      </c>
      <c r="D10861" t="s">
        <v>16815</v>
      </c>
    </row>
    <row r="10862" spans="1:4" x14ac:dyDescent="0.25">
      <c r="A10862" s="4" t="str">
        <f>HYPERLINK("http://www.autodoc.ru/Web/price/art/RNMAS10450L?analog=on","RNMAS10450L")</f>
        <v>RNMAS10450L</v>
      </c>
      <c r="B10862" s="1" t="s">
        <v>16816</v>
      </c>
      <c r="C10862" s="1" t="s">
        <v>437</v>
      </c>
      <c r="D10862" t="s">
        <v>16817</v>
      </c>
    </row>
    <row r="10863" spans="1:4" x14ac:dyDescent="0.25">
      <c r="A10863" s="4" t="str">
        <f>HYPERLINK("http://www.autodoc.ru/Web/price/art/RNMAS10450R?analog=on","RNMAS10450R")</f>
        <v>RNMAS10450R</v>
      </c>
      <c r="B10863" s="1" t="s">
        <v>16818</v>
      </c>
      <c r="C10863" s="1" t="s">
        <v>437</v>
      </c>
      <c r="D10863" t="s">
        <v>16819</v>
      </c>
    </row>
    <row r="10864" spans="1:4" x14ac:dyDescent="0.25">
      <c r="A10864" s="4" t="str">
        <f>HYPERLINK("http://www.autodoc.ru/Web/price/art/RNMAS104G0?analog=on","RNMAS104G0")</f>
        <v>RNMAS104G0</v>
      </c>
      <c r="B10864" s="1" t="s">
        <v>16820</v>
      </c>
      <c r="C10864" s="1" t="s">
        <v>437</v>
      </c>
      <c r="D10864" t="s">
        <v>16821</v>
      </c>
    </row>
    <row r="10865" spans="1:4" x14ac:dyDescent="0.25">
      <c r="A10865" s="4" t="str">
        <f>HYPERLINK("http://www.autodoc.ru/Web/price/art/RNMAS109A0L?analog=on","RNMAS109A0L")</f>
        <v>RNMAS109A0L</v>
      </c>
      <c r="B10865" s="1" t="s">
        <v>16822</v>
      </c>
      <c r="C10865" s="1" t="s">
        <v>437</v>
      </c>
      <c r="D10865" t="s">
        <v>16823</v>
      </c>
    </row>
    <row r="10866" spans="1:4" x14ac:dyDescent="0.25">
      <c r="A10866" s="4" t="str">
        <f>HYPERLINK("http://www.autodoc.ru/Web/price/art/RNMAS109A0R?analog=on","RNMAS109A0R")</f>
        <v>RNMAS109A0R</v>
      </c>
      <c r="B10866" s="1" t="s">
        <v>16824</v>
      </c>
      <c r="C10866" s="1" t="s">
        <v>437</v>
      </c>
      <c r="D10866" t="s">
        <v>16825</v>
      </c>
    </row>
    <row r="10867" spans="1:4" x14ac:dyDescent="0.25">
      <c r="A10867" s="3" t="s">
        <v>16826</v>
      </c>
      <c r="B10867" s="3"/>
      <c r="C10867" s="3"/>
      <c r="D10867" s="3"/>
    </row>
    <row r="10868" spans="1:4" x14ac:dyDescent="0.25">
      <c r="A10868" s="4" t="str">
        <f>HYPERLINK("http://www.autodoc.ru/Web/price/art/RNMEG03000L?analog=on","RNMEG03000L")</f>
        <v>RNMEG03000L</v>
      </c>
      <c r="B10868" s="1" t="s">
        <v>16827</v>
      </c>
      <c r="C10868" s="1" t="s">
        <v>12870</v>
      </c>
      <c r="D10868" t="s">
        <v>16828</v>
      </c>
    </row>
    <row r="10869" spans="1:4" x14ac:dyDescent="0.25">
      <c r="A10869" s="4" t="str">
        <f>HYPERLINK("http://www.autodoc.ru/Web/price/art/RNMEG05000L?analog=on","RNMEG05000L")</f>
        <v>RNMEG05000L</v>
      </c>
      <c r="B10869" s="1" t="s">
        <v>16829</v>
      </c>
      <c r="C10869" s="1" t="s">
        <v>725</v>
      </c>
      <c r="D10869" t="s">
        <v>16828</v>
      </c>
    </row>
    <row r="10870" spans="1:4" x14ac:dyDescent="0.25">
      <c r="A10870" s="4" t="str">
        <f>HYPERLINK("http://www.autodoc.ru/Web/price/art/RNMEG05000R?analog=on","RNMEG05000R")</f>
        <v>RNMEG05000R</v>
      </c>
      <c r="B10870" s="1" t="s">
        <v>16830</v>
      </c>
      <c r="C10870" s="1" t="s">
        <v>725</v>
      </c>
      <c r="D10870" t="s">
        <v>16831</v>
      </c>
    </row>
    <row r="10871" spans="1:4" x14ac:dyDescent="0.25">
      <c r="A10871" s="4" t="str">
        <f>HYPERLINK("http://www.autodoc.ru/Web/price/art/RNMEG03000R?analog=on","RNMEG03000R")</f>
        <v>RNMEG03000R</v>
      </c>
      <c r="B10871" s="1" t="s">
        <v>16832</v>
      </c>
      <c r="C10871" s="1" t="s">
        <v>12870</v>
      </c>
      <c r="D10871" t="s">
        <v>16831</v>
      </c>
    </row>
    <row r="10872" spans="1:4" x14ac:dyDescent="0.25">
      <c r="A10872" s="4" t="str">
        <f>HYPERLINK("http://www.autodoc.ru/Web/price/art/RNMEG03001HN?analog=on","RNMEG03001HN")</f>
        <v>RNMEG03001HN</v>
      </c>
      <c r="B10872" s="1" t="s">
        <v>16833</v>
      </c>
      <c r="C10872" s="1" t="s">
        <v>12870</v>
      </c>
      <c r="D10872" t="s">
        <v>16834</v>
      </c>
    </row>
    <row r="10873" spans="1:4" x14ac:dyDescent="0.25">
      <c r="A10873" s="4" t="str">
        <f>HYPERLINK("http://www.autodoc.ru/Web/price/art/RNMEG03001BN?analog=on","RNMEG03001BN")</f>
        <v>RNMEG03001BN</v>
      </c>
      <c r="B10873" s="1" t="s">
        <v>16833</v>
      </c>
      <c r="C10873" s="1" t="s">
        <v>12870</v>
      </c>
      <c r="D10873" t="s">
        <v>16835</v>
      </c>
    </row>
    <row r="10874" spans="1:4" x14ac:dyDescent="0.25">
      <c r="A10874" s="4" t="str">
        <f>HYPERLINK("http://www.autodoc.ru/Web/price/art/RNMEG05001BL?analog=on","RNMEG05001BL")</f>
        <v>RNMEG05001BL</v>
      </c>
      <c r="B10874" s="1" t="s">
        <v>16836</v>
      </c>
      <c r="C10874" s="1" t="s">
        <v>725</v>
      </c>
      <c r="D10874" t="s">
        <v>16837</v>
      </c>
    </row>
    <row r="10875" spans="1:4" x14ac:dyDescent="0.25">
      <c r="A10875" s="4" t="str">
        <f>HYPERLINK("http://www.autodoc.ru/Web/price/art/RNMEG05001BR?analog=on","RNMEG05001BR")</f>
        <v>RNMEG05001BR</v>
      </c>
      <c r="B10875" s="1" t="s">
        <v>16838</v>
      </c>
      <c r="C10875" s="1" t="s">
        <v>725</v>
      </c>
      <c r="D10875" t="s">
        <v>16839</v>
      </c>
    </row>
    <row r="10876" spans="1:4" x14ac:dyDescent="0.25">
      <c r="A10876" s="4" t="str">
        <f>HYPERLINK("http://www.autodoc.ru/Web/price/art/RNMEG03002BN?analog=on","RNMEG03002BN")</f>
        <v>RNMEG03002BN</v>
      </c>
      <c r="B10876" s="1" t="s">
        <v>16833</v>
      </c>
      <c r="C10876" s="1" t="s">
        <v>12870</v>
      </c>
      <c r="D10876" t="s">
        <v>16840</v>
      </c>
    </row>
    <row r="10877" spans="1:4" x14ac:dyDescent="0.25">
      <c r="A10877" s="4" t="str">
        <f>HYPERLINK("http://www.autodoc.ru/Web/price/art/RNMEG03003HL?analog=on","RNMEG03003HL")</f>
        <v>RNMEG03003HL</v>
      </c>
      <c r="B10877" s="1" t="s">
        <v>16841</v>
      </c>
      <c r="C10877" s="1" t="s">
        <v>12870</v>
      </c>
      <c r="D10877" t="s">
        <v>16842</v>
      </c>
    </row>
    <row r="10878" spans="1:4" x14ac:dyDescent="0.25">
      <c r="A10878" s="4" t="str">
        <f>HYPERLINK("http://www.autodoc.ru/Web/price/art/RNMEG03003HR?analog=on","RNMEG03003HR")</f>
        <v>RNMEG03003HR</v>
      </c>
      <c r="B10878" s="1" t="s">
        <v>16843</v>
      </c>
      <c r="C10878" s="1" t="s">
        <v>12870</v>
      </c>
      <c r="D10878" t="s">
        <v>16844</v>
      </c>
    </row>
    <row r="10879" spans="1:4" x14ac:dyDescent="0.25">
      <c r="A10879" s="4" t="str">
        <f>HYPERLINK("http://www.autodoc.ru/Web/price/art/RNMEG03004HN?analog=on","RNMEG03004HN")</f>
        <v>RNMEG03004HN</v>
      </c>
      <c r="B10879" s="1" t="s">
        <v>16833</v>
      </c>
      <c r="C10879" s="1" t="s">
        <v>12870</v>
      </c>
      <c r="D10879" t="s">
        <v>16845</v>
      </c>
    </row>
    <row r="10880" spans="1:4" x14ac:dyDescent="0.25">
      <c r="A10880" s="4" t="str">
        <f>HYPERLINK("http://www.autodoc.ru/Web/price/art/RNMEG03005BN?analog=on","RNMEG03005BN")</f>
        <v>RNMEG03005BN</v>
      </c>
      <c r="B10880" s="1" t="s">
        <v>16833</v>
      </c>
      <c r="C10880" s="1" t="s">
        <v>12870</v>
      </c>
      <c r="D10880" t="s">
        <v>16846</v>
      </c>
    </row>
    <row r="10881" spans="1:4" x14ac:dyDescent="0.25">
      <c r="A10881" s="4" t="str">
        <f>HYPERLINK("http://www.autodoc.ru/Web/price/art/RNMEG03006L?analog=on","RNMEG03006L")</f>
        <v>RNMEG03006L</v>
      </c>
      <c r="B10881" s="1" t="s">
        <v>16827</v>
      </c>
      <c r="C10881" s="1" t="s">
        <v>12870</v>
      </c>
      <c r="D10881" t="s">
        <v>16847</v>
      </c>
    </row>
    <row r="10882" spans="1:4" x14ac:dyDescent="0.25">
      <c r="A10882" s="4" t="str">
        <f>HYPERLINK("http://www.autodoc.ru/Web/price/art/RNMEG03006R?analog=on","RNMEG03006R")</f>
        <v>RNMEG03006R</v>
      </c>
      <c r="B10882" s="1" t="s">
        <v>16832</v>
      </c>
      <c r="C10882" s="1" t="s">
        <v>12870</v>
      </c>
      <c r="D10882" t="s">
        <v>16848</v>
      </c>
    </row>
    <row r="10883" spans="1:4" x14ac:dyDescent="0.25">
      <c r="A10883" s="4" t="str">
        <f>HYPERLINK("http://www.autodoc.ru/Web/price/art/RNMEG03070Z?analog=on","RNMEG03070Z")</f>
        <v>RNMEG03070Z</v>
      </c>
      <c r="B10883" s="1" t="s">
        <v>5420</v>
      </c>
      <c r="C10883" s="1" t="s">
        <v>782</v>
      </c>
      <c r="D10883" t="s">
        <v>5421</v>
      </c>
    </row>
    <row r="10884" spans="1:4" x14ac:dyDescent="0.25">
      <c r="A10884" s="4" t="str">
        <f>HYPERLINK("http://www.autodoc.ru/Web/price/art/DWNEX08070Z?analog=on","DWNEX08070Z")</f>
        <v>DWNEX08070Z</v>
      </c>
      <c r="B10884" s="1" t="s">
        <v>5420</v>
      </c>
      <c r="C10884" s="1" t="s">
        <v>483</v>
      </c>
      <c r="D10884" t="s">
        <v>5422</v>
      </c>
    </row>
    <row r="10885" spans="1:4" x14ac:dyDescent="0.25">
      <c r="A10885" s="4" t="str">
        <f>HYPERLINK("http://www.autodoc.ru/Web/price/art/RNMEG03071N?analog=on","RNMEG03071N")</f>
        <v>RNMEG03071N</v>
      </c>
      <c r="B10885" s="1" t="s">
        <v>5423</v>
      </c>
      <c r="C10885" s="1" t="s">
        <v>782</v>
      </c>
      <c r="D10885" t="s">
        <v>5424</v>
      </c>
    </row>
    <row r="10886" spans="1:4" x14ac:dyDescent="0.25">
      <c r="A10886" s="4" t="str">
        <f>HYPERLINK("http://www.autodoc.ru/Web/price/art/RNMEG03072N?analog=on","RNMEG03072N")</f>
        <v>RNMEG03072N</v>
      </c>
      <c r="B10886" s="1" t="s">
        <v>5425</v>
      </c>
      <c r="C10886" s="1" t="s">
        <v>782</v>
      </c>
      <c r="D10886" t="s">
        <v>5424</v>
      </c>
    </row>
    <row r="10887" spans="1:4" x14ac:dyDescent="0.25">
      <c r="A10887" s="4" t="str">
        <f>HYPERLINK("http://www.autodoc.ru/Web/price/art/RNMEG03073N?analog=on","RNMEG03073N")</f>
        <v>RNMEG03073N</v>
      </c>
      <c r="B10887" s="1" t="s">
        <v>5425</v>
      </c>
      <c r="C10887" s="1" t="s">
        <v>782</v>
      </c>
      <c r="D10887" t="s">
        <v>5426</v>
      </c>
    </row>
    <row r="10888" spans="1:4" x14ac:dyDescent="0.25">
      <c r="A10888" s="4" t="str">
        <f>HYPERLINK("http://www.autodoc.ru/Web/price/art/RNMEG03074N?analog=on","RNMEG03074N")</f>
        <v>RNMEG03074N</v>
      </c>
      <c r="B10888" s="1" t="s">
        <v>5423</v>
      </c>
      <c r="C10888" s="1" t="s">
        <v>782</v>
      </c>
      <c r="D10888" t="s">
        <v>5426</v>
      </c>
    </row>
    <row r="10889" spans="1:4" x14ac:dyDescent="0.25">
      <c r="A10889" s="4" t="str">
        <f>HYPERLINK("http://www.autodoc.ru/Web/price/art/RNMEG03080Z?analog=on","RNMEG03080Z")</f>
        <v>RNMEG03080Z</v>
      </c>
      <c r="C10889" s="1" t="s">
        <v>782</v>
      </c>
      <c r="D10889" t="s">
        <v>5427</v>
      </c>
    </row>
    <row r="10890" spans="1:4" x14ac:dyDescent="0.25">
      <c r="A10890" s="4" t="str">
        <f>HYPERLINK("http://www.autodoc.ru/Web/price/art/RNMEG05100N?analog=on","RNMEG05100N")</f>
        <v>RNMEG05100N</v>
      </c>
      <c r="B10890" s="1" t="s">
        <v>16849</v>
      </c>
      <c r="C10890" s="1" t="s">
        <v>725</v>
      </c>
      <c r="D10890" t="s">
        <v>16850</v>
      </c>
    </row>
    <row r="10891" spans="1:4" x14ac:dyDescent="0.25">
      <c r="A10891" s="4" t="str">
        <f>HYPERLINK("http://www.autodoc.ru/Web/price/art/RNMEG03100N?analog=on","RNMEG03100N")</f>
        <v>RNMEG03100N</v>
      </c>
      <c r="B10891" s="1" t="s">
        <v>16851</v>
      </c>
      <c r="C10891" s="1" t="s">
        <v>782</v>
      </c>
      <c r="D10891" t="s">
        <v>16850</v>
      </c>
    </row>
    <row r="10892" spans="1:4" x14ac:dyDescent="0.25">
      <c r="A10892" s="4" t="str">
        <f>HYPERLINK("http://www.autodoc.ru/Web/price/art/RNMEG03160X?analog=on","RNMEG03160X")</f>
        <v>RNMEG03160X</v>
      </c>
      <c r="B10892" s="1" t="s">
        <v>16852</v>
      </c>
      <c r="C10892" s="1" t="s">
        <v>12870</v>
      </c>
      <c r="D10892" t="s">
        <v>16853</v>
      </c>
    </row>
    <row r="10893" spans="1:4" x14ac:dyDescent="0.25">
      <c r="A10893" s="4" t="str">
        <f>HYPERLINK("http://www.autodoc.ru/Web/price/art/RNMEG05160X?analog=on","RNMEG05160X")</f>
        <v>RNMEG05160X</v>
      </c>
      <c r="B10893" s="1" t="s">
        <v>16854</v>
      </c>
      <c r="C10893" s="1" t="s">
        <v>725</v>
      </c>
      <c r="D10893" t="s">
        <v>16855</v>
      </c>
    </row>
    <row r="10894" spans="1:4" x14ac:dyDescent="0.25">
      <c r="A10894" s="4" t="str">
        <f>HYPERLINK("http://www.autodoc.ru/Web/price/art/RNMEG05161?analog=on","RNMEG05161")</f>
        <v>RNMEG05161</v>
      </c>
      <c r="B10894" s="1" t="s">
        <v>16854</v>
      </c>
      <c r="C10894" s="1" t="s">
        <v>9216</v>
      </c>
      <c r="D10894" t="s">
        <v>16856</v>
      </c>
    </row>
    <row r="10895" spans="1:4" x14ac:dyDescent="0.25">
      <c r="A10895" s="4" t="str">
        <f>HYPERLINK("http://www.autodoc.ru/Web/price/art/RNMEG03161?analog=on","RNMEG03161")</f>
        <v>RNMEG03161</v>
      </c>
      <c r="B10895" s="1" t="s">
        <v>16852</v>
      </c>
      <c r="C10895" s="1" t="s">
        <v>782</v>
      </c>
      <c r="D10895" t="s">
        <v>16857</v>
      </c>
    </row>
    <row r="10896" spans="1:4" x14ac:dyDescent="0.25">
      <c r="A10896" s="4" t="str">
        <f>HYPERLINK("http://www.autodoc.ru/Web/price/art/RNMEG05170N?analog=on","RNMEG05170N")</f>
        <v>RNMEG05170N</v>
      </c>
      <c r="B10896" s="1" t="s">
        <v>16858</v>
      </c>
      <c r="C10896" s="1" t="s">
        <v>725</v>
      </c>
      <c r="D10896" t="s">
        <v>16859</v>
      </c>
    </row>
    <row r="10897" spans="1:4" x14ac:dyDescent="0.25">
      <c r="A10897" s="4" t="str">
        <f>HYPERLINK("http://www.autodoc.ru/Web/price/art/RNMEG03170L?analog=on","RNMEG03170L")</f>
        <v>RNMEG03170L</v>
      </c>
      <c r="B10897" s="1" t="s">
        <v>16860</v>
      </c>
      <c r="C10897" s="1" t="s">
        <v>12870</v>
      </c>
      <c r="D10897" t="s">
        <v>16861</v>
      </c>
    </row>
    <row r="10898" spans="1:4" x14ac:dyDescent="0.25">
      <c r="A10898" s="4" t="str">
        <f>HYPERLINK("http://www.autodoc.ru/Web/price/art/RNMEG03170R?analog=on","RNMEG03170R")</f>
        <v>RNMEG03170R</v>
      </c>
      <c r="B10898" s="1" t="s">
        <v>16862</v>
      </c>
      <c r="C10898" s="1" t="s">
        <v>12870</v>
      </c>
      <c r="D10898" t="s">
        <v>16863</v>
      </c>
    </row>
    <row r="10899" spans="1:4" x14ac:dyDescent="0.25">
      <c r="A10899" s="4" t="str">
        <f>HYPERLINK("http://www.autodoc.ru/Web/price/art/RNMEG05171L?analog=on","RNMEG05171L")</f>
        <v>RNMEG05171L</v>
      </c>
      <c r="B10899" s="1" t="s">
        <v>16858</v>
      </c>
      <c r="C10899" s="1" t="s">
        <v>725</v>
      </c>
      <c r="D10899" t="s">
        <v>16864</v>
      </c>
    </row>
    <row r="10900" spans="1:4" x14ac:dyDescent="0.25">
      <c r="A10900" s="4" t="str">
        <f>HYPERLINK("http://www.autodoc.ru/Web/price/art/RNMEG05171R?analog=on","RNMEG05171R")</f>
        <v>RNMEG05171R</v>
      </c>
      <c r="B10900" s="1" t="s">
        <v>16858</v>
      </c>
      <c r="C10900" s="1" t="s">
        <v>725</v>
      </c>
      <c r="D10900" t="s">
        <v>16865</v>
      </c>
    </row>
    <row r="10901" spans="1:4" x14ac:dyDescent="0.25">
      <c r="A10901" s="4" t="str">
        <f>HYPERLINK("http://www.autodoc.ru/Web/price/art/RNMEG03190L?analog=on","RNMEG03190L")</f>
        <v>RNMEG03190L</v>
      </c>
      <c r="B10901" s="1" t="s">
        <v>16866</v>
      </c>
      <c r="C10901" s="1" t="s">
        <v>12870</v>
      </c>
      <c r="D10901" t="s">
        <v>16867</v>
      </c>
    </row>
    <row r="10902" spans="1:4" x14ac:dyDescent="0.25">
      <c r="A10902" s="4" t="str">
        <f>HYPERLINK("http://www.autodoc.ru/Web/price/art/RNMEG03190R?analog=on","RNMEG03190R")</f>
        <v>RNMEG03190R</v>
      </c>
      <c r="B10902" s="1" t="s">
        <v>16866</v>
      </c>
      <c r="C10902" s="1" t="s">
        <v>12870</v>
      </c>
      <c r="D10902" t="s">
        <v>16868</v>
      </c>
    </row>
    <row r="10903" spans="1:4" x14ac:dyDescent="0.25">
      <c r="A10903" s="4" t="str">
        <f>HYPERLINK("http://www.autodoc.ru/Web/price/art/RNMEG05190C?analog=on","RNMEG05190C")</f>
        <v>RNMEG05190C</v>
      </c>
      <c r="B10903" s="1" t="s">
        <v>16869</v>
      </c>
      <c r="C10903" s="1" t="s">
        <v>725</v>
      </c>
      <c r="D10903" t="s">
        <v>16870</v>
      </c>
    </row>
    <row r="10904" spans="1:4" x14ac:dyDescent="0.25">
      <c r="A10904" s="4" t="str">
        <f>HYPERLINK("http://www.autodoc.ru/Web/price/art/RNMEG03191?analog=on","RNMEG03191")</f>
        <v>RNMEG03191</v>
      </c>
      <c r="B10904" s="1" t="s">
        <v>16871</v>
      </c>
      <c r="C10904" s="1" t="s">
        <v>12870</v>
      </c>
      <c r="D10904" t="s">
        <v>16872</v>
      </c>
    </row>
    <row r="10905" spans="1:4" x14ac:dyDescent="0.25">
      <c r="A10905" s="4" t="str">
        <f>HYPERLINK("http://www.autodoc.ru/Web/price/art/RNMEG05191N?analog=on","RNMEG05191N")</f>
        <v>RNMEG05191N</v>
      </c>
      <c r="B10905" s="1" t="s">
        <v>16873</v>
      </c>
      <c r="C10905" s="1" t="s">
        <v>725</v>
      </c>
      <c r="D10905" t="s">
        <v>16874</v>
      </c>
    </row>
    <row r="10906" spans="1:4" x14ac:dyDescent="0.25">
      <c r="A10906" s="4" t="str">
        <f>HYPERLINK("http://www.autodoc.ru/Web/price/art/RNMEG03240?analog=on","RNMEG03240")</f>
        <v>RNMEG03240</v>
      </c>
      <c r="B10906" s="1" t="s">
        <v>16875</v>
      </c>
      <c r="C10906" s="1" t="s">
        <v>4294</v>
      </c>
      <c r="D10906" t="s">
        <v>16876</v>
      </c>
    </row>
    <row r="10907" spans="1:4" x14ac:dyDescent="0.25">
      <c r="A10907" s="4" t="str">
        <f>HYPERLINK("http://www.autodoc.ru/Web/price/art/RNMEG03241?analog=on","RNMEG03241")</f>
        <v>RNMEG03241</v>
      </c>
      <c r="B10907" s="1" t="s">
        <v>16875</v>
      </c>
      <c r="C10907" s="1" t="s">
        <v>4294</v>
      </c>
      <c r="D10907" t="s">
        <v>16877</v>
      </c>
    </row>
    <row r="10908" spans="1:4" x14ac:dyDescent="0.25">
      <c r="A10908" s="4" t="str">
        <f>HYPERLINK("http://www.autodoc.ru/Web/price/art/RNMEG03270BL?analog=on","RNMEG03270BL")</f>
        <v>RNMEG03270BL</v>
      </c>
      <c r="B10908" s="1" t="s">
        <v>16878</v>
      </c>
      <c r="C10908" s="1" t="s">
        <v>782</v>
      </c>
      <c r="D10908" t="s">
        <v>16879</v>
      </c>
    </row>
    <row r="10909" spans="1:4" x14ac:dyDescent="0.25">
      <c r="A10909" s="4" t="str">
        <f>HYPERLINK("http://www.autodoc.ru/Web/price/art/RNMEG03270BR?analog=on","RNMEG03270BR")</f>
        <v>RNMEG03270BR</v>
      </c>
      <c r="B10909" s="1" t="s">
        <v>16880</v>
      </c>
      <c r="C10909" s="1" t="s">
        <v>782</v>
      </c>
      <c r="D10909" t="s">
        <v>16881</v>
      </c>
    </row>
    <row r="10910" spans="1:4" x14ac:dyDescent="0.25">
      <c r="A10910" s="4" t="str">
        <f>HYPERLINK("http://www.autodoc.ru/Web/price/art/RNMEG03271BL?analog=on","RNMEG03271BL")</f>
        <v>RNMEG03271BL</v>
      </c>
      <c r="B10910" s="1" t="s">
        <v>16878</v>
      </c>
      <c r="C10910" s="1" t="s">
        <v>782</v>
      </c>
      <c r="D10910" t="s">
        <v>16882</v>
      </c>
    </row>
    <row r="10911" spans="1:4" x14ac:dyDescent="0.25">
      <c r="A10911" s="4" t="str">
        <f>HYPERLINK("http://www.autodoc.ru/Web/price/art/RNMEG03271BR?analog=on","RNMEG03271BR")</f>
        <v>RNMEG03271BR</v>
      </c>
      <c r="B10911" s="1" t="s">
        <v>16880</v>
      </c>
      <c r="C10911" s="1" t="s">
        <v>782</v>
      </c>
      <c r="D10911" t="s">
        <v>16883</v>
      </c>
    </row>
    <row r="10912" spans="1:4" x14ac:dyDescent="0.25">
      <c r="A10912" s="4" t="str">
        <f>HYPERLINK("http://www.autodoc.ru/Web/price/art/RNMEG03300L?analog=on","RNMEG03300L")</f>
        <v>RNMEG03300L</v>
      </c>
      <c r="B10912" s="1" t="s">
        <v>16884</v>
      </c>
      <c r="C10912" s="1" t="s">
        <v>782</v>
      </c>
      <c r="D10912" t="s">
        <v>16885</v>
      </c>
    </row>
    <row r="10913" spans="1:4" x14ac:dyDescent="0.25">
      <c r="A10913" s="4" t="str">
        <f>HYPERLINK("http://www.autodoc.ru/Web/price/art/RNMEG03300R?analog=on","RNMEG03300R")</f>
        <v>RNMEG03300R</v>
      </c>
      <c r="B10913" s="1" t="s">
        <v>16886</v>
      </c>
      <c r="C10913" s="1" t="s">
        <v>782</v>
      </c>
      <c r="D10913" t="s">
        <v>16887</v>
      </c>
    </row>
    <row r="10914" spans="1:4" x14ac:dyDescent="0.25">
      <c r="A10914" s="4" t="str">
        <f>HYPERLINK("http://www.autodoc.ru/Web/price/art/RNMEG03301L?analog=on","RNMEG03301L")</f>
        <v>RNMEG03301L</v>
      </c>
      <c r="B10914" s="1" t="s">
        <v>16888</v>
      </c>
      <c r="C10914" s="1" t="s">
        <v>782</v>
      </c>
      <c r="D10914" t="s">
        <v>16889</v>
      </c>
    </row>
    <row r="10915" spans="1:4" x14ac:dyDescent="0.25">
      <c r="A10915" s="4" t="str">
        <f>HYPERLINK("http://www.autodoc.ru/Web/price/art/RNMEG03301R?analog=on","RNMEG03301R")</f>
        <v>RNMEG03301R</v>
      </c>
      <c r="B10915" s="1" t="s">
        <v>16890</v>
      </c>
      <c r="C10915" s="1" t="s">
        <v>782</v>
      </c>
      <c r="D10915" t="s">
        <v>16891</v>
      </c>
    </row>
    <row r="10916" spans="1:4" x14ac:dyDescent="0.25">
      <c r="A10916" s="4" t="str">
        <f>HYPERLINK("http://www.autodoc.ru/Web/price/art/RNMEG03302L?analog=on","RNMEG03302L")</f>
        <v>RNMEG03302L</v>
      </c>
      <c r="B10916" s="1" t="s">
        <v>16888</v>
      </c>
      <c r="C10916" s="1" t="s">
        <v>782</v>
      </c>
      <c r="D10916" t="s">
        <v>16892</v>
      </c>
    </row>
    <row r="10917" spans="1:4" x14ac:dyDescent="0.25">
      <c r="A10917" s="4" t="str">
        <f>HYPERLINK("http://www.autodoc.ru/Web/price/art/RNMEG03302R?analog=on","RNMEG03302R")</f>
        <v>RNMEG03302R</v>
      </c>
      <c r="B10917" s="1" t="s">
        <v>16890</v>
      </c>
      <c r="C10917" s="1" t="s">
        <v>782</v>
      </c>
      <c r="D10917" t="s">
        <v>16893</v>
      </c>
    </row>
    <row r="10918" spans="1:4" x14ac:dyDescent="0.25">
      <c r="A10918" s="4" t="str">
        <f>HYPERLINK("http://www.autodoc.ru/Web/price/art/RNMEG03303L?analog=on","RNMEG03303L")</f>
        <v>RNMEG03303L</v>
      </c>
      <c r="B10918" s="1" t="s">
        <v>16884</v>
      </c>
      <c r="C10918" s="1" t="s">
        <v>782</v>
      </c>
      <c r="D10918" t="s">
        <v>16894</v>
      </c>
    </row>
    <row r="10919" spans="1:4" x14ac:dyDescent="0.25">
      <c r="A10919" s="4" t="str">
        <f>HYPERLINK("http://www.autodoc.ru/Web/price/art/RNMEG03303R?analog=on","RNMEG03303R")</f>
        <v>RNMEG03303R</v>
      </c>
      <c r="B10919" s="1" t="s">
        <v>16886</v>
      </c>
      <c r="C10919" s="1" t="s">
        <v>782</v>
      </c>
      <c r="D10919" t="s">
        <v>16895</v>
      </c>
    </row>
    <row r="10920" spans="1:4" x14ac:dyDescent="0.25">
      <c r="A10920" s="4" t="str">
        <f>HYPERLINK("http://www.autodoc.ru/Web/price/art/RNMEG03330?analog=on","RNMEG03330")</f>
        <v>RNMEG03330</v>
      </c>
      <c r="B10920" s="1" t="s">
        <v>16896</v>
      </c>
      <c r="C10920" s="1" t="s">
        <v>782</v>
      </c>
      <c r="D10920" t="s">
        <v>16897</v>
      </c>
    </row>
    <row r="10921" spans="1:4" x14ac:dyDescent="0.25">
      <c r="A10921" s="4" t="str">
        <f>HYPERLINK("http://www.autodoc.ru/Web/price/art/RNMEG03380P?analog=on","RNMEG03380P")</f>
        <v>RNMEG03380P</v>
      </c>
      <c r="B10921" s="1" t="s">
        <v>16898</v>
      </c>
      <c r="C10921" s="1" t="s">
        <v>782</v>
      </c>
      <c r="D10921" t="s">
        <v>16899</v>
      </c>
    </row>
    <row r="10922" spans="1:4" x14ac:dyDescent="0.25">
      <c r="A10922" s="4" t="str">
        <f>HYPERLINK("http://www.autodoc.ru/Web/price/art/RNMEG03390?analog=on","RNMEG03390")</f>
        <v>RNMEG03390</v>
      </c>
      <c r="B10922" s="1" t="s">
        <v>16898</v>
      </c>
      <c r="C10922" s="1" t="s">
        <v>782</v>
      </c>
      <c r="D10922" t="s">
        <v>16900</v>
      </c>
    </row>
    <row r="10923" spans="1:4" x14ac:dyDescent="0.25">
      <c r="A10923" s="4" t="str">
        <f>HYPERLINK("http://www.autodoc.ru/Web/price/art/RNMEG03400L?analog=on","RNMEG03400L")</f>
        <v>RNMEG03400L</v>
      </c>
      <c r="B10923" s="1" t="s">
        <v>16901</v>
      </c>
      <c r="C10923" s="1" t="s">
        <v>782</v>
      </c>
      <c r="D10923" t="s">
        <v>16902</v>
      </c>
    </row>
    <row r="10924" spans="1:4" x14ac:dyDescent="0.25">
      <c r="A10924" s="4" t="str">
        <f>HYPERLINK("http://www.autodoc.ru/Web/price/art/RNMEG03400R?analog=on","RNMEG03400R")</f>
        <v>RNMEG03400R</v>
      </c>
      <c r="B10924" s="1" t="s">
        <v>16903</v>
      </c>
      <c r="C10924" s="1" t="s">
        <v>782</v>
      </c>
      <c r="D10924" t="s">
        <v>16904</v>
      </c>
    </row>
    <row r="10925" spans="1:4" x14ac:dyDescent="0.25">
      <c r="A10925" s="4" t="str">
        <f>HYPERLINK("http://www.autodoc.ru/Web/price/art/RNMEG03450XL?analog=on","RNMEG03450XL")</f>
        <v>RNMEG03450XL</v>
      </c>
      <c r="B10925" s="1" t="s">
        <v>16905</v>
      </c>
      <c r="C10925" s="1" t="s">
        <v>782</v>
      </c>
      <c r="D10925" t="s">
        <v>16906</v>
      </c>
    </row>
    <row r="10926" spans="1:4" x14ac:dyDescent="0.25">
      <c r="A10926" s="4" t="str">
        <f>HYPERLINK("http://www.autodoc.ru/Web/price/art/RNMEG03450XR?analog=on","RNMEG03450XR")</f>
        <v>RNMEG03450XR</v>
      </c>
      <c r="B10926" s="1" t="s">
        <v>16907</v>
      </c>
      <c r="C10926" s="1" t="s">
        <v>782</v>
      </c>
      <c r="D10926" t="s">
        <v>16908</v>
      </c>
    </row>
    <row r="10927" spans="1:4" x14ac:dyDescent="0.25">
      <c r="A10927" s="4" t="str">
        <f>HYPERLINK("http://www.autodoc.ru/Web/price/art/RNMEG03451L?analog=on","RNMEG03451L")</f>
        <v>RNMEG03451L</v>
      </c>
      <c r="B10927" s="1" t="s">
        <v>16909</v>
      </c>
      <c r="C10927" s="1" t="s">
        <v>782</v>
      </c>
      <c r="D10927" t="s">
        <v>16910</v>
      </c>
    </row>
    <row r="10928" spans="1:4" x14ac:dyDescent="0.25">
      <c r="A10928" s="4" t="str">
        <f>HYPERLINK("http://www.autodoc.ru/Web/price/art/RNMEG03451R?analog=on","RNMEG03451R")</f>
        <v>RNMEG03451R</v>
      </c>
      <c r="B10928" s="1" t="s">
        <v>16911</v>
      </c>
      <c r="C10928" s="1" t="s">
        <v>782</v>
      </c>
      <c r="D10928" t="s">
        <v>16912</v>
      </c>
    </row>
    <row r="10929" spans="1:4" x14ac:dyDescent="0.25">
      <c r="A10929" s="4" t="str">
        <f>HYPERLINK("http://www.autodoc.ru/Web/price/art/RNMEG03640?analog=on","RNMEG03640")</f>
        <v>RNMEG03640</v>
      </c>
      <c r="B10929" s="1" t="s">
        <v>16913</v>
      </c>
      <c r="C10929" s="1" t="s">
        <v>782</v>
      </c>
      <c r="D10929" t="s">
        <v>16914</v>
      </c>
    </row>
    <row r="10930" spans="1:4" x14ac:dyDescent="0.25">
      <c r="A10930" s="4" t="str">
        <f>HYPERLINK("http://www.autodoc.ru/Web/price/art/RNMEG03660?analog=on","RNMEG03660")</f>
        <v>RNMEG03660</v>
      </c>
      <c r="B10930" s="1" t="s">
        <v>16915</v>
      </c>
      <c r="C10930" s="1" t="s">
        <v>782</v>
      </c>
      <c r="D10930" t="s">
        <v>16916</v>
      </c>
    </row>
    <row r="10931" spans="1:4" x14ac:dyDescent="0.25">
      <c r="A10931" s="4" t="str">
        <f>HYPERLINK("http://www.autodoc.ru/Web/price/art/RNMEG03740HN?analog=on","RNMEG03740HN")</f>
        <v>RNMEG03740HN</v>
      </c>
      <c r="B10931" s="1" t="s">
        <v>16917</v>
      </c>
      <c r="C10931" s="1" t="s">
        <v>782</v>
      </c>
      <c r="D10931" t="s">
        <v>16918</v>
      </c>
    </row>
    <row r="10932" spans="1:4" x14ac:dyDescent="0.25">
      <c r="A10932" s="4" t="str">
        <f>HYPERLINK("http://www.autodoc.ru/Web/price/art/RNMEG05740L?analog=on","RNMEG05740L")</f>
        <v>RNMEG05740L</v>
      </c>
      <c r="B10932" s="1" t="s">
        <v>16919</v>
      </c>
      <c r="C10932" s="1" t="s">
        <v>725</v>
      </c>
      <c r="D10932" t="s">
        <v>16920</v>
      </c>
    </row>
    <row r="10933" spans="1:4" x14ac:dyDescent="0.25">
      <c r="A10933" s="4" t="str">
        <f>HYPERLINK("http://www.autodoc.ru/Web/price/art/RNMEG05740R?analog=on","RNMEG05740R")</f>
        <v>RNMEG05740R</v>
      </c>
      <c r="B10933" s="1" t="s">
        <v>16921</v>
      </c>
      <c r="C10933" s="1" t="s">
        <v>725</v>
      </c>
      <c r="D10933" t="s">
        <v>16922</v>
      </c>
    </row>
    <row r="10934" spans="1:4" x14ac:dyDescent="0.25">
      <c r="A10934" s="4" t="str">
        <f>HYPERLINK("http://www.autodoc.ru/Web/price/art/RNMEG03741L?analog=on","RNMEG03741L")</f>
        <v>RNMEG03741L</v>
      </c>
      <c r="B10934" s="1" t="s">
        <v>16923</v>
      </c>
      <c r="C10934" s="1" t="s">
        <v>12870</v>
      </c>
      <c r="D10934" t="s">
        <v>16920</v>
      </c>
    </row>
    <row r="10935" spans="1:4" x14ac:dyDescent="0.25">
      <c r="A10935" s="4" t="str">
        <f>HYPERLINK("http://www.autodoc.ru/Web/price/art/RNMEG03741R?analog=on","RNMEG03741R")</f>
        <v>RNMEG03741R</v>
      </c>
      <c r="B10935" s="1" t="s">
        <v>16924</v>
      </c>
      <c r="C10935" s="1" t="s">
        <v>12870</v>
      </c>
      <c r="D10935" t="s">
        <v>16922</v>
      </c>
    </row>
    <row r="10936" spans="1:4" x14ac:dyDescent="0.25">
      <c r="A10936" s="4" t="str">
        <f>HYPERLINK("http://www.autodoc.ru/Web/price/art/RNMEG03742L?analog=on","RNMEG03742L")</f>
        <v>RNMEG03742L</v>
      </c>
      <c r="B10936" s="1" t="s">
        <v>16925</v>
      </c>
      <c r="C10936" s="1" t="s">
        <v>12870</v>
      </c>
      <c r="D10936" t="s">
        <v>16926</v>
      </c>
    </row>
    <row r="10937" spans="1:4" x14ac:dyDescent="0.25">
      <c r="A10937" s="4" t="str">
        <f>HYPERLINK("http://www.autodoc.ru/Web/price/art/RNMEG03742R?analog=on","RNMEG03742R")</f>
        <v>RNMEG03742R</v>
      </c>
      <c r="B10937" s="1" t="s">
        <v>16927</v>
      </c>
      <c r="C10937" s="1" t="s">
        <v>12870</v>
      </c>
      <c r="D10937" t="s">
        <v>16928</v>
      </c>
    </row>
    <row r="10938" spans="1:4" x14ac:dyDescent="0.25">
      <c r="A10938" s="4" t="str">
        <f>HYPERLINK("http://www.autodoc.ru/Web/price/art/RNMEG03743L?analog=on","RNMEG03743L")</f>
        <v>RNMEG03743L</v>
      </c>
      <c r="B10938" s="1" t="s">
        <v>16929</v>
      </c>
      <c r="C10938" s="1" t="s">
        <v>12870</v>
      </c>
      <c r="D10938" t="s">
        <v>16930</v>
      </c>
    </row>
    <row r="10939" spans="1:4" x14ac:dyDescent="0.25">
      <c r="A10939" s="4" t="str">
        <f>HYPERLINK("http://www.autodoc.ru/Web/price/art/RNMEG03743R?analog=on","RNMEG03743R")</f>
        <v>RNMEG03743R</v>
      </c>
      <c r="B10939" s="1" t="s">
        <v>16931</v>
      </c>
      <c r="C10939" s="1" t="s">
        <v>12870</v>
      </c>
      <c r="D10939" t="s">
        <v>16932</v>
      </c>
    </row>
    <row r="10940" spans="1:4" x14ac:dyDescent="0.25">
      <c r="A10940" s="4" t="str">
        <f>HYPERLINK("http://www.autodoc.ru/Web/price/art/RNMEG03910?analog=on","RNMEG03910")</f>
        <v>RNMEG03910</v>
      </c>
      <c r="B10940" s="1" t="s">
        <v>16933</v>
      </c>
      <c r="C10940" s="1" t="s">
        <v>782</v>
      </c>
      <c r="D10940" t="s">
        <v>16934</v>
      </c>
    </row>
    <row r="10941" spans="1:4" x14ac:dyDescent="0.25">
      <c r="A10941" s="4" t="str">
        <f>HYPERLINK("http://www.autodoc.ru/Web/price/art/RNMEG03912?analog=on","RNMEG03912")</f>
        <v>RNMEG03912</v>
      </c>
      <c r="B10941" s="1" t="s">
        <v>16935</v>
      </c>
      <c r="C10941" s="1" t="s">
        <v>782</v>
      </c>
      <c r="D10941" t="s">
        <v>16934</v>
      </c>
    </row>
    <row r="10942" spans="1:4" x14ac:dyDescent="0.25">
      <c r="A10942" s="4" t="str">
        <f>HYPERLINK("http://www.autodoc.ru/Web/price/art/RNLOG08931?analog=on","RNLOG08931")</f>
        <v>RNLOG08931</v>
      </c>
      <c r="B10942" s="1" t="s">
        <v>15805</v>
      </c>
      <c r="C10942" s="1" t="s">
        <v>483</v>
      </c>
      <c r="D10942" t="s">
        <v>15806</v>
      </c>
    </row>
    <row r="10943" spans="1:4" x14ac:dyDescent="0.25">
      <c r="A10943" s="4" t="str">
        <f>HYPERLINK("http://www.autodoc.ru/Web/price/art/RNLOG08932?analog=on","RNLOG08932")</f>
        <v>RNLOG08932</v>
      </c>
      <c r="B10943" s="1" t="s">
        <v>15807</v>
      </c>
      <c r="C10943" s="1" t="s">
        <v>483</v>
      </c>
      <c r="D10943" t="s">
        <v>15808</v>
      </c>
    </row>
    <row r="10944" spans="1:4" x14ac:dyDescent="0.25">
      <c r="A10944" s="4" t="str">
        <f>HYPERLINK("http://www.autodoc.ru/Web/price/art/RNMEG03932?analog=on","RNMEG03932")</f>
        <v>RNMEG03932</v>
      </c>
      <c r="B10944" s="1" t="s">
        <v>16936</v>
      </c>
      <c r="C10944" s="1" t="s">
        <v>782</v>
      </c>
      <c r="D10944" t="s">
        <v>16937</v>
      </c>
    </row>
    <row r="10945" spans="1:4" x14ac:dyDescent="0.25">
      <c r="A10945" s="3" t="s">
        <v>16938</v>
      </c>
      <c r="B10945" s="3"/>
      <c r="C10945" s="3"/>
      <c r="D10945" s="3"/>
    </row>
    <row r="10946" spans="1:4" x14ac:dyDescent="0.25">
      <c r="A10946" s="4" t="str">
        <f>HYPERLINK("http://www.autodoc.ru/Web/price/art/RNMEG11000L?analog=on","RNMEG11000L")</f>
        <v>RNMEG11000L</v>
      </c>
      <c r="B10946" s="1" t="s">
        <v>16939</v>
      </c>
      <c r="C10946" s="1" t="s">
        <v>1470</v>
      </c>
      <c r="D10946" t="s">
        <v>16940</v>
      </c>
    </row>
    <row r="10947" spans="1:4" x14ac:dyDescent="0.25">
      <c r="A10947" s="4" t="str">
        <f>HYPERLINK("http://www.autodoc.ru/Web/price/art/RNMEG08000L?analog=on","RNMEG08000L")</f>
        <v>RNMEG08000L</v>
      </c>
      <c r="B10947" s="1" t="s">
        <v>16941</v>
      </c>
      <c r="C10947" s="1" t="s">
        <v>483</v>
      </c>
      <c r="D10947" t="s">
        <v>16940</v>
      </c>
    </row>
    <row r="10948" spans="1:4" x14ac:dyDescent="0.25">
      <c r="A10948" s="4" t="str">
        <f>HYPERLINK("http://www.autodoc.ru/Web/price/art/RNMEG08000R?analog=on","RNMEG08000R")</f>
        <v>RNMEG08000R</v>
      </c>
      <c r="B10948" s="1" t="s">
        <v>16942</v>
      </c>
      <c r="C10948" s="1" t="s">
        <v>483</v>
      </c>
      <c r="D10948" t="s">
        <v>16943</v>
      </c>
    </row>
    <row r="10949" spans="1:4" x14ac:dyDescent="0.25">
      <c r="A10949" s="4" t="str">
        <f>HYPERLINK("http://www.autodoc.ru/Web/price/art/RNMEG11000R?analog=on","RNMEG11000R")</f>
        <v>RNMEG11000R</v>
      </c>
      <c r="B10949" s="1" t="s">
        <v>16944</v>
      </c>
      <c r="C10949" s="1" t="s">
        <v>1470</v>
      </c>
      <c r="D10949" t="s">
        <v>16943</v>
      </c>
    </row>
    <row r="10950" spans="1:4" x14ac:dyDescent="0.25">
      <c r="A10950" s="4" t="str">
        <f>HYPERLINK("http://www.autodoc.ru/Web/price/art/DWNEX08070Z?analog=on","DWNEX08070Z")</f>
        <v>DWNEX08070Z</v>
      </c>
      <c r="B10950" s="1" t="s">
        <v>5420</v>
      </c>
      <c r="C10950" s="1" t="s">
        <v>483</v>
      </c>
      <c r="D10950" t="s">
        <v>5422</v>
      </c>
    </row>
    <row r="10951" spans="1:4" x14ac:dyDescent="0.25">
      <c r="A10951" s="4" t="str">
        <f>HYPERLINK("http://www.autodoc.ru/Web/price/art/RNMEG11120?analog=on","RNMEG11120")</f>
        <v>RNMEG11120</v>
      </c>
      <c r="B10951" s="1" t="s">
        <v>16945</v>
      </c>
      <c r="C10951" s="1" t="s">
        <v>1470</v>
      </c>
      <c r="D10951" t="s">
        <v>16946</v>
      </c>
    </row>
    <row r="10952" spans="1:4" x14ac:dyDescent="0.25">
      <c r="A10952" s="4" t="str">
        <f>HYPERLINK("http://www.autodoc.ru/Web/price/art/RNMEG111D0N?analog=on","RNMEG111D0N")</f>
        <v>RNMEG111D0N</v>
      </c>
      <c r="B10952" s="1" t="s">
        <v>16947</v>
      </c>
      <c r="C10952" s="1" t="s">
        <v>1470</v>
      </c>
      <c r="D10952" t="s">
        <v>16948</v>
      </c>
    </row>
    <row r="10953" spans="1:4" x14ac:dyDescent="0.25">
      <c r="A10953" s="4" t="str">
        <f>HYPERLINK("http://www.autodoc.ru/Web/price/art/RNMEG111D0?analog=on","RNMEG111D0")</f>
        <v>RNMEG111D0</v>
      </c>
      <c r="B10953" s="1" t="s">
        <v>16949</v>
      </c>
      <c r="C10953" s="1" t="s">
        <v>1470</v>
      </c>
      <c r="D10953" t="s">
        <v>16950</v>
      </c>
    </row>
    <row r="10954" spans="1:4" x14ac:dyDescent="0.25">
      <c r="A10954" s="4" t="str">
        <f>HYPERLINK("http://www.autodoc.ru/Web/price/art/RNMEG08160?analog=on","RNMEG08160")</f>
        <v>RNMEG08160</v>
      </c>
      <c r="B10954" s="1" t="s">
        <v>16951</v>
      </c>
      <c r="C10954" s="1" t="s">
        <v>483</v>
      </c>
      <c r="D10954" t="s">
        <v>16952</v>
      </c>
    </row>
    <row r="10955" spans="1:4" x14ac:dyDescent="0.25">
      <c r="A10955" s="4" t="str">
        <f>HYPERLINK("http://www.autodoc.ru/Web/price/art/RNMEG11160?analog=on","RNMEG11160")</f>
        <v>RNMEG11160</v>
      </c>
      <c r="B10955" s="1" t="s">
        <v>16953</v>
      </c>
      <c r="C10955" s="1" t="s">
        <v>1470</v>
      </c>
      <c r="D10955" t="s">
        <v>16954</v>
      </c>
    </row>
    <row r="10956" spans="1:4" x14ac:dyDescent="0.25">
      <c r="A10956" s="4" t="str">
        <f>HYPERLINK("http://www.autodoc.ru/Web/price/art/RNMEG08170L?analog=on","RNMEG08170L")</f>
        <v>RNMEG08170L</v>
      </c>
      <c r="B10956" s="1" t="s">
        <v>16955</v>
      </c>
      <c r="C10956" s="1" t="s">
        <v>483</v>
      </c>
      <c r="D10956" t="s">
        <v>16956</v>
      </c>
    </row>
    <row r="10957" spans="1:4" x14ac:dyDescent="0.25">
      <c r="A10957" s="4" t="str">
        <f>HYPERLINK("http://www.autodoc.ru/Web/price/art/RNMEG08170R?analog=on","RNMEG08170R")</f>
        <v>RNMEG08170R</v>
      </c>
      <c r="B10957" s="1" t="s">
        <v>16957</v>
      </c>
      <c r="C10957" s="1" t="s">
        <v>483</v>
      </c>
      <c r="D10957" t="s">
        <v>16958</v>
      </c>
    </row>
    <row r="10958" spans="1:4" x14ac:dyDescent="0.25">
      <c r="A10958" s="4" t="str">
        <f>HYPERLINK("http://www.autodoc.ru/Web/price/art/RNMEG11180?analog=on","RNMEG11180")</f>
        <v>RNMEG11180</v>
      </c>
      <c r="B10958" s="1" t="s">
        <v>16959</v>
      </c>
      <c r="C10958" s="1" t="s">
        <v>1470</v>
      </c>
      <c r="D10958" t="s">
        <v>16960</v>
      </c>
    </row>
    <row r="10959" spans="1:4" x14ac:dyDescent="0.25">
      <c r="A10959" s="4" t="str">
        <f>HYPERLINK("http://www.autodoc.ru/Web/price/art/RNMEG11190?analog=on","RNMEG11190")</f>
        <v>RNMEG11190</v>
      </c>
      <c r="B10959" s="1" t="s">
        <v>16961</v>
      </c>
      <c r="C10959" s="1" t="s">
        <v>1470</v>
      </c>
      <c r="D10959" t="s">
        <v>16962</v>
      </c>
    </row>
    <row r="10960" spans="1:4" x14ac:dyDescent="0.25">
      <c r="A10960" s="4" t="str">
        <f>HYPERLINK("http://www.autodoc.ru/Web/price/art/RNMEG08190C?analog=on","RNMEG08190C")</f>
        <v>RNMEG08190C</v>
      </c>
      <c r="B10960" s="1" t="s">
        <v>16963</v>
      </c>
      <c r="C10960" s="1" t="s">
        <v>483</v>
      </c>
      <c r="D10960" t="s">
        <v>16964</v>
      </c>
    </row>
    <row r="10961" spans="1:4" x14ac:dyDescent="0.25">
      <c r="A10961" s="4" t="str">
        <f>HYPERLINK("http://www.autodoc.ru/Web/price/art/RNMEG11191?analog=on","RNMEG11191")</f>
        <v>RNMEG11191</v>
      </c>
      <c r="B10961" s="1" t="s">
        <v>16965</v>
      </c>
      <c r="C10961" s="1" t="s">
        <v>1470</v>
      </c>
      <c r="D10961" t="s">
        <v>16966</v>
      </c>
    </row>
    <row r="10962" spans="1:4" x14ac:dyDescent="0.25">
      <c r="A10962" s="4" t="str">
        <f>HYPERLINK("http://www.autodoc.ru/Web/price/art/RNMEG11192N?analog=on","RNMEG11192N")</f>
        <v>RNMEG11192N</v>
      </c>
      <c r="B10962" s="1" t="s">
        <v>16967</v>
      </c>
      <c r="C10962" s="1" t="s">
        <v>1470</v>
      </c>
      <c r="D10962" t="s">
        <v>16874</v>
      </c>
    </row>
    <row r="10963" spans="1:4" x14ac:dyDescent="0.25">
      <c r="A10963" s="4" t="str">
        <f>HYPERLINK("http://www.autodoc.ru/Web/price/art/RNMEG11220?analog=on","RNMEG11220")</f>
        <v>RNMEG11220</v>
      </c>
      <c r="B10963" s="1" t="s">
        <v>16968</v>
      </c>
      <c r="C10963" s="1" t="s">
        <v>1470</v>
      </c>
      <c r="D10963" t="s">
        <v>16969</v>
      </c>
    </row>
    <row r="10964" spans="1:4" x14ac:dyDescent="0.25">
      <c r="A10964" s="4" t="str">
        <f>HYPERLINK("http://www.autodoc.ru/Web/price/art/RNMEG08220?analog=on","RNMEG08220")</f>
        <v>RNMEG08220</v>
      </c>
      <c r="B10964" s="1" t="s">
        <v>16970</v>
      </c>
      <c r="C10964" s="1" t="s">
        <v>483</v>
      </c>
      <c r="D10964" t="s">
        <v>16971</v>
      </c>
    </row>
    <row r="10965" spans="1:4" x14ac:dyDescent="0.25">
      <c r="A10965" s="4" t="str">
        <f>HYPERLINK("http://www.autodoc.ru/Web/price/art/RNMEG08240?analog=on","RNMEG08240")</f>
        <v>RNMEG08240</v>
      </c>
      <c r="B10965" s="1" t="s">
        <v>16972</v>
      </c>
      <c r="C10965" s="1" t="s">
        <v>483</v>
      </c>
      <c r="D10965" t="s">
        <v>16973</v>
      </c>
    </row>
    <row r="10966" spans="1:4" x14ac:dyDescent="0.25">
      <c r="A10966" s="4" t="str">
        <f>HYPERLINK("http://www.autodoc.ru/Web/price/art/RNMEG11240?analog=on","RNMEG11240")</f>
        <v>RNMEG11240</v>
      </c>
      <c r="B10966" s="1" t="s">
        <v>16974</v>
      </c>
      <c r="C10966" s="1" t="s">
        <v>1470</v>
      </c>
      <c r="D10966" t="s">
        <v>16975</v>
      </c>
    </row>
    <row r="10967" spans="1:4" x14ac:dyDescent="0.25">
      <c r="A10967" s="4" t="str">
        <f>HYPERLINK("http://www.autodoc.ru/Web/price/art/RNMEG11241?analog=on","RNMEG11241")</f>
        <v>RNMEG11241</v>
      </c>
      <c r="B10967" s="1" t="s">
        <v>16976</v>
      </c>
      <c r="C10967" s="1" t="s">
        <v>1470</v>
      </c>
      <c r="D10967" t="s">
        <v>16977</v>
      </c>
    </row>
    <row r="10968" spans="1:4" x14ac:dyDescent="0.25">
      <c r="A10968" s="4" t="str">
        <f>HYPERLINK("http://www.autodoc.ru/Web/price/art/RNMEG08241?analog=on","RNMEG08241")</f>
        <v>RNMEG08241</v>
      </c>
      <c r="B10968" s="1" t="s">
        <v>16972</v>
      </c>
      <c r="C10968" s="1" t="s">
        <v>483</v>
      </c>
      <c r="D10968" t="s">
        <v>16978</v>
      </c>
    </row>
    <row r="10969" spans="1:4" x14ac:dyDescent="0.25">
      <c r="A10969" s="4" t="str">
        <f>HYPERLINK("http://www.autodoc.ru/Web/price/art/RNMEG08242?analog=on","RNMEG08242")</f>
        <v>RNMEG08242</v>
      </c>
      <c r="B10969" s="1" t="s">
        <v>16972</v>
      </c>
      <c r="C10969" s="1" t="s">
        <v>483</v>
      </c>
      <c r="D10969" t="s">
        <v>16979</v>
      </c>
    </row>
    <row r="10970" spans="1:4" x14ac:dyDescent="0.25">
      <c r="A10970" s="4" t="str">
        <f>HYPERLINK("http://www.autodoc.ru/Web/price/art/RNMEG08270L?analog=on","RNMEG08270L")</f>
        <v>RNMEG08270L</v>
      </c>
      <c r="B10970" s="1" t="s">
        <v>16980</v>
      </c>
      <c r="C10970" s="1" t="s">
        <v>483</v>
      </c>
      <c r="D10970" t="s">
        <v>16981</v>
      </c>
    </row>
    <row r="10971" spans="1:4" x14ac:dyDescent="0.25">
      <c r="A10971" s="4" t="str">
        <f>HYPERLINK("http://www.autodoc.ru/Web/price/art/RNMEG08270R?analog=on","RNMEG08270R")</f>
        <v>RNMEG08270R</v>
      </c>
      <c r="B10971" s="1" t="s">
        <v>16982</v>
      </c>
      <c r="C10971" s="1" t="s">
        <v>483</v>
      </c>
      <c r="D10971" t="s">
        <v>16983</v>
      </c>
    </row>
    <row r="10972" spans="1:4" x14ac:dyDescent="0.25">
      <c r="A10972" s="4" t="str">
        <f>HYPERLINK("http://www.autodoc.ru/Web/price/art/RNMEG08300L?analog=on","RNMEG08300L")</f>
        <v>RNMEG08300L</v>
      </c>
      <c r="B10972" s="1" t="s">
        <v>16984</v>
      </c>
      <c r="C10972" s="1" t="s">
        <v>483</v>
      </c>
      <c r="D10972" t="s">
        <v>16985</v>
      </c>
    </row>
    <row r="10973" spans="1:4" x14ac:dyDescent="0.25">
      <c r="A10973" s="4" t="str">
        <f>HYPERLINK("http://www.autodoc.ru/Web/price/art/RNMEG08300R?analog=on","RNMEG08300R")</f>
        <v>RNMEG08300R</v>
      </c>
      <c r="B10973" s="1" t="s">
        <v>16986</v>
      </c>
      <c r="C10973" s="1" t="s">
        <v>483</v>
      </c>
      <c r="D10973" t="s">
        <v>16987</v>
      </c>
    </row>
    <row r="10974" spans="1:4" x14ac:dyDescent="0.25">
      <c r="A10974" s="4" t="str">
        <f>HYPERLINK("http://www.autodoc.ru/Web/price/art/RNMEG08301L?analog=on","RNMEG08301L")</f>
        <v>RNMEG08301L</v>
      </c>
      <c r="B10974" s="1" t="s">
        <v>16988</v>
      </c>
      <c r="C10974" s="1" t="s">
        <v>483</v>
      </c>
      <c r="D10974" t="s">
        <v>16885</v>
      </c>
    </row>
    <row r="10975" spans="1:4" x14ac:dyDescent="0.25">
      <c r="A10975" s="4" t="str">
        <f>HYPERLINK("http://www.autodoc.ru/Web/price/art/RNMEG08301R?analog=on","RNMEG08301R")</f>
        <v>RNMEG08301R</v>
      </c>
      <c r="B10975" s="1" t="s">
        <v>16989</v>
      </c>
      <c r="C10975" s="1" t="s">
        <v>483</v>
      </c>
      <c r="D10975" t="s">
        <v>16887</v>
      </c>
    </row>
    <row r="10976" spans="1:4" x14ac:dyDescent="0.25">
      <c r="A10976" s="4" t="str">
        <f>HYPERLINK("http://www.autodoc.ru/Web/price/art/RNMEG08330?analog=on","RNMEG08330")</f>
        <v>RNMEG08330</v>
      </c>
      <c r="B10976" s="1" t="s">
        <v>16990</v>
      </c>
      <c r="C10976" s="1" t="s">
        <v>483</v>
      </c>
      <c r="D10976" t="s">
        <v>16897</v>
      </c>
    </row>
    <row r="10977" spans="1:4" x14ac:dyDescent="0.25">
      <c r="A10977" s="4" t="str">
        <f>HYPERLINK("http://www.autodoc.ru/Web/price/art/RNMEG08380?analog=on","RNMEG08380")</f>
        <v>RNMEG08380</v>
      </c>
      <c r="B10977" s="1" t="s">
        <v>16991</v>
      </c>
      <c r="C10977" s="1" t="s">
        <v>483</v>
      </c>
      <c r="D10977" t="s">
        <v>16992</v>
      </c>
    </row>
    <row r="10978" spans="1:4" x14ac:dyDescent="0.25">
      <c r="A10978" s="4" t="str">
        <f>HYPERLINK("http://www.autodoc.ru/Web/price/art/RNFLU10450XL?analog=on","RNFLU10450XL")</f>
        <v>RNFLU10450XL</v>
      </c>
      <c r="B10978" s="1" t="s">
        <v>15906</v>
      </c>
      <c r="C10978" s="1" t="s">
        <v>437</v>
      </c>
      <c r="D10978" t="s">
        <v>15907</v>
      </c>
    </row>
    <row r="10979" spans="1:4" x14ac:dyDescent="0.25">
      <c r="A10979" s="4" t="str">
        <f>HYPERLINK("http://www.autodoc.ru/Web/price/art/RNFLU10450XR?analog=on","RNFLU10450XR")</f>
        <v>RNFLU10450XR</v>
      </c>
      <c r="B10979" s="1" t="s">
        <v>15908</v>
      </c>
      <c r="C10979" s="1" t="s">
        <v>437</v>
      </c>
      <c r="D10979" t="s">
        <v>15909</v>
      </c>
    </row>
    <row r="10980" spans="1:4" x14ac:dyDescent="0.25">
      <c r="A10980" s="4" t="str">
        <f>HYPERLINK("http://www.autodoc.ru/Web/price/art/RNMEG08450XL?analog=on","RNMEG08450XL")</f>
        <v>RNMEG08450XL</v>
      </c>
      <c r="B10980" s="1" t="s">
        <v>16993</v>
      </c>
      <c r="C10980" s="1" t="s">
        <v>483</v>
      </c>
      <c r="D10980" t="s">
        <v>16994</v>
      </c>
    </row>
    <row r="10981" spans="1:4" x14ac:dyDescent="0.25">
      <c r="A10981" s="4" t="str">
        <f>HYPERLINK("http://www.autodoc.ru/Web/price/art/RNMEG08450XR?analog=on","RNMEG08450XR")</f>
        <v>RNMEG08450XR</v>
      </c>
      <c r="B10981" s="1" t="s">
        <v>16995</v>
      </c>
      <c r="C10981" s="1" t="s">
        <v>483</v>
      </c>
      <c r="D10981" t="s">
        <v>16996</v>
      </c>
    </row>
    <row r="10982" spans="1:4" x14ac:dyDescent="0.25">
      <c r="A10982" s="4" t="str">
        <f>HYPERLINK("http://www.autodoc.ru/Web/price/art/RNFLU10451XR?analog=on","RNFLU10451XR")</f>
        <v>RNFLU10451XR</v>
      </c>
      <c r="B10982" s="1" t="s">
        <v>15912</v>
      </c>
      <c r="C10982" s="1" t="s">
        <v>437</v>
      </c>
      <c r="D10982" t="s">
        <v>15913</v>
      </c>
    </row>
    <row r="10983" spans="1:4" x14ac:dyDescent="0.25">
      <c r="A10983" s="4" t="str">
        <f>HYPERLINK("http://www.autodoc.ru/Web/price/art/RNMEG08451XL?analog=on","RNMEG08451XL")</f>
        <v>RNMEG08451XL</v>
      </c>
      <c r="B10983" s="1" t="s">
        <v>16997</v>
      </c>
      <c r="C10983" s="1" t="s">
        <v>483</v>
      </c>
      <c r="D10983" t="s">
        <v>16998</v>
      </c>
    </row>
    <row r="10984" spans="1:4" x14ac:dyDescent="0.25">
      <c r="A10984" s="4" t="str">
        <f>HYPERLINK("http://www.autodoc.ru/Web/price/art/RNMEG08451XR?analog=on","RNMEG08451XR")</f>
        <v>RNMEG08451XR</v>
      </c>
      <c r="B10984" s="1" t="s">
        <v>16999</v>
      </c>
      <c r="C10984" s="1" t="s">
        <v>483</v>
      </c>
      <c r="D10984" t="s">
        <v>17000</v>
      </c>
    </row>
    <row r="10985" spans="1:4" x14ac:dyDescent="0.25">
      <c r="A10985" s="4" t="str">
        <f>HYPERLINK("http://www.autodoc.ru/Web/price/art/RNMEG08640?analog=on","RNMEG08640")</f>
        <v>RNMEG08640</v>
      </c>
      <c r="B10985" s="1" t="s">
        <v>17001</v>
      </c>
      <c r="C10985" s="1" t="s">
        <v>17002</v>
      </c>
      <c r="D10985" t="s">
        <v>17003</v>
      </c>
    </row>
    <row r="10986" spans="1:4" x14ac:dyDescent="0.25">
      <c r="A10986" s="4" t="str">
        <f>HYPERLINK("http://www.autodoc.ru/Web/price/art/RNMEG11740L?analog=on","RNMEG11740L")</f>
        <v>RNMEG11740L</v>
      </c>
      <c r="B10986" s="1" t="s">
        <v>17004</v>
      </c>
      <c r="C10986" s="1" t="s">
        <v>1470</v>
      </c>
      <c r="D10986" t="s">
        <v>17005</v>
      </c>
    </row>
    <row r="10987" spans="1:4" x14ac:dyDescent="0.25">
      <c r="A10987" s="4" t="str">
        <f>HYPERLINK("http://www.autodoc.ru/Web/price/art/RNMEG11740R?analog=on","RNMEG11740R")</f>
        <v>RNMEG11740R</v>
      </c>
      <c r="B10987" s="1" t="s">
        <v>17006</v>
      </c>
      <c r="C10987" s="1" t="s">
        <v>1470</v>
      </c>
      <c r="D10987" t="s">
        <v>17007</v>
      </c>
    </row>
    <row r="10988" spans="1:4" x14ac:dyDescent="0.25">
      <c r="A10988" s="4" t="str">
        <f>HYPERLINK("http://www.autodoc.ru/Web/price/art/RNMEG08740L?analog=on","RNMEG08740L")</f>
        <v>RNMEG08740L</v>
      </c>
      <c r="B10988" s="1" t="s">
        <v>17008</v>
      </c>
      <c r="C10988" s="1" t="s">
        <v>483</v>
      </c>
      <c r="D10988" t="s">
        <v>17009</v>
      </c>
    </row>
    <row r="10989" spans="1:4" x14ac:dyDescent="0.25">
      <c r="A10989" s="4" t="str">
        <f>HYPERLINK("http://www.autodoc.ru/Web/price/art/RNMEG08740R?analog=on","RNMEG08740R")</f>
        <v>RNMEG08740R</v>
      </c>
      <c r="B10989" s="1" t="s">
        <v>17010</v>
      </c>
      <c r="C10989" s="1" t="s">
        <v>483</v>
      </c>
      <c r="D10989" t="s">
        <v>17011</v>
      </c>
    </row>
    <row r="10990" spans="1:4" x14ac:dyDescent="0.25">
      <c r="A10990" s="4" t="str">
        <f>HYPERLINK("http://www.autodoc.ru/Web/price/art/RNFLU10910?analog=on","RNFLU10910")</f>
        <v>RNFLU10910</v>
      </c>
      <c r="B10990" s="1" t="s">
        <v>15937</v>
      </c>
      <c r="C10990" s="1" t="s">
        <v>437</v>
      </c>
      <c r="D10990" t="s">
        <v>15938</v>
      </c>
    </row>
    <row r="10991" spans="1:4" x14ac:dyDescent="0.25">
      <c r="A10991" s="4" t="str">
        <f>HYPERLINK("http://www.autodoc.ru/Web/price/art/RNFLU10930?analog=on","RNFLU10930")</f>
        <v>RNFLU10930</v>
      </c>
      <c r="B10991" s="1" t="s">
        <v>15943</v>
      </c>
      <c r="C10991" s="1" t="s">
        <v>437</v>
      </c>
      <c r="D10991" t="s">
        <v>15944</v>
      </c>
    </row>
    <row r="10992" spans="1:4" x14ac:dyDescent="0.25">
      <c r="A10992" s="4" t="str">
        <f>HYPERLINK("http://www.autodoc.ru/Web/price/art/RNMEG119F0P?analog=on","RNMEG119F0P")</f>
        <v>RNMEG119F0P</v>
      </c>
      <c r="B10992" s="1" t="s">
        <v>17012</v>
      </c>
      <c r="C10992" s="1" t="s">
        <v>1470</v>
      </c>
      <c r="D10992" t="s">
        <v>17013</v>
      </c>
    </row>
    <row r="10993" spans="1:4" x14ac:dyDescent="0.25">
      <c r="A10993" s="3" t="s">
        <v>17014</v>
      </c>
      <c r="B10993" s="3"/>
      <c r="C10993" s="3"/>
      <c r="D10993" s="3"/>
    </row>
    <row r="10994" spans="1:4" x14ac:dyDescent="0.25">
      <c r="A10994" s="4" t="str">
        <f>HYPERLINK("http://www.autodoc.ru/Web/price/art/RNMEG95000L?analog=on","RNMEG95000L")</f>
        <v>RNMEG95000L</v>
      </c>
      <c r="B10994" s="1" t="s">
        <v>17015</v>
      </c>
      <c r="C10994" s="1" t="s">
        <v>2838</v>
      </c>
      <c r="D10994" t="s">
        <v>17016</v>
      </c>
    </row>
    <row r="10995" spans="1:4" x14ac:dyDescent="0.25">
      <c r="A10995" s="4" t="str">
        <f>HYPERLINK("http://www.autodoc.ru/Web/price/art/RNMEG95000R?analog=on","RNMEG95000R")</f>
        <v>RNMEG95000R</v>
      </c>
      <c r="B10995" s="1" t="s">
        <v>17017</v>
      </c>
      <c r="C10995" s="1" t="s">
        <v>2838</v>
      </c>
      <c r="D10995" t="s">
        <v>17018</v>
      </c>
    </row>
    <row r="10996" spans="1:4" x14ac:dyDescent="0.25">
      <c r="A10996" s="4" t="str">
        <f>HYPERLINK("http://www.autodoc.ru/Web/price/art/RNMEG95030L?analog=on","RNMEG95030L")</f>
        <v>RNMEG95030L</v>
      </c>
      <c r="B10996" s="1" t="s">
        <v>17019</v>
      </c>
      <c r="C10996" s="1" t="s">
        <v>2838</v>
      </c>
      <c r="D10996" t="s">
        <v>17020</v>
      </c>
    </row>
    <row r="10997" spans="1:4" x14ac:dyDescent="0.25">
      <c r="A10997" s="4" t="str">
        <f>HYPERLINK("http://www.autodoc.ru/Web/price/art/RNMEG95030R?analog=on","RNMEG95030R")</f>
        <v>RNMEG95030R</v>
      </c>
      <c r="B10997" s="1" t="s">
        <v>17021</v>
      </c>
      <c r="C10997" s="1" t="s">
        <v>2838</v>
      </c>
      <c r="D10997" t="s">
        <v>17022</v>
      </c>
    </row>
    <row r="10998" spans="1:4" x14ac:dyDescent="0.25">
      <c r="A10998" s="4" t="str">
        <f>HYPERLINK("http://www.autodoc.ru/Web/price/art/RNMEG95100XBL?analog=on","RNMEG95100XBL")</f>
        <v>RNMEG95100XBL</v>
      </c>
      <c r="B10998" s="1" t="s">
        <v>17023</v>
      </c>
      <c r="C10998" s="1" t="s">
        <v>2838</v>
      </c>
      <c r="D10998" t="s">
        <v>17024</v>
      </c>
    </row>
    <row r="10999" spans="1:4" x14ac:dyDescent="0.25">
      <c r="A10999" s="4" t="str">
        <f>HYPERLINK("http://www.autodoc.ru/Web/price/art/RNMEG95100XBR?analog=on","RNMEG95100XBR")</f>
        <v>RNMEG95100XBR</v>
      </c>
      <c r="B10999" s="1" t="s">
        <v>17025</v>
      </c>
      <c r="C10999" s="1" t="s">
        <v>2838</v>
      </c>
      <c r="D10999" t="s">
        <v>17026</v>
      </c>
    </row>
    <row r="11000" spans="1:4" x14ac:dyDescent="0.25">
      <c r="A11000" s="4" t="str">
        <f>HYPERLINK("http://www.autodoc.ru/Web/price/art/RNMEG95101L?analog=on","RNMEG95101L")</f>
        <v>RNMEG95101L</v>
      </c>
      <c r="B11000" s="1" t="s">
        <v>17023</v>
      </c>
      <c r="C11000" s="1" t="s">
        <v>1186</v>
      </c>
      <c r="D11000" t="s">
        <v>17027</v>
      </c>
    </row>
    <row r="11001" spans="1:4" x14ac:dyDescent="0.25">
      <c r="A11001" s="4" t="str">
        <f>HYPERLINK("http://www.autodoc.ru/Web/price/art/RNMEG95101R?analog=on","RNMEG95101R")</f>
        <v>RNMEG95101R</v>
      </c>
      <c r="B11001" s="1" t="s">
        <v>17025</v>
      </c>
      <c r="C11001" s="1" t="s">
        <v>1186</v>
      </c>
      <c r="D11001" t="s">
        <v>17028</v>
      </c>
    </row>
    <row r="11002" spans="1:4" x14ac:dyDescent="0.25">
      <c r="A11002" s="4" t="str">
        <f>HYPERLINK("http://www.autodoc.ru/Web/price/art/RNMEG95160X?analog=on","RNMEG95160X")</f>
        <v>RNMEG95160X</v>
      </c>
      <c r="B11002" s="1" t="s">
        <v>17029</v>
      </c>
      <c r="C11002" s="1" t="s">
        <v>2838</v>
      </c>
      <c r="D11002" t="s">
        <v>17030</v>
      </c>
    </row>
    <row r="11003" spans="1:4" x14ac:dyDescent="0.25">
      <c r="A11003" s="4" t="str">
        <f>HYPERLINK("http://www.autodoc.ru/Web/price/art/RNMEG95160B?analog=on","RNMEG95160B")</f>
        <v>RNMEG95160B</v>
      </c>
      <c r="B11003" s="1" t="s">
        <v>17029</v>
      </c>
      <c r="C11003" s="1" t="s">
        <v>2838</v>
      </c>
      <c r="D11003" t="s">
        <v>17031</v>
      </c>
    </row>
    <row r="11004" spans="1:4" x14ac:dyDescent="0.25">
      <c r="A11004" s="4" t="str">
        <f>HYPERLINK("http://www.autodoc.ru/Web/price/art/RNSCE96160B?analog=on","RNSCE96160B")</f>
        <v>RNSCE96160B</v>
      </c>
      <c r="B11004" s="1" t="s">
        <v>17032</v>
      </c>
      <c r="C11004" s="1" t="s">
        <v>2617</v>
      </c>
      <c r="D11004" t="s">
        <v>17033</v>
      </c>
    </row>
    <row r="11005" spans="1:4" x14ac:dyDescent="0.25">
      <c r="A11005" s="4" t="str">
        <f>HYPERLINK("http://www.autodoc.ru/Web/price/art/RNMEG95270L?analog=on","RNMEG95270L")</f>
        <v>RNMEG95270L</v>
      </c>
      <c r="B11005" s="1" t="s">
        <v>17034</v>
      </c>
      <c r="C11005" s="1" t="s">
        <v>2838</v>
      </c>
      <c r="D11005" t="s">
        <v>17035</v>
      </c>
    </row>
    <row r="11006" spans="1:4" x14ac:dyDescent="0.25">
      <c r="A11006" s="4" t="str">
        <f>HYPERLINK("http://www.autodoc.ru/Web/price/art/RNMEG95270R?analog=on","RNMEG95270R")</f>
        <v>RNMEG95270R</v>
      </c>
      <c r="B11006" s="1" t="s">
        <v>17036</v>
      </c>
      <c r="C11006" s="1" t="s">
        <v>2838</v>
      </c>
      <c r="D11006" t="s">
        <v>17037</v>
      </c>
    </row>
    <row r="11007" spans="1:4" x14ac:dyDescent="0.25">
      <c r="A11007" s="4" t="str">
        <f>HYPERLINK("http://www.autodoc.ru/Web/price/art/RNSCE96270PL?analog=on","RNSCE96270PL")</f>
        <v>RNSCE96270PL</v>
      </c>
      <c r="B11007" s="1" t="s">
        <v>17038</v>
      </c>
      <c r="C11007" s="1" t="s">
        <v>2617</v>
      </c>
      <c r="D11007" t="s">
        <v>17039</v>
      </c>
    </row>
    <row r="11008" spans="1:4" x14ac:dyDescent="0.25">
      <c r="A11008" s="4" t="str">
        <f>HYPERLINK("http://www.autodoc.ru/Web/price/art/RNSCE96270PR?analog=on","RNSCE96270PR")</f>
        <v>RNSCE96270PR</v>
      </c>
      <c r="B11008" s="1" t="s">
        <v>17040</v>
      </c>
      <c r="C11008" s="1" t="s">
        <v>2617</v>
      </c>
      <c r="D11008" t="s">
        <v>17041</v>
      </c>
    </row>
    <row r="11009" spans="1:4" x14ac:dyDescent="0.25">
      <c r="A11009" s="4" t="str">
        <f>HYPERLINK("http://www.autodoc.ru/Web/price/art/RNR1992280Z?analog=on","RNR1992280Z")</f>
        <v>RNR1992280Z</v>
      </c>
      <c r="B11009" s="1" t="s">
        <v>15269</v>
      </c>
      <c r="C11009" s="1" t="s">
        <v>11803</v>
      </c>
      <c r="D11009" t="s">
        <v>15270</v>
      </c>
    </row>
    <row r="11010" spans="1:4" x14ac:dyDescent="0.25">
      <c r="A11010" s="4" t="str">
        <f>HYPERLINK("http://www.autodoc.ru/Web/price/art/RNMEG95330?analog=on","RNMEG95330")</f>
        <v>RNMEG95330</v>
      </c>
      <c r="B11010" s="1" t="s">
        <v>17042</v>
      </c>
      <c r="C11010" s="1" t="s">
        <v>2838</v>
      </c>
      <c r="D11010" t="s">
        <v>17043</v>
      </c>
    </row>
    <row r="11011" spans="1:4" x14ac:dyDescent="0.25">
      <c r="A11011" s="4" t="str">
        <f>HYPERLINK("http://www.autodoc.ru/Web/price/art/RNSCE96330?analog=on","RNSCE96330")</f>
        <v>RNSCE96330</v>
      </c>
      <c r="B11011" s="1" t="s">
        <v>17044</v>
      </c>
      <c r="C11011" s="1" t="s">
        <v>2617</v>
      </c>
      <c r="D11011" t="s">
        <v>17045</v>
      </c>
    </row>
    <row r="11012" spans="1:4" x14ac:dyDescent="0.25">
      <c r="A11012" s="4" t="str">
        <f>HYPERLINK("http://www.autodoc.ru/Web/price/art/RNMEG95380?analog=on","RNMEG95380")</f>
        <v>RNMEG95380</v>
      </c>
      <c r="B11012" s="1" t="s">
        <v>17046</v>
      </c>
      <c r="C11012" s="1" t="s">
        <v>2838</v>
      </c>
      <c r="D11012" t="s">
        <v>17047</v>
      </c>
    </row>
    <row r="11013" spans="1:4" x14ac:dyDescent="0.25">
      <c r="A11013" s="4" t="str">
        <f>HYPERLINK("http://www.autodoc.ru/Web/price/art/RNSCE96380?analog=on","RNSCE96380")</f>
        <v>RNSCE96380</v>
      </c>
      <c r="B11013" s="1" t="s">
        <v>17046</v>
      </c>
      <c r="C11013" s="1" t="s">
        <v>2617</v>
      </c>
      <c r="D11013" t="s">
        <v>17048</v>
      </c>
    </row>
    <row r="11014" spans="1:4" x14ac:dyDescent="0.25">
      <c r="A11014" s="4" t="str">
        <f>HYPERLINK("http://www.autodoc.ru/Web/price/art/RNMEG95450L?analog=on","RNMEG95450L")</f>
        <v>RNMEG95450L</v>
      </c>
      <c r="B11014" s="1" t="s">
        <v>17049</v>
      </c>
      <c r="C11014" s="1" t="s">
        <v>1186</v>
      </c>
      <c r="D11014" t="s">
        <v>17050</v>
      </c>
    </row>
    <row r="11015" spans="1:4" x14ac:dyDescent="0.25">
      <c r="A11015" s="4" t="str">
        <f>HYPERLINK("http://www.autodoc.ru/Web/price/art/RNMEG95450R?analog=on","RNMEG95450R")</f>
        <v>RNMEG95450R</v>
      </c>
      <c r="B11015" s="1" t="s">
        <v>17051</v>
      </c>
      <c r="C11015" s="1" t="s">
        <v>1186</v>
      </c>
      <c r="D11015" t="s">
        <v>17052</v>
      </c>
    </row>
    <row r="11016" spans="1:4" x14ac:dyDescent="0.25">
      <c r="A11016" s="4" t="str">
        <f>HYPERLINK("http://www.autodoc.ru/Web/price/art/RNSCE96450L?analog=on","RNSCE96450L")</f>
        <v>RNSCE96450L</v>
      </c>
      <c r="B11016" s="1" t="s">
        <v>17053</v>
      </c>
      <c r="C11016" s="1" t="s">
        <v>5127</v>
      </c>
      <c r="D11016" t="s">
        <v>17054</v>
      </c>
    </row>
    <row r="11017" spans="1:4" x14ac:dyDescent="0.25">
      <c r="A11017" s="4" t="str">
        <f>HYPERLINK("http://www.autodoc.ru/Web/price/art/RNSCE96450R?analog=on","RNSCE96450R")</f>
        <v>RNSCE96450R</v>
      </c>
      <c r="B11017" s="1" t="s">
        <v>17055</v>
      </c>
      <c r="C11017" s="1" t="s">
        <v>5127</v>
      </c>
      <c r="D11017" t="s">
        <v>17056</v>
      </c>
    </row>
    <row r="11018" spans="1:4" x14ac:dyDescent="0.25">
      <c r="A11018" s="4" t="str">
        <f>HYPERLINK("http://www.autodoc.ru/Web/price/art/RNSCE96451L?analog=on","RNSCE96451L")</f>
        <v>RNSCE96451L</v>
      </c>
      <c r="B11018" s="1" t="s">
        <v>17057</v>
      </c>
      <c r="C11018" s="1" t="s">
        <v>5127</v>
      </c>
      <c r="D11018" t="s">
        <v>17058</v>
      </c>
    </row>
    <row r="11019" spans="1:4" x14ac:dyDescent="0.25">
      <c r="A11019" s="4" t="str">
        <f>HYPERLINK("http://www.autodoc.ru/Web/price/art/RNSCE96451R?analog=on","RNSCE96451R")</f>
        <v>RNSCE96451R</v>
      </c>
      <c r="B11019" s="1" t="s">
        <v>17059</v>
      </c>
      <c r="C11019" s="1" t="s">
        <v>5127</v>
      </c>
      <c r="D11019" t="s">
        <v>17060</v>
      </c>
    </row>
    <row r="11020" spans="1:4" x14ac:dyDescent="0.25">
      <c r="A11020" s="4" t="str">
        <f>HYPERLINK("http://www.autodoc.ru/Web/price/art/RNMEG95460L?analog=on","RNMEG95460L")</f>
        <v>RNMEG95460L</v>
      </c>
      <c r="B11020" s="1" t="s">
        <v>17061</v>
      </c>
      <c r="C11020" s="1" t="s">
        <v>1186</v>
      </c>
      <c r="D11020" t="s">
        <v>17062</v>
      </c>
    </row>
    <row r="11021" spans="1:4" x14ac:dyDescent="0.25">
      <c r="A11021" s="4" t="str">
        <f>HYPERLINK("http://www.autodoc.ru/Web/price/art/RNMEG95460R?analog=on","RNMEG95460R")</f>
        <v>RNMEG95460R</v>
      </c>
      <c r="B11021" s="1" t="s">
        <v>17063</v>
      </c>
      <c r="C11021" s="1" t="s">
        <v>1186</v>
      </c>
      <c r="D11021" t="s">
        <v>17064</v>
      </c>
    </row>
    <row r="11022" spans="1:4" x14ac:dyDescent="0.25">
      <c r="A11022" s="4" t="str">
        <f>HYPERLINK("http://www.autodoc.ru/Web/price/art/RNMEG95490L?analog=on","RNMEG95490L")</f>
        <v>RNMEG95490L</v>
      </c>
      <c r="C11022" s="1" t="s">
        <v>3231</v>
      </c>
      <c r="D11022" t="s">
        <v>17065</v>
      </c>
    </row>
    <row r="11023" spans="1:4" x14ac:dyDescent="0.25">
      <c r="A11023" s="4" t="str">
        <f>HYPERLINK("http://www.autodoc.ru/Web/price/art/RNMEG95490R?analog=on","RNMEG95490R")</f>
        <v>RNMEG95490R</v>
      </c>
      <c r="C11023" s="1" t="s">
        <v>3231</v>
      </c>
      <c r="D11023" t="s">
        <v>17066</v>
      </c>
    </row>
    <row r="11024" spans="1:4" x14ac:dyDescent="0.25">
      <c r="A11024" s="4" t="str">
        <f>HYPERLINK("http://www.autodoc.ru/Web/price/art/RNMEG95491L?analog=on","RNMEG95491L")</f>
        <v>RNMEG95491L</v>
      </c>
      <c r="C11024" s="1" t="s">
        <v>3231</v>
      </c>
      <c r="D11024" t="s">
        <v>17067</v>
      </c>
    </row>
    <row r="11025" spans="1:4" x14ac:dyDescent="0.25">
      <c r="A11025" s="4" t="str">
        <f>HYPERLINK("http://www.autodoc.ru/Web/price/art/RNMEG95491R?analog=on","RNMEG95491R")</f>
        <v>RNMEG95491R</v>
      </c>
      <c r="C11025" s="1" t="s">
        <v>3231</v>
      </c>
      <c r="D11025" t="s">
        <v>17068</v>
      </c>
    </row>
    <row r="11026" spans="1:4" x14ac:dyDescent="0.25">
      <c r="A11026" s="4" t="str">
        <f>HYPERLINK("http://www.autodoc.ru/Web/price/art/RNMEG95740HN?analog=on","RNMEG95740HN")</f>
        <v>RNMEG95740HN</v>
      </c>
      <c r="B11026" s="1" t="s">
        <v>17069</v>
      </c>
      <c r="C11026" s="1" t="s">
        <v>2838</v>
      </c>
      <c r="D11026" t="s">
        <v>17070</v>
      </c>
    </row>
    <row r="11027" spans="1:4" x14ac:dyDescent="0.25">
      <c r="A11027" s="4" t="str">
        <f>HYPERLINK("http://www.autodoc.ru/Web/price/art/RNCLI90900?analog=on","RNCLI90900")</f>
        <v>RNCLI90900</v>
      </c>
      <c r="B11027" s="1" t="s">
        <v>15375</v>
      </c>
      <c r="C11027" s="1" t="s">
        <v>6314</v>
      </c>
      <c r="D11027" t="s">
        <v>15376</v>
      </c>
    </row>
    <row r="11028" spans="1:4" x14ac:dyDescent="0.25">
      <c r="A11028" s="4" t="str">
        <f>HYPERLINK("http://www.autodoc.ru/Web/price/art/RNMEG95913?analog=on","RNMEG95913")</f>
        <v>RNMEG95913</v>
      </c>
      <c r="B11028" s="1" t="s">
        <v>15481</v>
      </c>
      <c r="C11028" s="1" t="s">
        <v>1186</v>
      </c>
      <c r="D11028" t="s">
        <v>15482</v>
      </c>
    </row>
    <row r="11029" spans="1:4" x14ac:dyDescent="0.25">
      <c r="A11029" s="4" t="str">
        <f>HYPERLINK("http://www.autodoc.ru/Web/price/art/RNMEG95930?analog=on","RNMEG95930")</f>
        <v>RNMEG95930</v>
      </c>
      <c r="B11029" s="1" t="s">
        <v>17071</v>
      </c>
      <c r="C11029" s="1" t="s">
        <v>2838</v>
      </c>
      <c r="D11029" t="s">
        <v>17072</v>
      </c>
    </row>
    <row r="11030" spans="1:4" x14ac:dyDescent="0.25">
      <c r="A11030" s="4" t="str">
        <f>HYPERLINK("http://www.autodoc.ru/Web/price/art/RNMEG95931?analog=on","RNMEG95931")</f>
        <v>RNMEG95931</v>
      </c>
      <c r="B11030" s="1" t="s">
        <v>17071</v>
      </c>
      <c r="C11030" s="1" t="s">
        <v>2838</v>
      </c>
      <c r="D11030" t="s">
        <v>17073</v>
      </c>
    </row>
    <row r="11031" spans="1:4" x14ac:dyDescent="0.25">
      <c r="A11031" s="4" t="str">
        <f>HYPERLINK("http://www.autodoc.ru/Web/price/art/RNMEG95932?analog=on","RNMEG95932")</f>
        <v>RNMEG95932</v>
      </c>
      <c r="B11031" s="1" t="s">
        <v>17074</v>
      </c>
      <c r="C11031" s="1" t="s">
        <v>3231</v>
      </c>
      <c r="D11031" t="s">
        <v>17075</v>
      </c>
    </row>
    <row r="11032" spans="1:4" x14ac:dyDescent="0.25">
      <c r="A11032" s="4" t="str">
        <f>HYPERLINK("http://www.autodoc.ru/Web/price/art/RNCLI98970?analog=on","RNCLI98970")</f>
        <v>RNCLI98970</v>
      </c>
      <c r="B11032" s="1" t="s">
        <v>15527</v>
      </c>
      <c r="C11032" s="1" t="s">
        <v>5185</v>
      </c>
      <c r="D11032" t="s">
        <v>15528</v>
      </c>
    </row>
    <row r="11033" spans="1:4" x14ac:dyDescent="0.25">
      <c r="A11033" s="4" t="str">
        <f>HYPERLINK("http://www.autodoc.ru/Web/price/art/RNMEG98970?analog=on","RNMEG98970")</f>
        <v>RNMEG98970</v>
      </c>
      <c r="B11033" s="1" t="s">
        <v>17076</v>
      </c>
      <c r="C11033" s="1" t="s">
        <v>3226</v>
      </c>
      <c r="D11033" t="s">
        <v>17077</v>
      </c>
    </row>
    <row r="11034" spans="1:4" x14ac:dyDescent="0.25">
      <c r="A11034" s="4" t="str">
        <f>HYPERLINK("http://www.autodoc.ru/Web/price/art/RNMEG96970?analog=on","RNMEG96970")</f>
        <v>RNMEG96970</v>
      </c>
      <c r="B11034" s="1" t="s">
        <v>17078</v>
      </c>
      <c r="C11034" s="1" t="s">
        <v>2617</v>
      </c>
      <c r="D11034" t="s">
        <v>17079</v>
      </c>
    </row>
    <row r="11035" spans="1:4" x14ac:dyDescent="0.25">
      <c r="A11035" s="3" t="s">
        <v>17080</v>
      </c>
      <c r="B11035" s="3"/>
      <c r="C11035" s="3"/>
      <c r="D11035" s="3"/>
    </row>
    <row r="11036" spans="1:4" x14ac:dyDescent="0.25">
      <c r="A11036" s="4" t="str">
        <f>HYPERLINK("http://www.autodoc.ru/Web/price/art/RNMEG14000L?analog=on","RNMEG14000L")</f>
        <v>RNMEG14000L</v>
      </c>
      <c r="B11036" s="1" t="s">
        <v>17081</v>
      </c>
      <c r="C11036" s="1" t="s">
        <v>1467</v>
      </c>
      <c r="D11036" t="s">
        <v>16940</v>
      </c>
    </row>
    <row r="11037" spans="1:4" x14ac:dyDescent="0.25">
      <c r="A11037" s="4" t="str">
        <f>HYPERLINK("http://www.autodoc.ru/Web/price/art/RNMEG14000R?analog=on","RNMEG14000R")</f>
        <v>RNMEG14000R</v>
      </c>
      <c r="B11037" s="1" t="s">
        <v>17082</v>
      </c>
      <c r="C11037" s="1" t="s">
        <v>1467</v>
      </c>
      <c r="D11037" t="s">
        <v>16943</v>
      </c>
    </row>
    <row r="11038" spans="1:4" x14ac:dyDescent="0.25">
      <c r="A11038" s="3" t="s">
        <v>17083</v>
      </c>
      <c r="B11038" s="3"/>
      <c r="C11038" s="3"/>
      <c r="D11038" s="3"/>
    </row>
    <row r="11039" spans="1:4" x14ac:dyDescent="0.25">
      <c r="A11039" s="4" t="str">
        <f>HYPERLINK("http://www.autodoc.ru/Web/price/art/RNMEG99000L?analog=on","RNMEG99000L")</f>
        <v>RNMEG99000L</v>
      </c>
      <c r="B11039" s="1" t="s">
        <v>17084</v>
      </c>
      <c r="C11039" s="1" t="s">
        <v>3546</v>
      </c>
      <c r="D11039" t="s">
        <v>17085</v>
      </c>
    </row>
    <row r="11040" spans="1:4" x14ac:dyDescent="0.25">
      <c r="A11040" s="4" t="str">
        <f>HYPERLINK("http://www.autodoc.ru/Web/price/art/RNMEG99000R?analog=on","RNMEG99000R")</f>
        <v>RNMEG99000R</v>
      </c>
      <c r="B11040" s="1" t="s">
        <v>17086</v>
      </c>
      <c r="C11040" s="1" t="s">
        <v>3546</v>
      </c>
      <c r="D11040" t="s">
        <v>17087</v>
      </c>
    </row>
    <row r="11041" spans="1:4" x14ac:dyDescent="0.25">
      <c r="A11041" s="4" t="str">
        <f>HYPERLINK("http://www.autodoc.ru/Web/price/art/RNMEG99001L?analog=on","RNMEG99001L")</f>
        <v>RNMEG99001L</v>
      </c>
      <c r="B11041" s="1" t="s">
        <v>17088</v>
      </c>
      <c r="C11041" s="1" t="s">
        <v>3546</v>
      </c>
      <c r="D11041" t="s">
        <v>17089</v>
      </c>
    </row>
    <row r="11042" spans="1:4" x14ac:dyDescent="0.25">
      <c r="A11042" s="4" t="str">
        <f>HYPERLINK("http://www.autodoc.ru/Web/price/art/RNMEG99001R?analog=on","RNMEG99001R")</f>
        <v>RNMEG99001R</v>
      </c>
      <c r="B11042" s="1" t="s">
        <v>17090</v>
      </c>
      <c r="C11042" s="1" t="s">
        <v>3546</v>
      </c>
      <c r="D11042" t="s">
        <v>17091</v>
      </c>
    </row>
    <row r="11043" spans="1:4" x14ac:dyDescent="0.25">
      <c r="A11043" s="4" t="str">
        <f>HYPERLINK("http://www.autodoc.ru/Web/price/art/RNMEG99070L?analog=on","RNMEG99070L")</f>
        <v>RNMEG99070L</v>
      </c>
      <c r="B11043" s="1" t="s">
        <v>15956</v>
      </c>
      <c r="C11043" s="1" t="s">
        <v>3546</v>
      </c>
      <c r="D11043" t="s">
        <v>15957</v>
      </c>
    </row>
    <row r="11044" spans="1:4" x14ac:dyDescent="0.25">
      <c r="A11044" s="4" t="str">
        <f>HYPERLINK("http://www.autodoc.ru/Web/price/art/RNMEG99070R?analog=on","RNMEG99070R")</f>
        <v>RNMEG99070R</v>
      </c>
      <c r="B11044" s="1" t="s">
        <v>15958</v>
      </c>
      <c r="C11044" s="1" t="s">
        <v>3546</v>
      </c>
      <c r="D11044" t="s">
        <v>15959</v>
      </c>
    </row>
    <row r="11045" spans="1:4" x14ac:dyDescent="0.25">
      <c r="A11045" s="4" t="str">
        <f>HYPERLINK("http://www.autodoc.ru/Web/price/art/RNMEG99080L?analog=on","RNMEG99080L")</f>
        <v>RNMEG99080L</v>
      </c>
      <c r="C11045" s="1" t="s">
        <v>3546</v>
      </c>
      <c r="D11045" t="s">
        <v>15960</v>
      </c>
    </row>
    <row r="11046" spans="1:4" x14ac:dyDescent="0.25">
      <c r="A11046" s="4" t="str">
        <f>HYPERLINK("http://www.autodoc.ru/Web/price/art/RNMEG99080R?analog=on","RNMEG99080R")</f>
        <v>RNMEG99080R</v>
      </c>
      <c r="C11046" s="1" t="s">
        <v>3546</v>
      </c>
      <c r="D11046" t="s">
        <v>15961</v>
      </c>
    </row>
    <row r="11047" spans="1:4" x14ac:dyDescent="0.25">
      <c r="A11047" s="4" t="str">
        <f>HYPERLINK("http://www.autodoc.ru/Web/price/art/RNMEG99100HBL?analog=on","RNMEG99100HBL")</f>
        <v>RNMEG99100HBL</v>
      </c>
      <c r="B11047" s="1" t="s">
        <v>17092</v>
      </c>
      <c r="C11047" s="1" t="s">
        <v>3546</v>
      </c>
      <c r="D11047" t="s">
        <v>17093</v>
      </c>
    </row>
    <row r="11048" spans="1:4" x14ac:dyDescent="0.25">
      <c r="A11048" s="4" t="str">
        <f>HYPERLINK("http://www.autodoc.ru/Web/price/art/RNMEG99100HBR?analog=on","RNMEG99100HBR")</f>
        <v>RNMEG99100HBR</v>
      </c>
      <c r="B11048" s="1" t="s">
        <v>17094</v>
      </c>
      <c r="C11048" s="1" t="s">
        <v>3546</v>
      </c>
      <c r="D11048" t="s">
        <v>17095</v>
      </c>
    </row>
    <row r="11049" spans="1:4" x14ac:dyDescent="0.25">
      <c r="A11049" s="4" t="str">
        <f>HYPERLINK("http://www.autodoc.ru/Web/price/art/RNMEG99160X?analog=on","RNMEG99160X")</f>
        <v>RNMEG99160X</v>
      </c>
      <c r="B11049" s="1" t="s">
        <v>17096</v>
      </c>
      <c r="C11049" s="1" t="s">
        <v>3546</v>
      </c>
      <c r="D11049" t="s">
        <v>17097</v>
      </c>
    </row>
    <row r="11050" spans="1:4" x14ac:dyDescent="0.25">
      <c r="A11050" s="4" t="str">
        <f>HYPERLINK("http://www.autodoc.ru/Web/price/art/RNMEG99270L?analog=on","RNMEG99270L")</f>
        <v>RNMEG99270L</v>
      </c>
      <c r="B11050" s="1" t="s">
        <v>17098</v>
      </c>
      <c r="C11050" s="1" t="s">
        <v>3546</v>
      </c>
      <c r="D11050" t="s">
        <v>17099</v>
      </c>
    </row>
    <row r="11051" spans="1:4" x14ac:dyDescent="0.25">
      <c r="A11051" s="4" t="str">
        <f>HYPERLINK("http://www.autodoc.ru/Web/price/art/RNMEG99270R?analog=on","RNMEG99270R")</f>
        <v>RNMEG99270R</v>
      </c>
      <c r="B11051" s="1" t="s">
        <v>17100</v>
      </c>
      <c r="C11051" s="1" t="s">
        <v>3546</v>
      </c>
      <c r="D11051" t="s">
        <v>17101</v>
      </c>
    </row>
    <row r="11052" spans="1:4" x14ac:dyDescent="0.25">
      <c r="A11052" s="4" t="str">
        <f>HYPERLINK("http://www.autodoc.ru/Web/price/art/RNMEG99330?analog=on","RNMEG99330")</f>
        <v>RNMEG99330</v>
      </c>
      <c r="B11052" s="1" t="s">
        <v>17102</v>
      </c>
      <c r="C11052" s="1" t="s">
        <v>3546</v>
      </c>
      <c r="D11052" t="s">
        <v>16897</v>
      </c>
    </row>
    <row r="11053" spans="1:4" x14ac:dyDescent="0.25">
      <c r="A11053" s="4" t="str">
        <f>HYPERLINK("http://www.autodoc.ru/Web/price/art/RNMEG99380?analog=on","RNMEG99380")</f>
        <v>RNMEG99380</v>
      </c>
      <c r="B11053" s="1" t="s">
        <v>17103</v>
      </c>
      <c r="C11053" s="1" t="s">
        <v>3546</v>
      </c>
      <c r="D11053" t="s">
        <v>16992</v>
      </c>
    </row>
    <row r="11054" spans="1:4" x14ac:dyDescent="0.25">
      <c r="A11054" s="4" t="str">
        <f>HYPERLINK("http://www.autodoc.ru/Web/price/art/RNMEG99450XL?analog=on","RNMEG99450XL")</f>
        <v>RNMEG99450XL</v>
      </c>
      <c r="B11054" s="1" t="s">
        <v>17104</v>
      </c>
      <c r="C11054" s="1" t="s">
        <v>3546</v>
      </c>
      <c r="D11054" t="s">
        <v>17105</v>
      </c>
    </row>
    <row r="11055" spans="1:4" x14ac:dyDescent="0.25">
      <c r="A11055" s="4" t="str">
        <f>HYPERLINK("http://www.autodoc.ru/Web/price/art/RNMEG99450XR?analog=on","RNMEG99450XR")</f>
        <v>RNMEG99450XR</v>
      </c>
      <c r="B11055" s="1" t="s">
        <v>17106</v>
      </c>
      <c r="C11055" s="1" t="s">
        <v>3546</v>
      </c>
      <c r="D11055" t="s">
        <v>17107</v>
      </c>
    </row>
    <row r="11056" spans="1:4" x14ac:dyDescent="0.25">
      <c r="A11056" s="4" t="str">
        <f>HYPERLINK("http://www.autodoc.ru/Web/price/art/RNMEG99451L?analog=on","RNMEG99451L")</f>
        <v>RNMEG99451L</v>
      </c>
      <c r="B11056" s="1" t="s">
        <v>17108</v>
      </c>
      <c r="C11056" s="1" t="s">
        <v>1027</v>
      </c>
      <c r="D11056" t="s">
        <v>17109</v>
      </c>
    </row>
    <row r="11057" spans="1:4" x14ac:dyDescent="0.25">
      <c r="A11057" s="4" t="str">
        <f>HYPERLINK("http://www.autodoc.ru/Web/price/art/RNMEG99451R?analog=on","RNMEG99451R")</f>
        <v>RNMEG99451R</v>
      </c>
      <c r="B11057" s="1" t="s">
        <v>17110</v>
      </c>
      <c r="C11057" s="1" t="s">
        <v>1027</v>
      </c>
      <c r="D11057" t="s">
        <v>17111</v>
      </c>
    </row>
    <row r="11058" spans="1:4" x14ac:dyDescent="0.25">
      <c r="A11058" s="4" t="str">
        <f>HYPERLINK("http://www.autodoc.ru/Web/price/art/RNMEG95490L?analog=on","RNMEG95490L")</f>
        <v>RNMEG95490L</v>
      </c>
      <c r="C11058" s="1" t="s">
        <v>3231</v>
      </c>
      <c r="D11058" t="s">
        <v>17065</v>
      </c>
    </row>
    <row r="11059" spans="1:4" x14ac:dyDescent="0.25">
      <c r="A11059" s="4" t="str">
        <f>HYPERLINK("http://www.autodoc.ru/Web/price/art/RNMEG95490R?analog=on","RNMEG95490R")</f>
        <v>RNMEG95490R</v>
      </c>
      <c r="C11059" s="1" t="s">
        <v>3231</v>
      </c>
      <c r="D11059" t="s">
        <v>17066</v>
      </c>
    </row>
    <row r="11060" spans="1:4" x14ac:dyDescent="0.25">
      <c r="A11060" s="4" t="str">
        <f>HYPERLINK("http://www.autodoc.ru/Web/price/art/RNMEG95491L?analog=on","RNMEG95491L")</f>
        <v>RNMEG95491L</v>
      </c>
      <c r="C11060" s="1" t="s">
        <v>3231</v>
      </c>
      <c r="D11060" t="s">
        <v>17067</v>
      </c>
    </row>
    <row r="11061" spans="1:4" x14ac:dyDescent="0.25">
      <c r="A11061" s="4" t="str">
        <f>HYPERLINK("http://www.autodoc.ru/Web/price/art/RNMEG95491R?analog=on","RNMEG95491R")</f>
        <v>RNMEG95491R</v>
      </c>
      <c r="C11061" s="1" t="s">
        <v>3231</v>
      </c>
      <c r="D11061" t="s">
        <v>17068</v>
      </c>
    </row>
    <row r="11062" spans="1:4" x14ac:dyDescent="0.25">
      <c r="A11062" s="4" t="str">
        <f>HYPERLINK("http://www.autodoc.ru/Web/price/art/RNMEG99740HN?analog=on","RNMEG99740HN")</f>
        <v>RNMEG99740HN</v>
      </c>
      <c r="B11062" s="1" t="s">
        <v>17112</v>
      </c>
      <c r="C11062" s="1" t="s">
        <v>3546</v>
      </c>
      <c r="D11062" t="s">
        <v>17070</v>
      </c>
    </row>
    <row r="11063" spans="1:4" x14ac:dyDescent="0.25">
      <c r="A11063" s="4" t="str">
        <f>HYPERLINK("http://www.autodoc.ru/Web/price/art/RNMEG99740BN?analog=on","RNMEG99740BN")</f>
        <v>RNMEG99740BN</v>
      </c>
      <c r="B11063" s="1" t="s">
        <v>17112</v>
      </c>
      <c r="C11063" s="1" t="s">
        <v>3546</v>
      </c>
      <c r="D11063" t="s">
        <v>17113</v>
      </c>
    </row>
    <row r="11064" spans="1:4" x14ac:dyDescent="0.25">
      <c r="A11064" s="4" t="str">
        <f>HYPERLINK("http://www.autodoc.ru/Web/price/art/RNMEG99740RWL?analog=on","RNMEG99740RWL")</f>
        <v>RNMEG99740RWL</v>
      </c>
      <c r="B11064" s="1" t="s">
        <v>17114</v>
      </c>
      <c r="C11064" s="1" t="s">
        <v>3546</v>
      </c>
      <c r="D11064" t="s">
        <v>17115</v>
      </c>
    </row>
    <row r="11065" spans="1:4" x14ac:dyDescent="0.25">
      <c r="A11065" s="4" t="str">
        <f>HYPERLINK("http://www.autodoc.ru/Web/price/art/RNMEG99740RWR?analog=on","RNMEG99740RWR")</f>
        <v>RNMEG99740RWR</v>
      </c>
      <c r="B11065" s="1" t="s">
        <v>17116</v>
      </c>
      <c r="C11065" s="1" t="s">
        <v>3546</v>
      </c>
      <c r="D11065" t="s">
        <v>17117</v>
      </c>
    </row>
    <row r="11066" spans="1:4" x14ac:dyDescent="0.25">
      <c r="A11066" s="4" t="str">
        <f>HYPERLINK("http://www.autodoc.ru/Web/price/art/RNMEG99741RYL?analog=on","RNMEG99741RYL")</f>
        <v>RNMEG99741RYL</v>
      </c>
      <c r="B11066" s="1" t="s">
        <v>17118</v>
      </c>
      <c r="C11066" s="1" t="s">
        <v>3546</v>
      </c>
      <c r="D11066" t="s">
        <v>17119</v>
      </c>
    </row>
    <row r="11067" spans="1:4" x14ac:dyDescent="0.25">
      <c r="A11067" s="4" t="str">
        <f>HYPERLINK("http://www.autodoc.ru/Web/price/art/RNMEG99741RYR?analog=on","RNMEG99741RYR")</f>
        <v>RNMEG99741RYR</v>
      </c>
      <c r="B11067" s="1" t="s">
        <v>17120</v>
      </c>
      <c r="C11067" s="1" t="s">
        <v>3546</v>
      </c>
      <c r="D11067" t="s">
        <v>17121</v>
      </c>
    </row>
    <row r="11068" spans="1:4" x14ac:dyDescent="0.25">
      <c r="A11068" s="4" t="str">
        <f>HYPERLINK("http://www.autodoc.ru/Web/price/art/RNMEG95913?analog=on","RNMEG95913")</f>
        <v>RNMEG95913</v>
      </c>
      <c r="B11068" s="1" t="s">
        <v>15481</v>
      </c>
      <c r="C11068" s="1" t="s">
        <v>1186</v>
      </c>
      <c r="D11068" t="s">
        <v>15482</v>
      </c>
    </row>
    <row r="11069" spans="1:4" x14ac:dyDescent="0.25">
      <c r="A11069" s="4" t="str">
        <f>HYPERLINK("http://www.autodoc.ru/Web/price/art/RNMEG98970?analog=on","RNMEG98970")</f>
        <v>RNMEG98970</v>
      </c>
      <c r="B11069" s="1" t="s">
        <v>17076</v>
      </c>
      <c r="C11069" s="1" t="s">
        <v>3226</v>
      </c>
      <c r="D11069" t="s">
        <v>17077</v>
      </c>
    </row>
    <row r="11070" spans="1:4" x14ac:dyDescent="0.25">
      <c r="A11070" s="4" t="str">
        <f>HYPERLINK("http://www.autodoc.ru/Web/price/art/RNMEG01970?analog=on","RNMEG01970")</f>
        <v>RNMEG01970</v>
      </c>
      <c r="B11070" s="1" t="s">
        <v>17122</v>
      </c>
      <c r="C11070" s="1" t="s">
        <v>1310</v>
      </c>
      <c r="D11070" t="s">
        <v>17123</v>
      </c>
    </row>
    <row r="11071" spans="1:4" x14ac:dyDescent="0.25">
      <c r="A11071" s="4" t="str">
        <f>HYPERLINK("http://www.autodoc.ru/Web/price/art/RNMEG99970?analog=on","RNMEG99970")</f>
        <v>RNMEG99970</v>
      </c>
      <c r="B11071" s="1" t="s">
        <v>17124</v>
      </c>
      <c r="C11071" s="1" t="s">
        <v>3546</v>
      </c>
      <c r="D11071" t="s">
        <v>17125</v>
      </c>
    </row>
    <row r="11072" spans="1:4" x14ac:dyDescent="0.25">
      <c r="A11072" s="3" t="s">
        <v>17126</v>
      </c>
      <c r="B11072" s="3"/>
      <c r="C11072" s="3"/>
      <c r="D11072" s="3"/>
    </row>
    <row r="11073" spans="1:4" x14ac:dyDescent="0.25">
      <c r="A11073" s="4" t="str">
        <f>HYPERLINK("http://www.autodoc.ru/Web/price/art/RNSAN08000HL?analog=on","RNSAN08000HL")</f>
        <v>RNSAN08000HL</v>
      </c>
      <c r="B11073" s="1" t="s">
        <v>17127</v>
      </c>
      <c r="C11073" s="1" t="s">
        <v>483</v>
      </c>
      <c r="D11073" t="s">
        <v>17128</v>
      </c>
    </row>
    <row r="11074" spans="1:4" x14ac:dyDescent="0.25">
      <c r="A11074" s="4" t="str">
        <f>HYPERLINK("http://www.autodoc.ru/Web/price/art/RNSAN08000HR?analog=on","RNSAN08000HR")</f>
        <v>RNSAN08000HR</v>
      </c>
      <c r="B11074" s="1" t="s">
        <v>17129</v>
      </c>
      <c r="C11074" s="1" t="s">
        <v>483</v>
      </c>
      <c r="D11074" t="s">
        <v>17130</v>
      </c>
    </row>
    <row r="11075" spans="1:4" x14ac:dyDescent="0.25">
      <c r="A11075" s="4" t="str">
        <f>HYPERLINK("http://www.autodoc.ru/Web/price/art/RNSAN08001BL?analog=on","RNSAN08001BL")</f>
        <v>RNSAN08001BL</v>
      </c>
      <c r="B11075" s="1" t="s">
        <v>17131</v>
      </c>
      <c r="C11075" s="1" t="s">
        <v>483</v>
      </c>
      <c r="D11075" t="s">
        <v>17132</v>
      </c>
    </row>
    <row r="11076" spans="1:4" x14ac:dyDescent="0.25">
      <c r="A11076" s="4" t="str">
        <f>HYPERLINK("http://www.autodoc.ru/Web/price/art/RNSAN08001BR?analog=on","RNSAN08001BR")</f>
        <v>RNSAN08001BR</v>
      </c>
      <c r="B11076" s="1" t="s">
        <v>17133</v>
      </c>
      <c r="C11076" s="1" t="s">
        <v>483</v>
      </c>
      <c r="D11076" t="s">
        <v>17134</v>
      </c>
    </row>
    <row r="11077" spans="1:4" x14ac:dyDescent="0.25">
      <c r="A11077" s="4" t="str">
        <f>HYPERLINK("http://www.autodoc.ru/Web/price/art/RNSAN08002L?analog=on","RNSAN08002L")</f>
        <v>RNSAN08002L</v>
      </c>
      <c r="B11077" s="1" t="s">
        <v>17131</v>
      </c>
      <c r="C11077" s="1" t="s">
        <v>483</v>
      </c>
      <c r="D11077" t="s">
        <v>17135</v>
      </c>
    </row>
    <row r="11078" spans="1:4" x14ac:dyDescent="0.25">
      <c r="A11078" s="4" t="str">
        <f>HYPERLINK("http://www.autodoc.ru/Web/price/art/RNSAN08002R?analog=on","RNSAN08002R")</f>
        <v>RNSAN08002R</v>
      </c>
      <c r="B11078" s="1" t="s">
        <v>17133</v>
      </c>
      <c r="C11078" s="1" t="s">
        <v>483</v>
      </c>
      <c r="D11078" t="s">
        <v>17136</v>
      </c>
    </row>
    <row r="11079" spans="1:4" x14ac:dyDescent="0.25">
      <c r="A11079" s="4" t="str">
        <f>HYPERLINK("http://www.autodoc.ru/Web/price/art/DWNEX08070Z?analog=on","DWNEX08070Z")</f>
        <v>DWNEX08070Z</v>
      </c>
      <c r="B11079" s="1" t="s">
        <v>5420</v>
      </c>
      <c r="C11079" s="1" t="s">
        <v>483</v>
      </c>
      <c r="D11079" t="s">
        <v>5422</v>
      </c>
    </row>
    <row r="11080" spans="1:4" x14ac:dyDescent="0.25">
      <c r="A11080" s="4" t="str">
        <f>HYPERLINK("http://www.autodoc.ru/Web/price/art/RNSAN08100?analog=on","RNSAN08100")</f>
        <v>RNSAN08100</v>
      </c>
      <c r="B11080" s="1" t="s">
        <v>17137</v>
      </c>
      <c r="C11080" s="1" t="s">
        <v>483</v>
      </c>
      <c r="D11080" t="s">
        <v>17138</v>
      </c>
    </row>
    <row r="11081" spans="1:4" x14ac:dyDescent="0.25">
      <c r="A11081" s="4" t="str">
        <f>HYPERLINK("http://www.autodoc.ru/Web/price/art/RNSAN08101?analog=on","RNSAN08101")</f>
        <v>RNSAN08101</v>
      </c>
      <c r="B11081" s="1" t="s">
        <v>17137</v>
      </c>
      <c r="C11081" s="1" t="s">
        <v>483</v>
      </c>
      <c r="D11081" t="s">
        <v>17139</v>
      </c>
    </row>
    <row r="11082" spans="1:4" x14ac:dyDescent="0.25">
      <c r="A11082" s="4" t="str">
        <f>HYPERLINK("http://www.autodoc.ru/Web/price/art/RNSAN081B0L?analog=on","RNSAN081B0L")</f>
        <v>RNSAN081B0L</v>
      </c>
      <c r="B11082" s="1" t="s">
        <v>17140</v>
      </c>
      <c r="C11082" s="1" t="s">
        <v>483</v>
      </c>
      <c r="D11082" t="s">
        <v>16610</v>
      </c>
    </row>
    <row r="11083" spans="1:4" x14ac:dyDescent="0.25">
      <c r="A11083" s="4" t="str">
        <f>HYPERLINK("http://www.autodoc.ru/Web/price/art/RNSAN081B0R?analog=on","RNSAN081B0R")</f>
        <v>RNSAN081B0R</v>
      </c>
      <c r="B11083" s="1" t="s">
        <v>17141</v>
      </c>
      <c r="C11083" s="1" t="s">
        <v>483</v>
      </c>
      <c r="D11083" t="s">
        <v>16612</v>
      </c>
    </row>
    <row r="11084" spans="1:4" x14ac:dyDescent="0.25">
      <c r="A11084" s="4" t="str">
        <f>HYPERLINK("http://www.autodoc.ru/Web/price/art/RNSAN08120X?analog=on","RNSAN08120X")</f>
        <v>RNSAN08120X</v>
      </c>
      <c r="B11084" s="1" t="s">
        <v>17142</v>
      </c>
      <c r="C11084" s="1" t="s">
        <v>483</v>
      </c>
      <c r="D11084" t="s">
        <v>17143</v>
      </c>
    </row>
    <row r="11085" spans="1:4" x14ac:dyDescent="0.25">
      <c r="A11085" s="4" t="str">
        <f>HYPERLINK("http://www.autodoc.ru/Web/price/art/RNSAN08120B?analog=on","RNSAN08120B")</f>
        <v>RNSAN08120B</v>
      </c>
      <c r="B11085" s="1" t="s">
        <v>17144</v>
      </c>
      <c r="C11085" s="1" t="s">
        <v>483</v>
      </c>
      <c r="D11085" t="s">
        <v>17145</v>
      </c>
    </row>
    <row r="11086" spans="1:4" x14ac:dyDescent="0.25">
      <c r="A11086" s="4" t="str">
        <f>HYPERLINK("http://www.autodoc.ru/Web/price/art/RNSAN08121B?analog=on","RNSAN08121B")</f>
        <v>RNSAN08121B</v>
      </c>
      <c r="B11086" s="1" t="s">
        <v>17144</v>
      </c>
      <c r="C11086" s="1" t="s">
        <v>483</v>
      </c>
      <c r="D11086" t="s">
        <v>17146</v>
      </c>
    </row>
    <row r="11087" spans="1:4" x14ac:dyDescent="0.25">
      <c r="A11087" s="4" t="str">
        <f>HYPERLINK("http://www.autodoc.ru/Web/price/art/RNSAN08160?analog=on","RNSAN08160")</f>
        <v>RNSAN08160</v>
      </c>
      <c r="B11087" s="1" t="s">
        <v>17147</v>
      </c>
      <c r="C11087" s="1" t="s">
        <v>483</v>
      </c>
      <c r="D11087" t="s">
        <v>17148</v>
      </c>
    </row>
    <row r="11088" spans="1:4" x14ac:dyDescent="0.25">
      <c r="A11088" s="4" t="str">
        <f>HYPERLINK("http://www.autodoc.ru/Web/price/art/RNSAN08161?analog=on","RNSAN08161")</f>
        <v>RNSAN08161</v>
      </c>
      <c r="B11088" s="1" t="s">
        <v>17147</v>
      </c>
      <c r="C11088" s="1" t="s">
        <v>483</v>
      </c>
      <c r="D11088" t="s">
        <v>17149</v>
      </c>
    </row>
    <row r="11089" spans="1:4" x14ac:dyDescent="0.25">
      <c r="A11089" s="4" t="str">
        <f>HYPERLINK("http://www.autodoc.ru/Web/price/art/RNSAN08162?analog=on","RNSAN08162")</f>
        <v>RNSAN08162</v>
      </c>
      <c r="B11089" s="1" t="s">
        <v>17147</v>
      </c>
      <c r="C11089" s="1" t="s">
        <v>483</v>
      </c>
      <c r="D11089" t="s">
        <v>17150</v>
      </c>
    </row>
    <row r="11090" spans="1:4" x14ac:dyDescent="0.25">
      <c r="A11090" s="4" t="str">
        <f>HYPERLINK("http://www.autodoc.ru/Web/price/art/RNSAN08163?analog=on","RNSAN08163")</f>
        <v>RNSAN08163</v>
      </c>
      <c r="B11090" s="1" t="s">
        <v>17147</v>
      </c>
      <c r="C11090" s="1" t="s">
        <v>483</v>
      </c>
      <c r="D11090" t="s">
        <v>17151</v>
      </c>
    </row>
    <row r="11091" spans="1:4" x14ac:dyDescent="0.25">
      <c r="A11091" s="4" t="str">
        <f>HYPERLINK("http://www.autodoc.ru/Web/price/art/RNSAN08164?analog=on","RNSAN08164")</f>
        <v>RNSAN08164</v>
      </c>
      <c r="B11091" s="1" t="s">
        <v>17152</v>
      </c>
      <c r="C11091" s="1" t="s">
        <v>483</v>
      </c>
      <c r="D11091" t="s">
        <v>17153</v>
      </c>
    </row>
    <row r="11092" spans="1:4" x14ac:dyDescent="0.25">
      <c r="A11092" s="4" t="str">
        <f>HYPERLINK("http://www.autodoc.ru/Web/price/art/RNSAN08165?analog=on","RNSAN08165")</f>
        <v>RNSAN08165</v>
      </c>
      <c r="B11092" s="1" t="s">
        <v>17147</v>
      </c>
      <c r="C11092" s="1" t="s">
        <v>483</v>
      </c>
      <c r="D11092" t="s">
        <v>17154</v>
      </c>
    </row>
    <row r="11093" spans="1:4" x14ac:dyDescent="0.25">
      <c r="A11093" s="4" t="str">
        <f>HYPERLINK("http://www.autodoc.ru/Web/price/art/RNSAN08166?analog=on","RNSAN08166")</f>
        <v>RNSAN08166</v>
      </c>
      <c r="B11093" s="1" t="s">
        <v>17147</v>
      </c>
      <c r="C11093" s="1" t="s">
        <v>483</v>
      </c>
      <c r="D11093" t="s">
        <v>17155</v>
      </c>
    </row>
    <row r="11094" spans="1:4" x14ac:dyDescent="0.25">
      <c r="A11094" s="4" t="str">
        <f>HYPERLINK("http://www.autodoc.ru/Web/price/art/RNSAN08167?analog=on","RNSAN08167")</f>
        <v>RNSAN08167</v>
      </c>
      <c r="B11094" s="1" t="s">
        <v>17147</v>
      </c>
      <c r="C11094" s="1" t="s">
        <v>483</v>
      </c>
      <c r="D11094" t="s">
        <v>17156</v>
      </c>
    </row>
    <row r="11095" spans="1:4" x14ac:dyDescent="0.25">
      <c r="A11095" s="4" t="str">
        <f>HYPERLINK("http://www.autodoc.ru/Web/price/art/RNSAN08168?analog=on","RNSAN08168")</f>
        <v>RNSAN08168</v>
      </c>
      <c r="B11095" s="1" t="s">
        <v>17152</v>
      </c>
      <c r="C11095" s="1" t="s">
        <v>483</v>
      </c>
      <c r="D11095" t="s">
        <v>17157</v>
      </c>
    </row>
    <row r="11096" spans="1:4" x14ac:dyDescent="0.25">
      <c r="A11096" s="4" t="str">
        <f>HYPERLINK("http://www.autodoc.ru/Web/price/art/RNSAN08190B?analog=on","RNSAN08190B")</f>
        <v>RNSAN08190B</v>
      </c>
      <c r="B11096" s="1" t="s">
        <v>17158</v>
      </c>
      <c r="C11096" s="1" t="s">
        <v>483</v>
      </c>
      <c r="D11096" t="s">
        <v>17159</v>
      </c>
    </row>
    <row r="11097" spans="1:4" x14ac:dyDescent="0.25">
      <c r="A11097" s="4" t="str">
        <f>HYPERLINK("http://www.autodoc.ru/Web/price/art/RNSAN08191?analog=on","RNSAN08191")</f>
        <v>RNSAN08191</v>
      </c>
      <c r="B11097" s="1" t="s">
        <v>17158</v>
      </c>
      <c r="C11097" s="1" t="s">
        <v>483</v>
      </c>
      <c r="D11097" t="s">
        <v>17160</v>
      </c>
    </row>
    <row r="11098" spans="1:4" x14ac:dyDescent="0.25">
      <c r="A11098" s="4" t="str">
        <f>HYPERLINK("http://www.autodoc.ru/Web/price/art/RNSAN08240?analog=on","RNSAN08240")</f>
        <v>RNSAN08240</v>
      </c>
      <c r="B11098" s="1" t="s">
        <v>17161</v>
      </c>
      <c r="C11098" s="1" t="s">
        <v>483</v>
      </c>
      <c r="D11098" t="s">
        <v>17162</v>
      </c>
    </row>
    <row r="11099" spans="1:4" x14ac:dyDescent="0.25">
      <c r="A11099" s="4" t="str">
        <f>HYPERLINK("http://www.autodoc.ru/Web/price/art/RNSAN08270L?analog=on","RNSAN08270L")</f>
        <v>RNSAN08270L</v>
      </c>
      <c r="B11099" s="1" t="s">
        <v>17163</v>
      </c>
      <c r="C11099" s="1" t="s">
        <v>483</v>
      </c>
      <c r="D11099" t="s">
        <v>17164</v>
      </c>
    </row>
    <row r="11100" spans="1:4" x14ac:dyDescent="0.25">
      <c r="A11100" s="4" t="str">
        <f>HYPERLINK("http://www.autodoc.ru/Web/price/art/RNSAN08270R?analog=on","RNSAN08270R")</f>
        <v>RNSAN08270R</v>
      </c>
      <c r="B11100" s="1" t="s">
        <v>17165</v>
      </c>
      <c r="C11100" s="1" t="s">
        <v>483</v>
      </c>
      <c r="D11100" t="s">
        <v>17166</v>
      </c>
    </row>
    <row r="11101" spans="1:4" x14ac:dyDescent="0.25">
      <c r="A11101" s="4" t="str">
        <f>HYPERLINK("http://www.autodoc.ru/Web/price/art/RNSAN08271L?analog=on","RNSAN08271L")</f>
        <v>RNSAN08271L</v>
      </c>
      <c r="B11101" s="1" t="s">
        <v>17167</v>
      </c>
      <c r="C11101" s="1" t="s">
        <v>483</v>
      </c>
      <c r="D11101" t="s">
        <v>17168</v>
      </c>
    </row>
    <row r="11102" spans="1:4" x14ac:dyDescent="0.25">
      <c r="A11102" s="4" t="str">
        <f>HYPERLINK("http://www.autodoc.ru/Web/price/art/RNSAN08271R?analog=on","RNSAN08271R")</f>
        <v>RNSAN08271R</v>
      </c>
      <c r="B11102" s="1" t="s">
        <v>17169</v>
      </c>
      <c r="C11102" s="1" t="s">
        <v>483</v>
      </c>
      <c r="D11102" t="s">
        <v>17170</v>
      </c>
    </row>
    <row r="11103" spans="1:4" x14ac:dyDescent="0.25">
      <c r="A11103" s="4" t="str">
        <f>HYPERLINK("http://www.autodoc.ru/Web/price/art/RNSAN08280L?analog=on","RNSAN08280L")</f>
        <v>RNSAN08280L</v>
      </c>
      <c r="B11103" s="1" t="s">
        <v>17171</v>
      </c>
      <c r="C11103" s="1" t="s">
        <v>483</v>
      </c>
      <c r="D11103" t="s">
        <v>17172</v>
      </c>
    </row>
    <row r="11104" spans="1:4" x14ac:dyDescent="0.25">
      <c r="A11104" s="4" t="str">
        <f>HYPERLINK("http://www.autodoc.ru/Web/price/art/RNSAN08280R?analog=on","RNSAN08280R")</f>
        <v>RNSAN08280R</v>
      </c>
      <c r="B11104" s="1" t="s">
        <v>17173</v>
      </c>
      <c r="C11104" s="1" t="s">
        <v>483</v>
      </c>
      <c r="D11104" t="s">
        <v>17174</v>
      </c>
    </row>
    <row r="11105" spans="1:4" x14ac:dyDescent="0.25">
      <c r="A11105" s="4" t="str">
        <f>HYPERLINK("http://www.autodoc.ru/Web/price/art/RNSAN08281L?analog=on","RNSAN08281L")</f>
        <v>RNSAN08281L</v>
      </c>
      <c r="B11105" s="1" t="s">
        <v>17171</v>
      </c>
      <c r="C11105" s="1" t="s">
        <v>483</v>
      </c>
      <c r="D11105" t="s">
        <v>17175</v>
      </c>
    </row>
    <row r="11106" spans="1:4" x14ac:dyDescent="0.25">
      <c r="A11106" s="4" t="str">
        <f>HYPERLINK("http://www.autodoc.ru/Web/price/art/RNSAN08281R?analog=on","RNSAN08281R")</f>
        <v>RNSAN08281R</v>
      </c>
      <c r="B11106" s="1" t="s">
        <v>17173</v>
      </c>
      <c r="C11106" s="1" t="s">
        <v>483</v>
      </c>
      <c r="D11106" t="s">
        <v>17176</v>
      </c>
    </row>
    <row r="11107" spans="1:4" x14ac:dyDescent="0.25">
      <c r="A11107" s="4" t="str">
        <f>HYPERLINK("http://www.autodoc.ru/Web/price/art/RNSAN08290L?analog=on","RNSAN08290L")</f>
        <v>RNSAN08290L</v>
      </c>
      <c r="B11107" s="1" t="s">
        <v>17177</v>
      </c>
      <c r="C11107" s="1" t="s">
        <v>483</v>
      </c>
      <c r="D11107" t="s">
        <v>17178</v>
      </c>
    </row>
    <row r="11108" spans="1:4" x14ac:dyDescent="0.25">
      <c r="A11108" s="4" t="str">
        <f>HYPERLINK("http://www.autodoc.ru/Web/price/art/RNSAN08290R?analog=on","RNSAN08290R")</f>
        <v>RNSAN08290R</v>
      </c>
      <c r="B11108" s="1" t="s">
        <v>17179</v>
      </c>
      <c r="C11108" s="1" t="s">
        <v>483</v>
      </c>
      <c r="D11108" t="s">
        <v>17180</v>
      </c>
    </row>
    <row r="11109" spans="1:4" x14ac:dyDescent="0.25">
      <c r="A11109" s="4" t="str">
        <f>HYPERLINK("http://www.autodoc.ru/Web/price/art/RNSAN08291L?analog=on","RNSAN08291L")</f>
        <v>RNSAN08291L</v>
      </c>
      <c r="B11109" s="1" t="s">
        <v>17181</v>
      </c>
      <c r="C11109" s="1" t="s">
        <v>483</v>
      </c>
      <c r="D11109" t="s">
        <v>17182</v>
      </c>
    </row>
    <row r="11110" spans="1:4" x14ac:dyDescent="0.25">
      <c r="A11110" s="4" t="str">
        <f>HYPERLINK("http://www.autodoc.ru/Web/price/art/RNSAN08291R?analog=on","RNSAN08291R")</f>
        <v>RNSAN08291R</v>
      </c>
      <c r="B11110" s="1" t="s">
        <v>17183</v>
      </c>
      <c r="C11110" s="1" t="s">
        <v>483</v>
      </c>
      <c r="D11110" t="s">
        <v>17184</v>
      </c>
    </row>
    <row r="11111" spans="1:4" x14ac:dyDescent="0.25">
      <c r="A11111" s="4" t="str">
        <f>HYPERLINK("http://www.autodoc.ru/Web/price/art/RNSAN08300L?analog=on","RNSAN08300L")</f>
        <v>RNSAN08300L</v>
      </c>
      <c r="B11111" s="1" t="s">
        <v>17185</v>
      </c>
      <c r="C11111" s="1" t="s">
        <v>483</v>
      </c>
      <c r="D11111" t="s">
        <v>17186</v>
      </c>
    </row>
    <row r="11112" spans="1:4" x14ac:dyDescent="0.25">
      <c r="A11112" s="4" t="str">
        <f>HYPERLINK("http://www.autodoc.ru/Web/price/art/RNSAN08300R?analog=on","RNSAN08300R")</f>
        <v>RNSAN08300R</v>
      </c>
      <c r="B11112" s="1" t="s">
        <v>17187</v>
      </c>
      <c r="C11112" s="1" t="s">
        <v>483</v>
      </c>
      <c r="D11112" t="s">
        <v>17188</v>
      </c>
    </row>
    <row r="11113" spans="1:4" x14ac:dyDescent="0.25">
      <c r="A11113" s="4" t="str">
        <f>HYPERLINK("http://www.autodoc.ru/Web/price/art/RNSAN08301L?analog=on","RNSAN08301L")</f>
        <v>RNSAN08301L</v>
      </c>
      <c r="B11113" s="1" t="s">
        <v>17185</v>
      </c>
      <c r="C11113" s="1" t="s">
        <v>483</v>
      </c>
      <c r="D11113" t="s">
        <v>17189</v>
      </c>
    </row>
    <row r="11114" spans="1:4" x14ac:dyDescent="0.25">
      <c r="A11114" s="4" t="str">
        <f>HYPERLINK("http://www.autodoc.ru/Web/price/art/RNSAN08301R?analog=on","RNSAN08301R")</f>
        <v>RNSAN08301R</v>
      </c>
      <c r="B11114" s="1" t="s">
        <v>17187</v>
      </c>
      <c r="C11114" s="1" t="s">
        <v>483</v>
      </c>
      <c r="D11114" t="s">
        <v>17190</v>
      </c>
    </row>
    <row r="11115" spans="1:4" x14ac:dyDescent="0.25">
      <c r="A11115" s="4" t="str">
        <f>HYPERLINK("http://www.autodoc.ru/Web/price/art/RNSAN08330?analog=on","RNSAN08330")</f>
        <v>RNSAN08330</v>
      </c>
      <c r="B11115" s="1" t="s">
        <v>17191</v>
      </c>
      <c r="C11115" s="1" t="s">
        <v>483</v>
      </c>
      <c r="D11115" t="s">
        <v>17192</v>
      </c>
    </row>
    <row r="11116" spans="1:4" x14ac:dyDescent="0.25">
      <c r="A11116" s="4" t="str">
        <f>HYPERLINK("http://www.autodoc.ru/Web/price/art/RNSAN08380?analog=on","RNSAN08380")</f>
        <v>RNSAN08380</v>
      </c>
      <c r="B11116" s="1" t="s">
        <v>17193</v>
      </c>
      <c r="C11116" s="1" t="s">
        <v>483</v>
      </c>
      <c r="D11116" t="s">
        <v>17194</v>
      </c>
    </row>
    <row r="11117" spans="1:4" x14ac:dyDescent="0.25">
      <c r="A11117" s="4" t="str">
        <f>HYPERLINK("http://www.autodoc.ru/Web/price/art/RNSAN08381?analog=on","RNSAN08381")</f>
        <v>RNSAN08381</v>
      </c>
      <c r="B11117" s="1" t="s">
        <v>17193</v>
      </c>
      <c r="C11117" s="1" t="s">
        <v>483</v>
      </c>
      <c r="D11117" t="s">
        <v>17195</v>
      </c>
    </row>
    <row r="11118" spans="1:4" x14ac:dyDescent="0.25">
      <c r="A11118" s="4" t="str">
        <f>HYPERLINK("http://www.autodoc.ru/Web/price/art/RNLOG08450BR?analog=on","RNLOG08450BR")</f>
        <v>RNLOG08450BR</v>
      </c>
      <c r="B11118" s="1" t="s">
        <v>16427</v>
      </c>
      <c r="C11118" s="1" t="s">
        <v>483</v>
      </c>
      <c r="D11118" t="s">
        <v>16428</v>
      </c>
    </row>
    <row r="11119" spans="1:4" x14ac:dyDescent="0.25">
      <c r="A11119" s="4" t="str">
        <f>HYPERLINK("http://www.autodoc.ru/Web/price/art/RNLOG08450BL?analog=on","RNLOG08450BL")</f>
        <v>RNLOG08450BL</v>
      </c>
      <c r="B11119" s="1" t="s">
        <v>16429</v>
      </c>
      <c r="C11119" s="1" t="s">
        <v>483</v>
      </c>
      <c r="D11119" t="s">
        <v>16430</v>
      </c>
    </row>
    <row r="11120" spans="1:4" x14ac:dyDescent="0.25">
      <c r="A11120" s="4" t="str">
        <f>HYPERLINK("http://www.autodoc.ru/Web/price/art/RNLOG08451BL?analog=on","RNLOG08451BL")</f>
        <v>RNLOG08451BL</v>
      </c>
      <c r="B11120" s="1" t="s">
        <v>15718</v>
      </c>
      <c r="C11120" s="1" t="s">
        <v>483</v>
      </c>
      <c r="D11120" t="s">
        <v>15719</v>
      </c>
    </row>
    <row r="11121" spans="1:4" x14ac:dyDescent="0.25">
      <c r="A11121" s="4" t="str">
        <f>HYPERLINK("http://www.autodoc.ru/Web/price/art/RNLOG08451BR?analog=on","RNLOG08451BR")</f>
        <v>RNLOG08451BR</v>
      </c>
      <c r="B11121" s="1" t="s">
        <v>15720</v>
      </c>
      <c r="C11121" s="1" t="s">
        <v>483</v>
      </c>
      <c r="D11121" t="s">
        <v>15721</v>
      </c>
    </row>
    <row r="11122" spans="1:4" x14ac:dyDescent="0.25">
      <c r="A11122" s="4" t="str">
        <f>HYPERLINK("http://www.autodoc.ru/Web/price/art/RNLOG08453BL?analog=on","RNLOG08453BL")</f>
        <v>RNLOG08453BL</v>
      </c>
      <c r="B11122" s="1" t="s">
        <v>16441</v>
      </c>
      <c r="C11122" s="1" t="s">
        <v>483</v>
      </c>
      <c r="D11122" t="s">
        <v>16442</v>
      </c>
    </row>
    <row r="11123" spans="1:4" x14ac:dyDescent="0.25">
      <c r="A11123" s="4" t="str">
        <f>HYPERLINK("http://www.autodoc.ru/Web/price/art/RNLOG08453BR?analog=on","RNLOG08453BR")</f>
        <v>RNLOG08453BR</v>
      </c>
      <c r="B11123" s="1" t="s">
        <v>15716</v>
      </c>
      <c r="C11123" s="1" t="s">
        <v>483</v>
      </c>
      <c r="D11123" t="s">
        <v>16443</v>
      </c>
    </row>
    <row r="11124" spans="1:4" x14ac:dyDescent="0.25">
      <c r="A11124" s="4" t="str">
        <f>HYPERLINK("http://www.autodoc.ru/Web/price/art/RNLOG08454BL?analog=on","RNLOG08454BL")</f>
        <v>RNLOG08454BL</v>
      </c>
      <c r="B11124" s="1" t="s">
        <v>16429</v>
      </c>
      <c r="C11124" s="1" t="s">
        <v>483</v>
      </c>
      <c r="D11124" t="s">
        <v>16444</v>
      </c>
    </row>
    <row r="11125" spans="1:4" x14ac:dyDescent="0.25">
      <c r="A11125" s="4" t="str">
        <f>HYPERLINK("http://www.autodoc.ru/Web/price/art/RNLOG08454BR?analog=on","RNLOG08454BR")</f>
        <v>RNLOG08454BR</v>
      </c>
      <c r="B11125" s="1" t="s">
        <v>16427</v>
      </c>
      <c r="C11125" s="1" t="s">
        <v>483</v>
      </c>
      <c r="D11125" t="s">
        <v>16445</v>
      </c>
    </row>
    <row r="11126" spans="1:4" x14ac:dyDescent="0.25">
      <c r="A11126" s="4" t="str">
        <f>HYPERLINK("http://www.autodoc.ru/Web/price/art/RNDUS10510L?analog=on","RNDUS10510L")</f>
        <v>RNDUS10510L</v>
      </c>
      <c r="B11126" s="1" t="s">
        <v>15732</v>
      </c>
      <c r="C11126" s="1" t="s">
        <v>437</v>
      </c>
      <c r="D11126" t="s">
        <v>15733</v>
      </c>
    </row>
    <row r="11127" spans="1:4" x14ac:dyDescent="0.25">
      <c r="A11127" s="4" t="str">
        <f>HYPERLINK("http://www.autodoc.ru/Web/price/art/RNDUS10510R?analog=on","RNDUS10510R")</f>
        <v>RNDUS10510R</v>
      </c>
      <c r="B11127" s="1" t="s">
        <v>15734</v>
      </c>
      <c r="C11127" s="1" t="s">
        <v>437</v>
      </c>
      <c r="D11127" t="s">
        <v>15735</v>
      </c>
    </row>
    <row r="11128" spans="1:4" x14ac:dyDescent="0.25">
      <c r="A11128" s="4" t="str">
        <f>HYPERLINK("http://www.autodoc.ru/Web/price/art/RNSAN08510L?analog=on","RNSAN08510L")</f>
        <v>RNSAN08510L</v>
      </c>
      <c r="B11128" s="1" t="s">
        <v>17196</v>
      </c>
      <c r="C11128" s="1" t="s">
        <v>483</v>
      </c>
      <c r="D11128" t="s">
        <v>17197</v>
      </c>
    </row>
    <row r="11129" spans="1:4" x14ac:dyDescent="0.25">
      <c r="A11129" s="4" t="str">
        <f>HYPERLINK("http://www.autodoc.ru/Web/price/art/RNSAN08510R?analog=on","RNSAN08510R")</f>
        <v>RNSAN08510R</v>
      </c>
      <c r="B11129" s="1" t="s">
        <v>17198</v>
      </c>
      <c r="C11129" s="1" t="s">
        <v>483</v>
      </c>
      <c r="D11129" t="s">
        <v>17199</v>
      </c>
    </row>
    <row r="11130" spans="1:4" x14ac:dyDescent="0.25">
      <c r="A11130" s="4" t="str">
        <f>HYPERLINK("http://www.autodoc.ru/Web/price/art/RNSAN08520L?analog=on","RNSAN08520L")</f>
        <v>RNSAN08520L</v>
      </c>
      <c r="B11130" s="1" t="s">
        <v>17200</v>
      </c>
      <c r="C11130" s="1" t="s">
        <v>483</v>
      </c>
      <c r="D11130" t="s">
        <v>17201</v>
      </c>
    </row>
    <row r="11131" spans="1:4" x14ac:dyDescent="0.25">
      <c r="A11131" s="4" t="str">
        <f>HYPERLINK("http://www.autodoc.ru/Web/price/art/RNSAN08520R?analog=on","RNSAN08520R")</f>
        <v>RNSAN08520R</v>
      </c>
      <c r="B11131" s="1" t="s">
        <v>17198</v>
      </c>
      <c r="C11131" s="1" t="s">
        <v>483</v>
      </c>
      <c r="D11131" t="s">
        <v>17202</v>
      </c>
    </row>
    <row r="11132" spans="1:4" x14ac:dyDescent="0.25">
      <c r="A11132" s="4" t="str">
        <f>HYPERLINK("http://www.autodoc.ru/Web/price/art/RNSAN08560L?analog=on","RNSAN08560L")</f>
        <v>RNSAN08560L</v>
      </c>
      <c r="B11132" s="1" t="s">
        <v>17203</v>
      </c>
      <c r="C11132" s="1" t="s">
        <v>483</v>
      </c>
      <c r="D11132" t="s">
        <v>17204</v>
      </c>
    </row>
    <row r="11133" spans="1:4" x14ac:dyDescent="0.25">
      <c r="A11133" s="4" t="str">
        <f>HYPERLINK("http://www.autodoc.ru/Web/price/art/RNSAN08560R?analog=on","RNSAN08560R")</f>
        <v>RNSAN08560R</v>
      </c>
      <c r="B11133" s="1" t="s">
        <v>17205</v>
      </c>
      <c r="C11133" s="1" t="s">
        <v>483</v>
      </c>
      <c r="D11133" t="s">
        <v>17206</v>
      </c>
    </row>
    <row r="11134" spans="1:4" x14ac:dyDescent="0.25">
      <c r="A11134" s="4" t="str">
        <f>HYPERLINK("http://www.autodoc.ru/Web/price/art/RNSAN08600?analog=on","RNSAN08600")</f>
        <v>RNSAN08600</v>
      </c>
      <c r="B11134" s="1" t="s">
        <v>17207</v>
      </c>
      <c r="C11134" s="1" t="s">
        <v>483</v>
      </c>
      <c r="D11134" t="s">
        <v>17208</v>
      </c>
    </row>
    <row r="11135" spans="1:4" x14ac:dyDescent="0.25">
      <c r="A11135" s="4" t="str">
        <f>HYPERLINK("http://www.autodoc.ru/Web/price/art/RNSAN08640?analog=on","RNSAN08640")</f>
        <v>RNSAN08640</v>
      </c>
      <c r="B11135" s="1" t="s">
        <v>17209</v>
      </c>
      <c r="C11135" s="1" t="s">
        <v>483</v>
      </c>
      <c r="D11135" t="s">
        <v>17210</v>
      </c>
    </row>
    <row r="11136" spans="1:4" x14ac:dyDescent="0.25">
      <c r="A11136" s="4" t="str">
        <f>HYPERLINK("http://www.autodoc.ru/Web/price/art/RNSAN08641?analog=on","RNSAN08641")</f>
        <v>RNSAN08641</v>
      </c>
      <c r="B11136" s="1" t="s">
        <v>17209</v>
      </c>
      <c r="C11136" s="1" t="s">
        <v>483</v>
      </c>
      <c r="D11136" t="s">
        <v>17211</v>
      </c>
    </row>
    <row r="11137" spans="1:4" x14ac:dyDescent="0.25">
      <c r="A11137" s="4" t="str">
        <f>HYPERLINK("http://www.autodoc.ru/Web/price/art/RNSAN08642?analog=on","RNSAN08642")</f>
        <v>RNSAN08642</v>
      </c>
      <c r="B11137" s="1" t="s">
        <v>17209</v>
      </c>
      <c r="C11137" s="1" t="s">
        <v>483</v>
      </c>
      <c r="D11137" t="s">
        <v>17212</v>
      </c>
    </row>
    <row r="11138" spans="1:4" x14ac:dyDescent="0.25">
      <c r="A11138" s="4" t="str">
        <f>HYPERLINK("http://www.autodoc.ru/Web/price/art/RNSAN08740L?analog=on","RNSAN08740L")</f>
        <v>RNSAN08740L</v>
      </c>
      <c r="B11138" s="1" t="s">
        <v>17213</v>
      </c>
      <c r="C11138" s="1" t="s">
        <v>483</v>
      </c>
      <c r="D11138" t="s">
        <v>16780</v>
      </c>
    </row>
    <row r="11139" spans="1:4" x14ac:dyDescent="0.25">
      <c r="A11139" s="4" t="str">
        <f>HYPERLINK("http://www.autodoc.ru/Web/price/art/RNSAN08740R?analog=on","RNSAN08740R")</f>
        <v>RNSAN08740R</v>
      </c>
      <c r="B11139" s="1" t="s">
        <v>17214</v>
      </c>
      <c r="C11139" s="1" t="s">
        <v>483</v>
      </c>
      <c r="D11139" t="s">
        <v>16782</v>
      </c>
    </row>
    <row r="11140" spans="1:4" x14ac:dyDescent="0.25">
      <c r="A11140" s="4" t="str">
        <f>HYPERLINK("http://www.autodoc.ru/Web/price/art/RNSAN08741L?analog=on","RNSAN08741L")</f>
        <v>RNSAN08741L</v>
      </c>
      <c r="B11140" s="1" t="s">
        <v>17213</v>
      </c>
      <c r="C11140" s="1" t="s">
        <v>483</v>
      </c>
      <c r="D11140" t="s">
        <v>17215</v>
      </c>
    </row>
    <row r="11141" spans="1:4" x14ac:dyDescent="0.25">
      <c r="A11141" s="4" t="str">
        <f>HYPERLINK("http://www.autodoc.ru/Web/price/art/RNSAN08741R?analog=on","RNSAN08741R")</f>
        <v>RNSAN08741R</v>
      </c>
      <c r="B11141" s="1" t="s">
        <v>17214</v>
      </c>
      <c r="C11141" s="1" t="s">
        <v>483</v>
      </c>
      <c r="D11141" t="s">
        <v>17216</v>
      </c>
    </row>
    <row r="11142" spans="1:4" x14ac:dyDescent="0.25">
      <c r="A11142" s="4" t="str">
        <f>HYPERLINK("http://www.autodoc.ru/Web/price/art/RNLOG05810L?analog=on","RNLOG05810L")</f>
        <v>RNLOG05810L</v>
      </c>
      <c r="B11142" s="1" t="s">
        <v>16546</v>
      </c>
      <c r="C11142" s="1" t="s">
        <v>725</v>
      </c>
      <c r="D11142" t="s">
        <v>16547</v>
      </c>
    </row>
    <row r="11143" spans="1:4" x14ac:dyDescent="0.25">
      <c r="A11143" s="4" t="str">
        <f>HYPERLINK("http://www.autodoc.ru/Web/price/art/RNLOG05810R?analog=on","RNLOG05810R")</f>
        <v>RNLOG05810R</v>
      </c>
      <c r="B11143" s="1" t="s">
        <v>16548</v>
      </c>
      <c r="C11143" s="1" t="s">
        <v>725</v>
      </c>
      <c r="D11143" t="s">
        <v>16549</v>
      </c>
    </row>
    <row r="11144" spans="1:4" x14ac:dyDescent="0.25">
      <c r="A11144" s="4" t="str">
        <f>HYPERLINK("http://www.autodoc.ru/Web/price/art/RNLOG08910?analog=on","RNLOG08910")</f>
        <v>RNLOG08910</v>
      </c>
      <c r="B11144" s="1" t="s">
        <v>15795</v>
      </c>
      <c r="C11144" s="1" t="s">
        <v>483</v>
      </c>
      <c r="D11144" t="s">
        <v>15796</v>
      </c>
    </row>
    <row r="11145" spans="1:4" x14ac:dyDescent="0.25">
      <c r="A11145" s="4" t="str">
        <f>HYPERLINK("http://www.autodoc.ru/Web/price/art/RNLOG08911?analog=on","RNLOG08911")</f>
        <v>RNLOG08911</v>
      </c>
      <c r="B11145" s="1" t="s">
        <v>16554</v>
      </c>
      <c r="C11145" s="1" t="s">
        <v>483</v>
      </c>
      <c r="D11145" t="s">
        <v>16555</v>
      </c>
    </row>
    <row r="11146" spans="1:4" x14ac:dyDescent="0.25">
      <c r="A11146" s="4" t="str">
        <f>HYPERLINK("http://www.autodoc.ru/Web/price/art/RNLOG04920?analog=on","RNLOG04920")</f>
        <v>RNLOG04920</v>
      </c>
      <c r="B11146" s="1" t="s">
        <v>16558</v>
      </c>
      <c r="C11146" s="1" t="s">
        <v>707</v>
      </c>
      <c r="D11146" t="s">
        <v>16559</v>
      </c>
    </row>
    <row r="11147" spans="1:4" x14ac:dyDescent="0.25">
      <c r="A11147" s="4" t="str">
        <f>HYPERLINK("http://www.autodoc.ru/Web/price/art/RNLOG04921?analog=on","RNLOG04921")</f>
        <v>RNLOG04921</v>
      </c>
      <c r="B11147" s="1" t="s">
        <v>16562</v>
      </c>
      <c r="C11147" s="1" t="s">
        <v>707</v>
      </c>
      <c r="D11147" t="s">
        <v>16563</v>
      </c>
    </row>
    <row r="11148" spans="1:4" x14ac:dyDescent="0.25">
      <c r="A11148" s="4" t="str">
        <f>HYPERLINK("http://www.autodoc.ru/Web/price/art/RNLOG08931?analog=on","RNLOG08931")</f>
        <v>RNLOG08931</v>
      </c>
      <c r="B11148" s="1" t="s">
        <v>15805</v>
      </c>
      <c r="C11148" s="1" t="s">
        <v>483</v>
      </c>
      <c r="D11148" t="s">
        <v>15806</v>
      </c>
    </row>
    <row r="11149" spans="1:4" x14ac:dyDescent="0.25">
      <c r="A11149" s="4" t="str">
        <f>HYPERLINK("http://www.autodoc.ru/Web/price/art/RNLOG08932?analog=on","RNLOG08932")</f>
        <v>RNLOG08932</v>
      </c>
      <c r="B11149" s="1" t="s">
        <v>15807</v>
      </c>
      <c r="C11149" s="1" t="s">
        <v>483</v>
      </c>
      <c r="D11149" t="s">
        <v>15808</v>
      </c>
    </row>
    <row r="11150" spans="1:4" x14ac:dyDescent="0.25">
      <c r="A11150" s="4" t="str">
        <f>HYPERLINK("http://www.autodoc.ru/Web/price/art/RNLOG059F0?analog=on","RNLOG059F0")</f>
        <v>RNLOG059F0</v>
      </c>
      <c r="B11150" s="1" t="s">
        <v>16572</v>
      </c>
      <c r="C11150" s="1" t="s">
        <v>725</v>
      </c>
      <c r="D11150" t="s">
        <v>16573</v>
      </c>
    </row>
    <row r="11151" spans="1:4" x14ac:dyDescent="0.25">
      <c r="A11151" s="3" t="s">
        <v>17217</v>
      </c>
      <c r="B11151" s="3"/>
      <c r="C11151" s="3"/>
      <c r="D11151" s="3"/>
    </row>
    <row r="11152" spans="1:4" x14ac:dyDescent="0.25">
      <c r="A11152" s="4" t="str">
        <f>HYPERLINK("http://www.autodoc.ru/Web/price/art/RNSCE12000L?analog=on","RNSCE12000L")</f>
        <v>RNSCE12000L</v>
      </c>
      <c r="B11152" s="1" t="s">
        <v>17218</v>
      </c>
      <c r="C11152" s="1" t="s">
        <v>546</v>
      </c>
      <c r="D11152" t="s">
        <v>17219</v>
      </c>
    </row>
    <row r="11153" spans="1:4" x14ac:dyDescent="0.25">
      <c r="A11153" s="4" t="str">
        <f>HYPERLINK("http://www.autodoc.ru/Web/price/art/RNSCE12000R?analog=on","RNSCE12000R")</f>
        <v>RNSCE12000R</v>
      </c>
      <c r="B11153" s="1" t="s">
        <v>17220</v>
      </c>
      <c r="C11153" s="1" t="s">
        <v>546</v>
      </c>
      <c r="D11153" t="s">
        <v>17221</v>
      </c>
    </row>
    <row r="11154" spans="1:4" x14ac:dyDescent="0.25">
      <c r="A11154" s="3" t="s">
        <v>17222</v>
      </c>
      <c r="B11154" s="3"/>
      <c r="C11154" s="3"/>
      <c r="D11154" s="3"/>
    </row>
    <row r="11155" spans="1:4" x14ac:dyDescent="0.25">
      <c r="A11155" s="4" t="str">
        <f>HYPERLINK("http://www.autodoc.ru/Web/price/art/RNSCE03000L?analog=on","RNSCE03000L")</f>
        <v>RNSCE03000L</v>
      </c>
      <c r="B11155" s="1" t="s">
        <v>17223</v>
      </c>
      <c r="C11155" s="1" t="s">
        <v>4261</v>
      </c>
      <c r="D11155" t="s">
        <v>17224</v>
      </c>
    </row>
    <row r="11156" spans="1:4" x14ac:dyDescent="0.25">
      <c r="A11156" s="4" t="str">
        <f>HYPERLINK("http://www.autodoc.ru/Web/price/art/RNSCE07000HL?analog=on","RNSCE07000HL")</f>
        <v>RNSCE07000HL</v>
      </c>
      <c r="B11156" s="1" t="s">
        <v>17225</v>
      </c>
      <c r="C11156" s="1" t="s">
        <v>17226</v>
      </c>
      <c r="D11156" t="s">
        <v>17227</v>
      </c>
    </row>
    <row r="11157" spans="1:4" x14ac:dyDescent="0.25">
      <c r="A11157" s="4" t="str">
        <f>HYPERLINK("http://www.autodoc.ru/Web/price/art/RNSCE03000R?analog=on","RNSCE03000R")</f>
        <v>RNSCE03000R</v>
      </c>
      <c r="B11157" s="1" t="s">
        <v>17228</v>
      </c>
      <c r="C11157" s="1" t="s">
        <v>4261</v>
      </c>
      <c r="D11157" t="s">
        <v>17229</v>
      </c>
    </row>
    <row r="11158" spans="1:4" x14ac:dyDescent="0.25">
      <c r="A11158" s="4" t="str">
        <f>HYPERLINK("http://www.autodoc.ru/Web/price/art/RNSCE07000HR?analog=on","RNSCE07000HR")</f>
        <v>RNSCE07000HR</v>
      </c>
      <c r="B11158" s="1" t="s">
        <v>17230</v>
      </c>
      <c r="C11158" s="1" t="s">
        <v>17226</v>
      </c>
      <c r="D11158" t="s">
        <v>17231</v>
      </c>
    </row>
    <row r="11159" spans="1:4" x14ac:dyDescent="0.25">
      <c r="A11159" s="4" t="str">
        <f>HYPERLINK("http://www.autodoc.ru/Web/price/art/RNSCE07001BL?analog=on","RNSCE07001BL")</f>
        <v>RNSCE07001BL</v>
      </c>
      <c r="B11159" s="1" t="s">
        <v>17232</v>
      </c>
      <c r="C11159" s="1" t="s">
        <v>17226</v>
      </c>
      <c r="D11159" t="s">
        <v>17233</v>
      </c>
    </row>
    <row r="11160" spans="1:4" x14ac:dyDescent="0.25">
      <c r="A11160" s="4" t="str">
        <f>HYPERLINK("http://www.autodoc.ru/Web/price/art/RNSCE07001BR?analog=on","RNSCE07001BR")</f>
        <v>RNSCE07001BR</v>
      </c>
      <c r="B11160" s="1" t="s">
        <v>17234</v>
      </c>
      <c r="C11160" s="1" t="s">
        <v>17226</v>
      </c>
      <c r="D11160" t="s">
        <v>17235</v>
      </c>
    </row>
    <row r="11161" spans="1:4" x14ac:dyDescent="0.25">
      <c r="A11161" s="4" t="str">
        <f>HYPERLINK("http://www.autodoc.ru/Web/price/art/DWNEX08070Z?analog=on","DWNEX08070Z")</f>
        <v>DWNEX08070Z</v>
      </c>
      <c r="B11161" s="1" t="s">
        <v>5420</v>
      </c>
      <c r="C11161" s="1" t="s">
        <v>483</v>
      </c>
      <c r="D11161" t="s">
        <v>5422</v>
      </c>
    </row>
    <row r="11162" spans="1:4" x14ac:dyDescent="0.25">
      <c r="A11162" s="4" t="str">
        <f>HYPERLINK("http://www.autodoc.ru/Web/price/art/RNSCE03120X?analog=on","RNSCE03120X")</f>
        <v>RNSCE03120X</v>
      </c>
      <c r="B11162" s="1" t="s">
        <v>17236</v>
      </c>
      <c r="C11162" s="1" t="s">
        <v>782</v>
      </c>
      <c r="D11162" t="s">
        <v>17237</v>
      </c>
    </row>
    <row r="11163" spans="1:4" x14ac:dyDescent="0.25">
      <c r="A11163" s="4" t="str">
        <f>HYPERLINK("http://www.autodoc.ru/Web/price/art/RNSCE03160?analog=on","RNSCE03160")</f>
        <v>RNSCE03160</v>
      </c>
      <c r="B11163" s="1" t="s">
        <v>17238</v>
      </c>
      <c r="C11163" s="1" t="s">
        <v>4261</v>
      </c>
      <c r="D11163" t="s">
        <v>17239</v>
      </c>
    </row>
    <row r="11164" spans="1:4" x14ac:dyDescent="0.25">
      <c r="A11164" s="4" t="str">
        <f>HYPERLINK("http://www.autodoc.ru/Web/price/art/RNSCE07160B?analog=on","RNSCE07160B")</f>
        <v>RNSCE07160B</v>
      </c>
      <c r="B11164" s="1" t="s">
        <v>17240</v>
      </c>
      <c r="C11164" s="1" t="s">
        <v>764</v>
      </c>
      <c r="D11164" t="s">
        <v>17241</v>
      </c>
    </row>
    <row r="11165" spans="1:4" x14ac:dyDescent="0.25">
      <c r="A11165" s="4" t="str">
        <f>HYPERLINK("http://www.autodoc.ru/Web/price/art/RNSCE03170L?analog=on","RNSCE03170L")</f>
        <v>RNSCE03170L</v>
      </c>
      <c r="B11165" s="1" t="s">
        <v>17242</v>
      </c>
      <c r="C11165" s="1" t="s">
        <v>4261</v>
      </c>
      <c r="D11165" t="s">
        <v>17243</v>
      </c>
    </row>
    <row r="11166" spans="1:4" x14ac:dyDescent="0.25">
      <c r="A11166" s="4" t="str">
        <f>HYPERLINK("http://www.autodoc.ru/Web/price/art/RNSCE03170R?analog=on","RNSCE03170R")</f>
        <v>RNSCE03170R</v>
      </c>
      <c r="B11166" s="1" t="s">
        <v>17244</v>
      </c>
      <c r="C11166" s="1" t="s">
        <v>4261</v>
      </c>
      <c r="D11166" t="s">
        <v>17245</v>
      </c>
    </row>
    <row r="11167" spans="1:4" x14ac:dyDescent="0.25">
      <c r="A11167" s="4" t="str">
        <f>HYPERLINK("http://www.autodoc.ru/Web/price/art/RNSCE03190?analog=on","RNSCE03190")</f>
        <v>RNSCE03190</v>
      </c>
      <c r="B11167" s="1" t="s">
        <v>17246</v>
      </c>
      <c r="C11167" s="1" t="s">
        <v>4261</v>
      </c>
      <c r="D11167" t="s">
        <v>17247</v>
      </c>
    </row>
    <row r="11168" spans="1:4" x14ac:dyDescent="0.25">
      <c r="A11168" s="4" t="str">
        <f>HYPERLINK("http://www.autodoc.ru/Web/price/art/RNSCE03270XL?analog=on","RNSCE03270XL")</f>
        <v>RNSCE03270XL</v>
      </c>
      <c r="B11168" s="1" t="s">
        <v>15327</v>
      </c>
      <c r="C11168" s="1" t="s">
        <v>782</v>
      </c>
      <c r="D11168" t="s">
        <v>17248</v>
      </c>
    </row>
    <row r="11169" spans="1:4" x14ac:dyDescent="0.25">
      <c r="A11169" s="4" t="str">
        <f>HYPERLINK("http://www.autodoc.ru/Web/price/art/RNSCE03270XR?analog=on","RNSCE03270XR")</f>
        <v>RNSCE03270XR</v>
      </c>
      <c r="B11169" s="1" t="s">
        <v>15325</v>
      </c>
      <c r="C11169" s="1" t="s">
        <v>782</v>
      </c>
      <c r="D11169" t="s">
        <v>17249</v>
      </c>
    </row>
    <row r="11170" spans="1:4" x14ac:dyDescent="0.25">
      <c r="A11170" s="4" t="str">
        <f>HYPERLINK("http://www.autodoc.ru/Web/price/art/RNSCE03330?analog=on","RNSCE03330")</f>
        <v>RNSCE03330</v>
      </c>
      <c r="B11170" s="1" t="s">
        <v>17250</v>
      </c>
      <c r="C11170" s="1" t="s">
        <v>4261</v>
      </c>
      <c r="D11170" t="s">
        <v>17251</v>
      </c>
    </row>
    <row r="11171" spans="1:4" x14ac:dyDescent="0.25">
      <c r="A11171" s="4" t="str">
        <f>HYPERLINK("http://www.autodoc.ru/Web/price/art/RNSCE07380B?analog=on","RNSCE07380B")</f>
        <v>RNSCE07380B</v>
      </c>
      <c r="B11171" s="1" t="s">
        <v>17252</v>
      </c>
      <c r="C11171" s="1" t="s">
        <v>764</v>
      </c>
      <c r="D11171" t="s">
        <v>17253</v>
      </c>
    </row>
    <row r="11172" spans="1:4" x14ac:dyDescent="0.25">
      <c r="A11172" s="4" t="str">
        <f>HYPERLINK("http://www.autodoc.ru/Web/price/art/RNSCE03450XL?analog=on","RNSCE03450XL")</f>
        <v>RNSCE03450XL</v>
      </c>
      <c r="B11172" s="1" t="s">
        <v>17254</v>
      </c>
      <c r="C11172" s="1" t="s">
        <v>10737</v>
      </c>
      <c r="D11172" t="s">
        <v>17255</v>
      </c>
    </row>
    <row r="11173" spans="1:4" x14ac:dyDescent="0.25">
      <c r="A11173" s="4" t="str">
        <f>HYPERLINK("http://www.autodoc.ru/Web/price/art/RNSCE03450XR?analog=on","RNSCE03450XR")</f>
        <v>RNSCE03450XR</v>
      </c>
      <c r="B11173" s="1" t="s">
        <v>17256</v>
      </c>
      <c r="C11173" s="1" t="s">
        <v>10737</v>
      </c>
      <c r="D11173" t="s">
        <v>17257</v>
      </c>
    </row>
    <row r="11174" spans="1:4" x14ac:dyDescent="0.25">
      <c r="A11174" s="4" t="str">
        <f>HYPERLINK("http://www.autodoc.ru/Web/price/art/RNSCE07740L?analog=on","RNSCE07740L")</f>
        <v>RNSCE07740L</v>
      </c>
      <c r="B11174" s="1" t="s">
        <v>17258</v>
      </c>
      <c r="C11174" s="1" t="s">
        <v>17226</v>
      </c>
      <c r="D11174" t="s">
        <v>17259</v>
      </c>
    </row>
    <row r="11175" spans="1:4" x14ac:dyDescent="0.25">
      <c r="A11175" s="4" t="str">
        <f>HYPERLINK("http://www.autodoc.ru/Web/price/art/RNSCE03740L?analog=on","RNSCE03740L")</f>
        <v>RNSCE03740L</v>
      </c>
      <c r="B11175" s="1" t="s">
        <v>17260</v>
      </c>
      <c r="C11175" s="1" t="s">
        <v>4261</v>
      </c>
      <c r="D11175" t="s">
        <v>17259</v>
      </c>
    </row>
    <row r="11176" spans="1:4" x14ac:dyDescent="0.25">
      <c r="A11176" s="4" t="str">
        <f>HYPERLINK("http://www.autodoc.ru/Web/price/art/RNSCE09740L?analog=on","RNSCE09740L")</f>
        <v>RNSCE09740L</v>
      </c>
      <c r="B11176" s="1" t="s">
        <v>17261</v>
      </c>
      <c r="C11176" s="1" t="s">
        <v>17262</v>
      </c>
      <c r="D11176" t="s">
        <v>17259</v>
      </c>
    </row>
    <row r="11177" spans="1:4" x14ac:dyDescent="0.25">
      <c r="A11177" s="4" t="str">
        <f>HYPERLINK("http://www.autodoc.ru/Web/price/art/RNSCE09740R?analog=on","RNSCE09740R")</f>
        <v>RNSCE09740R</v>
      </c>
      <c r="B11177" s="1" t="s">
        <v>17263</v>
      </c>
      <c r="C11177" s="1" t="s">
        <v>17262</v>
      </c>
      <c r="D11177" t="s">
        <v>17264</v>
      </c>
    </row>
    <row r="11178" spans="1:4" x14ac:dyDescent="0.25">
      <c r="A11178" s="4" t="str">
        <f>HYPERLINK("http://www.autodoc.ru/Web/price/art/RNSCE03740R?analog=on","RNSCE03740R")</f>
        <v>RNSCE03740R</v>
      </c>
      <c r="B11178" s="1" t="s">
        <v>17265</v>
      </c>
      <c r="C11178" s="1" t="s">
        <v>4261</v>
      </c>
      <c r="D11178" t="s">
        <v>17264</v>
      </c>
    </row>
    <row r="11179" spans="1:4" x14ac:dyDescent="0.25">
      <c r="A11179" s="4" t="str">
        <f>HYPERLINK("http://www.autodoc.ru/Web/price/art/RNSCE07740R?analog=on","RNSCE07740R")</f>
        <v>RNSCE07740R</v>
      </c>
      <c r="B11179" s="1" t="s">
        <v>17266</v>
      </c>
      <c r="C11179" s="1" t="s">
        <v>17226</v>
      </c>
      <c r="D11179" t="s">
        <v>17264</v>
      </c>
    </row>
    <row r="11180" spans="1:4" x14ac:dyDescent="0.25">
      <c r="A11180" s="4" t="str">
        <f>HYPERLINK("http://www.autodoc.ru/Web/price/art/RNSCE09910?analog=on","RNSCE09910")</f>
        <v>RNSCE09910</v>
      </c>
      <c r="B11180" s="1" t="s">
        <v>17267</v>
      </c>
      <c r="C11180" s="1" t="s">
        <v>17262</v>
      </c>
      <c r="D11180" t="s">
        <v>17268</v>
      </c>
    </row>
    <row r="11181" spans="1:4" x14ac:dyDescent="0.25">
      <c r="A11181" s="4" t="str">
        <f>HYPERLINK("http://www.autodoc.ru/Web/price/art/RNMEG03932?analog=on","RNMEG03932")</f>
        <v>RNMEG03932</v>
      </c>
      <c r="B11181" s="1" t="s">
        <v>16936</v>
      </c>
      <c r="C11181" s="1" t="s">
        <v>782</v>
      </c>
      <c r="D11181" t="s">
        <v>16937</v>
      </c>
    </row>
    <row r="11182" spans="1:4" x14ac:dyDescent="0.25">
      <c r="A11182" s="4" t="str">
        <f>HYPERLINK("http://www.autodoc.ru/Web/price/art/RNMEG01970?analog=on","RNMEG01970")</f>
        <v>RNMEG01970</v>
      </c>
      <c r="B11182" s="1" t="s">
        <v>17122</v>
      </c>
      <c r="C11182" s="1" t="s">
        <v>1310</v>
      </c>
      <c r="D11182" t="s">
        <v>17123</v>
      </c>
    </row>
    <row r="11183" spans="1:4" x14ac:dyDescent="0.25">
      <c r="A11183" s="3" t="s">
        <v>17269</v>
      </c>
      <c r="B11183" s="3"/>
      <c r="C11183" s="3"/>
      <c r="D11183" s="3"/>
    </row>
    <row r="11184" spans="1:4" x14ac:dyDescent="0.25">
      <c r="A11184" s="4" t="str">
        <f>HYPERLINK("http://www.autodoc.ru/Web/price/art/RNSCE99000HL?analog=on","RNSCE99000HL")</f>
        <v>RNSCE99000HL</v>
      </c>
      <c r="B11184" s="1" t="s">
        <v>17270</v>
      </c>
      <c r="C11184" s="1" t="s">
        <v>3546</v>
      </c>
      <c r="D11184" t="s">
        <v>17227</v>
      </c>
    </row>
    <row r="11185" spans="1:4" x14ac:dyDescent="0.25">
      <c r="A11185" s="4" t="str">
        <f>HYPERLINK("http://www.autodoc.ru/Web/price/art/RNSCE99000HR?analog=on","RNSCE99000HR")</f>
        <v>RNSCE99000HR</v>
      </c>
      <c r="B11185" s="1" t="s">
        <v>17271</v>
      </c>
      <c r="C11185" s="1" t="s">
        <v>3546</v>
      </c>
      <c r="D11185" t="s">
        <v>17231</v>
      </c>
    </row>
    <row r="11186" spans="1:4" x14ac:dyDescent="0.25">
      <c r="A11186" s="4" t="str">
        <f>HYPERLINK("http://www.autodoc.ru/Web/price/art/RNMEG99070L?analog=on","RNMEG99070L")</f>
        <v>RNMEG99070L</v>
      </c>
      <c r="B11186" s="1" t="s">
        <v>15956</v>
      </c>
      <c r="C11186" s="1" t="s">
        <v>3546</v>
      </c>
      <c r="D11186" t="s">
        <v>15957</v>
      </c>
    </row>
    <row r="11187" spans="1:4" x14ac:dyDescent="0.25">
      <c r="A11187" s="4" t="str">
        <f>HYPERLINK("http://www.autodoc.ru/Web/price/art/RNMEG99070R?analog=on","RNMEG99070R")</f>
        <v>RNMEG99070R</v>
      </c>
      <c r="B11187" s="1" t="s">
        <v>15958</v>
      </c>
      <c r="C11187" s="1" t="s">
        <v>3546</v>
      </c>
      <c r="D11187" t="s">
        <v>15959</v>
      </c>
    </row>
    <row r="11188" spans="1:4" x14ac:dyDescent="0.25">
      <c r="A11188" s="4" t="str">
        <f>HYPERLINK("http://www.autodoc.ru/Web/price/art/RNMEG99080L?analog=on","RNMEG99080L")</f>
        <v>RNMEG99080L</v>
      </c>
      <c r="C11188" s="1" t="s">
        <v>3546</v>
      </c>
      <c r="D11188" t="s">
        <v>15960</v>
      </c>
    </row>
    <row r="11189" spans="1:4" x14ac:dyDescent="0.25">
      <c r="A11189" s="4" t="str">
        <f>HYPERLINK("http://www.autodoc.ru/Web/price/art/RNMEG99080R?analog=on","RNMEG99080R")</f>
        <v>RNMEG99080R</v>
      </c>
      <c r="C11189" s="1" t="s">
        <v>3546</v>
      </c>
      <c r="D11189" t="s">
        <v>15961</v>
      </c>
    </row>
    <row r="11190" spans="1:4" x14ac:dyDescent="0.25">
      <c r="A11190" s="4" t="str">
        <f>HYPERLINK("http://www.autodoc.ru/Web/price/art/RNSCE99100BL?analog=on","RNSCE99100BL")</f>
        <v>RNSCE99100BL</v>
      </c>
      <c r="B11190" s="1" t="s">
        <v>17272</v>
      </c>
      <c r="C11190" s="1" t="s">
        <v>3546</v>
      </c>
      <c r="D11190" t="s">
        <v>17273</v>
      </c>
    </row>
    <row r="11191" spans="1:4" x14ac:dyDescent="0.25">
      <c r="A11191" s="4" t="str">
        <f>HYPERLINK("http://www.autodoc.ru/Web/price/art/RNSCE99100BR?analog=on","RNSCE99100BR")</f>
        <v>RNSCE99100BR</v>
      </c>
      <c r="B11191" s="1" t="s">
        <v>17274</v>
      </c>
      <c r="C11191" s="1" t="s">
        <v>3546</v>
      </c>
      <c r="D11191" t="s">
        <v>17275</v>
      </c>
    </row>
    <row r="11192" spans="1:4" x14ac:dyDescent="0.25">
      <c r="A11192" s="4" t="str">
        <f>HYPERLINK("http://www.autodoc.ru/Web/price/art/RNSCE99101BL?analog=on","RNSCE99101BL")</f>
        <v>RNSCE99101BL</v>
      </c>
      <c r="B11192" s="1" t="s">
        <v>17272</v>
      </c>
      <c r="C11192" s="1" t="s">
        <v>3546</v>
      </c>
      <c r="D11192" t="s">
        <v>17276</v>
      </c>
    </row>
    <row r="11193" spans="1:4" x14ac:dyDescent="0.25">
      <c r="A11193" s="4" t="str">
        <f>HYPERLINK("http://www.autodoc.ru/Web/price/art/RNSCE99101BR?analog=on","RNSCE99101BR")</f>
        <v>RNSCE99101BR</v>
      </c>
      <c r="B11193" s="1" t="s">
        <v>17274</v>
      </c>
      <c r="C11193" s="1" t="s">
        <v>3546</v>
      </c>
      <c r="D11193" t="s">
        <v>17277</v>
      </c>
    </row>
    <row r="11194" spans="1:4" x14ac:dyDescent="0.25">
      <c r="A11194" s="4" t="str">
        <f>HYPERLINK("http://www.autodoc.ru/Web/price/art/RNSCE99160B?analog=on","RNSCE99160B")</f>
        <v>RNSCE99160B</v>
      </c>
      <c r="B11194" s="1" t="s">
        <v>17278</v>
      </c>
      <c r="C11194" s="1" t="s">
        <v>3546</v>
      </c>
      <c r="D11194" t="s">
        <v>17279</v>
      </c>
    </row>
    <row r="11195" spans="1:4" x14ac:dyDescent="0.25">
      <c r="A11195" s="4" t="str">
        <f>HYPERLINK("http://www.autodoc.ru/Web/price/art/RNSCE99161B?analog=on","RNSCE99161B")</f>
        <v>RNSCE99161B</v>
      </c>
      <c r="B11195" s="1" t="s">
        <v>17280</v>
      </c>
      <c r="C11195" s="1" t="s">
        <v>3546</v>
      </c>
      <c r="D11195" t="s">
        <v>17241</v>
      </c>
    </row>
    <row r="11196" spans="1:4" x14ac:dyDescent="0.25">
      <c r="A11196" s="4" t="str">
        <f>HYPERLINK("http://www.autodoc.ru/Web/price/art/RNSCE99170BL?analog=on","RNSCE99170BL")</f>
        <v>RNSCE99170BL</v>
      </c>
      <c r="B11196" s="1" t="s">
        <v>17281</v>
      </c>
      <c r="C11196" s="1" t="s">
        <v>3546</v>
      </c>
      <c r="D11196" t="s">
        <v>17282</v>
      </c>
    </row>
    <row r="11197" spans="1:4" x14ac:dyDescent="0.25">
      <c r="A11197" s="4" t="str">
        <f>HYPERLINK("http://www.autodoc.ru/Web/price/art/RNSCE99170BR?analog=on","RNSCE99170BR")</f>
        <v>RNSCE99170BR</v>
      </c>
      <c r="B11197" s="1" t="s">
        <v>17283</v>
      </c>
      <c r="C11197" s="1" t="s">
        <v>3546</v>
      </c>
      <c r="D11197" t="s">
        <v>17284</v>
      </c>
    </row>
    <row r="11198" spans="1:4" x14ac:dyDescent="0.25">
      <c r="A11198" s="4" t="str">
        <f>HYPERLINK("http://www.autodoc.ru/Web/price/art/RNSCE99270PL?analog=on","RNSCE99270PL")</f>
        <v>RNSCE99270PL</v>
      </c>
      <c r="B11198" s="1" t="s">
        <v>17285</v>
      </c>
      <c r="C11198" s="1" t="s">
        <v>3546</v>
      </c>
      <c r="D11198" t="s">
        <v>17039</v>
      </c>
    </row>
    <row r="11199" spans="1:4" x14ac:dyDescent="0.25">
      <c r="A11199" s="4" t="str">
        <f>HYPERLINK("http://www.autodoc.ru/Web/price/art/RNSCE99270PR?analog=on","RNSCE99270PR")</f>
        <v>RNSCE99270PR</v>
      </c>
      <c r="B11199" s="1" t="s">
        <v>17286</v>
      </c>
      <c r="C11199" s="1" t="s">
        <v>3546</v>
      </c>
      <c r="D11199" t="s">
        <v>17041</v>
      </c>
    </row>
    <row r="11200" spans="1:4" x14ac:dyDescent="0.25">
      <c r="A11200" s="4" t="str">
        <f>HYPERLINK("http://www.autodoc.ru/Web/price/art/RNLOG05280Z?analog=on","RNLOG05280Z")</f>
        <v>RNLOG05280Z</v>
      </c>
      <c r="B11200" s="1" t="s">
        <v>15433</v>
      </c>
      <c r="C11200" s="1" t="s">
        <v>725</v>
      </c>
      <c r="D11200" t="s">
        <v>15434</v>
      </c>
    </row>
    <row r="11201" spans="1:4" x14ac:dyDescent="0.25">
      <c r="A11201" s="4" t="str">
        <f>HYPERLINK("http://www.autodoc.ru/Web/price/art/RNLOG05281Z?analog=on","RNLOG05281Z")</f>
        <v>RNLOG05281Z</v>
      </c>
      <c r="B11201" s="1" t="s">
        <v>15433</v>
      </c>
      <c r="C11201" s="1" t="s">
        <v>725</v>
      </c>
      <c r="D11201" t="s">
        <v>15507</v>
      </c>
    </row>
    <row r="11202" spans="1:4" x14ac:dyDescent="0.25">
      <c r="A11202" s="4" t="str">
        <f>HYPERLINK("http://www.autodoc.ru/Web/price/art/RNSCE99330?analog=on","RNSCE99330")</f>
        <v>RNSCE99330</v>
      </c>
      <c r="B11202" s="1" t="s">
        <v>17287</v>
      </c>
      <c r="C11202" s="1" t="s">
        <v>3546</v>
      </c>
      <c r="D11202" t="s">
        <v>17251</v>
      </c>
    </row>
    <row r="11203" spans="1:4" x14ac:dyDescent="0.25">
      <c r="A11203" s="4" t="str">
        <f>HYPERLINK("http://www.autodoc.ru/Web/price/art/RNSCE99380?analog=on","RNSCE99380")</f>
        <v>RNSCE99380</v>
      </c>
      <c r="B11203" s="1" t="s">
        <v>17288</v>
      </c>
      <c r="C11203" s="1" t="s">
        <v>3546</v>
      </c>
      <c r="D11203" t="s">
        <v>17048</v>
      </c>
    </row>
    <row r="11204" spans="1:4" x14ac:dyDescent="0.25">
      <c r="A11204" s="4" t="str">
        <f>HYPERLINK("http://www.autodoc.ru/Web/price/art/RNSCE96450L?analog=on","RNSCE96450L")</f>
        <v>RNSCE96450L</v>
      </c>
      <c r="B11204" s="1" t="s">
        <v>17053</v>
      </c>
      <c r="C11204" s="1" t="s">
        <v>5127</v>
      </c>
      <c r="D11204" t="s">
        <v>17054</v>
      </c>
    </row>
    <row r="11205" spans="1:4" x14ac:dyDescent="0.25">
      <c r="A11205" s="4" t="str">
        <f>HYPERLINK("http://www.autodoc.ru/Web/price/art/RNSCE96450R?analog=on","RNSCE96450R")</f>
        <v>RNSCE96450R</v>
      </c>
      <c r="B11205" s="1" t="s">
        <v>17055</v>
      </c>
      <c r="C11205" s="1" t="s">
        <v>5127</v>
      </c>
      <c r="D11205" t="s">
        <v>17056</v>
      </c>
    </row>
    <row r="11206" spans="1:4" x14ac:dyDescent="0.25">
      <c r="A11206" s="4" t="str">
        <f>HYPERLINK("http://www.autodoc.ru/Web/price/art/RNSCE96451L?analog=on","RNSCE96451L")</f>
        <v>RNSCE96451L</v>
      </c>
      <c r="B11206" s="1" t="s">
        <v>17057</v>
      </c>
      <c r="C11206" s="1" t="s">
        <v>5127</v>
      </c>
      <c r="D11206" t="s">
        <v>17058</v>
      </c>
    </row>
    <row r="11207" spans="1:4" x14ac:dyDescent="0.25">
      <c r="A11207" s="4" t="str">
        <f>HYPERLINK("http://www.autodoc.ru/Web/price/art/RNSCE96451R?analog=on","RNSCE96451R")</f>
        <v>RNSCE96451R</v>
      </c>
      <c r="B11207" s="1" t="s">
        <v>17059</v>
      </c>
      <c r="C11207" s="1" t="s">
        <v>5127</v>
      </c>
      <c r="D11207" t="s">
        <v>17060</v>
      </c>
    </row>
    <row r="11208" spans="1:4" x14ac:dyDescent="0.25">
      <c r="A11208" s="4" t="str">
        <f>HYPERLINK("http://www.autodoc.ru/Web/price/art/RNSCE99740L?analog=on","RNSCE99740L")</f>
        <v>RNSCE99740L</v>
      </c>
      <c r="B11208" s="1" t="s">
        <v>17289</v>
      </c>
      <c r="C11208" s="1" t="s">
        <v>3546</v>
      </c>
      <c r="D11208" t="s">
        <v>17259</v>
      </c>
    </row>
    <row r="11209" spans="1:4" x14ac:dyDescent="0.25">
      <c r="A11209" s="4" t="str">
        <f>HYPERLINK("http://www.autodoc.ru/Web/price/art/RNSCE99740R?analog=on","RNSCE99740R")</f>
        <v>RNSCE99740R</v>
      </c>
      <c r="B11209" s="1" t="s">
        <v>17290</v>
      </c>
      <c r="C11209" s="1" t="s">
        <v>3546</v>
      </c>
      <c r="D11209" t="s">
        <v>17264</v>
      </c>
    </row>
    <row r="11210" spans="1:4" x14ac:dyDescent="0.25">
      <c r="A11210" s="4" t="str">
        <f>HYPERLINK("http://www.autodoc.ru/Web/price/art/RNMEG95932?analog=on","RNMEG95932")</f>
        <v>RNMEG95932</v>
      </c>
      <c r="B11210" s="1" t="s">
        <v>17074</v>
      </c>
      <c r="C11210" s="1" t="s">
        <v>3231</v>
      </c>
      <c r="D11210" t="s">
        <v>17075</v>
      </c>
    </row>
    <row r="11211" spans="1:4" x14ac:dyDescent="0.25">
      <c r="A11211" s="4" t="str">
        <f>HYPERLINK("http://www.autodoc.ru/Web/price/art/RNMEG01970?analog=on","RNMEG01970")</f>
        <v>RNMEG01970</v>
      </c>
      <c r="B11211" s="1" t="s">
        <v>17122</v>
      </c>
      <c r="C11211" s="1" t="s">
        <v>1310</v>
      </c>
      <c r="D11211" t="s">
        <v>17123</v>
      </c>
    </row>
    <row r="11212" spans="1:4" x14ac:dyDescent="0.25">
      <c r="A11212" s="3" t="s">
        <v>17291</v>
      </c>
      <c r="B11212" s="3"/>
      <c r="C11212" s="3"/>
      <c r="D11212" s="3"/>
    </row>
    <row r="11213" spans="1:4" x14ac:dyDescent="0.25">
      <c r="A11213" s="4" t="str">
        <f>HYPERLINK("http://www.autodoc.ru/Web/price/art/RNSYM08000L?analog=on","RNSYM08000L")</f>
        <v>RNSYM08000L</v>
      </c>
      <c r="B11213" s="1" t="s">
        <v>17292</v>
      </c>
      <c r="C11213" s="1" t="s">
        <v>483</v>
      </c>
      <c r="D11213" t="s">
        <v>17293</v>
      </c>
    </row>
    <row r="11214" spans="1:4" x14ac:dyDescent="0.25">
      <c r="A11214" s="4" t="str">
        <f>HYPERLINK("http://www.autodoc.ru/Web/price/art/RNSYM08000R?analog=on","RNSYM08000R")</f>
        <v>RNSYM08000R</v>
      </c>
      <c r="B11214" s="1" t="s">
        <v>17294</v>
      </c>
      <c r="C11214" s="1" t="s">
        <v>483</v>
      </c>
      <c r="D11214" t="s">
        <v>17295</v>
      </c>
    </row>
    <row r="11215" spans="1:4" x14ac:dyDescent="0.25">
      <c r="A11215" s="4" t="str">
        <f>HYPERLINK("http://www.autodoc.ru/Web/price/art/RNSYM08100?analog=on","RNSYM08100")</f>
        <v>RNSYM08100</v>
      </c>
      <c r="B11215" s="1" t="s">
        <v>17296</v>
      </c>
      <c r="C11215" s="1" t="s">
        <v>483</v>
      </c>
      <c r="D11215" t="s">
        <v>17297</v>
      </c>
    </row>
    <row r="11216" spans="1:4" x14ac:dyDescent="0.25">
      <c r="A11216" s="4" t="str">
        <f>HYPERLINK("http://www.autodoc.ru/Web/price/art/RNSYM08120?analog=on","RNSYM08120")</f>
        <v>RNSYM08120</v>
      </c>
      <c r="B11216" s="1" t="s">
        <v>17298</v>
      </c>
      <c r="C11216" s="1" t="s">
        <v>483</v>
      </c>
      <c r="D11216" t="s">
        <v>17299</v>
      </c>
    </row>
    <row r="11217" spans="1:4" x14ac:dyDescent="0.25">
      <c r="A11217" s="4" t="str">
        <f>HYPERLINK("http://www.autodoc.ru/Web/price/art/RNSYM08270L?analog=on","RNSYM08270L")</f>
        <v>RNSYM08270L</v>
      </c>
      <c r="B11217" s="1" t="s">
        <v>17300</v>
      </c>
      <c r="C11217" s="1" t="s">
        <v>483</v>
      </c>
      <c r="D11217" t="s">
        <v>17301</v>
      </c>
    </row>
    <row r="11218" spans="1:4" x14ac:dyDescent="0.25">
      <c r="A11218" s="4" t="str">
        <f>HYPERLINK("http://www.autodoc.ru/Web/price/art/RNSYM08270R?analog=on","RNSYM08270R")</f>
        <v>RNSYM08270R</v>
      </c>
      <c r="B11218" s="1" t="s">
        <v>17302</v>
      </c>
      <c r="C11218" s="1" t="s">
        <v>483</v>
      </c>
      <c r="D11218" t="s">
        <v>17303</v>
      </c>
    </row>
    <row r="11219" spans="1:4" x14ac:dyDescent="0.25">
      <c r="A11219" s="4" t="str">
        <f>HYPERLINK("http://www.autodoc.ru/Web/price/art/RNSYM08300L?analog=on","RNSYM08300L")</f>
        <v>RNSYM08300L</v>
      </c>
      <c r="B11219" s="1" t="s">
        <v>17304</v>
      </c>
      <c r="C11219" s="1" t="s">
        <v>483</v>
      </c>
      <c r="D11219" t="s">
        <v>17305</v>
      </c>
    </row>
    <row r="11220" spans="1:4" x14ac:dyDescent="0.25">
      <c r="A11220" s="4" t="str">
        <f>HYPERLINK("http://www.autodoc.ru/Web/price/art/RNSYM08300R?analog=on","RNSYM08300R")</f>
        <v>RNSYM08300R</v>
      </c>
      <c r="B11220" s="1" t="s">
        <v>17306</v>
      </c>
      <c r="C11220" s="1" t="s">
        <v>483</v>
      </c>
      <c r="D11220" t="s">
        <v>17307</v>
      </c>
    </row>
    <row r="11221" spans="1:4" x14ac:dyDescent="0.25">
      <c r="A11221" s="4" t="str">
        <f>HYPERLINK("http://www.autodoc.ru/Web/price/art/RNSYM08330?analog=on","RNSYM08330")</f>
        <v>RNSYM08330</v>
      </c>
      <c r="B11221" s="1" t="s">
        <v>17308</v>
      </c>
      <c r="C11221" s="1" t="s">
        <v>483</v>
      </c>
      <c r="D11221" t="s">
        <v>17309</v>
      </c>
    </row>
    <row r="11222" spans="1:4" x14ac:dyDescent="0.25">
      <c r="A11222" s="4" t="str">
        <f>HYPERLINK("http://www.autodoc.ru/Web/price/art/RNSYM08380?analog=on","RNSYM08380")</f>
        <v>RNSYM08380</v>
      </c>
      <c r="B11222" s="1" t="s">
        <v>17310</v>
      </c>
      <c r="C11222" s="1" t="s">
        <v>483</v>
      </c>
      <c r="D11222" t="s">
        <v>17311</v>
      </c>
    </row>
    <row r="11223" spans="1:4" x14ac:dyDescent="0.25">
      <c r="A11223" s="4" t="str">
        <f>HYPERLINK("http://www.autodoc.ru/Web/price/art/RNSYM08450XL?analog=on","RNSYM08450XL")</f>
        <v>RNSYM08450XL</v>
      </c>
      <c r="B11223" s="1" t="s">
        <v>17312</v>
      </c>
      <c r="C11223" s="1" t="s">
        <v>483</v>
      </c>
      <c r="D11223" t="s">
        <v>17313</v>
      </c>
    </row>
    <row r="11224" spans="1:4" x14ac:dyDescent="0.25">
      <c r="A11224" s="4" t="str">
        <f>HYPERLINK("http://www.autodoc.ru/Web/price/art/RNSYM08450XR?analog=on","RNSYM08450XR")</f>
        <v>RNSYM08450XR</v>
      </c>
      <c r="B11224" s="1" t="s">
        <v>17314</v>
      </c>
      <c r="C11224" s="1" t="s">
        <v>483</v>
      </c>
      <c r="D11224" t="s">
        <v>17315</v>
      </c>
    </row>
    <row r="11225" spans="1:4" x14ac:dyDescent="0.25">
      <c r="A11225" s="4" t="str">
        <f>HYPERLINK("http://www.autodoc.ru/Web/price/art/RNSYM08740L?analog=on","RNSYM08740L")</f>
        <v>RNSYM08740L</v>
      </c>
      <c r="B11225" s="1" t="s">
        <v>17316</v>
      </c>
      <c r="C11225" s="1" t="s">
        <v>483</v>
      </c>
      <c r="D11225" t="s">
        <v>17317</v>
      </c>
    </row>
    <row r="11226" spans="1:4" x14ac:dyDescent="0.25">
      <c r="A11226" s="4" t="str">
        <f>HYPERLINK("http://www.autodoc.ru/Web/price/art/RNSYM08740R?analog=on","RNSYM08740R")</f>
        <v>RNSYM08740R</v>
      </c>
      <c r="B11226" s="1" t="s">
        <v>17318</v>
      </c>
      <c r="C11226" s="1" t="s">
        <v>483</v>
      </c>
      <c r="D11226" t="s">
        <v>17319</v>
      </c>
    </row>
    <row r="11227" spans="1:4" x14ac:dyDescent="0.25">
      <c r="A11227" s="3" t="s">
        <v>17320</v>
      </c>
      <c r="B11227" s="3"/>
      <c r="C11227" s="3"/>
      <c r="D11227" s="3"/>
    </row>
    <row r="11228" spans="1:4" x14ac:dyDescent="0.25">
      <c r="A11228" s="4" t="str">
        <f>HYPERLINK("http://www.autodoc.ru/Web/price/art/RNTFC02000L?analog=on","RNTFC02000L")</f>
        <v>RNTFC02000L</v>
      </c>
      <c r="B11228" s="1" t="s">
        <v>17321</v>
      </c>
      <c r="C11228" s="1" t="s">
        <v>2125</v>
      </c>
      <c r="D11228" t="s">
        <v>17322</v>
      </c>
    </row>
    <row r="11229" spans="1:4" x14ac:dyDescent="0.25">
      <c r="A11229" s="4" t="str">
        <f>HYPERLINK("http://www.autodoc.ru/Web/price/art/RNTFC02000R?analog=on","RNTFC02000R")</f>
        <v>RNTFC02000R</v>
      </c>
      <c r="B11229" s="1" t="s">
        <v>17323</v>
      </c>
      <c r="C11229" s="1" t="s">
        <v>2125</v>
      </c>
      <c r="D11229" t="s">
        <v>17324</v>
      </c>
    </row>
    <row r="11230" spans="1:4" x14ac:dyDescent="0.25">
      <c r="A11230" s="4" t="str">
        <f>HYPERLINK("http://www.autodoc.ru/Web/price/art/RNTFC96450L?analog=on","RNTFC96450L")</f>
        <v>RNTFC96450L</v>
      </c>
      <c r="B11230" s="1" t="s">
        <v>17325</v>
      </c>
      <c r="C11230" s="1" t="s">
        <v>639</v>
      </c>
      <c r="D11230" t="s">
        <v>17326</v>
      </c>
    </row>
    <row r="11231" spans="1:4" x14ac:dyDescent="0.25">
      <c r="A11231" s="4" t="str">
        <f>HYPERLINK("http://www.autodoc.ru/Web/price/art/RNTFC96450R?analog=on","RNTFC96450R")</f>
        <v>RNTFC96450R</v>
      </c>
      <c r="B11231" s="1" t="s">
        <v>17327</v>
      </c>
      <c r="C11231" s="1" t="s">
        <v>639</v>
      </c>
      <c r="D11231" t="s">
        <v>17328</v>
      </c>
    </row>
    <row r="11232" spans="1:4" x14ac:dyDescent="0.25">
      <c r="A11232" s="4" t="str">
        <f>HYPERLINK("http://www.autodoc.ru/Web/price/art/RNTFC88740L?analog=on","RNTFC88740L")</f>
        <v>RNTFC88740L</v>
      </c>
      <c r="B11232" s="1" t="s">
        <v>17329</v>
      </c>
      <c r="C11232" s="1" t="s">
        <v>2374</v>
      </c>
      <c r="D11232" t="s">
        <v>17330</v>
      </c>
    </row>
    <row r="11233" spans="1:4" x14ac:dyDescent="0.25">
      <c r="A11233" s="4" t="str">
        <f>HYPERLINK("http://www.autodoc.ru/Web/price/art/RNTFC88740R?analog=on","RNTFC88740R")</f>
        <v>RNTFC88740R</v>
      </c>
      <c r="B11233" s="1" t="s">
        <v>17331</v>
      </c>
      <c r="C11233" s="1" t="s">
        <v>2374</v>
      </c>
      <c r="D11233" t="s">
        <v>17332</v>
      </c>
    </row>
    <row r="11234" spans="1:4" x14ac:dyDescent="0.25">
      <c r="A11234" s="3" t="s">
        <v>17333</v>
      </c>
      <c r="B11234" s="3"/>
      <c r="C11234" s="3"/>
      <c r="D11234" s="3"/>
    </row>
    <row r="11235" spans="1:4" x14ac:dyDescent="0.25">
      <c r="A11235" s="4" t="str">
        <f>HYPERLINK("http://www.autodoc.ru/Web/price/art/RNTWN00160X?analog=on","RNTWN00160X")</f>
        <v>RNTWN00160X</v>
      </c>
      <c r="B11235" s="1" t="s">
        <v>17334</v>
      </c>
      <c r="C11235" s="1" t="s">
        <v>11160</v>
      </c>
      <c r="D11235" t="s">
        <v>17335</v>
      </c>
    </row>
    <row r="11236" spans="1:4" x14ac:dyDescent="0.25">
      <c r="A11236" s="3" t="s">
        <v>17336</v>
      </c>
      <c r="B11236" s="3"/>
      <c r="C11236" s="3"/>
      <c r="D11236" s="3"/>
    </row>
    <row r="11237" spans="1:4" x14ac:dyDescent="0.25">
      <c r="A11237" s="4" t="str">
        <f>HYPERLINK("http://www.autodoc.ru/Web/price/art/RNTWN92000L?analog=on","RNTWN92000L")</f>
        <v>RNTWN92000L</v>
      </c>
      <c r="B11237" s="1" t="s">
        <v>17337</v>
      </c>
      <c r="C11237" s="1" t="s">
        <v>9954</v>
      </c>
      <c r="D11237" t="s">
        <v>17338</v>
      </c>
    </row>
    <row r="11238" spans="1:4" x14ac:dyDescent="0.25">
      <c r="A11238" s="4" t="str">
        <f>HYPERLINK("http://www.autodoc.ru/Web/price/art/RNTWN92000R?analog=on","RNTWN92000R")</f>
        <v>RNTWN92000R</v>
      </c>
      <c r="B11238" s="1" t="s">
        <v>17339</v>
      </c>
      <c r="C11238" s="1" t="s">
        <v>9954</v>
      </c>
      <c r="D11238" t="s">
        <v>17340</v>
      </c>
    </row>
    <row r="11239" spans="1:4" x14ac:dyDescent="0.25">
      <c r="A11239" s="4" t="str">
        <f>HYPERLINK("http://www.autodoc.ru/Web/price/art/RNR1992280Z?analog=on","RNR1992280Z")</f>
        <v>RNR1992280Z</v>
      </c>
      <c r="B11239" s="1" t="s">
        <v>15269</v>
      </c>
      <c r="C11239" s="1" t="s">
        <v>11803</v>
      </c>
      <c r="D11239" t="s">
        <v>15270</v>
      </c>
    </row>
    <row r="11240" spans="1:4" x14ac:dyDescent="0.25">
      <c r="A11240" s="4" t="str">
        <f>HYPERLINK("http://www.autodoc.ru/Web/price/art/RNTWN92380?analog=on","RNTWN92380")</f>
        <v>RNTWN92380</v>
      </c>
      <c r="B11240" s="1" t="s">
        <v>17341</v>
      </c>
      <c r="C11240" s="1" t="s">
        <v>12175</v>
      </c>
      <c r="D11240" t="s">
        <v>17342</v>
      </c>
    </row>
    <row r="11241" spans="1:4" x14ac:dyDescent="0.25">
      <c r="A11241" s="4" t="str">
        <f>HYPERLINK("http://www.autodoc.ru/Web/price/art/RNTWN98380?analog=on","RNTWN98380")</f>
        <v>RNTWN98380</v>
      </c>
      <c r="B11241" s="1" t="s">
        <v>17343</v>
      </c>
      <c r="C11241" s="1" t="s">
        <v>699</v>
      </c>
      <c r="D11241" t="s">
        <v>17344</v>
      </c>
    </row>
    <row r="11242" spans="1:4" x14ac:dyDescent="0.25">
      <c r="A11242" s="2" t="s">
        <v>17345</v>
      </c>
      <c r="B11242" s="2"/>
      <c r="C11242" s="2"/>
      <c r="D11242" s="2"/>
    </row>
    <row r="11243" spans="1:4" x14ac:dyDescent="0.25">
      <c r="A11243" s="3" t="s">
        <v>17346</v>
      </c>
      <c r="B11243" s="3"/>
      <c r="C11243" s="3"/>
      <c r="D11243" s="3"/>
    </row>
    <row r="11244" spans="1:4" x14ac:dyDescent="0.25">
      <c r="A11244" s="4" t="str">
        <f>HYPERLINK("http://www.autodoc.ru/Web/price/art/RV20095000L?analog=on","RV20095000L")</f>
        <v>RV20095000L</v>
      </c>
      <c r="C11244" s="1" t="s">
        <v>1186</v>
      </c>
      <c r="D11244" t="s">
        <v>17347</v>
      </c>
    </row>
    <row r="11245" spans="1:4" x14ac:dyDescent="0.25">
      <c r="A11245" s="4" t="str">
        <f>HYPERLINK("http://www.autodoc.ru/Web/price/art/RV20095000R?analog=on","RV20095000R")</f>
        <v>RV20095000R</v>
      </c>
      <c r="C11245" s="1" t="s">
        <v>1186</v>
      </c>
      <c r="D11245" t="s">
        <v>17348</v>
      </c>
    </row>
    <row r="11246" spans="1:4" x14ac:dyDescent="0.25">
      <c r="A11246" s="4" t="str">
        <f>HYPERLINK("http://www.autodoc.ru/Web/price/art/RV20095100HB?analog=on","RV20095100HB")</f>
        <v>RV20095100HB</v>
      </c>
      <c r="B11246" s="1" t="s">
        <v>17349</v>
      </c>
      <c r="C11246" s="1" t="s">
        <v>1186</v>
      </c>
      <c r="D11246" t="s">
        <v>17350</v>
      </c>
    </row>
    <row r="11247" spans="1:4" x14ac:dyDescent="0.25">
      <c r="A11247" s="4" t="str">
        <f>HYPERLINK("http://www.autodoc.ru/Web/price/art/RV20095160X?analog=on","RV20095160X")</f>
        <v>RV20095160X</v>
      </c>
      <c r="B11247" s="1" t="s">
        <v>17351</v>
      </c>
      <c r="C11247" s="1" t="s">
        <v>1186</v>
      </c>
      <c r="D11247" t="s">
        <v>17352</v>
      </c>
    </row>
    <row r="11248" spans="1:4" x14ac:dyDescent="0.25">
      <c r="A11248" s="4" t="str">
        <f>HYPERLINK("http://www.autodoc.ru/Web/price/art/RV20095270L?analog=on","RV20095270L")</f>
        <v>RV20095270L</v>
      </c>
      <c r="B11248" s="1" t="s">
        <v>17353</v>
      </c>
      <c r="C11248" s="1" t="s">
        <v>1186</v>
      </c>
      <c r="D11248" t="s">
        <v>17354</v>
      </c>
    </row>
    <row r="11249" spans="1:4" x14ac:dyDescent="0.25">
      <c r="A11249" s="4" t="str">
        <f>HYPERLINK("http://www.autodoc.ru/Web/price/art/RV20095270R?analog=on","RV20095270R")</f>
        <v>RV20095270R</v>
      </c>
      <c r="B11249" s="1" t="s">
        <v>17355</v>
      </c>
      <c r="C11249" s="1" t="s">
        <v>1186</v>
      </c>
      <c r="D11249" t="s">
        <v>17356</v>
      </c>
    </row>
    <row r="11250" spans="1:4" x14ac:dyDescent="0.25">
      <c r="A11250" s="4" t="str">
        <f>HYPERLINK("http://www.autodoc.ru/Web/price/art/RV20095330?analog=on","RV20095330")</f>
        <v>RV20095330</v>
      </c>
      <c r="B11250" s="1" t="s">
        <v>17357</v>
      </c>
      <c r="C11250" s="1" t="s">
        <v>1186</v>
      </c>
      <c r="D11250" t="s">
        <v>17358</v>
      </c>
    </row>
    <row r="11251" spans="1:4" x14ac:dyDescent="0.25">
      <c r="A11251" s="4" t="str">
        <f>HYPERLINK("http://www.autodoc.ru/Web/price/art/RV20095380?analog=on","RV20095380")</f>
        <v>RV20095380</v>
      </c>
      <c r="B11251" s="1" t="s">
        <v>17359</v>
      </c>
      <c r="C11251" s="1" t="s">
        <v>1186</v>
      </c>
      <c r="D11251" t="s">
        <v>17360</v>
      </c>
    </row>
    <row r="11252" spans="1:4" x14ac:dyDescent="0.25">
      <c r="A11252" s="4" t="str">
        <f>HYPERLINK("http://www.autodoc.ru/Web/price/art/RV20095450L?analog=on","RV20095450L")</f>
        <v>RV20095450L</v>
      </c>
      <c r="B11252" s="1" t="s">
        <v>17361</v>
      </c>
      <c r="C11252" s="1" t="s">
        <v>1186</v>
      </c>
      <c r="D11252" t="s">
        <v>17362</v>
      </c>
    </row>
    <row r="11253" spans="1:4" x14ac:dyDescent="0.25">
      <c r="A11253" s="4" t="str">
        <f>HYPERLINK("http://www.autodoc.ru/Web/price/art/RV20095450R?analog=on","RV20095450R")</f>
        <v>RV20095450R</v>
      </c>
      <c r="B11253" s="1" t="s">
        <v>17363</v>
      </c>
      <c r="C11253" s="1" t="s">
        <v>1186</v>
      </c>
      <c r="D11253" t="s">
        <v>17364</v>
      </c>
    </row>
    <row r="11254" spans="1:4" x14ac:dyDescent="0.25">
      <c r="A11254" s="4" t="str">
        <f>HYPERLINK("http://www.autodoc.ru/Web/price/art/RV20095451L?analog=on","RV20095451L")</f>
        <v>RV20095451L</v>
      </c>
      <c r="B11254" s="1" t="s">
        <v>17365</v>
      </c>
      <c r="C11254" s="1" t="s">
        <v>1186</v>
      </c>
      <c r="D11254" t="s">
        <v>17366</v>
      </c>
    </row>
    <row r="11255" spans="1:4" x14ac:dyDescent="0.25">
      <c r="A11255" s="4" t="str">
        <f>HYPERLINK("http://www.autodoc.ru/Web/price/art/RV20095451R?analog=on","RV20095451R")</f>
        <v>RV20095451R</v>
      </c>
      <c r="B11255" s="1" t="s">
        <v>17367</v>
      </c>
      <c r="C11255" s="1" t="s">
        <v>1186</v>
      </c>
      <c r="D11255" t="s">
        <v>17368</v>
      </c>
    </row>
    <row r="11256" spans="1:4" x14ac:dyDescent="0.25">
      <c r="A11256" s="3" t="s">
        <v>17369</v>
      </c>
      <c r="B11256" s="3"/>
      <c r="C11256" s="3"/>
      <c r="D11256" s="3"/>
    </row>
    <row r="11257" spans="1:4" x14ac:dyDescent="0.25">
      <c r="A11257" s="4" t="str">
        <f>HYPERLINK("http://www.autodoc.ru/Web/price/art/RVR2500100HG?analog=on","RVR2500100HG")</f>
        <v>RVR2500100HG</v>
      </c>
      <c r="B11257" s="1" t="s">
        <v>17370</v>
      </c>
      <c r="C11257" s="1" t="s">
        <v>3014</v>
      </c>
      <c r="D11257" t="s">
        <v>17371</v>
      </c>
    </row>
    <row r="11258" spans="1:4" x14ac:dyDescent="0.25">
      <c r="A11258" s="4" t="str">
        <f>HYPERLINK("http://www.autodoc.ru/Web/price/art/RVR2500160X?analog=on","RVR2500160X")</f>
        <v>RVR2500160X</v>
      </c>
      <c r="B11258" s="1" t="s">
        <v>17372</v>
      </c>
      <c r="C11258" s="1" t="s">
        <v>3014</v>
      </c>
      <c r="D11258" t="s">
        <v>17373</v>
      </c>
    </row>
    <row r="11259" spans="1:4" x14ac:dyDescent="0.25">
      <c r="A11259" s="4" t="str">
        <f>HYPERLINK("http://www.autodoc.ru/Web/price/art/RVR2500270L?analog=on","RVR2500270L")</f>
        <v>RVR2500270L</v>
      </c>
      <c r="B11259" s="1" t="s">
        <v>17374</v>
      </c>
      <c r="C11259" s="1" t="s">
        <v>3014</v>
      </c>
      <c r="D11259" t="s">
        <v>17375</v>
      </c>
    </row>
    <row r="11260" spans="1:4" x14ac:dyDescent="0.25">
      <c r="A11260" s="4" t="str">
        <f>HYPERLINK("http://www.autodoc.ru/Web/price/art/RVR2500270R?analog=on","RVR2500270R")</f>
        <v>RVR2500270R</v>
      </c>
      <c r="B11260" s="1" t="s">
        <v>17376</v>
      </c>
      <c r="C11260" s="1" t="s">
        <v>3014</v>
      </c>
      <c r="D11260" t="s">
        <v>17377</v>
      </c>
    </row>
    <row r="11261" spans="1:4" x14ac:dyDescent="0.25">
      <c r="A11261" s="4" t="str">
        <f>HYPERLINK("http://www.autodoc.ru/Web/price/art/RVR2500330?analog=on","RVR2500330")</f>
        <v>RVR2500330</v>
      </c>
      <c r="B11261" s="1" t="s">
        <v>17378</v>
      </c>
      <c r="C11261" s="1" t="s">
        <v>3014</v>
      </c>
      <c r="D11261" t="s">
        <v>17379</v>
      </c>
    </row>
    <row r="11262" spans="1:4" x14ac:dyDescent="0.25">
      <c r="A11262" s="4" t="str">
        <f>HYPERLINK("http://www.autodoc.ru/Web/price/art/RVR2500740L?analog=on","RVR2500740L")</f>
        <v>RVR2500740L</v>
      </c>
      <c r="B11262" s="1" t="s">
        <v>17380</v>
      </c>
      <c r="C11262" s="1" t="s">
        <v>3014</v>
      </c>
      <c r="D11262" t="s">
        <v>17381</v>
      </c>
    </row>
    <row r="11263" spans="1:4" x14ac:dyDescent="0.25">
      <c r="A11263" s="4" t="str">
        <f>HYPERLINK("http://www.autodoc.ru/Web/price/art/RVR2500740R?analog=on","RVR2500740R")</f>
        <v>RVR2500740R</v>
      </c>
      <c r="B11263" s="1" t="s">
        <v>17382</v>
      </c>
      <c r="C11263" s="1" t="s">
        <v>3014</v>
      </c>
      <c r="D11263" t="s">
        <v>17383</v>
      </c>
    </row>
    <row r="11264" spans="1:4" x14ac:dyDescent="0.25">
      <c r="A11264" s="4" t="str">
        <f>HYPERLINK("http://www.autodoc.ru/Web/price/art/RVR2500970?analog=on","RVR2500970")</f>
        <v>RVR2500970</v>
      </c>
      <c r="B11264" s="1" t="s">
        <v>17384</v>
      </c>
      <c r="C11264" s="1" t="s">
        <v>1810</v>
      </c>
      <c r="D11264" t="s">
        <v>17385</v>
      </c>
    </row>
    <row r="11265" spans="1:4" x14ac:dyDescent="0.25">
      <c r="A11265" s="3" t="s">
        <v>17386</v>
      </c>
      <c r="B11265" s="3"/>
      <c r="C11265" s="3"/>
      <c r="D11265" s="3"/>
    </row>
    <row r="11266" spans="1:4" x14ac:dyDescent="0.25">
      <c r="A11266" s="4" t="str">
        <f>HYPERLINK("http://www.autodoc.ru/Web/price/art/RV40095000L?analog=on","RV40095000L")</f>
        <v>RV40095000L</v>
      </c>
      <c r="B11266" s="1" t="s">
        <v>17387</v>
      </c>
      <c r="C11266" s="1" t="s">
        <v>1186</v>
      </c>
      <c r="D11266" t="s">
        <v>17388</v>
      </c>
    </row>
    <row r="11267" spans="1:4" x14ac:dyDescent="0.25">
      <c r="A11267" s="4" t="str">
        <f>HYPERLINK("http://www.autodoc.ru/Web/price/art/RV40095000R?analog=on","RV40095000R")</f>
        <v>RV40095000R</v>
      </c>
      <c r="B11267" s="1" t="s">
        <v>17389</v>
      </c>
      <c r="C11267" s="1" t="s">
        <v>1186</v>
      </c>
      <c r="D11267" t="s">
        <v>17390</v>
      </c>
    </row>
    <row r="11268" spans="1:4" x14ac:dyDescent="0.25">
      <c r="A11268" s="4" t="str">
        <f>HYPERLINK("http://www.autodoc.ru/Web/price/art/RV40095100HB?analog=on","RV40095100HB")</f>
        <v>RV40095100HB</v>
      </c>
      <c r="B11268" s="1" t="s">
        <v>17391</v>
      </c>
      <c r="C11268" s="1" t="s">
        <v>1186</v>
      </c>
      <c r="D11268" t="s">
        <v>17392</v>
      </c>
    </row>
    <row r="11269" spans="1:4" x14ac:dyDescent="0.25">
      <c r="A11269" s="4" t="str">
        <f>HYPERLINK("http://www.autodoc.ru/Web/price/art/RV40095160X?analog=on","RV40095160X")</f>
        <v>RV40095160X</v>
      </c>
      <c r="B11269" s="1" t="s">
        <v>17393</v>
      </c>
      <c r="C11269" s="1" t="s">
        <v>1186</v>
      </c>
      <c r="D11269" t="s">
        <v>17394</v>
      </c>
    </row>
    <row r="11270" spans="1:4" x14ac:dyDescent="0.25">
      <c r="A11270" s="4" t="str">
        <f>HYPERLINK("http://www.autodoc.ru/Web/price/art/RV40095161X?analog=on","RV40095161X")</f>
        <v>RV40095161X</v>
      </c>
      <c r="B11270" s="1" t="s">
        <v>17395</v>
      </c>
      <c r="C11270" s="1" t="s">
        <v>1186</v>
      </c>
      <c r="D11270" t="s">
        <v>17396</v>
      </c>
    </row>
    <row r="11271" spans="1:4" x14ac:dyDescent="0.25">
      <c r="A11271" s="4" t="str">
        <f>HYPERLINK("http://www.autodoc.ru/Web/price/art/RV40095270L?analog=on","RV40095270L")</f>
        <v>RV40095270L</v>
      </c>
      <c r="B11271" s="1" t="s">
        <v>17397</v>
      </c>
      <c r="C11271" s="1" t="s">
        <v>1186</v>
      </c>
      <c r="D11271" t="s">
        <v>17398</v>
      </c>
    </row>
    <row r="11272" spans="1:4" x14ac:dyDescent="0.25">
      <c r="A11272" s="4" t="str">
        <f>HYPERLINK("http://www.autodoc.ru/Web/price/art/RV40095270R?analog=on","RV40095270R")</f>
        <v>RV40095270R</v>
      </c>
      <c r="B11272" s="1" t="s">
        <v>17399</v>
      </c>
      <c r="C11272" s="1" t="s">
        <v>1186</v>
      </c>
      <c r="D11272" t="s">
        <v>17400</v>
      </c>
    </row>
    <row r="11273" spans="1:4" x14ac:dyDescent="0.25">
      <c r="A11273" s="4" t="str">
        <f>HYPERLINK("http://www.autodoc.ru/Web/price/art/RV40095330?analog=on","RV40095330")</f>
        <v>RV40095330</v>
      </c>
      <c r="B11273" s="1" t="s">
        <v>17401</v>
      </c>
      <c r="C11273" s="1" t="s">
        <v>1186</v>
      </c>
      <c r="D11273" t="s">
        <v>17402</v>
      </c>
    </row>
    <row r="11274" spans="1:4" x14ac:dyDescent="0.25">
      <c r="A11274" s="4" t="str">
        <f>HYPERLINK("http://www.autodoc.ru/Web/price/art/RV40095450L?analog=on","RV40095450L")</f>
        <v>RV40095450L</v>
      </c>
      <c r="B11274" s="1" t="s">
        <v>17403</v>
      </c>
      <c r="C11274" s="1" t="s">
        <v>1186</v>
      </c>
      <c r="D11274" t="s">
        <v>17404</v>
      </c>
    </row>
    <row r="11275" spans="1:4" x14ac:dyDescent="0.25">
      <c r="A11275" s="4" t="str">
        <f>HYPERLINK("http://www.autodoc.ru/Web/price/art/RV40095450R?analog=on","RV40095450R")</f>
        <v>RV40095450R</v>
      </c>
      <c r="B11275" s="1" t="s">
        <v>17405</v>
      </c>
      <c r="C11275" s="1" t="s">
        <v>1186</v>
      </c>
      <c r="D11275" t="s">
        <v>17406</v>
      </c>
    </row>
    <row r="11276" spans="1:4" x14ac:dyDescent="0.25">
      <c r="A11276" s="4" t="str">
        <f>HYPERLINK("http://www.autodoc.ru/Web/price/art/RV40095451L?analog=on","RV40095451L")</f>
        <v>RV40095451L</v>
      </c>
      <c r="B11276" s="1" t="s">
        <v>17407</v>
      </c>
      <c r="C11276" s="1" t="s">
        <v>1186</v>
      </c>
      <c r="D11276" t="s">
        <v>17408</v>
      </c>
    </row>
    <row r="11277" spans="1:4" x14ac:dyDescent="0.25">
      <c r="A11277" s="4" t="str">
        <f>HYPERLINK("http://www.autodoc.ru/Web/price/art/RV40095451R?analog=on","RV40095451R")</f>
        <v>RV40095451R</v>
      </c>
      <c r="B11277" s="1" t="s">
        <v>17409</v>
      </c>
      <c r="C11277" s="1" t="s">
        <v>1186</v>
      </c>
      <c r="D11277" t="s">
        <v>17410</v>
      </c>
    </row>
    <row r="11278" spans="1:4" x14ac:dyDescent="0.25">
      <c r="A11278" s="4" t="str">
        <f>HYPERLINK("http://www.autodoc.ru/Web/price/art/RV40095920?analog=on","RV40095920")</f>
        <v>RV40095920</v>
      </c>
      <c r="B11278" s="1" t="s">
        <v>17411</v>
      </c>
      <c r="C11278" s="1" t="s">
        <v>1186</v>
      </c>
      <c r="D11278" t="s">
        <v>17412</v>
      </c>
    </row>
    <row r="11279" spans="1:4" x14ac:dyDescent="0.25">
      <c r="A11279" s="4" t="str">
        <f>HYPERLINK("http://www.autodoc.ru/Web/price/art/RV40095921?analog=on","RV40095921")</f>
        <v>RV40095921</v>
      </c>
      <c r="B11279" s="1" t="s">
        <v>17413</v>
      </c>
      <c r="C11279" s="1" t="s">
        <v>1186</v>
      </c>
      <c r="D11279" t="s">
        <v>17414</v>
      </c>
    </row>
    <row r="11280" spans="1:4" x14ac:dyDescent="0.25">
      <c r="A11280" s="4" t="str">
        <f>HYPERLINK("http://www.autodoc.ru/Web/price/art/RV40095940?analog=on","RV40095940")</f>
        <v>RV40095940</v>
      </c>
      <c r="B11280" s="1" t="s">
        <v>17415</v>
      </c>
      <c r="C11280" s="1" t="s">
        <v>1186</v>
      </c>
      <c r="D11280" t="s">
        <v>17416</v>
      </c>
    </row>
    <row r="11281" spans="1:4" x14ac:dyDescent="0.25">
      <c r="A11281" s="3" t="s">
        <v>17417</v>
      </c>
      <c r="B11281" s="3"/>
      <c r="C11281" s="3"/>
      <c r="D11281" s="3"/>
    </row>
    <row r="11282" spans="1:4" x14ac:dyDescent="0.25">
      <c r="A11282" s="4" t="str">
        <f>HYPERLINK("http://www.autodoc.ru/Web/price/art/RV60093100?analog=on","RV60093100")</f>
        <v>RV60093100</v>
      </c>
      <c r="B11282" s="1" t="s">
        <v>17418</v>
      </c>
      <c r="C11282" s="1" t="s">
        <v>8315</v>
      </c>
      <c r="D11282" t="s">
        <v>17419</v>
      </c>
    </row>
    <row r="11283" spans="1:4" x14ac:dyDescent="0.25">
      <c r="A11283" s="4" t="str">
        <f>HYPERLINK("http://www.autodoc.ru/Web/price/art/HDACR90912?analog=on","HDACR90912")</f>
        <v>HDACR90912</v>
      </c>
      <c r="B11283" s="1" t="s">
        <v>17420</v>
      </c>
      <c r="C11283" s="1" t="s">
        <v>17421</v>
      </c>
      <c r="D11283" t="s">
        <v>17422</v>
      </c>
    </row>
    <row r="11284" spans="1:4" x14ac:dyDescent="0.25">
      <c r="A11284" s="3" t="s">
        <v>17423</v>
      </c>
      <c r="B11284" s="3"/>
      <c r="C11284" s="3"/>
      <c r="D11284" s="3"/>
    </row>
    <row r="11285" spans="1:4" x14ac:dyDescent="0.25">
      <c r="A11285" s="4" t="str">
        <f>HYPERLINK("http://www.autodoc.ru/Web/price/art/RVR7599100HG?analog=on","RVR7599100HG")</f>
        <v>RVR7599100HG</v>
      </c>
      <c r="B11285" s="1" t="s">
        <v>17424</v>
      </c>
      <c r="C11285" s="1" t="s">
        <v>1027</v>
      </c>
      <c r="D11285" t="s">
        <v>17425</v>
      </c>
    </row>
    <row r="11286" spans="1:4" x14ac:dyDescent="0.25">
      <c r="A11286" s="4" t="str">
        <f>HYPERLINK("http://www.autodoc.ru/Web/price/art/RVR7599100H?analog=on","RVR7599100H")</f>
        <v>RVR7599100H</v>
      </c>
      <c r="B11286" s="1" t="s">
        <v>17424</v>
      </c>
      <c r="C11286" s="1" t="s">
        <v>1027</v>
      </c>
      <c r="D11286" t="s">
        <v>17426</v>
      </c>
    </row>
    <row r="11287" spans="1:4" x14ac:dyDescent="0.25">
      <c r="A11287" s="4" t="str">
        <f>HYPERLINK("http://www.autodoc.ru/Web/price/art/RVR7599270L?analog=on","RVR7599270L")</f>
        <v>RVR7599270L</v>
      </c>
      <c r="B11287" s="1" t="s">
        <v>17427</v>
      </c>
      <c r="C11287" s="1" t="s">
        <v>1027</v>
      </c>
      <c r="D11287" t="s">
        <v>17428</v>
      </c>
    </row>
    <row r="11288" spans="1:4" x14ac:dyDescent="0.25">
      <c r="A11288" s="4" t="str">
        <f>HYPERLINK("http://www.autodoc.ru/Web/price/art/RVR7599270R?analog=on","RVR7599270R")</f>
        <v>RVR7599270R</v>
      </c>
      <c r="B11288" s="1" t="s">
        <v>17429</v>
      </c>
      <c r="C11288" s="1" t="s">
        <v>1027</v>
      </c>
      <c r="D11288" t="s">
        <v>17430</v>
      </c>
    </row>
    <row r="11289" spans="1:4" x14ac:dyDescent="0.25">
      <c r="A11289" s="4" t="str">
        <f>HYPERLINK("http://www.autodoc.ru/Web/price/art/RVR7599330?analog=on","RVR7599330")</f>
        <v>RVR7599330</v>
      </c>
      <c r="B11289" s="1" t="s">
        <v>17431</v>
      </c>
      <c r="C11289" s="1" t="s">
        <v>1027</v>
      </c>
      <c r="D11289" t="s">
        <v>17432</v>
      </c>
    </row>
    <row r="11290" spans="1:4" x14ac:dyDescent="0.25">
      <c r="A11290" s="4" t="str">
        <f>HYPERLINK("http://www.autodoc.ru/Web/price/art/RVR7599970?analog=on","RVR7599970")</f>
        <v>RVR7599970</v>
      </c>
      <c r="B11290" s="1" t="s">
        <v>9201</v>
      </c>
      <c r="C11290" s="1" t="s">
        <v>1785</v>
      </c>
      <c r="D11290" t="s">
        <v>9202</v>
      </c>
    </row>
    <row r="11291" spans="1:4" x14ac:dyDescent="0.25">
      <c r="A11291" s="4" t="str">
        <f>HYPERLINK("http://www.autodoc.ru/Web/price/art/RVR7599971?analog=on","RVR7599971")</f>
        <v>RVR7599971</v>
      </c>
      <c r="B11291" s="1" t="s">
        <v>17433</v>
      </c>
      <c r="C11291" s="1" t="s">
        <v>1027</v>
      </c>
      <c r="D11291" t="s">
        <v>17434</v>
      </c>
    </row>
    <row r="11292" spans="1:4" x14ac:dyDescent="0.25">
      <c r="A11292" s="4" t="str">
        <f>HYPERLINK("http://www.autodoc.ru/Web/price/art/RVR7599972?analog=on","RVR7599972")</f>
        <v>RVR7599972</v>
      </c>
      <c r="B11292" s="1" t="s">
        <v>9203</v>
      </c>
      <c r="C11292" s="1" t="s">
        <v>1027</v>
      </c>
      <c r="D11292" t="s">
        <v>9204</v>
      </c>
    </row>
    <row r="11293" spans="1:4" x14ac:dyDescent="0.25">
      <c r="A11293" s="2" t="s">
        <v>17435</v>
      </c>
      <c r="B11293" s="2"/>
      <c r="C11293" s="2"/>
      <c r="D11293" s="2"/>
    </row>
    <row r="11294" spans="1:4" x14ac:dyDescent="0.25">
      <c r="A11294" s="3" t="s">
        <v>17436</v>
      </c>
      <c r="B11294" s="3"/>
      <c r="C11294" s="3"/>
      <c r="D11294" s="3"/>
    </row>
    <row r="11295" spans="1:4" x14ac:dyDescent="0.25">
      <c r="A11295" s="4" t="str">
        <f>HYPERLINK("http://www.autodoc.ru/Web/price/art/SA90093000L?analog=on","SA90093000L")</f>
        <v>SA90093000L</v>
      </c>
      <c r="B11295" s="1" t="s">
        <v>17437</v>
      </c>
      <c r="C11295" s="1" t="s">
        <v>2814</v>
      </c>
      <c r="D11295" t="s">
        <v>17438</v>
      </c>
    </row>
    <row r="11296" spans="1:4" x14ac:dyDescent="0.25">
      <c r="A11296" s="4" t="str">
        <f>HYPERLINK("http://www.autodoc.ru/Web/price/art/SA90093000R?analog=on","SA90093000R")</f>
        <v>SA90093000R</v>
      </c>
      <c r="B11296" s="1" t="s">
        <v>17439</v>
      </c>
      <c r="C11296" s="1" t="s">
        <v>2814</v>
      </c>
      <c r="D11296" t="s">
        <v>17440</v>
      </c>
    </row>
    <row r="11297" spans="1:4" x14ac:dyDescent="0.25">
      <c r="A11297" s="4" t="str">
        <f>HYPERLINK("http://www.autodoc.ru/Web/price/art/SA90093030WL?analog=on","SA90093030WL")</f>
        <v>SA90093030WL</v>
      </c>
      <c r="B11297" s="1" t="s">
        <v>17441</v>
      </c>
      <c r="C11297" s="1" t="s">
        <v>2814</v>
      </c>
      <c r="D11297" t="s">
        <v>17442</v>
      </c>
    </row>
    <row r="11298" spans="1:4" x14ac:dyDescent="0.25">
      <c r="A11298" s="4" t="str">
        <f>HYPERLINK("http://www.autodoc.ru/Web/price/art/SA90093030WR?analog=on","SA90093030WR")</f>
        <v>SA90093030WR</v>
      </c>
      <c r="B11298" s="1" t="s">
        <v>17443</v>
      </c>
      <c r="C11298" s="1" t="s">
        <v>2814</v>
      </c>
      <c r="D11298" t="s">
        <v>17444</v>
      </c>
    </row>
    <row r="11299" spans="1:4" x14ac:dyDescent="0.25">
      <c r="A11299" s="4" t="str">
        <f>HYPERLINK("http://www.autodoc.ru/Web/price/art/SA9TH88280BZ?analog=on","SA9TH88280BZ")</f>
        <v>SA9TH88280BZ</v>
      </c>
      <c r="C11299" s="1" t="s">
        <v>2374</v>
      </c>
      <c r="D11299" t="s">
        <v>17445</v>
      </c>
    </row>
    <row r="11300" spans="1:4" x14ac:dyDescent="0.25">
      <c r="A11300" s="3" t="s">
        <v>17446</v>
      </c>
      <c r="B11300" s="3"/>
      <c r="C11300" s="3"/>
      <c r="D11300" s="3"/>
    </row>
    <row r="11301" spans="1:4" x14ac:dyDescent="0.25">
      <c r="A11301" s="4" t="str">
        <f>HYPERLINK("http://www.autodoc.ru/Web/price/art/SA9TH95000L?analog=on","SA9TH95000L")</f>
        <v>SA9TH95000L</v>
      </c>
      <c r="B11301" s="1" t="s">
        <v>17447</v>
      </c>
      <c r="C11301" s="1" t="s">
        <v>1186</v>
      </c>
      <c r="D11301" t="s">
        <v>17448</v>
      </c>
    </row>
    <row r="11302" spans="1:4" x14ac:dyDescent="0.25">
      <c r="A11302" s="4" t="str">
        <f>HYPERLINK("http://www.autodoc.ru/Web/price/art/SA9TH95000R?analog=on","SA9TH95000R")</f>
        <v>SA9TH95000R</v>
      </c>
      <c r="B11302" s="1" t="s">
        <v>17449</v>
      </c>
      <c r="C11302" s="1" t="s">
        <v>1186</v>
      </c>
      <c r="D11302" t="s">
        <v>17450</v>
      </c>
    </row>
    <row r="11303" spans="1:4" x14ac:dyDescent="0.25">
      <c r="A11303" s="4" t="str">
        <f>HYPERLINK("http://www.autodoc.ru/Web/price/art/SA9TH95030WL?analog=on","SA9TH95030WL")</f>
        <v>SA9TH95030WL</v>
      </c>
      <c r="B11303" s="1" t="s">
        <v>17451</v>
      </c>
      <c r="C11303" s="1" t="s">
        <v>1186</v>
      </c>
      <c r="D11303" t="s">
        <v>17452</v>
      </c>
    </row>
    <row r="11304" spans="1:4" x14ac:dyDescent="0.25">
      <c r="A11304" s="4" t="str">
        <f>HYPERLINK("http://www.autodoc.ru/Web/price/art/SA9TH95030WR?analog=on","SA9TH95030WR")</f>
        <v>SA9TH95030WR</v>
      </c>
      <c r="B11304" s="1" t="s">
        <v>17453</v>
      </c>
      <c r="C11304" s="1" t="s">
        <v>1186</v>
      </c>
      <c r="D11304" t="s">
        <v>17454</v>
      </c>
    </row>
    <row r="11305" spans="1:4" x14ac:dyDescent="0.25">
      <c r="A11305" s="4" t="str">
        <f>HYPERLINK("http://www.autodoc.ru/Web/price/art/SA9TH94100?analog=on","SA9TH94100")</f>
        <v>SA9TH94100</v>
      </c>
      <c r="B11305" s="1" t="s">
        <v>17455</v>
      </c>
      <c r="C11305" s="1" t="s">
        <v>651</v>
      </c>
      <c r="D11305" t="s">
        <v>17456</v>
      </c>
    </row>
    <row r="11306" spans="1:4" x14ac:dyDescent="0.25">
      <c r="A11306" s="4" t="str">
        <f>HYPERLINK("http://www.autodoc.ru/Web/price/art/SA9TH88100HB?analog=on","SA9TH88100HB")</f>
        <v>SA9TH88100HB</v>
      </c>
      <c r="B11306" s="1" t="s">
        <v>17457</v>
      </c>
      <c r="C11306" s="1" t="s">
        <v>2389</v>
      </c>
      <c r="D11306" t="s">
        <v>17458</v>
      </c>
    </row>
    <row r="11307" spans="1:4" x14ac:dyDescent="0.25">
      <c r="A11307" s="4" t="str">
        <f>HYPERLINK("http://www.autodoc.ru/Web/price/art/SA9TH86270L?analog=on","SA9TH86270L")</f>
        <v>SA9TH86270L</v>
      </c>
      <c r="B11307" s="1" t="s">
        <v>17459</v>
      </c>
      <c r="C11307" s="1" t="s">
        <v>10497</v>
      </c>
      <c r="D11307" t="s">
        <v>17460</v>
      </c>
    </row>
    <row r="11308" spans="1:4" x14ac:dyDescent="0.25">
      <c r="A11308" s="4" t="str">
        <f>HYPERLINK("http://www.autodoc.ru/Web/price/art/SA9TH86270R?analog=on","SA9TH86270R")</f>
        <v>SA9TH86270R</v>
      </c>
      <c r="B11308" s="1" t="s">
        <v>17461</v>
      </c>
      <c r="C11308" s="1" t="s">
        <v>10497</v>
      </c>
      <c r="D11308" t="s">
        <v>17462</v>
      </c>
    </row>
    <row r="11309" spans="1:4" x14ac:dyDescent="0.25">
      <c r="A11309" s="4" t="str">
        <f>HYPERLINK("http://www.autodoc.ru/Web/price/art/SA9TH88280BZ?analog=on","SA9TH88280BZ")</f>
        <v>SA9TH88280BZ</v>
      </c>
      <c r="C11309" s="1" t="s">
        <v>2374</v>
      </c>
      <c r="D11309" t="s">
        <v>17445</v>
      </c>
    </row>
    <row r="11310" spans="1:4" x14ac:dyDescent="0.25">
      <c r="A11310" s="4" t="str">
        <f>HYPERLINK("http://www.autodoc.ru/Web/price/art/SA9TH84910?analog=on","SA9TH84910")</f>
        <v>SA9TH84910</v>
      </c>
      <c r="B11310" s="1" t="s">
        <v>17463</v>
      </c>
      <c r="C11310" s="1" t="s">
        <v>17464</v>
      </c>
      <c r="D11310" t="s">
        <v>17465</v>
      </c>
    </row>
    <row r="11311" spans="1:4" x14ac:dyDescent="0.25">
      <c r="A11311" s="3" t="s">
        <v>17466</v>
      </c>
      <c r="B11311" s="3"/>
      <c r="C11311" s="3"/>
      <c r="D11311" s="3"/>
    </row>
    <row r="11312" spans="1:4" x14ac:dyDescent="0.25">
      <c r="A11312" s="4" t="str">
        <f>HYPERLINK("http://www.autodoc.ru/Web/price/art/SA09303000L?analog=on","SA09303000L")</f>
        <v>SA09303000L</v>
      </c>
      <c r="B11312" s="1" t="s">
        <v>17467</v>
      </c>
      <c r="C11312" s="1" t="s">
        <v>782</v>
      </c>
      <c r="D11312" t="s">
        <v>17468</v>
      </c>
    </row>
    <row r="11313" spans="1:4" x14ac:dyDescent="0.25">
      <c r="A11313" s="4" t="str">
        <f>HYPERLINK("http://www.autodoc.ru/Web/price/art/SA09303000R?analog=on","SA09303000R")</f>
        <v>SA09303000R</v>
      </c>
      <c r="B11313" s="1" t="s">
        <v>17469</v>
      </c>
      <c r="C11313" s="1" t="s">
        <v>782</v>
      </c>
      <c r="D11313" t="s">
        <v>17470</v>
      </c>
    </row>
    <row r="11314" spans="1:4" x14ac:dyDescent="0.25">
      <c r="A11314" s="4" t="str">
        <f>HYPERLINK("http://www.autodoc.ru/Web/price/art/SA09303001L?analog=on","SA09303001L")</f>
        <v>SA09303001L</v>
      </c>
      <c r="B11314" s="1" t="s">
        <v>17471</v>
      </c>
      <c r="C11314" s="1" t="s">
        <v>782</v>
      </c>
      <c r="D11314" t="s">
        <v>17472</v>
      </c>
    </row>
    <row r="11315" spans="1:4" x14ac:dyDescent="0.25">
      <c r="A11315" s="4" t="str">
        <f>HYPERLINK("http://www.autodoc.ru/Web/price/art/SA09303001R?analog=on","SA09303001R")</f>
        <v>SA09303001R</v>
      </c>
      <c r="B11315" s="1" t="s">
        <v>17473</v>
      </c>
      <c r="C11315" s="1" t="s">
        <v>782</v>
      </c>
      <c r="D11315" t="s">
        <v>17474</v>
      </c>
    </row>
    <row r="11316" spans="1:4" x14ac:dyDescent="0.25">
      <c r="A11316" s="4" t="str">
        <f>HYPERLINK("http://www.autodoc.ru/Web/price/art/SA09303070L?analog=on","SA09303070L")</f>
        <v>SA09303070L</v>
      </c>
      <c r="B11316" s="1" t="s">
        <v>17475</v>
      </c>
      <c r="C11316" s="1" t="s">
        <v>782</v>
      </c>
      <c r="D11316" t="s">
        <v>17476</v>
      </c>
    </row>
    <row r="11317" spans="1:4" x14ac:dyDescent="0.25">
      <c r="A11317" s="4" t="str">
        <f>HYPERLINK("http://www.autodoc.ru/Web/price/art/SA09303070R?analog=on","SA09303070R")</f>
        <v>SA09303070R</v>
      </c>
      <c r="B11317" s="1" t="s">
        <v>17477</v>
      </c>
      <c r="C11317" s="1" t="s">
        <v>782</v>
      </c>
      <c r="D11317" t="s">
        <v>17478</v>
      </c>
    </row>
    <row r="11318" spans="1:4" x14ac:dyDescent="0.25">
      <c r="A11318" s="4" t="str">
        <f>HYPERLINK("http://www.autodoc.ru/Web/price/art/OPVCA02810L?analog=on","OPVCA02810L")</f>
        <v>OPVCA02810L</v>
      </c>
      <c r="B11318" s="1" t="s">
        <v>13885</v>
      </c>
      <c r="C11318" s="1" t="s">
        <v>2125</v>
      </c>
      <c r="D11318" t="s">
        <v>13886</v>
      </c>
    </row>
    <row r="11319" spans="1:4" x14ac:dyDescent="0.25">
      <c r="A11319" s="4" t="str">
        <f>HYPERLINK("http://www.autodoc.ru/Web/price/art/OPVCA02810R?analog=on","OPVCA02810R")</f>
        <v>OPVCA02810R</v>
      </c>
      <c r="B11319" s="1" t="s">
        <v>13887</v>
      </c>
      <c r="C11319" s="1" t="s">
        <v>2125</v>
      </c>
      <c r="D11319" t="s">
        <v>13888</v>
      </c>
    </row>
    <row r="11320" spans="1:4" x14ac:dyDescent="0.25">
      <c r="A11320" s="4" t="str">
        <f>HYPERLINK("http://www.autodoc.ru/Web/price/art/SA09303970?analog=on","SA09303970")</f>
        <v>SA09303970</v>
      </c>
      <c r="B11320" s="1" t="s">
        <v>17479</v>
      </c>
      <c r="C11320" s="1" t="s">
        <v>782</v>
      </c>
      <c r="D11320" t="s">
        <v>17480</v>
      </c>
    </row>
    <row r="11321" spans="1:4" x14ac:dyDescent="0.25">
      <c r="A11321" s="3" t="s">
        <v>17481</v>
      </c>
      <c r="B11321" s="3"/>
      <c r="C11321" s="3"/>
      <c r="D11321" s="3"/>
    </row>
    <row r="11322" spans="1:4" x14ac:dyDescent="0.25">
      <c r="A11322" s="4" t="str">
        <f>HYPERLINK("http://www.autodoc.ru/Web/price/art/SA09598030L?analog=on","SA09598030L")</f>
        <v>SA09598030L</v>
      </c>
      <c r="B11322" s="1" t="s">
        <v>17482</v>
      </c>
      <c r="C11322" s="1" t="s">
        <v>3243</v>
      </c>
      <c r="D11322" t="s">
        <v>17483</v>
      </c>
    </row>
    <row r="11323" spans="1:4" x14ac:dyDescent="0.25">
      <c r="A11323" s="4" t="str">
        <f>HYPERLINK("http://www.autodoc.ru/Web/price/art/SA09598030R?analog=on","SA09598030R")</f>
        <v>SA09598030R</v>
      </c>
      <c r="B11323" s="1" t="s">
        <v>17484</v>
      </c>
      <c r="C11323" s="1" t="s">
        <v>3243</v>
      </c>
      <c r="D11323" t="s">
        <v>17485</v>
      </c>
    </row>
    <row r="11324" spans="1:4" x14ac:dyDescent="0.25">
      <c r="A11324" s="4" t="str">
        <f>HYPERLINK("http://www.autodoc.ru/Web/price/art/SA09599070L?analog=on","SA09599070L")</f>
        <v>SA09599070L</v>
      </c>
      <c r="B11324" s="1" t="s">
        <v>17486</v>
      </c>
      <c r="C11324" s="1" t="s">
        <v>1008</v>
      </c>
      <c r="D11324" t="s">
        <v>17487</v>
      </c>
    </row>
    <row r="11325" spans="1:4" x14ac:dyDescent="0.25">
      <c r="A11325" s="4" t="str">
        <f>HYPERLINK("http://www.autodoc.ru/Web/price/art/SA09599070R?analog=on","SA09599070R")</f>
        <v>SA09599070R</v>
      </c>
      <c r="B11325" s="1" t="s">
        <v>17488</v>
      </c>
      <c r="C11325" s="1" t="s">
        <v>1008</v>
      </c>
      <c r="D11325" t="s">
        <v>17489</v>
      </c>
    </row>
    <row r="11326" spans="1:4" x14ac:dyDescent="0.25">
      <c r="A11326" s="4" t="str">
        <f>HYPERLINK("http://www.autodoc.ru/Web/price/art/SA9TH88280BZ?analog=on","SA9TH88280BZ")</f>
        <v>SA9TH88280BZ</v>
      </c>
      <c r="C11326" s="1" t="s">
        <v>2374</v>
      </c>
      <c r="D11326" t="s">
        <v>17445</v>
      </c>
    </row>
    <row r="11327" spans="1:4" x14ac:dyDescent="0.25">
      <c r="A11327" s="4" t="str">
        <f>HYPERLINK("http://www.autodoc.ru/Web/price/art/SA09598330?analog=on","SA09598330")</f>
        <v>SA09598330</v>
      </c>
      <c r="B11327" s="1" t="s">
        <v>17490</v>
      </c>
      <c r="C11327" s="1" t="s">
        <v>3432</v>
      </c>
      <c r="D11327" t="s">
        <v>17491</v>
      </c>
    </row>
    <row r="11328" spans="1:4" x14ac:dyDescent="0.25">
      <c r="A11328" s="4" t="str">
        <f>HYPERLINK("http://www.autodoc.ru/Web/price/art/OPOMB94971?analog=on","OPOMB94971")</f>
        <v>OPOMB94971</v>
      </c>
      <c r="B11328" s="1" t="s">
        <v>13524</v>
      </c>
      <c r="C11328" s="1" t="s">
        <v>1071</v>
      </c>
      <c r="D11328" t="s">
        <v>13525</v>
      </c>
    </row>
    <row r="11329" spans="1:4" x14ac:dyDescent="0.25">
      <c r="A11329" s="2" t="s">
        <v>17492</v>
      </c>
      <c r="B11329" s="2"/>
      <c r="C11329" s="2"/>
      <c r="D11329" s="2"/>
    </row>
    <row r="11330" spans="1:4" x14ac:dyDescent="0.25">
      <c r="A11330" s="3" t="s">
        <v>17493</v>
      </c>
      <c r="B11330" s="3"/>
      <c r="C11330" s="3"/>
      <c r="D11330" s="3"/>
    </row>
    <row r="11331" spans="1:4" x14ac:dyDescent="0.25">
      <c r="A11331" s="4" t="str">
        <f>HYPERLINK("http://www.autodoc.ru/Web/price/art/VWSRN01070L?analog=on","VWSRN01070L")</f>
        <v>VWSRN01070L</v>
      </c>
      <c r="B11331" s="1" t="s">
        <v>17494</v>
      </c>
      <c r="C11331" s="1" t="s">
        <v>1298</v>
      </c>
      <c r="D11331" t="s">
        <v>17495</v>
      </c>
    </row>
    <row r="11332" spans="1:4" x14ac:dyDescent="0.25">
      <c r="A11332" s="4" t="str">
        <f>HYPERLINK("http://www.autodoc.ru/Web/price/art/VWSRN01070R?analog=on","VWSRN01070R")</f>
        <v>VWSRN01070R</v>
      </c>
      <c r="B11332" s="1" t="s">
        <v>17496</v>
      </c>
      <c r="C11332" s="1" t="s">
        <v>1298</v>
      </c>
      <c r="D11332" t="s">
        <v>17497</v>
      </c>
    </row>
    <row r="11333" spans="1:4" x14ac:dyDescent="0.25">
      <c r="A11333" s="4" t="str">
        <f>HYPERLINK("http://www.autodoc.ru/Web/price/art/VWSRN01271L?analog=on","VWSRN01271L")</f>
        <v>VWSRN01271L</v>
      </c>
      <c r="B11333" s="1" t="s">
        <v>17498</v>
      </c>
      <c r="C11333" s="1" t="s">
        <v>1298</v>
      </c>
      <c r="D11333" t="s">
        <v>17499</v>
      </c>
    </row>
    <row r="11334" spans="1:4" x14ac:dyDescent="0.25">
      <c r="A11334" s="4" t="str">
        <f>HYPERLINK("http://www.autodoc.ru/Web/price/art/VWSRN01271R?analog=on","VWSRN01271R")</f>
        <v>VWSRN01271R</v>
      </c>
      <c r="B11334" s="1" t="s">
        <v>17500</v>
      </c>
      <c r="C11334" s="1" t="s">
        <v>1298</v>
      </c>
      <c r="D11334" t="s">
        <v>17501</v>
      </c>
    </row>
    <row r="11335" spans="1:4" x14ac:dyDescent="0.25">
      <c r="A11335" s="4" t="str">
        <f>HYPERLINK("http://www.autodoc.ru/Web/price/art/VWPAS97280LZ?analog=on","VWPAS97280LZ")</f>
        <v>VWPAS97280LZ</v>
      </c>
      <c r="B11335" s="1" t="s">
        <v>7733</v>
      </c>
      <c r="C11335" s="1" t="s">
        <v>1074</v>
      </c>
      <c r="D11335" t="s">
        <v>7734</v>
      </c>
    </row>
    <row r="11336" spans="1:4" x14ac:dyDescent="0.25">
      <c r="A11336" s="4" t="str">
        <f>HYPERLINK("http://www.autodoc.ru/Web/price/art/VWSRN01330?analog=on","VWSRN01330")</f>
        <v>VWSRN01330</v>
      </c>
      <c r="B11336" s="1" t="s">
        <v>17502</v>
      </c>
      <c r="C11336" s="1" t="s">
        <v>1298</v>
      </c>
      <c r="D11336" t="s">
        <v>17503</v>
      </c>
    </row>
    <row r="11337" spans="1:4" x14ac:dyDescent="0.25">
      <c r="A11337" s="4" t="str">
        <f>HYPERLINK("http://www.autodoc.ru/Web/price/art/VWSRN01450XL?analog=on","VWSRN01450XL")</f>
        <v>VWSRN01450XL</v>
      </c>
      <c r="B11337" s="1" t="s">
        <v>17504</v>
      </c>
      <c r="C11337" s="1" t="s">
        <v>1298</v>
      </c>
      <c r="D11337" t="s">
        <v>17505</v>
      </c>
    </row>
    <row r="11338" spans="1:4" x14ac:dyDescent="0.25">
      <c r="A11338" s="4" t="str">
        <f>HYPERLINK("http://www.autodoc.ru/Web/price/art/VWSRN01450XR?analog=on","VWSRN01450XR")</f>
        <v>VWSRN01450XR</v>
      </c>
      <c r="B11338" s="1" t="s">
        <v>17506</v>
      </c>
      <c r="C11338" s="1" t="s">
        <v>1298</v>
      </c>
      <c r="D11338" t="s">
        <v>17507</v>
      </c>
    </row>
    <row r="11339" spans="1:4" x14ac:dyDescent="0.25">
      <c r="A11339" s="3" t="s">
        <v>17508</v>
      </c>
      <c r="B11339" s="3"/>
      <c r="C11339" s="3"/>
      <c r="D11339" s="3"/>
    </row>
    <row r="11340" spans="1:4" x14ac:dyDescent="0.25">
      <c r="A11340" s="4" t="str">
        <f>HYPERLINK("http://www.autodoc.ru/Web/price/art/VWSRN95000L?analog=on","VWSRN95000L")</f>
        <v>VWSRN95000L</v>
      </c>
      <c r="B11340" s="1" t="s">
        <v>17509</v>
      </c>
      <c r="C11340" s="1" t="s">
        <v>7741</v>
      </c>
      <c r="D11340" t="s">
        <v>17510</v>
      </c>
    </row>
    <row r="11341" spans="1:4" x14ac:dyDescent="0.25">
      <c r="A11341" s="4" t="str">
        <f>HYPERLINK("http://www.autodoc.ru/Web/price/art/VWSRN95000R?analog=on","VWSRN95000R")</f>
        <v>VWSRN95000R</v>
      </c>
      <c r="B11341" s="1" t="s">
        <v>17511</v>
      </c>
      <c r="C11341" s="1" t="s">
        <v>7741</v>
      </c>
      <c r="D11341" t="s">
        <v>17512</v>
      </c>
    </row>
    <row r="11342" spans="1:4" x14ac:dyDescent="0.25">
      <c r="A11342" s="4" t="str">
        <f>HYPERLINK("http://www.autodoc.ru/Web/price/art/VWSRN95030WL?analog=on","VWSRN95030WL")</f>
        <v>VWSRN95030WL</v>
      </c>
      <c r="B11342" s="1" t="s">
        <v>7740</v>
      </c>
      <c r="C11342" s="1" t="s">
        <v>7741</v>
      </c>
      <c r="D11342" t="s">
        <v>7742</v>
      </c>
    </row>
    <row r="11343" spans="1:4" x14ac:dyDescent="0.25">
      <c r="A11343" s="4" t="str">
        <f>HYPERLINK("http://www.autodoc.ru/Web/price/art/VWSRN95030WR?analog=on","VWSRN95030WR")</f>
        <v>VWSRN95030WR</v>
      </c>
      <c r="B11343" s="1" t="s">
        <v>7743</v>
      </c>
      <c r="C11343" s="1" t="s">
        <v>7741</v>
      </c>
      <c r="D11343" t="s">
        <v>7744</v>
      </c>
    </row>
    <row r="11344" spans="1:4" x14ac:dyDescent="0.25">
      <c r="A11344" s="4" t="str">
        <f>HYPERLINK("http://www.autodoc.ru/Web/price/art/VWSRN95070L?analog=on","VWSRN95070L")</f>
        <v>VWSRN95070L</v>
      </c>
      <c r="B11344" s="1" t="s">
        <v>7745</v>
      </c>
      <c r="C11344" s="1" t="s">
        <v>7741</v>
      </c>
      <c r="D11344" t="s">
        <v>7746</v>
      </c>
    </row>
    <row r="11345" spans="1:4" x14ac:dyDescent="0.25">
      <c r="A11345" s="4" t="str">
        <f>HYPERLINK("http://www.autodoc.ru/Web/price/art/VWSRN95070R?analog=on","VWSRN95070R")</f>
        <v>VWSRN95070R</v>
      </c>
      <c r="B11345" s="1" t="s">
        <v>7747</v>
      </c>
      <c r="C11345" s="1" t="s">
        <v>7741</v>
      </c>
      <c r="D11345" t="s">
        <v>7748</v>
      </c>
    </row>
    <row r="11346" spans="1:4" x14ac:dyDescent="0.25">
      <c r="A11346" s="4" t="str">
        <f>HYPERLINK("http://www.autodoc.ru/Web/price/art/VWSRN95080L?analog=on","VWSRN95080L")</f>
        <v>VWSRN95080L</v>
      </c>
      <c r="C11346" s="1" t="s">
        <v>7741</v>
      </c>
      <c r="D11346" t="s">
        <v>17513</v>
      </c>
    </row>
    <row r="11347" spans="1:4" x14ac:dyDescent="0.25">
      <c r="A11347" s="4" t="str">
        <f>HYPERLINK("http://www.autodoc.ru/Web/price/art/VWSRN95080R?analog=on","VWSRN95080R")</f>
        <v>VWSRN95080R</v>
      </c>
      <c r="C11347" s="1" t="s">
        <v>7741</v>
      </c>
      <c r="D11347" t="s">
        <v>17514</v>
      </c>
    </row>
    <row r="11348" spans="1:4" x14ac:dyDescent="0.25">
      <c r="A11348" s="4" t="str">
        <f>HYPERLINK("http://www.autodoc.ru/Web/price/art/VWSRN95160?analog=on","VWSRN95160")</f>
        <v>VWSRN95160</v>
      </c>
      <c r="B11348" s="1" t="s">
        <v>7749</v>
      </c>
      <c r="C11348" s="1" t="s">
        <v>2819</v>
      </c>
      <c r="D11348" t="s">
        <v>7750</v>
      </c>
    </row>
    <row r="11349" spans="1:4" x14ac:dyDescent="0.25">
      <c r="A11349" s="4" t="str">
        <f>HYPERLINK("http://www.autodoc.ru/Web/price/art/VWSRN95190L?analog=on","VWSRN95190L")</f>
        <v>VWSRN95190L</v>
      </c>
      <c r="B11349" s="1" t="s">
        <v>7751</v>
      </c>
      <c r="C11349" s="1" t="s">
        <v>2819</v>
      </c>
      <c r="D11349" t="s">
        <v>7752</v>
      </c>
    </row>
    <row r="11350" spans="1:4" x14ac:dyDescent="0.25">
      <c r="A11350" s="4" t="str">
        <f>HYPERLINK("http://www.autodoc.ru/Web/price/art/VWSRN95190R?analog=on","VWSRN95190R")</f>
        <v>VWSRN95190R</v>
      </c>
      <c r="B11350" s="1" t="s">
        <v>7753</v>
      </c>
      <c r="C11350" s="1" t="s">
        <v>2819</v>
      </c>
      <c r="D11350" t="s">
        <v>7754</v>
      </c>
    </row>
    <row r="11351" spans="1:4" x14ac:dyDescent="0.25">
      <c r="A11351" s="4" t="str">
        <f>HYPERLINK("http://www.autodoc.ru/Web/price/art/VWSRN95190C?analog=on","VWSRN95190C")</f>
        <v>VWSRN95190C</v>
      </c>
      <c r="B11351" s="1" t="s">
        <v>7755</v>
      </c>
      <c r="C11351" s="1" t="s">
        <v>2819</v>
      </c>
      <c r="D11351" t="s">
        <v>7756</v>
      </c>
    </row>
    <row r="11352" spans="1:4" x14ac:dyDescent="0.25">
      <c r="A11352" s="4" t="str">
        <f>HYPERLINK("http://www.autodoc.ru/Web/price/art/VWSRN95240?analog=on","VWSRN95240")</f>
        <v>VWSRN95240</v>
      </c>
      <c r="B11352" s="1" t="s">
        <v>7757</v>
      </c>
      <c r="C11352" s="1" t="s">
        <v>7741</v>
      </c>
      <c r="D11352" t="s">
        <v>7758</v>
      </c>
    </row>
    <row r="11353" spans="1:4" x14ac:dyDescent="0.25">
      <c r="A11353" s="4" t="str">
        <f>HYPERLINK("http://www.autodoc.ru/Web/price/art/VWSRN95270L?analog=on","VWSRN95270L")</f>
        <v>VWSRN95270L</v>
      </c>
      <c r="B11353" s="1" t="s">
        <v>7759</v>
      </c>
      <c r="C11353" s="1" t="s">
        <v>7741</v>
      </c>
      <c r="D11353" t="s">
        <v>7760</v>
      </c>
    </row>
    <row r="11354" spans="1:4" x14ac:dyDescent="0.25">
      <c r="A11354" s="4" t="str">
        <f>HYPERLINK("http://www.autodoc.ru/Web/price/art/VWSRN95270R?analog=on","VWSRN95270R")</f>
        <v>VWSRN95270R</v>
      </c>
      <c r="B11354" s="1" t="s">
        <v>7761</v>
      </c>
      <c r="C11354" s="1" t="s">
        <v>7741</v>
      </c>
      <c r="D11354" t="s">
        <v>7762</v>
      </c>
    </row>
    <row r="11355" spans="1:4" x14ac:dyDescent="0.25">
      <c r="A11355" s="4" t="str">
        <f>HYPERLINK("http://www.autodoc.ru/Web/price/art/VWGLF95280TTZ?analog=on","VWGLF95280TTZ")</f>
        <v>VWGLF95280TTZ</v>
      </c>
      <c r="B11355" s="1" t="s">
        <v>7763</v>
      </c>
      <c r="C11355" s="1" t="s">
        <v>1193</v>
      </c>
      <c r="D11355" t="s">
        <v>7764</v>
      </c>
    </row>
    <row r="11356" spans="1:4" x14ac:dyDescent="0.25">
      <c r="A11356" s="4" t="str">
        <f>HYPERLINK("http://www.autodoc.ru/Web/price/art/VWSRN95330?analog=on","VWSRN95330")</f>
        <v>VWSRN95330</v>
      </c>
      <c r="B11356" s="1" t="s">
        <v>17515</v>
      </c>
      <c r="C11356" s="1" t="s">
        <v>7741</v>
      </c>
      <c r="D11356" t="s">
        <v>17503</v>
      </c>
    </row>
    <row r="11357" spans="1:4" x14ac:dyDescent="0.25">
      <c r="A11357" s="4" t="str">
        <f>HYPERLINK("http://www.autodoc.ru/Web/price/art/VWSRN95380?analog=on","VWSRN95380")</f>
        <v>VWSRN95380</v>
      </c>
      <c r="B11357" s="1" t="s">
        <v>7767</v>
      </c>
      <c r="C11357" s="1" t="s">
        <v>7741</v>
      </c>
      <c r="D11357" t="s">
        <v>7768</v>
      </c>
    </row>
    <row r="11358" spans="1:4" x14ac:dyDescent="0.25">
      <c r="A11358" s="4" t="str">
        <f>HYPERLINK("http://www.autodoc.ru/Web/price/art/VWSRN95381?analog=on","VWSRN95381")</f>
        <v>VWSRN95381</v>
      </c>
      <c r="B11358" s="1" t="s">
        <v>7769</v>
      </c>
      <c r="C11358" s="1" t="s">
        <v>7741</v>
      </c>
      <c r="D11358" t="s">
        <v>7770</v>
      </c>
    </row>
    <row r="11359" spans="1:4" x14ac:dyDescent="0.25">
      <c r="A11359" s="4" t="str">
        <f>HYPERLINK("http://www.autodoc.ru/Web/price/art/VWSRN98450L?analog=on","VWSRN98450L")</f>
        <v>VWSRN98450L</v>
      </c>
      <c r="B11359" s="1" t="s">
        <v>17504</v>
      </c>
      <c r="C11359" s="1" t="s">
        <v>699</v>
      </c>
      <c r="D11359" t="s">
        <v>17516</v>
      </c>
    </row>
    <row r="11360" spans="1:4" x14ac:dyDescent="0.25">
      <c r="A11360" s="4" t="str">
        <f>HYPERLINK("http://www.autodoc.ru/Web/price/art/VWSRN98450XL?analog=on","VWSRN98450XL")</f>
        <v>VWSRN98450XL</v>
      </c>
      <c r="B11360" s="1" t="s">
        <v>17504</v>
      </c>
      <c r="C11360" s="1" t="s">
        <v>699</v>
      </c>
      <c r="D11360" t="s">
        <v>17505</v>
      </c>
    </row>
    <row r="11361" spans="1:4" x14ac:dyDescent="0.25">
      <c r="A11361" s="4" t="str">
        <f>HYPERLINK("http://www.autodoc.ru/Web/price/art/VWSRN98450R?analog=on","VWSRN98450R")</f>
        <v>VWSRN98450R</v>
      </c>
      <c r="B11361" s="1" t="s">
        <v>17506</v>
      </c>
      <c r="C11361" s="1" t="s">
        <v>699</v>
      </c>
      <c r="D11361" t="s">
        <v>17517</v>
      </c>
    </row>
    <row r="11362" spans="1:4" x14ac:dyDescent="0.25">
      <c r="A11362" s="4" t="str">
        <f>HYPERLINK("http://www.autodoc.ru/Web/price/art/VWSRN98450XR?analog=on","VWSRN98450XR")</f>
        <v>VWSRN98450XR</v>
      </c>
      <c r="B11362" s="1" t="s">
        <v>17506</v>
      </c>
      <c r="C11362" s="1" t="s">
        <v>699</v>
      </c>
      <c r="D11362" t="s">
        <v>17507</v>
      </c>
    </row>
    <row r="11363" spans="1:4" x14ac:dyDescent="0.25">
      <c r="A11363" s="4" t="str">
        <f>HYPERLINK("http://www.autodoc.ru/Web/price/art/VWSRN98451L?analog=on","VWSRN98451L")</f>
        <v>VWSRN98451L</v>
      </c>
      <c r="B11363" s="1" t="s">
        <v>17518</v>
      </c>
      <c r="C11363" s="1" t="s">
        <v>699</v>
      </c>
      <c r="D11363" t="s">
        <v>17519</v>
      </c>
    </row>
    <row r="11364" spans="1:4" x14ac:dyDescent="0.25">
      <c r="A11364" s="4" t="str">
        <f>HYPERLINK("http://www.autodoc.ru/Web/price/art/VWSRN98451R?analog=on","VWSRN98451R")</f>
        <v>VWSRN98451R</v>
      </c>
      <c r="B11364" s="1" t="s">
        <v>17520</v>
      </c>
      <c r="C11364" s="1" t="s">
        <v>699</v>
      </c>
      <c r="D11364" t="s">
        <v>17521</v>
      </c>
    </row>
    <row r="11365" spans="1:4" x14ac:dyDescent="0.25">
      <c r="A11365" s="4" t="str">
        <f>HYPERLINK("http://www.autodoc.ru/Web/price/art/VWSRN95930?analog=on","VWSRN95930")</f>
        <v>VWSRN95930</v>
      </c>
      <c r="B11365" s="1" t="s">
        <v>7771</v>
      </c>
      <c r="C11365" s="1" t="s">
        <v>7741</v>
      </c>
      <c r="D11365" t="s">
        <v>7772</v>
      </c>
    </row>
    <row r="11366" spans="1:4" x14ac:dyDescent="0.25">
      <c r="A11366" s="3" t="s">
        <v>17522</v>
      </c>
      <c r="B11366" s="3"/>
      <c r="C11366" s="3"/>
      <c r="D11366" s="3"/>
    </row>
    <row r="11367" spans="1:4" x14ac:dyDescent="0.25">
      <c r="A11367" s="4" t="str">
        <f>HYPERLINK("http://www.autodoc.ru/Web/price/art/SEIBZ93000L?analog=on","SEIBZ93000L")</f>
        <v>SEIBZ93000L</v>
      </c>
      <c r="B11367" s="1" t="s">
        <v>17523</v>
      </c>
      <c r="C11367" s="1" t="s">
        <v>8275</v>
      </c>
      <c r="D11367" t="s">
        <v>17524</v>
      </c>
    </row>
    <row r="11368" spans="1:4" x14ac:dyDescent="0.25">
      <c r="A11368" s="4" t="str">
        <f>HYPERLINK("http://www.autodoc.ru/Web/price/art/SEIBZ96000L?analog=on","SEIBZ96000L")</f>
        <v>SEIBZ96000L</v>
      </c>
      <c r="B11368" s="1" t="s">
        <v>17525</v>
      </c>
      <c r="C11368" s="1" t="s">
        <v>10056</v>
      </c>
      <c r="D11368" t="s">
        <v>17524</v>
      </c>
    </row>
    <row r="11369" spans="1:4" x14ac:dyDescent="0.25">
      <c r="A11369" s="4" t="str">
        <f>HYPERLINK("http://www.autodoc.ru/Web/price/art/SEIBZ93000R?analog=on","SEIBZ93000R")</f>
        <v>SEIBZ93000R</v>
      </c>
      <c r="B11369" s="1" t="s">
        <v>17526</v>
      </c>
      <c r="C11369" s="1" t="s">
        <v>8275</v>
      </c>
      <c r="D11369" t="s">
        <v>17527</v>
      </c>
    </row>
    <row r="11370" spans="1:4" x14ac:dyDescent="0.25">
      <c r="A11370" s="4" t="str">
        <f>HYPERLINK("http://www.autodoc.ru/Web/price/art/SEIBZ96000R?analog=on","SEIBZ96000R")</f>
        <v>SEIBZ96000R</v>
      </c>
      <c r="B11370" s="1" t="s">
        <v>17528</v>
      </c>
      <c r="C11370" s="1" t="s">
        <v>10056</v>
      </c>
      <c r="D11370" t="s">
        <v>17527</v>
      </c>
    </row>
    <row r="11371" spans="1:4" x14ac:dyDescent="0.25">
      <c r="A11371" s="4" t="str">
        <f>HYPERLINK("http://www.autodoc.ru/Web/price/art/SEIBZ91030L?analog=on","SEIBZ91030L")</f>
        <v>SEIBZ91030L</v>
      </c>
      <c r="B11371" s="1" t="s">
        <v>17529</v>
      </c>
      <c r="C11371" s="1" t="s">
        <v>6386</v>
      </c>
      <c r="D11371" t="s">
        <v>17530</v>
      </c>
    </row>
    <row r="11372" spans="1:4" x14ac:dyDescent="0.25">
      <c r="A11372" s="4" t="str">
        <f>HYPERLINK("http://www.autodoc.ru/Web/price/art/SEIBZ91030R?analog=on","SEIBZ91030R")</f>
        <v>SEIBZ91030R</v>
      </c>
      <c r="B11372" s="1" t="s">
        <v>17531</v>
      </c>
      <c r="C11372" s="1" t="s">
        <v>6386</v>
      </c>
      <c r="D11372" t="s">
        <v>17532</v>
      </c>
    </row>
    <row r="11373" spans="1:4" x14ac:dyDescent="0.25">
      <c r="A11373" s="4" t="str">
        <f>HYPERLINK("http://www.autodoc.ru/Web/price/art/VWPLC96030YL?analog=on","VWPLC96030YL")</f>
        <v>VWPLC96030YL</v>
      </c>
      <c r="B11373" s="1" t="s">
        <v>17533</v>
      </c>
      <c r="C11373" s="1" t="s">
        <v>639</v>
      </c>
      <c r="D11373" t="s">
        <v>17534</v>
      </c>
    </row>
    <row r="11374" spans="1:4" x14ac:dyDescent="0.25">
      <c r="A11374" s="4" t="str">
        <f>HYPERLINK("http://www.autodoc.ru/Web/price/art/VWPLC96030WL?analog=on","VWPLC96030WL")</f>
        <v>VWPLC96030WL</v>
      </c>
      <c r="B11374" s="1" t="s">
        <v>17533</v>
      </c>
      <c r="C11374" s="1" t="s">
        <v>639</v>
      </c>
      <c r="D11374" t="s">
        <v>17535</v>
      </c>
    </row>
    <row r="11375" spans="1:4" x14ac:dyDescent="0.25">
      <c r="A11375" s="4" t="str">
        <f>HYPERLINK("http://www.autodoc.ru/Web/price/art/VWPLC96030WR?analog=on","VWPLC96030WR")</f>
        <v>VWPLC96030WR</v>
      </c>
      <c r="B11375" s="1" t="s">
        <v>17536</v>
      </c>
      <c r="C11375" s="1" t="s">
        <v>639</v>
      </c>
      <c r="D11375" t="s">
        <v>17537</v>
      </c>
    </row>
    <row r="11376" spans="1:4" x14ac:dyDescent="0.25">
      <c r="A11376" s="4" t="str">
        <f>HYPERLINK("http://www.autodoc.ru/Web/price/art/VWPLC96030YR?analog=on","VWPLC96030YR")</f>
        <v>VWPLC96030YR</v>
      </c>
      <c r="B11376" s="1" t="s">
        <v>17536</v>
      </c>
      <c r="C11376" s="1" t="s">
        <v>639</v>
      </c>
      <c r="D11376" t="s">
        <v>17538</v>
      </c>
    </row>
    <row r="11377" spans="1:4" x14ac:dyDescent="0.25">
      <c r="A11377" s="4" t="str">
        <f>HYPERLINK("http://www.autodoc.ru/Web/price/art/SEIBZ96100?analog=on","SEIBZ96100")</f>
        <v>SEIBZ96100</v>
      </c>
      <c r="B11377" s="1" t="s">
        <v>17539</v>
      </c>
      <c r="C11377" s="1" t="s">
        <v>639</v>
      </c>
      <c r="D11377" t="s">
        <v>17540</v>
      </c>
    </row>
    <row r="11378" spans="1:4" x14ac:dyDescent="0.25">
      <c r="A11378" s="4" t="str">
        <f>HYPERLINK("http://www.autodoc.ru/Web/price/art/SEIBZ96160X?analog=on","SEIBZ96160X")</f>
        <v>SEIBZ96160X</v>
      </c>
      <c r="B11378" s="1" t="s">
        <v>17541</v>
      </c>
      <c r="C11378" s="1" t="s">
        <v>10056</v>
      </c>
      <c r="D11378" t="s">
        <v>17542</v>
      </c>
    </row>
    <row r="11379" spans="1:4" x14ac:dyDescent="0.25">
      <c r="A11379" s="4" t="str">
        <f>HYPERLINK("http://www.autodoc.ru/Web/price/art/SEIBZ91160B?analog=on","SEIBZ91160B")</f>
        <v>SEIBZ91160B</v>
      </c>
      <c r="B11379" s="1" t="s">
        <v>17543</v>
      </c>
      <c r="C11379" s="1" t="s">
        <v>6386</v>
      </c>
      <c r="D11379" t="s">
        <v>17544</v>
      </c>
    </row>
    <row r="11380" spans="1:4" x14ac:dyDescent="0.25">
      <c r="A11380" s="4" t="str">
        <f>HYPERLINK("http://www.autodoc.ru/Web/price/art/VWPLC96270L?analog=on","VWPLC96270L")</f>
        <v>VWPLC96270L</v>
      </c>
      <c r="B11380" s="1" t="s">
        <v>17545</v>
      </c>
      <c r="C11380" s="1" t="s">
        <v>639</v>
      </c>
      <c r="D11380" t="s">
        <v>17546</v>
      </c>
    </row>
    <row r="11381" spans="1:4" x14ac:dyDescent="0.25">
      <c r="A11381" s="4" t="str">
        <f>HYPERLINK("http://www.autodoc.ru/Web/price/art/VWPLC96270R?analog=on","VWPLC96270R")</f>
        <v>VWPLC96270R</v>
      </c>
      <c r="B11381" s="1" t="s">
        <v>17547</v>
      </c>
      <c r="C11381" s="1" t="s">
        <v>639</v>
      </c>
      <c r="D11381" t="s">
        <v>17548</v>
      </c>
    </row>
    <row r="11382" spans="1:4" x14ac:dyDescent="0.25">
      <c r="A11382" s="4" t="str">
        <f>HYPERLINK("http://www.autodoc.ru/Web/price/art/SEIBZ93271L?analog=on","SEIBZ93271L")</f>
        <v>SEIBZ93271L</v>
      </c>
      <c r="B11382" s="1" t="s">
        <v>17549</v>
      </c>
      <c r="C11382" s="1" t="s">
        <v>8275</v>
      </c>
      <c r="D11382" t="s">
        <v>17550</v>
      </c>
    </row>
    <row r="11383" spans="1:4" x14ac:dyDescent="0.25">
      <c r="A11383" s="4" t="str">
        <f>HYPERLINK("http://www.autodoc.ru/Web/price/art/SEIBZ93271R?analog=on","SEIBZ93271R")</f>
        <v>SEIBZ93271R</v>
      </c>
      <c r="B11383" s="1" t="s">
        <v>17551</v>
      </c>
      <c r="C11383" s="1" t="s">
        <v>8275</v>
      </c>
      <c r="D11383" t="s">
        <v>17552</v>
      </c>
    </row>
    <row r="11384" spans="1:4" x14ac:dyDescent="0.25">
      <c r="A11384" s="4" t="str">
        <f>HYPERLINK("http://www.autodoc.ru/Web/price/art/VWGLF95280TTZ?analog=on","VWGLF95280TTZ")</f>
        <v>VWGLF95280TTZ</v>
      </c>
      <c r="B11384" s="1" t="s">
        <v>7763</v>
      </c>
      <c r="C11384" s="1" t="s">
        <v>1193</v>
      </c>
      <c r="D11384" t="s">
        <v>7764</v>
      </c>
    </row>
    <row r="11385" spans="1:4" x14ac:dyDescent="0.25">
      <c r="A11385" s="4" t="str">
        <f>HYPERLINK("http://www.autodoc.ru/Web/price/art/VWGLF95281TTZ?analog=on","VWGLF95281TTZ")</f>
        <v>VWGLF95281TTZ</v>
      </c>
      <c r="B11385" s="1" t="s">
        <v>7763</v>
      </c>
      <c r="C11385" s="1" t="s">
        <v>1193</v>
      </c>
      <c r="D11385" t="s">
        <v>17553</v>
      </c>
    </row>
    <row r="11386" spans="1:4" x14ac:dyDescent="0.25">
      <c r="A11386" s="4" t="str">
        <f>HYPERLINK("http://www.autodoc.ru/Web/price/art/VWGLF95282YZ?analog=on","VWGLF95282YZ")</f>
        <v>VWGLF95282YZ</v>
      </c>
      <c r="B11386" s="1" t="s">
        <v>17554</v>
      </c>
      <c r="C11386" s="1" t="s">
        <v>1193</v>
      </c>
      <c r="D11386" t="s">
        <v>17555</v>
      </c>
    </row>
    <row r="11387" spans="1:4" x14ac:dyDescent="0.25">
      <c r="A11387" s="4" t="str">
        <f>HYPERLINK("http://www.autodoc.ru/Web/price/art/SEIBZ93300L?analog=on","SEIBZ93300L")</f>
        <v>SEIBZ93300L</v>
      </c>
      <c r="B11387" s="1" t="s">
        <v>17556</v>
      </c>
      <c r="C11387" s="1" t="s">
        <v>8275</v>
      </c>
      <c r="D11387" t="s">
        <v>17557</v>
      </c>
    </row>
    <row r="11388" spans="1:4" x14ac:dyDescent="0.25">
      <c r="A11388" s="4" t="str">
        <f>HYPERLINK("http://www.autodoc.ru/Web/price/art/SEIBZ93300R?analog=on","SEIBZ93300R")</f>
        <v>SEIBZ93300R</v>
      </c>
      <c r="B11388" s="1" t="s">
        <v>17558</v>
      </c>
      <c r="C11388" s="1" t="s">
        <v>8275</v>
      </c>
      <c r="D11388" t="s">
        <v>17559</v>
      </c>
    </row>
    <row r="11389" spans="1:4" x14ac:dyDescent="0.25">
      <c r="A11389" s="4" t="str">
        <f>HYPERLINK("http://www.autodoc.ru/Web/price/art/VWPLC97330?analog=on","VWPLC97330")</f>
        <v>VWPLC97330</v>
      </c>
      <c r="B11389" s="1" t="s">
        <v>17560</v>
      </c>
      <c r="C11389" s="1" t="s">
        <v>19</v>
      </c>
      <c r="D11389" t="s">
        <v>17561</v>
      </c>
    </row>
    <row r="11390" spans="1:4" x14ac:dyDescent="0.25">
      <c r="A11390" s="4" t="str">
        <f>HYPERLINK("http://www.autodoc.ru/Web/price/art/SEIBZ96380?analog=on","SEIBZ96380")</f>
        <v>SEIBZ96380</v>
      </c>
      <c r="B11390" s="1" t="s">
        <v>17562</v>
      </c>
      <c r="C11390" s="1" t="s">
        <v>10056</v>
      </c>
      <c r="D11390" t="s">
        <v>17563</v>
      </c>
    </row>
    <row r="11391" spans="1:4" x14ac:dyDescent="0.25">
      <c r="A11391" s="4" t="str">
        <f>HYPERLINK("http://www.autodoc.ru/Web/price/art/SEIBZ96381?analog=on","SEIBZ96381")</f>
        <v>SEIBZ96381</v>
      </c>
      <c r="B11391" s="1" t="s">
        <v>17564</v>
      </c>
      <c r="C11391" s="1" t="s">
        <v>10056</v>
      </c>
      <c r="D11391" t="s">
        <v>17565</v>
      </c>
    </row>
    <row r="11392" spans="1:4" x14ac:dyDescent="0.25">
      <c r="A11392" s="4" t="str">
        <f>HYPERLINK("http://www.autodoc.ru/Web/price/art/SEIBZ93450L?analog=on","SEIBZ93450L")</f>
        <v>SEIBZ93450L</v>
      </c>
      <c r="B11392" s="1" t="s">
        <v>17566</v>
      </c>
      <c r="C11392" s="1" t="s">
        <v>5868</v>
      </c>
      <c r="D11392" t="s">
        <v>17567</v>
      </c>
    </row>
    <row r="11393" spans="1:4" x14ac:dyDescent="0.25">
      <c r="A11393" s="4" t="str">
        <f>HYPERLINK("http://www.autodoc.ru/Web/price/art/SEIBZ93450R?analog=on","SEIBZ93450R")</f>
        <v>SEIBZ93450R</v>
      </c>
      <c r="B11393" s="1" t="s">
        <v>17568</v>
      </c>
      <c r="C11393" s="1" t="s">
        <v>5868</v>
      </c>
      <c r="D11393" t="s">
        <v>17569</v>
      </c>
    </row>
    <row r="11394" spans="1:4" x14ac:dyDescent="0.25">
      <c r="A11394" s="4" t="str">
        <f>HYPERLINK("http://www.autodoc.ru/Web/price/art/SEIBZ93451L?analog=on","SEIBZ93451L")</f>
        <v>SEIBZ93451L</v>
      </c>
      <c r="B11394" s="1" t="s">
        <v>17570</v>
      </c>
      <c r="C11394" s="1" t="s">
        <v>5868</v>
      </c>
      <c r="D11394" t="s">
        <v>17571</v>
      </c>
    </row>
    <row r="11395" spans="1:4" x14ac:dyDescent="0.25">
      <c r="A11395" s="4" t="str">
        <f>HYPERLINK("http://www.autodoc.ru/Web/price/art/SEIBZ93451R?analog=on","SEIBZ93451R")</f>
        <v>SEIBZ93451R</v>
      </c>
      <c r="B11395" s="1" t="s">
        <v>17572</v>
      </c>
      <c r="C11395" s="1" t="s">
        <v>5868</v>
      </c>
      <c r="D11395" t="s">
        <v>17573</v>
      </c>
    </row>
    <row r="11396" spans="1:4" x14ac:dyDescent="0.25">
      <c r="A11396" s="4" t="str">
        <f>HYPERLINK("http://www.autodoc.ru/Web/price/art/VWGLF91910?analog=on","VWGLF91910")</f>
        <v>VWGLF91910</v>
      </c>
      <c r="B11396" s="1" t="s">
        <v>17574</v>
      </c>
      <c r="C11396" s="1" t="s">
        <v>2655</v>
      </c>
      <c r="D11396" t="s">
        <v>17575</v>
      </c>
    </row>
    <row r="11397" spans="1:4" x14ac:dyDescent="0.25">
      <c r="A11397" s="4" t="str">
        <f>HYPERLINK("http://www.autodoc.ru/Web/price/art/VWPLC96910?analog=on","VWPLC96910")</f>
        <v>VWPLC96910</v>
      </c>
      <c r="B11397" s="1" t="s">
        <v>17576</v>
      </c>
      <c r="C11397" s="1" t="s">
        <v>639</v>
      </c>
      <c r="D11397" t="s">
        <v>17577</v>
      </c>
    </row>
    <row r="11398" spans="1:4" x14ac:dyDescent="0.25">
      <c r="A11398" s="4" t="str">
        <f>HYPERLINK("http://www.autodoc.ru/Web/price/art/SEIBZ84911?analog=on","SEIBZ84911")</f>
        <v>SEIBZ84911</v>
      </c>
      <c r="B11398" s="1" t="s">
        <v>17578</v>
      </c>
      <c r="C11398" s="1" t="s">
        <v>2200</v>
      </c>
      <c r="D11398" t="s">
        <v>17579</v>
      </c>
    </row>
    <row r="11399" spans="1:4" x14ac:dyDescent="0.25">
      <c r="A11399" s="4" t="str">
        <f>HYPERLINK("http://www.autodoc.ru/Web/price/art/SEIBZ94920?analog=on","SEIBZ94920")</f>
        <v>SEIBZ94920</v>
      </c>
      <c r="B11399" s="1" t="s">
        <v>17580</v>
      </c>
      <c r="C11399" s="1" t="s">
        <v>2552</v>
      </c>
      <c r="D11399" t="s">
        <v>17581</v>
      </c>
    </row>
    <row r="11400" spans="1:4" x14ac:dyDescent="0.25">
      <c r="A11400" s="4" t="str">
        <f>HYPERLINK("http://www.autodoc.ru/Web/price/art/SEIBZ94940?analog=on","SEIBZ94940")</f>
        <v>SEIBZ94940</v>
      </c>
      <c r="B11400" s="1" t="s">
        <v>17582</v>
      </c>
      <c r="C11400" s="1" t="s">
        <v>2552</v>
      </c>
      <c r="D11400" t="s">
        <v>17583</v>
      </c>
    </row>
    <row r="11401" spans="1:4" x14ac:dyDescent="0.25">
      <c r="A11401" s="4" t="str">
        <f>HYPERLINK("http://www.autodoc.ru/Web/price/art/VWGLF93970?analog=on","VWGLF93970")</f>
        <v>VWGLF93970</v>
      </c>
      <c r="B11401" s="1" t="s">
        <v>17584</v>
      </c>
      <c r="C11401" s="1" t="s">
        <v>8360</v>
      </c>
      <c r="D11401" t="s">
        <v>17585</v>
      </c>
    </row>
    <row r="11402" spans="1:4" x14ac:dyDescent="0.25">
      <c r="A11402" s="3" t="s">
        <v>17586</v>
      </c>
      <c r="B11402" s="3"/>
      <c r="C11402" s="3"/>
      <c r="D11402" s="3"/>
    </row>
    <row r="11403" spans="1:4" x14ac:dyDescent="0.25">
      <c r="A11403" s="4" t="str">
        <f>HYPERLINK("http://www.autodoc.ru/Web/price/art/SEIBZ99000L?analog=on","SEIBZ99000L")</f>
        <v>SEIBZ99000L</v>
      </c>
      <c r="B11403" s="1" t="s">
        <v>17587</v>
      </c>
      <c r="C11403" s="1" t="s">
        <v>3546</v>
      </c>
      <c r="D11403" t="s">
        <v>17588</v>
      </c>
    </row>
    <row r="11404" spans="1:4" x14ac:dyDescent="0.25">
      <c r="A11404" s="4" t="str">
        <f>HYPERLINK("http://www.autodoc.ru/Web/price/art/SEIBZ99000R?analog=on","SEIBZ99000R")</f>
        <v>SEIBZ99000R</v>
      </c>
      <c r="B11404" s="1" t="s">
        <v>17589</v>
      </c>
      <c r="C11404" s="1" t="s">
        <v>3546</v>
      </c>
      <c r="D11404" t="s">
        <v>17590</v>
      </c>
    </row>
    <row r="11405" spans="1:4" x14ac:dyDescent="0.25">
      <c r="A11405" s="4" t="str">
        <f>HYPERLINK("http://www.autodoc.ru/Web/price/art/SEIBZ99100B?analog=on","SEIBZ99100B")</f>
        <v>SEIBZ99100B</v>
      </c>
      <c r="B11405" s="1" t="s">
        <v>17591</v>
      </c>
      <c r="C11405" s="1" t="s">
        <v>3546</v>
      </c>
      <c r="D11405" t="s">
        <v>17592</v>
      </c>
    </row>
    <row r="11406" spans="1:4" x14ac:dyDescent="0.25">
      <c r="A11406" s="4" t="str">
        <f>HYPERLINK("http://www.autodoc.ru/Web/price/art/SEIBZ99101BC?analog=on","SEIBZ99101BC")</f>
        <v>SEIBZ99101BC</v>
      </c>
      <c r="B11406" s="1" t="s">
        <v>17593</v>
      </c>
      <c r="C11406" s="1" t="s">
        <v>3546</v>
      </c>
      <c r="D11406" t="s">
        <v>17594</v>
      </c>
    </row>
    <row r="11407" spans="1:4" x14ac:dyDescent="0.25">
      <c r="A11407" s="4" t="str">
        <f>HYPERLINK("http://www.autodoc.ru/Web/price/art/SDFAB99910?analog=on","SDFAB99910")</f>
        <v>SDFAB99910</v>
      </c>
      <c r="B11407" s="1" t="s">
        <v>17595</v>
      </c>
      <c r="C11407" s="1" t="s">
        <v>1027</v>
      </c>
      <c r="D11407" t="s">
        <v>17596</v>
      </c>
    </row>
    <row r="11408" spans="1:4" x14ac:dyDescent="0.25">
      <c r="A11408" s="4" t="str">
        <f>HYPERLINK("http://www.autodoc.ru/Web/price/art/SDFAB99911?analog=on","SDFAB99911")</f>
        <v>SDFAB99911</v>
      </c>
      <c r="B11408" s="1" t="s">
        <v>17597</v>
      </c>
      <c r="C11408" s="1" t="s">
        <v>1027</v>
      </c>
      <c r="D11408" t="s">
        <v>17596</v>
      </c>
    </row>
    <row r="11409" spans="1:4" x14ac:dyDescent="0.25">
      <c r="A11409" s="4" t="str">
        <f>HYPERLINK("http://www.autodoc.ru/Web/price/art/SDFAB99931?analog=on","SDFAB99931")</f>
        <v>SDFAB99931</v>
      </c>
      <c r="B11409" s="1" t="s">
        <v>17598</v>
      </c>
      <c r="C11409" s="1" t="s">
        <v>1027</v>
      </c>
      <c r="D11409" t="s">
        <v>17599</v>
      </c>
    </row>
    <row r="11410" spans="1:4" x14ac:dyDescent="0.25">
      <c r="A11410" s="3" t="s">
        <v>17600</v>
      </c>
      <c r="B11410" s="3"/>
      <c r="C11410" s="3"/>
      <c r="D11410" s="3"/>
    </row>
    <row r="11411" spans="1:4" x14ac:dyDescent="0.25">
      <c r="A11411" s="4" t="str">
        <f>HYPERLINK("http://www.autodoc.ru/Web/price/art/SETOL99000L?analog=on","SETOL99000L")</f>
        <v>SETOL99000L</v>
      </c>
      <c r="B11411" s="1" t="s">
        <v>17601</v>
      </c>
      <c r="C11411" s="1" t="s">
        <v>1027</v>
      </c>
      <c r="D11411" t="s">
        <v>17602</v>
      </c>
    </row>
    <row r="11412" spans="1:4" x14ac:dyDescent="0.25">
      <c r="A11412" s="4" t="str">
        <f>HYPERLINK("http://www.autodoc.ru/Web/price/art/SETOL99000R?analog=on","SETOL99000R")</f>
        <v>SETOL99000R</v>
      </c>
      <c r="B11412" s="1" t="s">
        <v>17603</v>
      </c>
      <c r="C11412" s="1" t="s">
        <v>1027</v>
      </c>
      <c r="D11412" t="s">
        <v>17604</v>
      </c>
    </row>
    <row r="11413" spans="1:4" x14ac:dyDescent="0.25">
      <c r="A11413" s="4" t="str">
        <f>HYPERLINK("http://www.autodoc.ru/Web/price/art/SETOL99160X?analog=on","SETOL99160X")</f>
        <v>SETOL99160X</v>
      </c>
      <c r="B11413" s="1" t="s">
        <v>17605</v>
      </c>
      <c r="C11413" s="1" t="s">
        <v>1027</v>
      </c>
      <c r="D11413" t="s">
        <v>17606</v>
      </c>
    </row>
    <row r="11414" spans="1:4" x14ac:dyDescent="0.25">
      <c r="A11414" s="4" t="str">
        <f>HYPERLINK("http://www.autodoc.ru/Web/price/art/VWGLF95280TTZ?analog=on","VWGLF95280TTZ")</f>
        <v>VWGLF95280TTZ</v>
      </c>
      <c r="B11414" s="1" t="s">
        <v>7763</v>
      </c>
      <c r="C11414" s="1" t="s">
        <v>1193</v>
      </c>
      <c r="D11414" t="s">
        <v>7764</v>
      </c>
    </row>
    <row r="11415" spans="1:4" x14ac:dyDescent="0.25">
      <c r="A11415" s="4" t="str">
        <f>HYPERLINK("http://www.autodoc.ru/Web/price/art/VWGLF98810Z?analog=on","VWGLF98810Z")</f>
        <v>VWGLF98810Z</v>
      </c>
      <c r="B11415" s="1" t="s">
        <v>17607</v>
      </c>
      <c r="C11415" s="1" t="s">
        <v>699</v>
      </c>
      <c r="D11415" t="s">
        <v>17608</v>
      </c>
    </row>
    <row r="11416" spans="1:4" x14ac:dyDescent="0.25">
      <c r="A11416" s="4" t="str">
        <f>HYPERLINK("http://www.autodoc.ru/Web/price/art/SDOCT96911?analog=on","SDOCT96911")</f>
        <v>SDOCT96911</v>
      </c>
      <c r="B11416" s="1" t="s">
        <v>17609</v>
      </c>
      <c r="C11416" s="1" t="s">
        <v>5918</v>
      </c>
      <c r="D11416" t="s">
        <v>17610</v>
      </c>
    </row>
    <row r="11417" spans="1:4" x14ac:dyDescent="0.25">
      <c r="A11417" s="4" t="str">
        <f>HYPERLINK("http://www.autodoc.ru/Web/price/art/VWGLF97913?analog=on","VWGLF97913")</f>
        <v>VWGLF97913</v>
      </c>
      <c r="B11417" s="1" t="s">
        <v>688</v>
      </c>
      <c r="C11417" s="1" t="s">
        <v>19</v>
      </c>
      <c r="D11417" t="s">
        <v>689</v>
      </c>
    </row>
    <row r="11418" spans="1:4" x14ac:dyDescent="0.25">
      <c r="A11418" s="4" t="str">
        <f>HYPERLINK("http://www.autodoc.ru/Web/price/art/VWGLF98970?analog=on","VWGLF98970")</f>
        <v>VWGLF98970</v>
      </c>
      <c r="B11418" s="1" t="s">
        <v>701</v>
      </c>
      <c r="C11418" s="1" t="s">
        <v>699</v>
      </c>
      <c r="D11418" t="s">
        <v>702</v>
      </c>
    </row>
    <row r="11419" spans="1:4" x14ac:dyDescent="0.25">
      <c r="A11419" s="4" t="str">
        <f>HYPERLINK("http://www.autodoc.ru/Web/price/art/VWGLF98971?analog=on","VWGLF98971")</f>
        <v>VWGLF98971</v>
      </c>
      <c r="B11419" s="1" t="s">
        <v>703</v>
      </c>
      <c r="C11419" s="1" t="s">
        <v>699</v>
      </c>
      <c r="D11419" t="s">
        <v>704</v>
      </c>
    </row>
    <row r="11420" spans="1:4" x14ac:dyDescent="0.25">
      <c r="A11420" s="4" t="str">
        <f>HYPERLINK("http://www.autodoc.ru/Web/price/art/VWGLF03971?analog=on","VWGLF03971")</f>
        <v>VWGLF03971</v>
      </c>
      <c r="B11420" s="1" t="s">
        <v>797</v>
      </c>
      <c r="C11420" s="1" t="s">
        <v>782</v>
      </c>
      <c r="D11420" t="s">
        <v>798</v>
      </c>
    </row>
    <row r="11421" spans="1:4" x14ac:dyDescent="0.25">
      <c r="A11421" s="3" t="s">
        <v>17611</v>
      </c>
      <c r="B11421" s="3"/>
      <c r="C11421" s="3"/>
      <c r="D11421" s="3"/>
    </row>
    <row r="11422" spans="1:4" x14ac:dyDescent="0.25">
      <c r="A11422" s="4" t="str">
        <f>HYPERLINK("http://www.autodoc.ru/Web/price/art/SETOL95000L?analog=on","SETOL95000L")</f>
        <v>SETOL95000L</v>
      </c>
      <c r="B11422" s="1" t="s">
        <v>17612</v>
      </c>
      <c r="C11422" s="1" t="s">
        <v>2838</v>
      </c>
      <c r="D11422" t="s">
        <v>17613</v>
      </c>
    </row>
    <row r="11423" spans="1:4" x14ac:dyDescent="0.25">
      <c r="A11423" s="4" t="str">
        <f>HYPERLINK("http://www.autodoc.ru/Web/price/art/SETOL95000R?analog=on","SETOL95000R")</f>
        <v>SETOL95000R</v>
      </c>
      <c r="B11423" s="1" t="s">
        <v>17614</v>
      </c>
      <c r="C11423" s="1" t="s">
        <v>2838</v>
      </c>
      <c r="D11423" t="s">
        <v>17615</v>
      </c>
    </row>
    <row r="11424" spans="1:4" x14ac:dyDescent="0.25">
      <c r="A11424" s="4" t="str">
        <f>HYPERLINK("http://www.autodoc.ru/Web/price/art/SETOL91001L?analog=on","SETOL91001L")</f>
        <v>SETOL91001L</v>
      </c>
      <c r="B11424" s="1" t="s">
        <v>17616</v>
      </c>
      <c r="C11424" s="1" t="s">
        <v>163</v>
      </c>
      <c r="D11424" t="s">
        <v>17617</v>
      </c>
    </row>
    <row r="11425" spans="1:4" x14ac:dyDescent="0.25">
      <c r="A11425" s="4" t="str">
        <f>HYPERLINK("http://www.autodoc.ru/Web/price/art/SETOL91001R?analog=on","SETOL91001R")</f>
        <v>SETOL91001R</v>
      </c>
      <c r="B11425" s="1" t="s">
        <v>17618</v>
      </c>
      <c r="C11425" s="1" t="s">
        <v>163</v>
      </c>
      <c r="D11425" t="s">
        <v>17619</v>
      </c>
    </row>
    <row r="11426" spans="1:4" x14ac:dyDescent="0.25">
      <c r="A11426" s="4" t="str">
        <f>HYPERLINK("http://www.autodoc.ru/Web/price/art/SETOL91030WL?analog=on","SETOL91030WL")</f>
        <v>SETOL91030WL</v>
      </c>
      <c r="B11426" s="1" t="s">
        <v>17620</v>
      </c>
      <c r="C11426" s="1" t="s">
        <v>163</v>
      </c>
      <c r="D11426" t="s">
        <v>17621</v>
      </c>
    </row>
    <row r="11427" spans="1:4" x14ac:dyDescent="0.25">
      <c r="A11427" s="4" t="str">
        <f>HYPERLINK("http://www.autodoc.ru/Web/price/art/SETOL95030WL?analog=on","SETOL95030WL")</f>
        <v>SETOL95030WL</v>
      </c>
      <c r="B11427" s="1" t="s">
        <v>17622</v>
      </c>
      <c r="C11427" s="1" t="s">
        <v>2838</v>
      </c>
      <c r="D11427" t="s">
        <v>17621</v>
      </c>
    </row>
    <row r="11428" spans="1:4" x14ac:dyDescent="0.25">
      <c r="A11428" s="4" t="str">
        <f>HYPERLINK("http://www.autodoc.ru/Web/price/art/SETOL91030YL?analog=on","SETOL91030YL")</f>
        <v>SETOL91030YL</v>
      </c>
      <c r="B11428" s="1" t="s">
        <v>17623</v>
      </c>
      <c r="C11428" s="1" t="s">
        <v>163</v>
      </c>
      <c r="D11428" t="s">
        <v>17624</v>
      </c>
    </row>
    <row r="11429" spans="1:4" x14ac:dyDescent="0.25">
      <c r="A11429" s="4" t="str">
        <f>HYPERLINK("http://www.autodoc.ru/Web/price/art/SETOL91030WR?analog=on","SETOL91030WR")</f>
        <v>SETOL91030WR</v>
      </c>
      <c r="B11429" s="1" t="s">
        <v>17625</v>
      </c>
      <c r="C11429" s="1" t="s">
        <v>163</v>
      </c>
      <c r="D11429" t="s">
        <v>17626</v>
      </c>
    </row>
    <row r="11430" spans="1:4" x14ac:dyDescent="0.25">
      <c r="A11430" s="4" t="str">
        <f>HYPERLINK("http://www.autodoc.ru/Web/price/art/SETOL95030WR?analog=on","SETOL95030WR")</f>
        <v>SETOL95030WR</v>
      </c>
      <c r="B11430" s="1" t="s">
        <v>17627</v>
      </c>
      <c r="C11430" s="1" t="s">
        <v>2838</v>
      </c>
      <c r="D11430" t="s">
        <v>17626</v>
      </c>
    </row>
    <row r="11431" spans="1:4" x14ac:dyDescent="0.25">
      <c r="A11431" s="4" t="str">
        <f>HYPERLINK("http://www.autodoc.ru/Web/price/art/SETOL91030YR?analog=on","SETOL91030YR")</f>
        <v>SETOL91030YR</v>
      </c>
      <c r="B11431" s="1" t="s">
        <v>17628</v>
      </c>
      <c r="C11431" s="1" t="s">
        <v>163</v>
      </c>
      <c r="D11431" t="s">
        <v>17629</v>
      </c>
    </row>
    <row r="11432" spans="1:4" x14ac:dyDescent="0.25">
      <c r="A11432" s="4" t="str">
        <f>HYPERLINK("http://www.autodoc.ru/Web/price/art/SETOL91100XB?analog=on","SETOL91100XB")</f>
        <v>SETOL91100XB</v>
      </c>
      <c r="B11432" s="1" t="s">
        <v>17630</v>
      </c>
      <c r="C11432" s="1" t="s">
        <v>163</v>
      </c>
      <c r="D11432" t="s">
        <v>17631</v>
      </c>
    </row>
    <row r="11433" spans="1:4" x14ac:dyDescent="0.25">
      <c r="A11433" s="4" t="str">
        <f>HYPERLINK("http://www.autodoc.ru/Web/price/art/SETOL95160X?analog=on","SETOL95160X")</f>
        <v>SETOL95160X</v>
      </c>
      <c r="B11433" s="1" t="s">
        <v>17632</v>
      </c>
      <c r="C11433" s="1" t="s">
        <v>2838</v>
      </c>
      <c r="D11433" t="s">
        <v>17633</v>
      </c>
    </row>
    <row r="11434" spans="1:4" x14ac:dyDescent="0.25">
      <c r="A11434" s="4" t="str">
        <f>HYPERLINK("http://www.autodoc.ru/Web/price/art/SETOL95190?analog=on","SETOL95190")</f>
        <v>SETOL95190</v>
      </c>
      <c r="B11434" s="1" t="s">
        <v>17634</v>
      </c>
      <c r="C11434" s="1" t="s">
        <v>2838</v>
      </c>
      <c r="D11434" t="s">
        <v>17635</v>
      </c>
    </row>
    <row r="11435" spans="1:4" x14ac:dyDescent="0.25">
      <c r="A11435" s="4" t="str">
        <f>HYPERLINK("http://www.autodoc.ru/Web/price/art/SETOL95220B?analog=on","SETOL95220B")</f>
        <v>SETOL95220B</v>
      </c>
      <c r="B11435" s="1" t="s">
        <v>17636</v>
      </c>
      <c r="C11435" s="1" t="s">
        <v>2838</v>
      </c>
      <c r="D11435" t="s">
        <v>17637</v>
      </c>
    </row>
    <row r="11436" spans="1:4" x14ac:dyDescent="0.25">
      <c r="A11436" s="4" t="str">
        <f>HYPERLINK("http://www.autodoc.ru/Web/price/art/SETOL95270R?analog=on","SETOL95270R")</f>
        <v>SETOL95270R</v>
      </c>
      <c r="B11436" s="1" t="s">
        <v>17638</v>
      </c>
      <c r="C11436" s="1" t="s">
        <v>2838</v>
      </c>
      <c r="D11436" t="s">
        <v>17639</v>
      </c>
    </row>
    <row r="11437" spans="1:4" x14ac:dyDescent="0.25">
      <c r="A11437" s="4" t="str">
        <f>HYPERLINK("http://www.autodoc.ru/Web/price/art/SETOL91270R?analog=on","SETOL91270R")</f>
        <v>SETOL91270R</v>
      </c>
      <c r="B11437" s="1" t="s">
        <v>17640</v>
      </c>
      <c r="C11437" s="1" t="s">
        <v>163</v>
      </c>
      <c r="D11437" t="s">
        <v>17641</v>
      </c>
    </row>
    <row r="11438" spans="1:4" x14ac:dyDescent="0.25">
      <c r="A11438" s="4" t="str">
        <f>HYPERLINK("http://www.autodoc.ru/Web/price/art/VWGLF95280TTZ?analog=on","VWGLF95280TTZ")</f>
        <v>VWGLF95280TTZ</v>
      </c>
      <c r="B11438" s="1" t="s">
        <v>7763</v>
      </c>
      <c r="C11438" s="1" t="s">
        <v>1193</v>
      </c>
      <c r="D11438" t="s">
        <v>7764</v>
      </c>
    </row>
    <row r="11439" spans="1:4" x14ac:dyDescent="0.25">
      <c r="A11439" s="4" t="str">
        <f>HYPERLINK("http://www.autodoc.ru/Web/price/art/VWGLF95281TTZ?analog=on","VWGLF95281TTZ")</f>
        <v>VWGLF95281TTZ</v>
      </c>
      <c r="B11439" s="1" t="s">
        <v>7763</v>
      </c>
      <c r="C11439" s="1" t="s">
        <v>1193</v>
      </c>
      <c r="D11439" t="s">
        <v>17553</v>
      </c>
    </row>
    <row r="11440" spans="1:4" x14ac:dyDescent="0.25">
      <c r="A11440" s="4" t="str">
        <f>HYPERLINK("http://www.autodoc.ru/Web/price/art/VWGLF95282YZ?analog=on","VWGLF95282YZ")</f>
        <v>VWGLF95282YZ</v>
      </c>
      <c r="B11440" s="1" t="s">
        <v>17554</v>
      </c>
      <c r="C11440" s="1" t="s">
        <v>1193</v>
      </c>
      <c r="D11440" t="s">
        <v>17555</v>
      </c>
    </row>
    <row r="11441" spans="1:4" x14ac:dyDescent="0.25">
      <c r="A11441" s="4" t="str">
        <f>HYPERLINK("http://www.autodoc.ru/Web/price/art/SETOL91330?analog=on","SETOL91330")</f>
        <v>SETOL91330</v>
      </c>
      <c r="B11441" s="1" t="s">
        <v>17642</v>
      </c>
      <c r="C11441" s="1" t="s">
        <v>2671</v>
      </c>
      <c r="D11441" t="s">
        <v>17643</v>
      </c>
    </row>
    <row r="11442" spans="1:4" x14ac:dyDescent="0.25">
      <c r="A11442" s="4" t="str">
        <f>HYPERLINK("http://www.autodoc.ru/Web/price/art/SETOL95740RTL?analog=on","SETOL95740RTL")</f>
        <v>SETOL95740RTL</v>
      </c>
      <c r="B11442" s="1" t="s">
        <v>17644</v>
      </c>
      <c r="C11442" s="1" t="s">
        <v>2838</v>
      </c>
      <c r="D11442" t="s">
        <v>17645</v>
      </c>
    </row>
    <row r="11443" spans="1:4" x14ac:dyDescent="0.25">
      <c r="A11443" s="4" t="str">
        <f>HYPERLINK("http://www.autodoc.ru/Web/price/art/SETOL95740RTR?analog=on","SETOL95740RTR")</f>
        <v>SETOL95740RTR</v>
      </c>
      <c r="B11443" s="1" t="s">
        <v>17646</v>
      </c>
      <c r="C11443" s="1" t="s">
        <v>2838</v>
      </c>
      <c r="D11443" t="s">
        <v>17647</v>
      </c>
    </row>
    <row r="11444" spans="1:4" x14ac:dyDescent="0.25">
      <c r="A11444" s="4" t="str">
        <f>HYPERLINK("http://www.autodoc.ru/Web/price/art/SETOL91911?analog=on","SETOL91911")</f>
        <v>SETOL91911</v>
      </c>
      <c r="B11444" s="1" t="s">
        <v>17648</v>
      </c>
      <c r="C11444" s="1" t="s">
        <v>2457</v>
      </c>
      <c r="D11444" t="s">
        <v>17649</v>
      </c>
    </row>
    <row r="11445" spans="1:4" x14ac:dyDescent="0.25">
      <c r="A11445" s="4" t="str">
        <f>HYPERLINK("http://www.autodoc.ru/Web/price/art/VWGLF84914?analog=on","VWGLF84914")</f>
        <v>VWGLF84914</v>
      </c>
      <c r="B11445" s="1" t="s">
        <v>17650</v>
      </c>
      <c r="C11445" s="1" t="s">
        <v>2200</v>
      </c>
      <c r="D11445" t="s">
        <v>17651</v>
      </c>
    </row>
    <row r="11446" spans="1:4" x14ac:dyDescent="0.25">
      <c r="A11446" s="4" t="str">
        <f>HYPERLINK("http://www.autodoc.ru/Web/price/art/VWGLF93970?analog=on","VWGLF93970")</f>
        <v>VWGLF93970</v>
      </c>
      <c r="B11446" s="1" t="s">
        <v>17584</v>
      </c>
      <c r="C11446" s="1" t="s">
        <v>8360</v>
      </c>
      <c r="D11446" t="s">
        <v>17585</v>
      </c>
    </row>
    <row r="11447" spans="1:4" x14ac:dyDescent="0.25">
      <c r="A11447" s="2" t="s">
        <v>17652</v>
      </c>
      <c r="B11447" s="2"/>
      <c r="C11447" s="2"/>
      <c r="D11447" s="2"/>
    </row>
    <row r="11448" spans="1:4" x14ac:dyDescent="0.25">
      <c r="A11448" s="3" t="s">
        <v>17653</v>
      </c>
      <c r="B11448" s="3"/>
      <c r="C11448" s="3"/>
      <c r="D11448" s="3"/>
    </row>
    <row r="11449" spans="1:4" x14ac:dyDescent="0.25">
      <c r="A11449" s="4" t="str">
        <f>HYPERLINK("http://www.autodoc.ru/Web/price/art/SDFAB00000L?analog=on","SDFAB00000L")</f>
        <v>SDFAB00000L</v>
      </c>
      <c r="B11449" s="1" t="s">
        <v>17654</v>
      </c>
      <c r="C11449" s="1" t="s">
        <v>3014</v>
      </c>
      <c r="D11449" t="s">
        <v>17655</v>
      </c>
    </row>
    <row r="11450" spans="1:4" x14ac:dyDescent="0.25">
      <c r="A11450" s="4" t="str">
        <f>HYPERLINK("http://www.autodoc.ru/Web/price/art/SDFAB00000R?analog=on","SDFAB00000R")</f>
        <v>SDFAB00000R</v>
      </c>
      <c r="B11450" s="1" t="s">
        <v>17656</v>
      </c>
      <c r="C11450" s="1" t="s">
        <v>3014</v>
      </c>
      <c r="D11450" t="s">
        <v>17657</v>
      </c>
    </row>
    <row r="11451" spans="1:4" x14ac:dyDescent="0.25">
      <c r="A11451" s="4" t="str">
        <f>HYPERLINK("http://www.autodoc.ru/Web/price/art/SDFAB00001BL?analog=on","SDFAB00001BL")</f>
        <v>SDFAB00001BL</v>
      </c>
      <c r="B11451" s="1" t="s">
        <v>17658</v>
      </c>
      <c r="C11451" s="1" t="s">
        <v>3014</v>
      </c>
      <c r="D11451" t="s">
        <v>17659</v>
      </c>
    </row>
    <row r="11452" spans="1:4" x14ac:dyDescent="0.25">
      <c r="A11452" s="4" t="str">
        <f>HYPERLINK("http://www.autodoc.ru/Web/price/art/SDFAB00001BR?analog=on","SDFAB00001BR")</f>
        <v>SDFAB00001BR</v>
      </c>
      <c r="B11452" s="1" t="s">
        <v>17660</v>
      </c>
      <c r="C11452" s="1" t="s">
        <v>3014</v>
      </c>
      <c r="D11452" t="s">
        <v>17661</v>
      </c>
    </row>
    <row r="11453" spans="1:4" x14ac:dyDescent="0.25">
      <c r="A11453" s="4" t="str">
        <f>HYPERLINK("http://www.autodoc.ru/Web/price/art/SDFAB00002HN?analog=on","SDFAB00002HN")</f>
        <v>SDFAB00002HN</v>
      </c>
      <c r="B11453" s="1" t="s">
        <v>17662</v>
      </c>
      <c r="C11453" s="1" t="s">
        <v>7966</v>
      </c>
      <c r="D11453" t="s">
        <v>17663</v>
      </c>
    </row>
    <row r="11454" spans="1:4" x14ac:dyDescent="0.25">
      <c r="A11454" s="4" t="str">
        <f>HYPERLINK("http://www.autodoc.ru/Web/price/art/SDFAB00002BN?analog=on","SDFAB00002BN")</f>
        <v>SDFAB00002BN</v>
      </c>
      <c r="B11454" s="1" t="s">
        <v>17664</v>
      </c>
      <c r="C11454" s="1" t="s">
        <v>7966</v>
      </c>
      <c r="D11454" t="s">
        <v>17665</v>
      </c>
    </row>
    <row r="11455" spans="1:4" x14ac:dyDescent="0.25">
      <c r="A11455" s="4" t="str">
        <f>HYPERLINK("http://www.autodoc.ru/Web/price/art/SDFAB00070L?analog=on","SDFAB00070L")</f>
        <v>SDFAB00070L</v>
      </c>
      <c r="B11455" s="1" t="s">
        <v>17666</v>
      </c>
      <c r="C11455" s="1" t="s">
        <v>7966</v>
      </c>
      <c r="D11455" t="s">
        <v>17667</v>
      </c>
    </row>
    <row r="11456" spans="1:4" x14ac:dyDescent="0.25">
      <c r="A11456" s="4" t="str">
        <f>HYPERLINK("http://www.autodoc.ru/Web/price/art/SDFAB00070R?analog=on","SDFAB00070R")</f>
        <v>SDFAB00070R</v>
      </c>
      <c r="B11456" s="1" t="s">
        <v>17668</v>
      </c>
      <c r="C11456" s="1" t="s">
        <v>7966</v>
      </c>
      <c r="D11456" t="s">
        <v>17669</v>
      </c>
    </row>
    <row r="11457" spans="1:4" x14ac:dyDescent="0.25">
      <c r="A11457" s="4" t="str">
        <f>HYPERLINK("http://www.autodoc.ru/Web/price/art/VWTRN03070L?analog=on","VWTRN03070L")</f>
        <v>VWTRN03070L</v>
      </c>
      <c r="B11457" s="1" t="s">
        <v>17670</v>
      </c>
      <c r="C11457" s="1" t="s">
        <v>12870</v>
      </c>
      <c r="D11457" t="s">
        <v>17671</v>
      </c>
    </row>
    <row r="11458" spans="1:4" x14ac:dyDescent="0.25">
      <c r="A11458" s="4" t="str">
        <f>HYPERLINK("http://www.autodoc.ru/Web/price/art/VWTRN03070R?analog=on","VWTRN03070R")</f>
        <v>VWTRN03070R</v>
      </c>
      <c r="B11458" s="1" t="s">
        <v>17672</v>
      </c>
      <c r="C11458" s="1" t="s">
        <v>12870</v>
      </c>
      <c r="D11458" t="s">
        <v>17673</v>
      </c>
    </row>
    <row r="11459" spans="1:4" x14ac:dyDescent="0.25">
      <c r="A11459" s="4" t="str">
        <f>HYPERLINK("http://www.autodoc.ru/Web/price/art/VWTRN05070L?analog=on","VWTRN05070L")</f>
        <v>VWTRN05070L</v>
      </c>
      <c r="B11459" s="1" t="s">
        <v>17674</v>
      </c>
      <c r="C11459" s="1" t="s">
        <v>11796</v>
      </c>
      <c r="D11459" t="s">
        <v>17675</v>
      </c>
    </row>
    <row r="11460" spans="1:4" x14ac:dyDescent="0.25">
      <c r="A11460" s="4" t="str">
        <f>HYPERLINK("http://www.autodoc.ru/Web/price/art/VWTRN05070R?analog=on","VWTRN05070R")</f>
        <v>VWTRN05070R</v>
      </c>
      <c r="B11460" s="1" t="s">
        <v>17676</v>
      </c>
      <c r="C11460" s="1" t="s">
        <v>11796</v>
      </c>
      <c r="D11460" t="s">
        <v>17677</v>
      </c>
    </row>
    <row r="11461" spans="1:4" x14ac:dyDescent="0.25">
      <c r="A11461" s="4" t="str">
        <f>HYPERLINK("http://www.autodoc.ru/Web/price/art/VWTRN05071L?analog=on","VWTRN05071L")</f>
        <v>VWTRN05071L</v>
      </c>
      <c r="B11461" s="1" t="s">
        <v>17674</v>
      </c>
      <c r="C11461" s="1" t="s">
        <v>11796</v>
      </c>
      <c r="D11461" t="s">
        <v>17678</v>
      </c>
    </row>
    <row r="11462" spans="1:4" x14ac:dyDescent="0.25">
      <c r="A11462" s="4" t="str">
        <f>HYPERLINK("http://www.autodoc.ru/Web/price/art/VWTRN05071R?analog=on","VWTRN05071R")</f>
        <v>VWTRN05071R</v>
      </c>
      <c r="B11462" s="1" t="s">
        <v>17676</v>
      </c>
      <c r="C11462" s="1" t="s">
        <v>11796</v>
      </c>
      <c r="D11462" t="s">
        <v>17679</v>
      </c>
    </row>
    <row r="11463" spans="1:4" x14ac:dyDescent="0.25">
      <c r="A11463" s="4" t="str">
        <f>HYPERLINK("http://www.autodoc.ru/Web/price/art/VWTRN05080L?analog=on","VWTRN05080L")</f>
        <v>VWTRN05080L</v>
      </c>
      <c r="C11463" s="1" t="s">
        <v>11796</v>
      </c>
      <c r="D11463" t="s">
        <v>17680</v>
      </c>
    </row>
    <row r="11464" spans="1:4" x14ac:dyDescent="0.25">
      <c r="A11464" s="4" t="str">
        <f>HYPERLINK("http://www.autodoc.ru/Web/price/art/VWTRN05080R?analog=on","VWTRN05080R")</f>
        <v>VWTRN05080R</v>
      </c>
      <c r="C11464" s="1" t="s">
        <v>11796</v>
      </c>
      <c r="D11464" t="s">
        <v>17681</v>
      </c>
    </row>
    <row r="11465" spans="1:4" x14ac:dyDescent="0.25">
      <c r="A11465" s="4" t="str">
        <f>HYPERLINK("http://www.autodoc.ru/Web/price/art/SDFAB00100HB?analog=on","SDFAB00100HB")</f>
        <v>SDFAB00100HB</v>
      </c>
      <c r="B11465" s="1" t="s">
        <v>17682</v>
      </c>
      <c r="C11465" s="1" t="s">
        <v>3014</v>
      </c>
      <c r="D11465" t="s">
        <v>17683</v>
      </c>
    </row>
    <row r="11466" spans="1:4" x14ac:dyDescent="0.25">
      <c r="A11466" s="4" t="str">
        <f>HYPERLINK("http://www.autodoc.ru/Web/price/art/SDFAB05160X?analog=on","SDFAB05160X")</f>
        <v>SDFAB05160X</v>
      </c>
      <c r="B11466" s="1" t="s">
        <v>17684</v>
      </c>
      <c r="C11466" s="1" t="s">
        <v>815</v>
      </c>
      <c r="D11466" t="s">
        <v>17685</v>
      </c>
    </row>
    <row r="11467" spans="1:4" x14ac:dyDescent="0.25">
      <c r="A11467" s="4" t="str">
        <f>HYPERLINK("http://www.autodoc.ru/Web/price/art/SDFAB00160G?analog=on","SDFAB00160G")</f>
        <v>SDFAB00160G</v>
      </c>
      <c r="B11467" s="1" t="s">
        <v>17686</v>
      </c>
      <c r="C11467" s="1" t="s">
        <v>3014</v>
      </c>
      <c r="D11467" t="s">
        <v>17687</v>
      </c>
    </row>
    <row r="11468" spans="1:4" x14ac:dyDescent="0.25">
      <c r="A11468" s="4" t="str">
        <f>HYPERLINK("http://www.autodoc.ru/Web/price/art/SDFAB00160TG?analog=on","SDFAB00160TG")</f>
        <v>SDFAB00160TG</v>
      </c>
      <c r="B11468" s="1" t="s">
        <v>17686</v>
      </c>
      <c r="C11468" s="1" t="s">
        <v>3014</v>
      </c>
      <c r="D11468" t="s">
        <v>17688</v>
      </c>
    </row>
    <row r="11469" spans="1:4" x14ac:dyDescent="0.25">
      <c r="A11469" s="4" t="str">
        <f>HYPERLINK("http://www.autodoc.ru/Web/price/art/SDFAB00161?analog=on","SDFAB00161")</f>
        <v>SDFAB00161</v>
      </c>
      <c r="B11469" s="1" t="s">
        <v>17686</v>
      </c>
      <c r="C11469" s="1" t="s">
        <v>3014</v>
      </c>
      <c r="D11469" t="s">
        <v>17689</v>
      </c>
    </row>
    <row r="11470" spans="1:4" x14ac:dyDescent="0.25">
      <c r="A11470" s="4" t="str">
        <f>HYPERLINK("http://www.autodoc.ru/Web/price/art/SDFAB05161?analog=on","SDFAB05161")</f>
        <v>SDFAB05161</v>
      </c>
      <c r="B11470" s="1" t="s">
        <v>17684</v>
      </c>
      <c r="C11470" s="1" t="s">
        <v>815</v>
      </c>
      <c r="D11470" t="s">
        <v>17690</v>
      </c>
    </row>
    <row r="11471" spans="1:4" x14ac:dyDescent="0.25">
      <c r="A11471" s="4" t="str">
        <f>HYPERLINK("http://www.autodoc.ru/Web/price/art/SDOCT05162?analog=on","SDOCT05162")</f>
        <v>SDOCT05162</v>
      </c>
      <c r="B11471" s="1" t="s">
        <v>17691</v>
      </c>
      <c r="C11471" s="1" t="s">
        <v>725</v>
      </c>
      <c r="D11471" t="s">
        <v>17692</v>
      </c>
    </row>
    <row r="11472" spans="1:4" x14ac:dyDescent="0.25">
      <c r="A11472" s="4" t="str">
        <f>HYPERLINK("http://www.autodoc.ru/Web/price/art/SDFAB00170BL?analog=on","SDFAB00170BL")</f>
        <v>SDFAB00170BL</v>
      </c>
      <c r="B11472" s="1" t="s">
        <v>17693</v>
      </c>
      <c r="C11472" s="1" t="s">
        <v>3014</v>
      </c>
      <c r="D11472" t="s">
        <v>17694</v>
      </c>
    </row>
    <row r="11473" spans="1:4" x14ac:dyDescent="0.25">
      <c r="A11473" s="4" t="str">
        <f>HYPERLINK("http://www.autodoc.ru/Web/price/art/SDFAB00170BR?analog=on","SDFAB00170BR")</f>
        <v>SDFAB00170BR</v>
      </c>
      <c r="B11473" s="1" t="s">
        <v>17695</v>
      </c>
      <c r="C11473" s="1" t="s">
        <v>3014</v>
      </c>
      <c r="D11473" t="s">
        <v>17696</v>
      </c>
    </row>
    <row r="11474" spans="1:4" x14ac:dyDescent="0.25">
      <c r="A11474" s="4" t="str">
        <f>HYPERLINK("http://www.autodoc.ru/Web/price/art/SDFAB05190?analog=on","SDFAB05190")</f>
        <v>SDFAB05190</v>
      </c>
      <c r="B11474" s="1" t="s">
        <v>17697</v>
      </c>
      <c r="C11474" s="1" t="s">
        <v>815</v>
      </c>
      <c r="D11474" t="s">
        <v>17698</v>
      </c>
    </row>
    <row r="11475" spans="1:4" x14ac:dyDescent="0.25">
      <c r="A11475" s="4" t="str">
        <f>HYPERLINK("http://www.autodoc.ru/Web/price/art/SDFAB00190BC?analog=on","SDFAB00190BC")</f>
        <v>SDFAB00190BC</v>
      </c>
      <c r="B11475" s="1" t="s">
        <v>17699</v>
      </c>
      <c r="C11475" s="1" t="s">
        <v>3014</v>
      </c>
      <c r="D11475" t="s">
        <v>17700</v>
      </c>
    </row>
    <row r="11476" spans="1:4" x14ac:dyDescent="0.25">
      <c r="A11476" s="4" t="str">
        <f>HYPERLINK("http://www.autodoc.ru/Web/price/art/SDFAB00240?analog=on","SDFAB00240")</f>
        <v>SDFAB00240</v>
      </c>
      <c r="B11476" s="1" t="s">
        <v>17701</v>
      </c>
      <c r="C11476" s="1" t="s">
        <v>3014</v>
      </c>
      <c r="D11476" t="s">
        <v>17702</v>
      </c>
    </row>
    <row r="11477" spans="1:4" x14ac:dyDescent="0.25">
      <c r="A11477" s="4" t="str">
        <f>HYPERLINK("http://www.autodoc.ru/Web/price/art/SDFAB00270L?analog=on","SDFAB00270L")</f>
        <v>SDFAB00270L</v>
      </c>
      <c r="B11477" s="1" t="s">
        <v>17703</v>
      </c>
      <c r="C11477" s="1" t="s">
        <v>3014</v>
      </c>
      <c r="D11477" t="s">
        <v>17704</v>
      </c>
    </row>
    <row r="11478" spans="1:4" x14ac:dyDescent="0.25">
      <c r="A11478" s="4" t="str">
        <f>HYPERLINK("http://www.autodoc.ru/Web/price/art/SDFAB00270R?analog=on","SDFAB00270R")</f>
        <v>SDFAB00270R</v>
      </c>
      <c r="B11478" s="1" t="s">
        <v>17705</v>
      </c>
      <c r="C11478" s="1" t="s">
        <v>3014</v>
      </c>
      <c r="D11478" t="s">
        <v>17706</v>
      </c>
    </row>
    <row r="11479" spans="1:4" x14ac:dyDescent="0.25">
      <c r="A11479" s="4" t="str">
        <f>HYPERLINK("http://www.autodoc.ru/Web/price/art/SDFAB00300L?analog=on","SDFAB00300L")</f>
        <v>SDFAB00300L</v>
      </c>
      <c r="B11479" s="1" t="s">
        <v>17707</v>
      </c>
      <c r="C11479" s="1" t="s">
        <v>3014</v>
      </c>
      <c r="D11479" t="s">
        <v>17708</v>
      </c>
    </row>
    <row r="11480" spans="1:4" x14ac:dyDescent="0.25">
      <c r="A11480" s="4" t="str">
        <f>HYPERLINK("http://www.autodoc.ru/Web/price/art/SDFAB00300R?analog=on","SDFAB00300R")</f>
        <v>SDFAB00300R</v>
      </c>
      <c r="B11480" s="1" t="s">
        <v>17709</v>
      </c>
      <c r="C11480" s="1" t="s">
        <v>3014</v>
      </c>
      <c r="D11480" t="s">
        <v>17710</v>
      </c>
    </row>
    <row r="11481" spans="1:4" x14ac:dyDescent="0.25">
      <c r="A11481" s="4" t="str">
        <f>HYPERLINK("http://www.autodoc.ru/Web/price/art/SDFAB00301L?analog=on","SDFAB00301L")</f>
        <v>SDFAB00301L</v>
      </c>
      <c r="B11481" s="1" t="s">
        <v>17707</v>
      </c>
      <c r="C11481" s="1" t="s">
        <v>3014</v>
      </c>
      <c r="D11481" t="s">
        <v>17711</v>
      </c>
    </row>
    <row r="11482" spans="1:4" x14ac:dyDescent="0.25">
      <c r="A11482" s="4" t="str">
        <f>HYPERLINK("http://www.autodoc.ru/Web/price/art/SDFAB00301R?analog=on","SDFAB00301R")</f>
        <v>SDFAB00301R</v>
      </c>
      <c r="B11482" s="1" t="s">
        <v>17709</v>
      </c>
      <c r="C11482" s="1" t="s">
        <v>3014</v>
      </c>
      <c r="D11482" t="s">
        <v>17712</v>
      </c>
    </row>
    <row r="11483" spans="1:4" x14ac:dyDescent="0.25">
      <c r="A11483" s="4" t="str">
        <f>HYPERLINK("http://www.autodoc.ru/Web/price/art/SDFAB00330?analog=on","SDFAB00330")</f>
        <v>SDFAB00330</v>
      </c>
      <c r="B11483" s="1" t="s">
        <v>17713</v>
      </c>
      <c r="C11483" s="1" t="s">
        <v>3014</v>
      </c>
      <c r="D11483" t="s">
        <v>17714</v>
      </c>
    </row>
    <row r="11484" spans="1:4" x14ac:dyDescent="0.25">
      <c r="A11484" s="4" t="str">
        <f>HYPERLINK("http://www.autodoc.ru/Web/price/art/SDFAB00380P?analog=on","SDFAB00380P")</f>
        <v>SDFAB00380P</v>
      </c>
      <c r="B11484" s="1" t="s">
        <v>17715</v>
      </c>
      <c r="C11484" s="1" t="s">
        <v>3014</v>
      </c>
      <c r="D11484" t="s">
        <v>17716</v>
      </c>
    </row>
    <row r="11485" spans="1:4" x14ac:dyDescent="0.25">
      <c r="A11485" s="4" t="str">
        <f>HYPERLINK("http://www.autodoc.ru/Web/price/art/SDFAB00381P?analog=on","SDFAB00381P")</f>
        <v>SDFAB00381P</v>
      </c>
      <c r="B11485" s="1" t="s">
        <v>17717</v>
      </c>
      <c r="C11485" s="1" t="s">
        <v>3014</v>
      </c>
      <c r="D11485" t="s">
        <v>17718</v>
      </c>
    </row>
    <row r="11486" spans="1:4" x14ac:dyDescent="0.25">
      <c r="A11486" s="4" t="str">
        <f>HYPERLINK("http://www.autodoc.ru/Web/price/art/SDFAB00382P?analog=on","SDFAB00382P")</f>
        <v>SDFAB00382P</v>
      </c>
      <c r="B11486" s="1" t="s">
        <v>17719</v>
      </c>
      <c r="C11486" s="1" t="s">
        <v>3014</v>
      </c>
      <c r="D11486" t="s">
        <v>17720</v>
      </c>
    </row>
    <row r="11487" spans="1:4" x14ac:dyDescent="0.25">
      <c r="A11487" s="4" t="str">
        <f>HYPERLINK("http://www.autodoc.ru/Web/price/art/SDFAB00390?analog=on","SDFAB00390")</f>
        <v>SDFAB00390</v>
      </c>
      <c r="B11487" s="1" t="s">
        <v>17721</v>
      </c>
      <c r="C11487" s="1" t="s">
        <v>3014</v>
      </c>
      <c r="D11487" t="s">
        <v>17722</v>
      </c>
    </row>
    <row r="11488" spans="1:4" x14ac:dyDescent="0.25">
      <c r="A11488" s="4" t="str">
        <f>HYPERLINK("http://www.autodoc.ru/Web/price/art/SDFAB00450L?analog=on","SDFAB00450L")</f>
        <v>SDFAB00450L</v>
      </c>
      <c r="B11488" s="1" t="s">
        <v>17723</v>
      </c>
      <c r="C11488" s="1" t="s">
        <v>3014</v>
      </c>
      <c r="D11488" t="s">
        <v>17724</v>
      </c>
    </row>
    <row r="11489" spans="1:4" x14ac:dyDescent="0.25">
      <c r="A11489" s="4" t="str">
        <f>HYPERLINK("http://www.autodoc.ru/Web/price/art/SDFAB00450R?analog=on","SDFAB00450R")</f>
        <v>SDFAB00450R</v>
      </c>
      <c r="B11489" s="1" t="s">
        <v>17725</v>
      </c>
      <c r="C11489" s="1" t="s">
        <v>3014</v>
      </c>
      <c r="D11489" t="s">
        <v>17726</v>
      </c>
    </row>
    <row r="11490" spans="1:4" x14ac:dyDescent="0.25">
      <c r="A11490" s="4" t="str">
        <f>HYPERLINK("http://www.autodoc.ru/Web/price/art/SDFAB00451L?analog=on","SDFAB00451L")</f>
        <v>SDFAB00451L</v>
      </c>
      <c r="B11490" s="1" t="s">
        <v>17727</v>
      </c>
      <c r="C11490" s="1" t="s">
        <v>3014</v>
      </c>
      <c r="D11490" t="s">
        <v>17728</v>
      </c>
    </row>
    <row r="11491" spans="1:4" x14ac:dyDescent="0.25">
      <c r="A11491" s="4" t="str">
        <f>HYPERLINK("http://www.autodoc.ru/Web/price/art/SDFAB00451R?analog=on","SDFAB00451R")</f>
        <v>SDFAB00451R</v>
      </c>
      <c r="B11491" s="1" t="s">
        <v>17729</v>
      </c>
      <c r="C11491" s="1" t="s">
        <v>3014</v>
      </c>
      <c r="D11491" t="s">
        <v>17730</v>
      </c>
    </row>
    <row r="11492" spans="1:4" x14ac:dyDescent="0.25">
      <c r="A11492" s="4" t="str">
        <f>HYPERLINK("http://www.autodoc.ru/Web/price/art/SDOCT96460L?analog=on","SDOCT96460L")</f>
        <v>SDOCT96460L</v>
      </c>
      <c r="B11492" s="1" t="s">
        <v>17731</v>
      </c>
      <c r="C11492" s="1" t="s">
        <v>639</v>
      </c>
      <c r="D11492" t="s">
        <v>17732</v>
      </c>
    </row>
    <row r="11493" spans="1:4" x14ac:dyDescent="0.25">
      <c r="A11493" s="4" t="str">
        <f>HYPERLINK("http://www.autodoc.ru/Web/price/art/SDOCT96460R?analog=on","SDOCT96460R")</f>
        <v>SDOCT96460R</v>
      </c>
      <c r="B11493" s="1" t="s">
        <v>17733</v>
      </c>
      <c r="C11493" s="1" t="s">
        <v>639</v>
      </c>
      <c r="D11493" t="s">
        <v>17734</v>
      </c>
    </row>
    <row r="11494" spans="1:4" x14ac:dyDescent="0.25">
      <c r="A11494" s="4" t="str">
        <f>HYPERLINK("http://www.autodoc.ru/Web/price/art/SDFAB00480L?analog=on","SDFAB00480L")</f>
        <v>SDFAB00480L</v>
      </c>
      <c r="B11494" s="1" t="s">
        <v>17735</v>
      </c>
      <c r="C11494" s="1" t="s">
        <v>3014</v>
      </c>
      <c r="D11494" t="s">
        <v>17736</v>
      </c>
    </row>
    <row r="11495" spans="1:4" x14ac:dyDescent="0.25">
      <c r="A11495" s="4" t="str">
        <f>HYPERLINK("http://www.autodoc.ru/Web/price/art/SDFAB00480R?analog=on","SDFAB00480R")</f>
        <v>SDFAB00480R</v>
      </c>
      <c r="B11495" s="1" t="s">
        <v>17737</v>
      </c>
      <c r="C11495" s="1" t="s">
        <v>3014</v>
      </c>
      <c r="D11495" t="s">
        <v>17738</v>
      </c>
    </row>
    <row r="11496" spans="1:4" x14ac:dyDescent="0.25">
      <c r="A11496" s="4" t="str">
        <f>HYPERLINK("http://www.autodoc.ru/Web/price/art/SDFAB00490L?analog=on","SDFAB00490L")</f>
        <v>SDFAB00490L</v>
      </c>
      <c r="B11496" s="1" t="s">
        <v>17739</v>
      </c>
      <c r="C11496" s="1" t="s">
        <v>3014</v>
      </c>
      <c r="D11496" t="s">
        <v>17740</v>
      </c>
    </row>
    <row r="11497" spans="1:4" x14ac:dyDescent="0.25">
      <c r="A11497" s="4" t="str">
        <f>HYPERLINK("http://www.autodoc.ru/Web/price/art/SDFAB00490R?analog=on","SDFAB00490R")</f>
        <v>SDFAB00490R</v>
      </c>
      <c r="B11497" s="1" t="s">
        <v>17741</v>
      </c>
      <c r="C11497" s="1" t="s">
        <v>3014</v>
      </c>
      <c r="D11497" t="s">
        <v>17742</v>
      </c>
    </row>
    <row r="11498" spans="1:4" x14ac:dyDescent="0.25">
      <c r="A11498" s="4" t="str">
        <f>HYPERLINK("http://www.autodoc.ru/Web/price/art/SDFAB00640X?analog=on","SDFAB00640X")</f>
        <v>SDFAB00640X</v>
      </c>
      <c r="B11498" s="1" t="s">
        <v>17743</v>
      </c>
      <c r="C11498" s="1" t="s">
        <v>3014</v>
      </c>
      <c r="D11498" t="s">
        <v>17744</v>
      </c>
    </row>
    <row r="11499" spans="1:4" x14ac:dyDescent="0.25">
      <c r="A11499" s="4" t="str">
        <f>HYPERLINK("http://www.autodoc.ru/Web/price/art/SDFAB00740HN?analog=on","SDFAB00740HN")</f>
        <v>SDFAB00740HN</v>
      </c>
      <c r="B11499" s="1" t="s">
        <v>17745</v>
      </c>
      <c r="C11499" s="1" t="s">
        <v>3014</v>
      </c>
      <c r="D11499" t="s">
        <v>17746</v>
      </c>
    </row>
    <row r="11500" spans="1:4" x14ac:dyDescent="0.25">
      <c r="A11500" s="4" t="str">
        <f>HYPERLINK("http://www.autodoc.ru/Web/price/art/SDFAB05740L?analog=on","SDFAB05740L")</f>
        <v>SDFAB05740L</v>
      </c>
      <c r="B11500" s="1" t="s">
        <v>17747</v>
      </c>
      <c r="C11500" s="1" t="s">
        <v>725</v>
      </c>
      <c r="D11500" t="s">
        <v>17748</v>
      </c>
    </row>
    <row r="11501" spans="1:4" x14ac:dyDescent="0.25">
      <c r="A11501" s="4" t="str">
        <f>HYPERLINK("http://www.autodoc.ru/Web/price/art/SDFAB05740R?analog=on","SDFAB05740R")</f>
        <v>SDFAB05740R</v>
      </c>
      <c r="B11501" s="1" t="s">
        <v>17749</v>
      </c>
      <c r="C11501" s="1" t="s">
        <v>725</v>
      </c>
      <c r="D11501" t="s">
        <v>17750</v>
      </c>
    </row>
    <row r="11502" spans="1:4" x14ac:dyDescent="0.25">
      <c r="A11502" s="4" t="str">
        <f>HYPERLINK("http://www.autodoc.ru/Web/price/art/SDFAB05741L?analog=on","SDFAB05741L")</f>
        <v>SDFAB05741L</v>
      </c>
      <c r="B11502" s="1" t="s">
        <v>17751</v>
      </c>
      <c r="C11502" s="1" t="s">
        <v>725</v>
      </c>
      <c r="D11502" t="s">
        <v>17752</v>
      </c>
    </row>
    <row r="11503" spans="1:4" x14ac:dyDescent="0.25">
      <c r="A11503" s="4" t="str">
        <f>HYPERLINK("http://www.autodoc.ru/Web/price/art/SDFAB00741L?analog=on","SDFAB00741L")</f>
        <v>SDFAB00741L</v>
      </c>
      <c r="B11503" s="1" t="s">
        <v>17753</v>
      </c>
      <c r="C11503" s="1" t="s">
        <v>7966</v>
      </c>
      <c r="D11503" t="s">
        <v>17748</v>
      </c>
    </row>
    <row r="11504" spans="1:4" x14ac:dyDescent="0.25">
      <c r="A11504" s="4" t="str">
        <f>HYPERLINK("http://www.autodoc.ru/Web/price/art/SDFAB05741R?analog=on","SDFAB05741R")</f>
        <v>SDFAB05741R</v>
      </c>
      <c r="B11504" s="1" t="s">
        <v>17754</v>
      </c>
      <c r="C11504" s="1" t="s">
        <v>725</v>
      </c>
      <c r="D11504" t="s">
        <v>17755</v>
      </c>
    </row>
    <row r="11505" spans="1:4" x14ac:dyDescent="0.25">
      <c r="A11505" s="4" t="str">
        <f>HYPERLINK("http://www.autodoc.ru/Web/price/art/SDFAB00741R?analog=on","SDFAB00741R")</f>
        <v>SDFAB00741R</v>
      </c>
      <c r="B11505" s="1" t="s">
        <v>17756</v>
      </c>
      <c r="C11505" s="1" t="s">
        <v>7966</v>
      </c>
      <c r="D11505" t="s">
        <v>17750</v>
      </c>
    </row>
    <row r="11506" spans="1:4" x14ac:dyDescent="0.25">
      <c r="A11506" s="4" t="str">
        <f>HYPERLINK("http://www.autodoc.ru/Web/price/art/SDFAB05742BN?analog=on","SDFAB05742BN")</f>
        <v>SDFAB05742BN</v>
      </c>
      <c r="B11506" s="1" t="s">
        <v>17757</v>
      </c>
      <c r="C11506" s="1" t="s">
        <v>725</v>
      </c>
      <c r="D11506" t="s">
        <v>17758</v>
      </c>
    </row>
    <row r="11507" spans="1:4" x14ac:dyDescent="0.25">
      <c r="A11507" s="4" t="str">
        <f>HYPERLINK("http://www.autodoc.ru/Web/price/art/SDFAB00810Z?analog=on","SDFAB00810Z")</f>
        <v>SDFAB00810Z</v>
      </c>
      <c r="B11507" s="1" t="s">
        <v>17759</v>
      </c>
      <c r="C11507" s="1" t="s">
        <v>7246</v>
      </c>
      <c r="D11507" t="s">
        <v>17760</v>
      </c>
    </row>
    <row r="11508" spans="1:4" x14ac:dyDescent="0.25">
      <c r="A11508" s="4" t="str">
        <f>HYPERLINK("http://www.autodoc.ru/Web/price/art/SDFAB99910?analog=on","SDFAB99910")</f>
        <v>SDFAB99910</v>
      </c>
      <c r="B11508" s="1" t="s">
        <v>17595</v>
      </c>
      <c r="C11508" s="1" t="s">
        <v>1027</v>
      </c>
      <c r="D11508" t="s">
        <v>17596</v>
      </c>
    </row>
    <row r="11509" spans="1:4" x14ac:dyDescent="0.25">
      <c r="A11509" s="4" t="str">
        <f>HYPERLINK("http://www.autodoc.ru/Web/price/art/SDFAB99911?analog=on","SDFAB99911")</f>
        <v>SDFAB99911</v>
      </c>
      <c r="B11509" s="1" t="s">
        <v>17597</v>
      </c>
      <c r="C11509" s="1" t="s">
        <v>1027</v>
      </c>
      <c r="D11509" t="s">
        <v>17596</v>
      </c>
    </row>
    <row r="11510" spans="1:4" x14ac:dyDescent="0.25">
      <c r="A11510" s="4" t="str">
        <f>HYPERLINK("http://www.autodoc.ru/Web/price/art/SDFAB99931?analog=on","SDFAB99931")</f>
        <v>SDFAB99931</v>
      </c>
      <c r="B11510" s="1" t="s">
        <v>17598</v>
      </c>
      <c r="C11510" s="1" t="s">
        <v>1027</v>
      </c>
      <c r="D11510" t="s">
        <v>17599</v>
      </c>
    </row>
    <row r="11511" spans="1:4" x14ac:dyDescent="0.25">
      <c r="A11511" s="4" t="str">
        <f>HYPERLINK("http://www.autodoc.ru/Web/price/art/SDFAB00970?analog=on","SDFAB00970")</f>
        <v>SDFAB00970</v>
      </c>
      <c r="B11511" s="1" t="s">
        <v>17761</v>
      </c>
      <c r="C11511" s="1" t="s">
        <v>3014</v>
      </c>
      <c r="D11511" t="s">
        <v>17762</v>
      </c>
    </row>
    <row r="11512" spans="1:4" x14ac:dyDescent="0.25">
      <c r="A11512" s="4" t="str">
        <f>HYPERLINK("http://www.autodoc.ru/Web/price/art/SDFAB00971?analog=on","SDFAB00971")</f>
        <v>SDFAB00971</v>
      </c>
      <c r="B11512" s="1" t="s">
        <v>17763</v>
      </c>
      <c r="C11512" s="1" t="s">
        <v>17764</v>
      </c>
      <c r="D11512" t="s">
        <v>17765</v>
      </c>
    </row>
    <row r="11513" spans="1:4" x14ac:dyDescent="0.25">
      <c r="A11513" s="4" t="str">
        <f>HYPERLINK("http://www.autodoc.ru/Web/price/art/SDFAB009R0L?analog=on","SDFAB009R0L")</f>
        <v>SDFAB009R0L</v>
      </c>
      <c r="B11513" s="1" t="s">
        <v>17766</v>
      </c>
      <c r="C11513" s="1" t="s">
        <v>8016</v>
      </c>
      <c r="D11513" t="s">
        <v>17767</v>
      </c>
    </row>
    <row r="11514" spans="1:4" x14ac:dyDescent="0.25">
      <c r="A11514" s="4" t="str">
        <f>HYPERLINK("http://www.autodoc.ru/Web/price/art/SDFAB009R0R?analog=on","SDFAB009R0R")</f>
        <v>SDFAB009R0R</v>
      </c>
      <c r="B11514" s="1" t="s">
        <v>17768</v>
      </c>
      <c r="C11514" s="1" t="s">
        <v>8016</v>
      </c>
      <c r="D11514" t="s">
        <v>17769</v>
      </c>
    </row>
    <row r="11515" spans="1:4" x14ac:dyDescent="0.25">
      <c r="A11515" s="3" t="s">
        <v>17770</v>
      </c>
      <c r="B11515" s="3"/>
      <c r="C11515" s="3"/>
      <c r="D11515" s="3"/>
    </row>
    <row r="11516" spans="1:4" x14ac:dyDescent="0.25">
      <c r="A11516" s="4" t="str">
        <f>HYPERLINK("http://www.autodoc.ru/Web/price/art/SDFAB07000L?analog=on","SDFAB07000L")</f>
        <v>SDFAB07000L</v>
      </c>
      <c r="B11516" s="1" t="s">
        <v>17771</v>
      </c>
      <c r="C11516" s="1" t="s">
        <v>764</v>
      </c>
      <c r="D11516" t="s">
        <v>17772</v>
      </c>
    </row>
    <row r="11517" spans="1:4" x14ac:dyDescent="0.25">
      <c r="A11517" s="4" t="str">
        <f>HYPERLINK("http://www.autodoc.ru/Web/price/art/SDFAB07000R?analog=on","SDFAB07000R")</f>
        <v>SDFAB07000R</v>
      </c>
      <c r="B11517" s="1" t="s">
        <v>17773</v>
      </c>
      <c r="C11517" s="1" t="s">
        <v>764</v>
      </c>
      <c r="D11517" t="s">
        <v>17774</v>
      </c>
    </row>
    <row r="11518" spans="1:4" x14ac:dyDescent="0.25">
      <c r="A11518" s="4" t="str">
        <f>HYPERLINK("http://www.autodoc.ru/Web/price/art/SDFAB07001L?analog=on","SDFAB07001L")</f>
        <v>SDFAB07001L</v>
      </c>
      <c r="B11518" s="1" t="s">
        <v>17775</v>
      </c>
      <c r="C11518" s="1" t="s">
        <v>764</v>
      </c>
      <c r="D11518" t="s">
        <v>17776</v>
      </c>
    </row>
    <row r="11519" spans="1:4" x14ac:dyDescent="0.25">
      <c r="A11519" s="4" t="str">
        <f>HYPERLINK("http://www.autodoc.ru/Web/price/art/SDFAB07001R?analog=on","SDFAB07001R")</f>
        <v>SDFAB07001R</v>
      </c>
      <c r="B11519" s="1" t="s">
        <v>17777</v>
      </c>
      <c r="C11519" s="1" t="s">
        <v>764</v>
      </c>
      <c r="D11519" t="s">
        <v>17778</v>
      </c>
    </row>
    <row r="11520" spans="1:4" x14ac:dyDescent="0.25">
      <c r="A11520" s="4" t="str">
        <f>HYPERLINK("http://www.autodoc.ru/Web/price/art/SDFAB07070L?analog=on","SDFAB07070L")</f>
        <v>SDFAB07070L</v>
      </c>
      <c r="B11520" s="1" t="s">
        <v>17779</v>
      </c>
      <c r="C11520" s="1" t="s">
        <v>764</v>
      </c>
      <c r="D11520" t="s">
        <v>17780</v>
      </c>
    </row>
    <row r="11521" spans="1:4" x14ac:dyDescent="0.25">
      <c r="A11521" s="4" t="str">
        <f>HYPERLINK("http://www.autodoc.ru/Web/price/art/SDFAB07070R?analog=on","SDFAB07070R")</f>
        <v>SDFAB07070R</v>
      </c>
      <c r="B11521" s="1" t="s">
        <v>17781</v>
      </c>
      <c r="C11521" s="1" t="s">
        <v>764</v>
      </c>
      <c r="D11521" t="s">
        <v>17782</v>
      </c>
    </row>
    <row r="11522" spans="1:4" x14ac:dyDescent="0.25">
      <c r="A11522" s="4" t="str">
        <f>HYPERLINK("http://www.autodoc.ru/Web/price/art/VWTRN03071L?analog=on","VWTRN03071L")</f>
        <v>VWTRN03071L</v>
      </c>
      <c r="B11522" s="1" t="s">
        <v>17670</v>
      </c>
      <c r="C11522" s="1" t="s">
        <v>782</v>
      </c>
      <c r="D11522" t="s">
        <v>17783</v>
      </c>
    </row>
    <row r="11523" spans="1:4" x14ac:dyDescent="0.25">
      <c r="A11523" s="4" t="str">
        <f>HYPERLINK("http://www.autodoc.ru/Web/price/art/VWTRN03071R?analog=on","VWTRN03071R")</f>
        <v>VWTRN03071R</v>
      </c>
      <c r="B11523" s="1" t="s">
        <v>17672</v>
      </c>
      <c r="C11523" s="1" t="s">
        <v>782</v>
      </c>
      <c r="D11523" t="s">
        <v>17784</v>
      </c>
    </row>
    <row r="11524" spans="1:4" x14ac:dyDescent="0.25">
      <c r="A11524" s="4" t="str">
        <f>HYPERLINK("http://www.autodoc.ru/Web/price/art/SDFAB07100?analog=on","SDFAB07100")</f>
        <v>SDFAB07100</v>
      </c>
      <c r="B11524" s="1" t="s">
        <v>17785</v>
      </c>
      <c r="C11524" s="1" t="s">
        <v>764</v>
      </c>
      <c r="D11524" t="s">
        <v>17786</v>
      </c>
    </row>
    <row r="11525" spans="1:4" x14ac:dyDescent="0.25">
      <c r="A11525" s="4" t="str">
        <f>HYPERLINK("http://www.autodoc.ru/Web/price/art/SDFAB07120?analog=on","SDFAB07120")</f>
        <v>SDFAB07120</v>
      </c>
      <c r="B11525" s="1" t="s">
        <v>17787</v>
      </c>
      <c r="C11525" s="1" t="s">
        <v>764</v>
      </c>
      <c r="D11525" t="s">
        <v>17788</v>
      </c>
    </row>
    <row r="11526" spans="1:4" x14ac:dyDescent="0.25">
      <c r="A11526" s="4" t="str">
        <f>HYPERLINK("http://www.autodoc.ru/Web/price/art/SDFAB07160?analog=on","SDFAB07160")</f>
        <v>SDFAB07160</v>
      </c>
      <c r="B11526" s="1" t="s">
        <v>17789</v>
      </c>
      <c r="C11526" s="1" t="s">
        <v>764</v>
      </c>
      <c r="D11526" t="s">
        <v>17790</v>
      </c>
    </row>
    <row r="11527" spans="1:4" x14ac:dyDescent="0.25">
      <c r="A11527" s="4" t="str">
        <f>HYPERLINK("http://www.autodoc.ru/Web/price/art/SDFAB07161?analog=on","SDFAB07161")</f>
        <v>SDFAB07161</v>
      </c>
      <c r="B11527" s="1" t="s">
        <v>17789</v>
      </c>
      <c r="C11527" s="1" t="s">
        <v>764</v>
      </c>
      <c r="D11527" t="s">
        <v>17791</v>
      </c>
    </row>
    <row r="11528" spans="1:4" x14ac:dyDescent="0.25">
      <c r="A11528" s="4" t="str">
        <f>HYPERLINK("http://www.autodoc.ru/Web/price/art/SDFAB07190L?analog=on","SDFAB07190L")</f>
        <v>SDFAB07190L</v>
      </c>
      <c r="B11528" s="1" t="s">
        <v>17792</v>
      </c>
      <c r="C11528" s="1" t="s">
        <v>764</v>
      </c>
      <c r="D11528" t="s">
        <v>17793</v>
      </c>
    </row>
    <row r="11529" spans="1:4" x14ac:dyDescent="0.25">
      <c r="A11529" s="4" t="str">
        <f>HYPERLINK("http://www.autodoc.ru/Web/price/art/SDFAB07190R?analog=on","SDFAB07190R")</f>
        <v>SDFAB07190R</v>
      </c>
      <c r="B11529" s="1" t="s">
        <v>17794</v>
      </c>
      <c r="C11529" s="1" t="s">
        <v>764</v>
      </c>
      <c r="D11529" t="s">
        <v>17795</v>
      </c>
    </row>
    <row r="11530" spans="1:4" x14ac:dyDescent="0.25">
      <c r="A11530" s="4" t="str">
        <f>HYPERLINK("http://www.autodoc.ru/Web/price/art/SDFAB07191L?analog=on","SDFAB07191L")</f>
        <v>SDFAB07191L</v>
      </c>
      <c r="B11530" s="1" t="s">
        <v>17792</v>
      </c>
      <c r="C11530" s="1" t="s">
        <v>764</v>
      </c>
      <c r="D11530" t="s">
        <v>17796</v>
      </c>
    </row>
    <row r="11531" spans="1:4" x14ac:dyDescent="0.25">
      <c r="A11531" s="4" t="str">
        <f>HYPERLINK("http://www.autodoc.ru/Web/price/art/SDFAB07191R?analog=on","SDFAB07191R")</f>
        <v>SDFAB07191R</v>
      </c>
      <c r="B11531" s="1" t="s">
        <v>17794</v>
      </c>
      <c r="C11531" s="1" t="s">
        <v>764</v>
      </c>
      <c r="D11531" t="s">
        <v>17797</v>
      </c>
    </row>
    <row r="11532" spans="1:4" x14ac:dyDescent="0.25">
      <c r="A11532" s="4" t="str">
        <f>HYPERLINK("http://www.autodoc.ru/Web/price/art/SDFAB07192?analog=on","SDFAB07192")</f>
        <v>SDFAB07192</v>
      </c>
      <c r="B11532" s="1" t="s">
        <v>17798</v>
      </c>
      <c r="C11532" s="1" t="s">
        <v>764</v>
      </c>
      <c r="D11532" t="s">
        <v>17799</v>
      </c>
    </row>
    <row r="11533" spans="1:4" x14ac:dyDescent="0.25">
      <c r="A11533" s="4" t="str">
        <f>HYPERLINK("http://www.autodoc.ru/Web/price/art/SDFAB07220?analog=on","SDFAB07220")</f>
        <v>SDFAB07220</v>
      </c>
      <c r="B11533" s="1" t="s">
        <v>17800</v>
      </c>
      <c r="C11533" s="1" t="s">
        <v>764</v>
      </c>
      <c r="D11533" t="s">
        <v>17801</v>
      </c>
    </row>
    <row r="11534" spans="1:4" x14ac:dyDescent="0.25">
      <c r="A11534" s="4" t="str">
        <f>HYPERLINK("http://www.autodoc.ru/Web/price/art/SDFAB07240?analog=on","SDFAB07240")</f>
        <v>SDFAB07240</v>
      </c>
      <c r="B11534" s="1" t="s">
        <v>17802</v>
      </c>
      <c r="C11534" s="1" t="s">
        <v>764</v>
      </c>
      <c r="D11534" t="s">
        <v>17803</v>
      </c>
    </row>
    <row r="11535" spans="1:4" x14ac:dyDescent="0.25">
      <c r="A11535" s="4" t="str">
        <f>HYPERLINK("http://www.autodoc.ru/Web/price/art/SDFAB07270L?analog=on","SDFAB07270L")</f>
        <v>SDFAB07270L</v>
      </c>
      <c r="B11535" s="1" t="s">
        <v>17804</v>
      </c>
      <c r="C11535" s="1" t="s">
        <v>764</v>
      </c>
      <c r="D11535" t="s">
        <v>17805</v>
      </c>
    </row>
    <row r="11536" spans="1:4" x14ac:dyDescent="0.25">
      <c r="A11536" s="4" t="str">
        <f>HYPERLINK("http://www.autodoc.ru/Web/price/art/SDFAB07270R?analog=on","SDFAB07270R")</f>
        <v>SDFAB07270R</v>
      </c>
      <c r="B11536" s="1" t="s">
        <v>17806</v>
      </c>
      <c r="C11536" s="1" t="s">
        <v>764</v>
      </c>
      <c r="D11536" t="s">
        <v>17807</v>
      </c>
    </row>
    <row r="11537" spans="1:4" x14ac:dyDescent="0.25">
      <c r="A11537" s="4" t="str">
        <f>HYPERLINK("http://www.autodoc.ru/Web/price/art/SDFAB07300L?analog=on","SDFAB07300L")</f>
        <v>SDFAB07300L</v>
      </c>
      <c r="B11537" s="1" t="s">
        <v>17808</v>
      </c>
      <c r="C11537" s="1" t="s">
        <v>764</v>
      </c>
      <c r="D11537" t="s">
        <v>17809</v>
      </c>
    </row>
    <row r="11538" spans="1:4" x14ac:dyDescent="0.25">
      <c r="A11538" s="4" t="str">
        <f>HYPERLINK("http://www.autodoc.ru/Web/price/art/SDFAB07300R?analog=on","SDFAB07300R")</f>
        <v>SDFAB07300R</v>
      </c>
      <c r="B11538" s="1" t="s">
        <v>17810</v>
      </c>
      <c r="C11538" s="1" t="s">
        <v>764</v>
      </c>
      <c r="D11538" t="s">
        <v>17811</v>
      </c>
    </row>
    <row r="11539" spans="1:4" x14ac:dyDescent="0.25">
      <c r="A11539" s="4" t="str">
        <f>HYPERLINK("http://www.autodoc.ru/Web/price/art/SDFAB07301L?analog=on","SDFAB07301L")</f>
        <v>SDFAB07301L</v>
      </c>
      <c r="B11539" s="1" t="s">
        <v>17812</v>
      </c>
      <c r="C11539" s="1" t="s">
        <v>764</v>
      </c>
      <c r="D11539" t="s">
        <v>17813</v>
      </c>
    </row>
    <row r="11540" spans="1:4" x14ac:dyDescent="0.25">
      <c r="A11540" s="4" t="str">
        <f>HYPERLINK("http://www.autodoc.ru/Web/price/art/SDFAB07301R?analog=on","SDFAB07301R")</f>
        <v>SDFAB07301R</v>
      </c>
      <c r="B11540" s="1" t="s">
        <v>17810</v>
      </c>
      <c r="C11540" s="1" t="s">
        <v>764</v>
      </c>
      <c r="D11540" t="s">
        <v>17814</v>
      </c>
    </row>
    <row r="11541" spans="1:4" x14ac:dyDescent="0.25">
      <c r="A11541" s="4" t="str">
        <f>HYPERLINK("http://www.autodoc.ru/Web/price/art/SDFAB07310N?analog=on","SDFAB07310N")</f>
        <v>SDFAB07310N</v>
      </c>
      <c r="B11541" s="1" t="s">
        <v>17815</v>
      </c>
      <c r="C11541" s="1" t="s">
        <v>764</v>
      </c>
      <c r="D11541" t="s">
        <v>17816</v>
      </c>
    </row>
    <row r="11542" spans="1:4" x14ac:dyDescent="0.25">
      <c r="A11542" s="4" t="str">
        <f>HYPERLINK("http://www.autodoc.ru/Web/price/art/SDFAB07330?analog=on","SDFAB07330")</f>
        <v>SDFAB07330</v>
      </c>
      <c r="B11542" s="1" t="s">
        <v>17817</v>
      </c>
      <c r="C11542" s="1" t="s">
        <v>764</v>
      </c>
      <c r="D11542" t="s">
        <v>17818</v>
      </c>
    </row>
    <row r="11543" spans="1:4" x14ac:dyDescent="0.25">
      <c r="A11543" s="4" t="str">
        <f>HYPERLINK("http://www.autodoc.ru/Web/price/art/SDFAB07380?analog=on","SDFAB07380")</f>
        <v>SDFAB07380</v>
      </c>
      <c r="B11543" s="1" t="s">
        <v>17819</v>
      </c>
      <c r="C11543" s="1" t="s">
        <v>3771</v>
      </c>
      <c r="D11543" t="s">
        <v>17820</v>
      </c>
    </row>
    <row r="11544" spans="1:4" x14ac:dyDescent="0.25">
      <c r="A11544" s="4" t="str">
        <f>HYPERLINK("http://www.autodoc.ru/Web/price/art/SDFAB07381?analog=on","SDFAB07381")</f>
        <v>SDFAB07381</v>
      </c>
      <c r="B11544" s="1" t="s">
        <v>17821</v>
      </c>
      <c r="C11544" s="1" t="s">
        <v>764</v>
      </c>
      <c r="D11544" t="s">
        <v>17822</v>
      </c>
    </row>
    <row r="11545" spans="1:4" x14ac:dyDescent="0.25">
      <c r="A11545" s="4" t="str">
        <f>HYPERLINK("http://www.autodoc.ru/Web/price/art/SDFAB07450XL?analog=on","SDFAB07450XL")</f>
        <v>SDFAB07450XL</v>
      </c>
      <c r="B11545" s="1" t="s">
        <v>17823</v>
      </c>
      <c r="C11545" s="1" t="s">
        <v>764</v>
      </c>
      <c r="D11545" t="s">
        <v>17824</v>
      </c>
    </row>
    <row r="11546" spans="1:4" x14ac:dyDescent="0.25">
      <c r="A11546" s="4" t="str">
        <f>HYPERLINK("http://www.autodoc.ru/Web/price/art/SDFAB07450XR?analog=on","SDFAB07450XR")</f>
        <v>SDFAB07450XR</v>
      </c>
      <c r="B11546" s="1" t="s">
        <v>17825</v>
      </c>
      <c r="C11546" s="1" t="s">
        <v>764</v>
      </c>
      <c r="D11546" t="s">
        <v>17826</v>
      </c>
    </row>
    <row r="11547" spans="1:4" x14ac:dyDescent="0.25">
      <c r="A11547" s="4" t="str">
        <f>HYPERLINK("http://www.autodoc.ru/Web/price/art/SDFAB07451L?analog=on","SDFAB07451L")</f>
        <v>SDFAB07451L</v>
      </c>
      <c r="B11547" s="1" t="s">
        <v>17827</v>
      </c>
      <c r="C11547" s="1" t="s">
        <v>764</v>
      </c>
      <c r="D11547" t="s">
        <v>17828</v>
      </c>
    </row>
    <row r="11548" spans="1:4" x14ac:dyDescent="0.25">
      <c r="A11548" s="4" t="str">
        <f>HYPERLINK("http://www.autodoc.ru/Web/price/art/SDFAB07451R?analog=on","SDFAB07451R")</f>
        <v>SDFAB07451R</v>
      </c>
      <c r="B11548" s="1" t="s">
        <v>17829</v>
      </c>
      <c r="C11548" s="1" t="s">
        <v>764</v>
      </c>
      <c r="D11548" t="s">
        <v>17830</v>
      </c>
    </row>
    <row r="11549" spans="1:4" x14ac:dyDescent="0.25">
      <c r="A11549" s="4" t="str">
        <f>HYPERLINK("http://www.autodoc.ru/Web/price/art/SDFAB07460L?analog=on","SDFAB07460L")</f>
        <v>SDFAB07460L</v>
      </c>
      <c r="B11549" s="1" t="s">
        <v>17831</v>
      </c>
      <c r="C11549" s="1" t="s">
        <v>764</v>
      </c>
      <c r="D11549" t="s">
        <v>17832</v>
      </c>
    </row>
    <row r="11550" spans="1:4" x14ac:dyDescent="0.25">
      <c r="A11550" s="4" t="str">
        <f>HYPERLINK("http://www.autodoc.ru/Web/price/art/SDFAB07460R?analog=on","SDFAB07460R")</f>
        <v>SDFAB07460R</v>
      </c>
      <c r="B11550" s="1" t="s">
        <v>17833</v>
      </c>
      <c r="C11550" s="1" t="s">
        <v>764</v>
      </c>
      <c r="D11550" t="s">
        <v>17834</v>
      </c>
    </row>
    <row r="11551" spans="1:4" x14ac:dyDescent="0.25">
      <c r="A11551" s="4" t="str">
        <f>HYPERLINK("http://www.autodoc.ru/Web/price/art/SDFAB07480L?analog=on","SDFAB07480L")</f>
        <v>SDFAB07480L</v>
      </c>
      <c r="B11551" s="1" t="s">
        <v>17835</v>
      </c>
      <c r="C11551" s="1" t="s">
        <v>764</v>
      </c>
      <c r="D11551" t="s">
        <v>17836</v>
      </c>
    </row>
    <row r="11552" spans="1:4" x14ac:dyDescent="0.25">
      <c r="A11552" s="4" t="str">
        <f>HYPERLINK("http://www.autodoc.ru/Web/price/art/SDFAB07480R?analog=on","SDFAB07480R")</f>
        <v>SDFAB07480R</v>
      </c>
      <c r="B11552" s="1" t="s">
        <v>17837</v>
      </c>
      <c r="C11552" s="1" t="s">
        <v>764</v>
      </c>
      <c r="D11552" t="s">
        <v>17838</v>
      </c>
    </row>
    <row r="11553" spans="1:4" x14ac:dyDescent="0.25">
      <c r="A11553" s="4" t="str">
        <f>HYPERLINK("http://www.autodoc.ru/Web/price/art/SDFAB07490L?analog=on","SDFAB07490L")</f>
        <v>SDFAB07490L</v>
      </c>
      <c r="C11553" s="1" t="s">
        <v>764</v>
      </c>
      <c r="D11553" t="s">
        <v>17839</v>
      </c>
    </row>
    <row r="11554" spans="1:4" x14ac:dyDescent="0.25">
      <c r="A11554" s="4" t="str">
        <f>HYPERLINK("http://www.autodoc.ru/Web/price/art/SDFAB07490R?analog=on","SDFAB07490R")</f>
        <v>SDFAB07490R</v>
      </c>
      <c r="C11554" s="1" t="s">
        <v>764</v>
      </c>
      <c r="D11554" t="s">
        <v>17840</v>
      </c>
    </row>
    <row r="11555" spans="1:4" x14ac:dyDescent="0.25">
      <c r="A11555" s="4" t="str">
        <f>HYPERLINK("http://www.autodoc.ru/Web/price/art/SDFAB07560L?analog=on","SDFAB07560L")</f>
        <v>SDFAB07560L</v>
      </c>
      <c r="B11555" s="1" t="s">
        <v>17841</v>
      </c>
      <c r="C11555" s="1" t="s">
        <v>764</v>
      </c>
      <c r="D11555" t="s">
        <v>17842</v>
      </c>
    </row>
    <row r="11556" spans="1:4" x14ac:dyDescent="0.25">
      <c r="A11556" s="4" t="str">
        <f>HYPERLINK("http://www.autodoc.ru/Web/price/art/SDFAB07560R?analog=on","SDFAB07560R")</f>
        <v>SDFAB07560R</v>
      </c>
      <c r="B11556" s="1" t="s">
        <v>17843</v>
      </c>
      <c r="C11556" s="1" t="s">
        <v>764</v>
      </c>
      <c r="D11556" t="s">
        <v>17844</v>
      </c>
    </row>
    <row r="11557" spans="1:4" x14ac:dyDescent="0.25">
      <c r="A11557" s="4" t="str">
        <f>HYPERLINK("http://www.autodoc.ru/Web/price/art/SDFAB07640X?analog=on","SDFAB07640X")</f>
        <v>SDFAB07640X</v>
      </c>
      <c r="B11557" s="1" t="s">
        <v>17845</v>
      </c>
      <c r="C11557" s="1" t="s">
        <v>764</v>
      </c>
      <c r="D11557" t="s">
        <v>17846</v>
      </c>
    </row>
    <row r="11558" spans="1:4" x14ac:dyDescent="0.25">
      <c r="A11558" s="4" t="str">
        <f>HYPERLINK("http://www.autodoc.ru/Web/price/art/SDFAB07641?analog=on","SDFAB07641")</f>
        <v>SDFAB07641</v>
      </c>
      <c r="B11558" s="1" t="s">
        <v>17845</v>
      </c>
      <c r="C11558" s="1" t="s">
        <v>764</v>
      </c>
      <c r="D11558" t="s">
        <v>17847</v>
      </c>
    </row>
    <row r="11559" spans="1:4" x14ac:dyDescent="0.25">
      <c r="A11559" s="4" t="str">
        <f>HYPERLINK("http://www.autodoc.ru/Web/price/art/SDFAB07700?analog=on","SDFAB07700")</f>
        <v>SDFAB07700</v>
      </c>
      <c r="B11559" s="1" t="s">
        <v>17848</v>
      </c>
      <c r="C11559" s="1" t="s">
        <v>764</v>
      </c>
      <c r="D11559" t="s">
        <v>17849</v>
      </c>
    </row>
    <row r="11560" spans="1:4" x14ac:dyDescent="0.25">
      <c r="A11560" s="4" t="str">
        <f>HYPERLINK("http://www.autodoc.ru/Web/price/art/SDFAB07740L?analog=on","SDFAB07740L")</f>
        <v>SDFAB07740L</v>
      </c>
      <c r="B11560" s="1" t="s">
        <v>17850</v>
      </c>
      <c r="C11560" s="1" t="s">
        <v>17851</v>
      </c>
      <c r="D11560" t="s">
        <v>17852</v>
      </c>
    </row>
    <row r="11561" spans="1:4" x14ac:dyDescent="0.25">
      <c r="A11561" s="4" t="str">
        <f>HYPERLINK("http://www.autodoc.ru/Web/price/art/SDFAB07740R?analog=on","SDFAB07740R")</f>
        <v>SDFAB07740R</v>
      </c>
      <c r="B11561" s="1" t="s">
        <v>17853</v>
      </c>
      <c r="C11561" s="1" t="s">
        <v>17851</v>
      </c>
      <c r="D11561" t="s">
        <v>17854</v>
      </c>
    </row>
    <row r="11562" spans="1:4" x14ac:dyDescent="0.25">
      <c r="A11562" s="4" t="str">
        <f>HYPERLINK("http://www.autodoc.ru/Web/price/art/SDFAB07741L?analog=on","SDFAB07741L")</f>
        <v>SDFAB07741L</v>
      </c>
      <c r="B11562" s="1" t="s">
        <v>17855</v>
      </c>
      <c r="C11562" s="1" t="s">
        <v>764</v>
      </c>
      <c r="D11562" t="s">
        <v>17856</v>
      </c>
    </row>
    <row r="11563" spans="1:4" x14ac:dyDescent="0.25">
      <c r="A11563" s="4" t="str">
        <f>HYPERLINK("http://www.autodoc.ru/Web/price/art/SDFAB07741R?analog=on","SDFAB07741R")</f>
        <v>SDFAB07741R</v>
      </c>
      <c r="B11563" s="1" t="s">
        <v>17857</v>
      </c>
      <c r="C11563" s="1" t="s">
        <v>764</v>
      </c>
      <c r="D11563" t="s">
        <v>17858</v>
      </c>
    </row>
    <row r="11564" spans="1:4" x14ac:dyDescent="0.25">
      <c r="A11564" s="4" t="str">
        <f>HYPERLINK("http://www.autodoc.ru/Web/price/art/SDFAB00810Z?analog=on","SDFAB00810Z")</f>
        <v>SDFAB00810Z</v>
      </c>
      <c r="B11564" s="1" t="s">
        <v>17759</v>
      </c>
      <c r="C11564" s="1" t="s">
        <v>7246</v>
      </c>
      <c r="D11564" t="s">
        <v>17760</v>
      </c>
    </row>
    <row r="11565" spans="1:4" x14ac:dyDescent="0.25">
      <c r="A11565" s="4" t="str">
        <f>HYPERLINK("http://www.autodoc.ru/Web/price/art/SDFAB079A0L?analog=on","SDFAB079A0L")</f>
        <v>SDFAB079A0L</v>
      </c>
      <c r="B11565" s="1" t="s">
        <v>17859</v>
      </c>
      <c r="C11565" s="1" t="s">
        <v>764</v>
      </c>
      <c r="D11565" t="s">
        <v>17860</v>
      </c>
    </row>
    <row r="11566" spans="1:4" x14ac:dyDescent="0.25">
      <c r="A11566" s="4" t="str">
        <f>HYPERLINK("http://www.autodoc.ru/Web/price/art/SDFAB079A0R?analog=on","SDFAB079A0R")</f>
        <v>SDFAB079A0R</v>
      </c>
      <c r="B11566" s="1" t="s">
        <v>17861</v>
      </c>
      <c r="C11566" s="1" t="s">
        <v>764</v>
      </c>
      <c r="D11566" t="s">
        <v>17862</v>
      </c>
    </row>
    <row r="11567" spans="1:4" x14ac:dyDescent="0.25">
      <c r="A11567" s="4" t="str">
        <f>HYPERLINK("http://www.autodoc.ru/Web/price/art/VWPLO10930?analog=on","VWPLO10930")</f>
        <v>VWPLO10930</v>
      </c>
      <c r="B11567" s="1" t="s">
        <v>479</v>
      </c>
      <c r="C11567" s="1" t="s">
        <v>437</v>
      </c>
      <c r="D11567" t="s">
        <v>480</v>
      </c>
    </row>
    <row r="11568" spans="1:4" x14ac:dyDescent="0.25">
      <c r="A11568" s="4" t="str">
        <f>HYPERLINK("http://www.autodoc.ru/Web/price/art/SDFAB99931?analog=on","SDFAB99931")</f>
        <v>SDFAB99931</v>
      </c>
      <c r="B11568" s="1" t="s">
        <v>17598</v>
      </c>
      <c r="C11568" s="1" t="s">
        <v>1027</v>
      </c>
      <c r="D11568" t="s">
        <v>17599</v>
      </c>
    </row>
    <row r="11569" spans="1:4" x14ac:dyDescent="0.25">
      <c r="A11569" s="4" t="str">
        <f>HYPERLINK("http://www.autodoc.ru/Web/price/art/SDFAB079F0?analog=on","SDFAB079F0")</f>
        <v>SDFAB079F0</v>
      </c>
      <c r="B11569" s="1" t="s">
        <v>17863</v>
      </c>
      <c r="C11569" s="1" t="s">
        <v>764</v>
      </c>
      <c r="D11569" t="s">
        <v>17864</v>
      </c>
    </row>
    <row r="11570" spans="1:4" x14ac:dyDescent="0.25">
      <c r="A11570" s="4" t="str">
        <f>HYPERLINK("http://www.autodoc.ru/Web/price/art/SDFAB00971?analog=on","SDFAB00971")</f>
        <v>SDFAB00971</v>
      </c>
      <c r="B11570" s="1" t="s">
        <v>17763</v>
      </c>
      <c r="C11570" s="1" t="s">
        <v>17764</v>
      </c>
      <c r="D11570" t="s">
        <v>17765</v>
      </c>
    </row>
    <row r="11571" spans="1:4" x14ac:dyDescent="0.25">
      <c r="A11571" s="4" t="str">
        <f>HYPERLINK("http://www.autodoc.ru/Web/price/art/SDFAB079R0L?analog=on","SDFAB079R0L")</f>
        <v>SDFAB079R0L</v>
      </c>
      <c r="B11571" s="1" t="s">
        <v>17865</v>
      </c>
      <c r="C11571" s="1" t="s">
        <v>764</v>
      </c>
      <c r="D11571" t="s">
        <v>17767</v>
      </c>
    </row>
    <row r="11572" spans="1:4" x14ac:dyDescent="0.25">
      <c r="A11572" s="4" t="str">
        <f>HYPERLINK("http://www.autodoc.ru/Web/price/art/SDFAB079R0R?analog=on","SDFAB079R0R")</f>
        <v>SDFAB079R0R</v>
      </c>
      <c r="B11572" s="1" t="s">
        <v>17866</v>
      </c>
      <c r="C11572" s="1" t="s">
        <v>764</v>
      </c>
      <c r="D11572" t="s">
        <v>17769</v>
      </c>
    </row>
    <row r="11573" spans="1:4" x14ac:dyDescent="0.25">
      <c r="A11573" s="3" t="s">
        <v>17867</v>
      </c>
      <c r="B11573" s="3"/>
      <c r="C11573" s="3"/>
      <c r="D11573" s="3"/>
    </row>
    <row r="11574" spans="1:4" x14ac:dyDescent="0.25">
      <c r="A11574" s="4" t="str">
        <f>HYPERLINK("http://www.autodoc.ru/Web/price/art/SDFAB10000L?analog=on","SDFAB10000L")</f>
        <v>SDFAB10000L</v>
      </c>
      <c r="B11574" s="1" t="s">
        <v>17868</v>
      </c>
      <c r="C11574" s="1" t="s">
        <v>437</v>
      </c>
      <c r="D11574" t="s">
        <v>17869</v>
      </c>
    </row>
    <row r="11575" spans="1:4" x14ac:dyDescent="0.25">
      <c r="A11575" s="4" t="str">
        <f>HYPERLINK("http://www.autodoc.ru/Web/price/art/SDFAB10000R?analog=on","SDFAB10000R")</f>
        <v>SDFAB10000R</v>
      </c>
      <c r="B11575" s="1" t="s">
        <v>17870</v>
      </c>
      <c r="C11575" s="1" t="s">
        <v>437</v>
      </c>
      <c r="D11575" t="s">
        <v>17871</v>
      </c>
    </row>
    <row r="11576" spans="1:4" x14ac:dyDescent="0.25">
      <c r="A11576" s="4" t="str">
        <f>HYPERLINK("http://www.autodoc.ru/Web/price/art/SDFAB10001L?analog=on","SDFAB10001L")</f>
        <v>SDFAB10001L</v>
      </c>
      <c r="B11576" s="1" t="s">
        <v>17872</v>
      </c>
      <c r="C11576" s="1" t="s">
        <v>437</v>
      </c>
      <c r="D11576" t="s">
        <v>17873</v>
      </c>
    </row>
    <row r="11577" spans="1:4" x14ac:dyDescent="0.25">
      <c r="A11577" s="4" t="str">
        <f>HYPERLINK("http://www.autodoc.ru/Web/price/art/SDFAB10001R?analog=on","SDFAB10001R")</f>
        <v>SDFAB10001R</v>
      </c>
      <c r="B11577" s="1" t="s">
        <v>17874</v>
      </c>
      <c r="C11577" s="1" t="s">
        <v>437</v>
      </c>
      <c r="D11577" t="s">
        <v>17875</v>
      </c>
    </row>
    <row r="11578" spans="1:4" x14ac:dyDescent="0.25">
      <c r="A11578" s="4" t="str">
        <f>HYPERLINK("http://www.autodoc.ru/Web/price/art/SDFAB10070L?analog=on","SDFAB10070L")</f>
        <v>SDFAB10070L</v>
      </c>
      <c r="B11578" s="1" t="s">
        <v>17876</v>
      </c>
      <c r="C11578" s="1" t="s">
        <v>437</v>
      </c>
      <c r="D11578" t="s">
        <v>17877</v>
      </c>
    </row>
    <row r="11579" spans="1:4" x14ac:dyDescent="0.25">
      <c r="A11579" s="4" t="str">
        <f>HYPERLINK("http://www.autodoc.ru/Web/price/art/SDFAB10070R?analog=on","SDFAB10070R")</f>
        <v>SDFAB10070R</v>
      </c>
      <c r="B11579" s="1" t="s">
        <v>17878</v>
      </c>
      <c r="C11579" s="1" t="s">
        <v>437</v>
      </c>
      <c r="D11579" t="s">
        <v>17879</v>
      </c>
    </row>
    <row r="11580" spans="1:4" x14ac:dyDescent="0.25">
      <c r="A11580" s="4" t="str">
        <f>HYPERLINK("http://www.autodoc.ru/Web/price/art/SDFAB10071L?analog=on","SDFAB10071L")</f>
        <v>SDFAB10071L</v>
      </c>
      <c r="B11580" s="1" t="s">
        <v>17880</v>
      </c>
      <c r="C11580" s="1" t="s">
        <v>437</v>
      </c>
      <c r="D11580" t="s">
        <v>17881</v>
      </c>
    </row>
    <row r="11581" spans="1:4" x14ac:dyDescent="0.25">
      <c r="A11581" s="4" t="str">
        <f>HYPERLINK("http://www.autodoc.ru/Web/price/art/SDFAB10071R?analog=on","SDFAB10071R")</f>
        <v>SDFAB10071R</v>
      </c>
      <c r="B11581" s="1" t="s">
        <v>17882</v>
      </c>
      <c r="C11581" s="1" t="s">
        <v>437</v>
      </c>
      <c r="D11581" t="s">
        <v>17883</v>
      </c>
    </row>
    <row r="11582" spans="1:4" x14ac:dyDescent="0.25">
      <c r="A11582" s="4" t="str">
        <f>HYPERLINK("http://www.autodoc.ru/Web/price/art/SDFAB10072L?analog=on","SDFAB10072L")</f>
        <v>SDFAB10072L</v>
      </c>
      <c r="B11582" s="1" t="s">
        <v>17876</v>
      </c>
      <c r="C11582" s="1" t="s">
        <v>437</v>
      </c>
      <c r="D11582" t="s">
        <v>17884</v>
      </c>
    </row>
    <row r="11583" spans="1:4" x14ac:dyDescent="0.25">
      <c r="A11583" s="4" t="str">
        <f>HYPERLINK("http://www.autodoc.ru/Web/price/art/SDFAB10072R?analog=on","SDFAB10072R")</f>
        <v>SDFAB10072R</v>
      </c>
      <c r="B11583" s="1" t="s">
        <v>17878</v>
      </c>
      <c r="C11583" s="1" t="s">
        <v>437</v>
      </c>
      <c r="D11583" t="s">
        <v>17885</v>
      </c>
    </row>
    <row r="11584" spans="1:4" x14ac:dyDescent="0.25">
      <c r="A11584" s="4" t="str">
        <f>HYPERLINK("http://www.autodoc.ru/Web/price/art/SDFAB10100?analog=on","SDFAB10100")</f>
        <v>SDFAB10100</v>
      </c>
      <c r="B11584" s="1" t="s">
        <v>17886</v>
      </c>
      <c r="C11584" s="1" t="s">
        <v>437</v>
      </c>
      <c r="D11584" t="s">
        <v>17887</v>
      </c>
    </row>
    <row r="11585" spans="1:4" x14ac:dyDescent="0.25">
      <c r="A11585" s="4" t="str">
        <f>HYPERLINK("http://www.autodoc.ru/Web/price/art/SDFAB10160?analog=on","SDFAB10160")</f>
        <v>SDFAB10160</v>
      </c>
      <c r="B11585" s="1" t="s">
        <v>17888</v>
      </c>
      <c r="C11585" s="1" t="s">
        <v>437</v>
      </c>
      <c r="D11585" t="s">
        <v>17889</v>
      </c>
    </row>
    <row r="11586" spans="1:4" x14ac:dyDescent="0.25">
      <c r="A11586" s="4" t="str">
        <f>HYPERLINK("http://www.autodoc.ru/Web/price/art/SDFAB10161?analog=on","SDFAB10161")</f>
        <v>SDFAB10161</v>
      </c>
      <c r="B11586" s="1" t="s">
        <v>17888</v>
      </c>
      <c r="C11586" s="1" t="s">
        <v>437</v>
      </c>
      <c r="D11586" t="s">
        <v>17890</v>
      </c>
    </row>
    <row r="11587" spans="1:4" x14ac:dyDescent="0.25">
      <c r="A11587" s="4" t="str">
        <f>HYPERLINK("http://www.autodoc.ru/Web/price/art/SDFAB10162?analog=on","SDFAB10162")</f>
        <v>SDFAB10162</v>
      </c>
      <c r="B11587" s="1" t="s">
        <v>17888</v>
      </c>
      <c r="C11587" s="1" t="s">
        <v>437</v>
      </c>
      <c r="D11587" t="s">
        <v>17891</v>
      </c>
    </row>
    <row r="11588" spans="1:4" x14ac:dyDescent="0.25">
      <c r="A11588" s="4" t="str">
        <f>HYPERLINK("http://www.autodoc.ru/Web/price/art/SDFAB10190?analog=on","SDFAB10190")</f>
        <v>SDFAB10190</v>
      </c>
      <c r="B11588" s="1" t="s">
        <v>17892</v>
      </c>
      <c r="C11588" s="1" t="s">
        <v>437</v>
      </c>
      <c r="D11588" t="s">
        <v>17893</v>
      </c>
    </row>
    <row r="11589" spans="1:4" x14ac:dyDescent="0.25">
      <c r="A11589" s="4" t="str">
        <f>HYPERLINK("http://www.autodoc.ru/Web/price/art/SDFAB10190L?analog=on","SDFAB10190L")</f>
        <v>SDFAB10190L</v>
      </c>
      <c r="B11589" s="1" t="s">
        <v>17894</v>
      </c>
      <c r="C11589" s="1" t="s">
        <v>437</v>
      </c>
      <c r="D11589" t="s">
        <v>17895</v>
      </c>
    </row>
    <row r="11590" spans="1:4" x14ac:dyDescent="0.25">
      <c r="A11590" s="4" t="str">
        <f>HYPERLINK("http://www.autodoc.ru/Web/price/art/SDFAB10190R?analog=on","SDFAB10190R")</f>
        <v>SDFAB10190R</v>
      </c>
      <c r="B11590" s="1" t="s">
        <v>17896</v>
      </c>
      <c r="C11590" s="1" t="s">
        <v>437</v>
      </c>
      <c r="D11590" t="s">
        <v>17897</v>
      </c>
    </row>
    <row r="11591" spans="1:4" x14ac:dyDescent="0.25">
      <c r="A11591" s="4" t="str">
        <f>HYPERLINK("http://www.autodoc.ru/Web/price/art/SDFAB10240?analog=on","SDFAB10240")</f>
        <v>SDFAB10240</v>
      </c>
      <c r="B11591" s="1" t="s">
        <v>17898</v>
      </c>
      <c r="C11591" s="1" t="s">
        <v>437</v>
      </c>
      <c r="D11591" t="s">
        <v>17899</v>
      </c>
    </row>
    <row r="11592" spans="1:4" x14ac:dyDescent="0.25">
      <c r="A11592" s="4" t="str">
        <f>HYPERLINK("http://www.autodoc.ru/Web/price/art/SDFAB10241?analog=on","SDFAB10241")</f>
        <v>SDFAB10241</v>
      </c>
      <c r="B11592" s="1" t="s">
        <v>17898</v>
      </c>
      <c r="C11592" s="1" t="s">
        <v>437</v>
      </c>
      <c r="D11592" t="s">
        <v>17900</v>
      </c>
    </row>
    <row r="11593" spans="1:4" x14ac:dyDescent="0.25">
      <c r="A11593" s="4" t="str">
        <f>HYPERLINK("http://www.autodoc.ru/Web/price/art/SDFAB10300L?analog=on","SDFAB10300L")</f>
        <v>SDFAB10300L</v>
      </c>
      <c r="B11593" s="1" t="s">
        <v>17901</v>
      </c>
      <c r="C11593" s="1" t="s">
        <v>437</v>
      </c>
      <c r="D11593" t="s">
        <v>17902</v>
      </c>
    </row>
    <row r="11594" spans="1:4" x14ac:dyDescent="0.25">
      <c r="A11594" s="4" t="str">
        <f>HYPERLINK("http://www.autodoc.ru/Web/price/art/SDFAB10300R?analog=on","SDFAB10300R")</f>
        <v>SDFAB10300R</v>
      </c>
      <c r="B11594" s="1" t="s">
        <v>17903</v>
      </c>
      <c r="C11594" s="1" t="s">
        <v>437</v>
      </c>
      <c r="D11594" t="s">
        <v>17904</v>
      </c>
    </row>
    <row r="11595" spans="1:4" x14ac:dyDescent="0.25">
      <c r="A11595" s="4" t="str">
        <f>HYPERLINK("http://www.autodoc.ru/Web/price/art/SDFAB10330?analog=on","SDFAB10330")</f>
        <v>SDFAB10330</v>
      </c>
      <c r="B11595" s="1" t="s">
        <v>17905</v>
      </c>
      <c r="C11595" s="1" t="s">
        <v>437</v>
      </c>
      <c r="D11595" t="s">
        <v>17906</v>
      </c>
    </row>
    <row r="11596" spans="1:4" x14ac:dyDescent="0.25">
      <c r="A11596" s="4" t="str">
        <f>HYPERLINK("http://www.autodoc.ru/Web/price/art/SDFAB10380?analog=on","SDFAB10380")</f>
        <v>SDFAB10380</v>
      </c>
      <c r="B11596" s="1" t="s">
        <v>17907</v>
      </c>
      <c r="C11596" s="1" t="s">
        <v>437</v>
      </c>
      <c r="D11596" t="s">
        <v>17908</v>
      </c>
    </row>
    <row r="11597" spans="1:4" x14ac:dyDescent="0.25">
      <c r="A11597" s="4" t="str">
        <f>HYPERLINK("http://www.autodoc.ru/Web/price/art/SDFAB10381?analog=on","SDFAB10381")</f>
        <v>SDFAB10381</v>
      </c>
      <c r="B11597" s="1" t="s">
        <v>17907</v>
      </c>
      <c r="C11597" s="1" t="s">
        <v>437</v>
      </c>
      <c r="D11597" t="s">
        <v>17909</v>
      </c>
    </row>
    <row r="11598" spans="1:4" x14ac:dyDescent="0.25">
      <c r="A11598" s="4" t="str">
        <f>HYPERLINK("http://www.autodoc.ru/Web/price/art/SDFAB07450XL?analog=on","SDFAB07450XL")</f>
        <v>SDFAB07450XL</v>
      </c>
      <c r="B11598" s="1" t="s">
        <v>17823</v>
      </c>
      <c r="C11598" s="1" t="s">
        <v>764</v>
      </c>
      <c r="D11598" t="s">
        <v>17824</v>
      </c>
    </row>
    <row r="11599" spans="1:4" x14ac:dyDescent="0.25">
      <c r="A11599" s="4" t="str">
        <f>HYPERLINK("http://www.autodoc.ru/Web/price/art/SDFAB07450XR?analog=on","SDFAB07450XR")</f>
        <v>SDFAB07450XR</v>
      </c>
      <c r="B11599" s="1" t="s">
        <v>17825</v>
      </c>
      <c r="C11599" s="1" t="s">
        <v>764</v>
      </c>
      <c r="D11599" t="s">
        <v>17826</v>
      </c>
    </row>
    <row r="11600" spans="1:4" x14ac:dyDescent="0.25">
      <c r="A11600" s="4" t="str">
        <f>HYPERLINK("http://www.autodoc.ru/Web/price/art/SDFAB10640?analog=on","SDFAB10640")</f>
        <v>SDFAB10640</v>
      </c>
      <c r="B11600" s="1" t="s">
        <v>17910</v>
      </c>
      <c r="C11600" s="1" t="s">
        <v>437</v>
      </c>
      <c r="D11600" t="s">
        <v>17911</v>
      </c>
    </row>
    <row r="11601" spans="1:4" x14ac:dyDescent="0.25">
      <c r="A11601" s="4" t="str">
        <f>HYPERLINK("http://www.autodoc.ru/Web/price/art/SDFAB07740L?analog=on","SDFAB07740L")</f>
        <v>SDFAB07740L</v>
      </c>
      <c r="B11601" s="1" t="s">
        <v>17850</v>
      </c>
      <c r="C11601" s="1" t="s">
        <v>17851</v>
      </c>
      <c r="D11601" t="s">
        <v>17852</v>
      </c>
    </row>
    <row r="11602" spans="1:4" x14ac:dyDescent="0.25">
      <c r="A11602" s="4" t="str">
        <f>HYPERLINK("http://www.autodoc.ru/Web/price/art/SDFAB07740R?analog=on","SDFAB07740R")</f>
        <v>SDFAB07740R</v>
      </c>
      <c r="B11602" s="1" t="s">
        <v>17853</v>
      </c>
      <c r="C11602" s="1" t="s">
        <v>17851</v>
      </c>
      <c r="D11602" t="s">
        <v>17854</v>
      </c>
    </row>
    <row r="11603" spans="1:4" x14ac:dyDescent="0.25">
      <c r="A11603" s="4" t="str">
        <f>HYPERLINK("http://www.autodoc.ru/Web/price/art/SDFAB109A0L?analog=on","SDFAB109A0L")</f>
        <v>SDFAB109A0L</v>
      </c>
      <c r="B11603" s="1" t="s">
        <v>17912</v>
      </c>
      <c r="C11603" s="1" t="s">
        <v>437</v>
      </c>
      <c r="D11603" t="s">
        <v>17860</v>
      </c>
    </row>
    <row r="11604" spans="1:4" x14ac:dyDescent="0.25">
      <c r="A11604" s="4" t="str">
        <f>HYPERLINK("http://www.autodoc.ru/Web/price/art/SDFAB109A0R?analog=on","SDFAB109A0R")</f>
        <v>SDFAB109A0R</v>
      </c>
      <c r="B11604" s="1" t="s">
        <v>17913</v>
      </c>
      <c r="C11604" s="1" t="s">
        <v>437</v>
      </c>
      <c r="D11604" t="s">
        <v>17862</v>
      </c>
    </row>
    <row r="11605" spans="1:4" x14ac:dyDescent="0.25">
      <c r="A11605" s="4" t="str">
        <f>HYPERLINK("http://www.autodoc.ru/Web/price/art/VWPLO10910?analog=on","VWPLO10910")</f>
        <v>VWPLO10910</v>
      </c>
      <c r="B11605" s="1" t="s">
        <v>477</v>
      </c>
      <c r="C11605" s="1" t="s">
        <v>437</v>
      </c>
      <c r="D11605" t="s">
        <v>478</v>
      </c>
    </row>
    <row r="11606" spans="1:4" x14ac:dyDescent="0.25">
      <c r="A11606" s="4" t="str">
        <f>HYPERLINK("http://www.autodoc.ru/Web/price/art/VWPLO109D0?analog=on","VWPLO109D0")</f>
        <v>VWPLO109D0</v>
      </c>
      <c r="B11606" s="1" t="s">
        <v>17914</v>
      </c>
      <c r="C11606" s="1" t="s">
        <v>437</v>
      </c>
      <c r="D11606" t="s">
        <v>17915</v>
      </c>
    </row>
    <row r="11607" spans="1:4" x14ac:dyDescent="0.25">
      <c r="A11607" s="3" t="s">
        <v>17916</v>
      </c>
      <c r="B11607" s="3"/>
      <c r="C11607" s="3"/>
      <c r="D11607" s="3"/>
    </row>
    <row r="11608" spans="1:4" x14ac:dyDescent="0.25">
      <c r="A11608" s="4" t="str">
        <f>HYPERLINK("http://www.autodoc.ru/Web/price/art/SDFAR89640B?analog=on","SDFAR89640B")</f>
        <v>SDFAR89640B</v>
      </c>
      <c r="B11608" s="1" t="s">
        <v>17917</v>
      </c>
      <c r="C11608" s="1" t="s">
        <v>9784</v>
      </c>
      <c r="D11608" t="s">
        <v>17918</v>
      </c>
    </row>
    <row r="11609" spans="1:4" x14ac:dyDescent="0.25">
      <c r="A11609" s="3" t="s">
        <v>17919</v>
      </c>
      <c r="B11609" s="3"/>
      <c r="C11609" s="3"/>
      <c r="D11609" s="3"/>
    </row>
    <row r="11610" spans="1:4" x14ac:dyDescent="0.25">
      <c r="A11610" s="4" t="str">
        <f>HYPERLINK("http://www.autodoc.ru/Web/price/art/SDFEL94000L?analog=on","SDFEL94000L")</f>
        <v>SDFEL94000L</v>
      </c>
      <c r="B11610" s="1" t="s">
        <v>17920</v>
      </c>
      <c r="C11610" s="1" t="s">
        <v>1143</v>
      </c>
      <c r="D11610" t="s">
        <v>17921</v>
      </c>
    </row>
    <row r="11611" spans="1:4" x14ac:dyDescent="0.25">
      <c r="A11611" s="4" t="str">
        <f>HYPERLINK("http://www.autodoc.ru/Web/price/art/SDFEL98000L?analog=on","SDFEL98000L")</f>
        <v>SDFEL98000L</v>
      </c>
      <c r="B11611" s="1" t="s">
        <v>17922</v>
      </c>
      <c r="C11611" s="1" t="s">
        <v>10113</v>
      </c>
      <c r="D11611" t="s">
        <v>17921</v>
      </c>
    </row>
    <row r="11612" spans="1:4" x14ac:dyDescent="0.25">
      <c r="A11612" s="4" t="str">
        <f>HYPERLINK("http://www.autodoc.ru/Web/price/art/SDFEL94000R?analog=on","SDFEL94000R")</f>
        <v>SDFEL94000R</v>
      </c>
      <c r="B11612" s="1" t="s">
        <v>17923</v>
      </c>
      <c r="C11612" s="1" t="s">
        <v>1143</v>
      </c>
      <c r="D11612" t="s">
        <v>17924</v>
      </c>
    </row>
    <row r="11613" spans="1:4" x14ac:dyDescent="0.25">
      <c r="A11613" s="4" t="str">
        <f>HYPERLINK("http://www.autodoc.ru/Web/price/art/SDFEL98000R?analog=on","SDFEL98000R")</f>
        <v>SDFEL98000R</v>
      </c>
      <c r="B11613" s="1" t="s">
        <v>17925</v>
      </c>
      <c r="C11613" s="1" t="s">
        <v>10113</v>
      </c>
      <c r="D11613" t="s">
        <v>17924</v>
      </c>
    </row>
    <row r="11614" spans="1:4" x14ac:dyDescent="0.25">
      <c r="A11614" s="4" t="str">
        <f>HYPERLINK("http://www.autodoc.ru/Web/price/art/SDFEL94020L?analog=on","SDFEL94020L")</f>
        <v>SDFEL94020L</v>
      </c>
      <c r="B11614" s="1" t="s">
        <v>17926</v>
      </c>
      <c r="C11614" s="1" t="s">
        <v>1143</v>
      </c>
      <c r="D11614" t="s">
        <v>17927</v>
      </c>
    </row>
    <row r="11615" spans="1:4" x14ac:dyDescent="0.25">
      <c r="A11615" s="4" t="str">
        <f>HYPERLINK("http://www.autodoc.ru/Web/price/art/SDFEL94020R?analog=on","SDFEL94020R")</f>
        <v>SDFEL94020R</v>
      </c>
      <c r="B11615" s="1" t="s">
        <v>17928</v>
      </c>
      <c r="C11615" s="1" t="s">
        <v>1143</v>
      </c>
      <c r="D11615" t="s">
        <v>17929</v>
      </c>
    </row>
    <row r="11616" spans="1:4" x14ac:dyDescent="0.25">
      <c r="A11616" s="4" t="str">
        <f>HYPERLINK("http://www.autodoc.ru/Web/price/art/SDFEL94030L?analog=on","SDFEL94030L")</f>
        <v>SDFEL94030L</v>
      </c>
      <c r="B11616" s="1" t="s">
        <v>17930</v>
      </c>
      <c r="C11616" s="1" t="s">
        <v>2552</v>
      </c>
      <c r="D11616" t="s">
        <v>17931</v>
      </c>
    </row>
    <row r="11617" spans="1:4" x14ac:dyDescent="0.25">
      <c r="A11617" s="4" t="str">
        <f>HYPERLINK("http://www.autodoc.ru/Web/price/art/SDFEL94030R?analog=on","SDFEL94030R")</f>
        <v>SDFEL94030R</v>
      </c>
      <c r="B11617" s="1" t="s">
        <v>17932</v>
      </c>
      <c r="C11617" s="1" t="s">
        <v>2552</v>
      </c>
      <c r="D11617" t="s">
        <v>17933</v>
      </c>
    </row>
    <row r="11618" spans="1:4" x14ac:dyDescent="0.25">
      <c r="A11618" s="4" t="str">
        <f>HYPERLINK("http://www.autodoc.ru/Web/price/art/SDFEL98070L?analog=on","SDFEL98070L")</f>
        <v>SDFEL98070L</v>
      </c>
      <c r="B11618" s="1" t="s">
        <v>17934</v>
      </c>
      <c r="C11618" s="1" t="s">
        <v>10113</v>
      </c>
      <c r="D11618" t="s">
        <v>17935</v>
      </c>
    </row>
    <row r="11619" spans="1:4" x14ac:dyDescent="0.25">
      <c r="A11619" s="4" t="str">
        <f>HYPERLINK("http://www.autodoc.ru/Web/price/art/SDFEL98070R?analog=on","SDFEL98070R")</f>
        <v>SDFEL98070R</v>
      </c>
      <c r="B11619" s="1" t="s">
        <v>17936</v>
      </c>
      <c r="C11619" s="1" t="s">
        <v>10113</v>
      </c>
      <c r="D11619" t="s">
        <v>17937</v>
      </c>
    </row>
    <row r="11620" spans="1:4" x14ac:dyDescent="0.25">
      <c r="A11620" s="4" t="str">
        <f>HYPERLINK("http://www.autodoc.ru/Web/price/art/SDFEL94070L?analog=on","SDFEL94070L")</f>
        <v>SDFEL94070L</v>
      </c>
      <c r="B11620" s="1" t="s">
        <v>17938</v>
      </c>
      <c r="C11620" s="1" t="s">
        <v>1143</v>
      </c>
      <c r="D11620" t="s">
        <v>17939</v>
      </c>
    </row>
    <row r="11621" spans="1:4" x14ac:dyDescent="0.25">
      <c r="A11621" s="4" t="str">
        <f>HYPERLINK("http://www.autodoc.ru/Web/price/art/SDFEL94070R?analog=on","SDFEL94070R")</f>
        <v>SDFEL94070R</v>
      </c>
      <c r="B11621" s="1" t="s">
        <v>17940</v>
      </c>
      <c r="C11621" s="1" t="s">
        <v>1143</v>
      </c>
      <c r="D11621" t="s">
        <v>17941</v>
      </c>
    </row>
    <row r="11622" spans="1:4" x14ac:dyDescent="0.25">
      <c r="A11622" s="4" t="str">
        <f>HYPERLINK("http://www.autodoc.ru/Web/price/art/SDFEL98100HB?analog=on","SDFEL98100HB")</f>
        <v>SDFEL98100HB</v>
      </c>
      <c r="B11622" s="1" t="s">
        <v>17942</v>
      </c>
      <c r="C11622" s="1" t="s">
        <v>10113</v>
      </c>
      <c r="D11622" t="s">
        <v>17943</v>
      </c>
    </row>
    <row r="11623" spans="1:4" x14ac:dyDescent="0.25">
      <c r="A11623" s="4" t="str">
        <f>HYPERLINK("http://www.autodoc.ru/Web/price/art/SDFEL98130BL?analog=on","SDFEL98130BL")</f>
        <v>SDFEL98130BL</v>
      </c>
      <c r="B11623" s="1" t="s">
        <v>17944</v>
      </c>
      <c r="C11623" s="1" t="s">
        <v>10113</v>
      </c>
      <c r="D11623" t="s">
        <v>17945</v>
      </c>
    </row>
    <row r="11624" spans="1:4" x14ac:dyDescent="0.25">
      <c r="A11624" s="4" t="str">
        <f>HYPERLINK("http://www.autodoc.ru/Web/price/art/SDFEL98130BR?analog=on","SDFEL98130BR")</f>
        <v>SDFEL98130BR</v>
      </c>
      <c r="B11624" s="1" t="s">
        <v>17946</v>
      </c>
      <c r="C11624" s="1" t="s">
        <v>10113</v>
      </c>
      <c r="D11624" t="s">
        <v>17947</v>
      </c>
    </row>
    <row r="11625" spans="1:4" x14ac:dyDescent="0.25">
      <c r="A11625" s="4" t="str">
        <f>HYPERLINK("http://www.autodoc.ru/Web/price/art/SDFEL94140M?analog=on","SDFEL94140M")</f>
        <v>SDFEL94140M</v>
      </c>
      <c r="B11625" s="1" t="s">
        <v>17948</v>
      </c>
      <c r="C11625" s="1" t="s">
        <v>1143</v>
      </c>
      <c r="D11625" t="s">
        <v>17949</v>
      </c>
    </row>
    <row r="11626" spans="1:4" x14ac:dyDescent="0.25">
      <c r="A11626" s="4" t="str">
        <f>HYPERLINK("http://www.autodoc.ru/Web/price/art/SDFEL94160B?analog=on","SDFEL94160B")</f>
        <v>SDFEL94160B</v>
      </c>
      <c r="B11626" s="1" t="s">
        <v>17950</v>
      </c>
      <c r="C11626" s="1" t="s">
        <v>1143</v>
      </c>
      <c r="D11626" t="s">
        <v>17951</v>
      </c>
    </row>
    <row r="11627" spans="1:4" x14ac:dyDescent="0.25">
      <c r="A11627" s="4" t="str">
        <f>HYPERLINK("http://www.autodoc.ru/Web/price/art/SDFEL98160B?analog=on","SDFEL98160B")</f>
        <v>SDFEL98160B</v>
      </c>
      <c r="B11627" s="1" t="s">
        <v>17952</v>
      </c>
      <c r="C11627" s="1" t="s">
        <v>10113</v>
      </c>
      <c r="D11627" t="s">
        <v>17953</v>
      </c>
    </row>
    <row r="11628" spans="1:4" x14ac:dyDescent="0.25">
      <c r="A11628" s="4" t="str">
        <f>HYPERLINK("http://www.autodoc.ru/Web/price/art/SDFEL98170B?analog=on","SDFEL98170B")</f>
        <v>SDFEL98170B</v>
      </c>
      <c r="B11628" s="1" t="s">
        <v>17954</v>
      </c>
      <c r="C11628" s="1" t="s">
        <v>10113</v>
      </c>
      <c r="D11628" t="s">
        <v>17955</v>
      </c>
    </row>
    <row r="11629" spans="1:4" x14ac:dyDescent="0.25">
      <c r="A11629" s="4" t="str">
        <f>HYPERLINK("http://www.autodoc.ru/Web/price/art/SDFEL94270L?analog=on","SDFEL94270L")</f>
        <v>SDFEL94270L</v>
      </c>
      <c r="B11629" s="1" t="s">
        <v>17956</v>
      </c>
      <c r="C11629" s="1" t="s">
        <v>2552</v>
      </c>
      <c r="D11629" t="s">
        <v>17957</v>
      </c>
    </row>
    <row r="11630" spans="1:4" x14ac:dyDescent="0.25">
      <c r="A11630" s="4" t="str">
        <f>HYPERLINK("http://www.autodoc.ru/Web/price/art/SDFEL94270R?analog=on","SDFEL94270R")</f>
        <v>SDFEL94270R</v>
      </c>
      <c r="B11630" s="1" t="s">
        <v>17958</v>
      </c>
      <c r="C11630" s="1" t="s">
        <v>2552</v>
      </c>
      <c r="D11630" t="s">
        <v>17959</v>
      </c>
    </row>
    <row r="11631" spans="1:4" x14ac:dyDescent="0.25">
      <c r="A11631" s="4" t="str">
        <f>HYPERLINK("http://www.autodoc.ru/Web/price/art/SDFEL94330?analog=on","SDFEL94330")</f>
        <v>SDFEL94330</v>
      </c>
      <c r="B11631" s="1" t="s">
        <v>17960</v>
      </c>
      <c r="C11631" s="1" t="s">
        <v>1143</v>
      </c>
      <c r="D11631" t="s">
        <v>17961</v>
      </c>
    </row>
    <row r="11632" spans="1:4" x14ac:dyDescent="0.25">
      <c r="A11632" s="4" t="str">
        <f>HYPERLINK("http://www.autodoc.ru/Web/price/art/SDFEL98330?analog=on","SDFEL98330")</f>
        <v>SDFEL98330</v>
      </c>
      <c r="B11632" s="1" t="s">
        <v>17960</v>
      </c>
      <c r="C11632" s="1" t="s">
        <v>10113</v>
      </c>
      <c r="D11632" t="s">
        <v>17961</v>
      </c>
    </row>
    <row r="11633" spans="1:4" x14ac:dyDescent="0.25">
      <c r="A11633" s="4" t="str">
        <f>HYPERLINK("http://www.autodoc.ru/Web/price/art/SDFEL94380?analog=on","SDFEL94380")</f>
        <v>SDFEL94380</v>
      </c>
      <c r="B11633" s="1" t="s">
        <v>17962</v>
      </c>
      <c r="C11633" s="1" t="s">
        <v>2552</v>
      </c>
      <c r="D11633" t="s">
        <v>17963</v>
      </c>
    </row>
    <row r="11634" spans="1:4" x14ac:dyDescent="0.25">
      <c r="A11634" s="4" t="str">
        <f>HYPERLINK("http://www.autodoc.ru/Web/price/art/SDFEL94450L?analog=on","SDFEL94450L")</f>
        <v>SDFEL94450L</v>
      </c>
      <c r="B11634" s="1" t="s">
        <v>17964</v>
      </c>
      <c r="C11634" s="1" t="s">
        <v>2552</v>
      </c>
      <c r="D11634" t="s">
        <v>17965</v>
      </c>
    </row>
    <row r="11635" spans="1:4" x14ac:dyDescent="0.25">
      <c r="A11635" s="4" t="str">
        <f>HYPERLINK("http://www.autodoc.ru/Web/price/art/SDFEL94450R?analog=on","SDFEL94450R")</f>
        <v>SDFEL94450R</v>
      </c>
      <c r="B11635" s="1" t="s">
        <v>17966</v>
      </c>
      <c r="C11635" s="1" t="s">
        <v>2552</v>
      </c>
      <c r="D11635" t="s">
        <v>17967</v>
      </c>
    </row>
    <row r="11636" spans="1:4" x14ac:dyDescent="0.25">
      <c r="A11636" s="4" t="str">
        <f>HYPERLINK("http://www.autodoc.ru/Web/price/art/SDFEL94480L?analog=on","SDFEL94480L")</f>
        <v>SDFEL94480L</v>
      </c>
      <c r="B11636" s="1" t="s">
        <v>17968</v>
      </c>
      <c r="C11636" s="1" t="s">
        <v>2552</v>
      </c>
      <c r="D11636" t="s">
        <v>17969</v>
      </c>
    </row>
    <row r="11637" spans="1:4" x14ac:dyDescent="0.25">
      <c r="A11637" s="4" t="str">
        <f>HYPERLINK("http://www.autodoc.ru/Web/price/art/SDFEL94480R?analog=on","SDFEL94480R")</f>
        <v>SDFEL94480R</v>
      </c>
      <c r="B11637" s="1" t="s">
        <v>17970</v>
      </c>
      <c r="C11637" s="1" t="s">
        <v>2552</v>
      </c>
      <c r="D11637" t="s">
        <v>17971</v>
      </c>
    </row>
    <row r="11638" spans="1:4" x14ac:dyDescent="0.25">
      <c r="A11638" s="4" t="str">
        <f>HYPERLINK("http://www.autodoc.ru/Web/price/art/SDFEL94490L?analog=on","SDFEL94490L")</f>
        <v>SDFEL94490L</v>
      </c>
      <c r="C11638" s="1" t="s">
        <v>2552</v>
      </c>
      <c r="D11638" t="s">
        <v>17972</v>
      </c>
    </row>
    <row r="11639" spans="1:4" x14ac:dyDescent="0.25">
      <c r="A11639" s="4" t="str">
        <f>HYPERLINK("http://www.autodoc.ru/Web/price/art/SDFEL94490R?analog=on","SDFEL94490R")</f>
        <v>SDFEL94490R</v>
      </c>
      <c r="C11639" s="1" t="s">
        <v>2552</v>
      </c>
      <c r="D11639" t="s">
        <v>17973</v>
      </c>
    </row>
    <row r="11640" spans="1:4" x14ac:dyDescent="0.25">
      <c r="A11640" s="4" t="str">
        <f>HYPERLINK("http://www.autodoc.ru/Web/price/art/SDFEL94640B?analog=on","SDFEL94640B")</f>
        <v>SDFEL94640B</v>
      </c>
      <c r="B11640" s="1" t="s">
        <v>17974</v>
      </c>
      <c r="C11640" s="1" t="s">
        <v>1143</v>
      </c>
      <c r="D11640" t="s">
        <v>17975</v>
      </c>
    </row>
    <row r="11641" spans="1:4" x14ac:dyDescent="0.25">
      <c r="A11641" s="4" t="str">
        <f>HYPERLINK("http://www.autodoc.ru/Web/price/art/SDFEL94740L?analog=on","SDFEL94740L")</f>
        <v>SDFEL94740L</v>
      </c>
      <c r="B11641" s="1" t="s">
        <v>17976</v>
      </c>
      <c r="C11641" s="1" t="s">
        <v>2552</v>
      </c>
      <c r="D11641" t="s">
        <v>17977</v>
      </c>
    </row>
    <row r="11642" spans="1:4" x14ac:dyDescent="0.25">
      <c r="A11642" s="4" t="str">
        <f>HYPERLINK("http://www.autodoc.ru/Web/price/art/SDFEL94740R?analog=on","SDFEL94740R")</f>
        <v>SDFEL94740R</v>
      </c>
      <c r="B11642" s="1" t="s">
        <v>17978</v>
      </c>
      <c r="C11642" s="1" t="s">
        <v>2552</v>
      </c>
      <c r="D11642" t="s">
        <v>17979</v>
      </c>
    </row>
    <row r="11643" spans="1:4" x14ac:dyDescent="0.25">
      <c r="A11643" s="4" t="str">
        <f>HYPERLINK("http://www.autodoc.ru/Web/price/art/SDFEL94910?analog=on","SDFEL94910")</f>
        <v>SDFEL94910</v>
      </c>
      <c r="B11643" s="1" t="s">
        <v>17980</v>
      </c>
      <c r="C11643" s="1" t="s">
        <v>1170</v>
      </c>
      <c r="D11643" t="s">
        <v>17981</v>
      </c>
    </row>
    <row r="11644" spans="1:4" x14ac:dyDescent="0.25">
      <c r="A11644" s="4" t="str">
        <f>HYPERLINK("http://www.autodoc.ru/Web/price/art/SDFEL94911?analog=on","SDFEL94911")</f>
        <v>SDFEL94911</v>
      </c>
      <c r="B11644" s="1" t="s">
        <v>17982</v>
      </c>
      <c r="C11644" s="1" t="s">
        <v>651</v>
      </c>
      <c r="D11644" t="s">
        <v>17983</v>
      </c>
    </row>
    <row r="11645" spans="1:4" x14ac:dyDescent="0.25">
      <c r="A11645" s="4" t="str">
        <f>HYPERLINK("http://www.autodoc.ru/Web/price/art/SDFEL98920?analog=on","SDFEL98920")</f>
        <v>SDFEL98920</v>
      </c>
      <c r="B11645" s="1" t="s">
        <v>17984</v>
      </c>
      <c r="C11645" s="1" t="s">
        <v>10113</v>
      </c>
      <c r="D11645" t="s">
        <v>17985</v>
      </c>
    </row>
    <row r="11646" spans="1:4" x14ac:dyDescent="0.25">
      <c r="A11646" s="3" t="s">
        <v>17986</v>
      </c>
      <c r="B11646" s="3"/>
      <c r="C11646" s="3"/>
      <c r="D11646" s="3"/>
    </row>
    <row r="11647" spans="1:4" x14ac:dyDescent="0.25">
      <c r="A11647" s="4" t="str">
        <f>HYPERLINK("http://www.autodoc.ru/Web/price/art/SDKOD16160?analog=on","SDKOD16160")</f>
        <v>SDKOD16160</v>
      </c>
      <c r="B11647" s="1" t="s">
        <v>17987</v>
      </c>
      <c r="C11647" s="1" t="s">
        <v>557</v>
      </c>
      <c r="D11647" t="s">
        <v>17988</v>
      </c>
    </row>
    <row r="11648" spans="1:4" x14ac:dyDescent="0.25">
      <c r="A11648" s="4" t="str">
        <f>HYPERLINK("http://www.autodoc.ru/Web/price/art/SDKOD16330?analog=on","SDKOD16330")</f>
        <v>SDKOD16330</v>
      </c>
      <c r="B11648" s="1" t="s">
        <v>17989</v>
      </c>
      <c r="C11648" s="1" t="s">
        <v>557</v>
      </c>
      <c r="D11648" t="s">
        <v>17990</v>
      </c>
    </row>
    <row r="11649" spans="1:4" x14ac:dyDescent="0.25">
      <c r="A11649" s="4" t="str">
        <f>HYPERLINK("http://www.autodoc.ru/Web/price/art/SDKOD16510L?analog=on","SDKOD16510L")</f>
        <v>SDKOD16510L</v>
      </c>
      <c r="B11649" s="1" t="s">
        <v>17991</v>
      </c>
      <c r="C11649" s="1" t="s">
        <v>557</v>
      </c>
      <c r="D11649" t="s">
        <v>17992</v>
      </c>
    </row>
    <row r="11650" spans="1:4" x14ac:dyDescent="0.25">
      <c r="A11650" s="4" t="str">
        <f>HYPERLINK("http://www.autodoc.ru/Web/price/art/SDKOD16510R?analog=on","SDKOD16510R")</f>
        <v>SDKOD16510R</v>
      </c>
      <c r="B11650" s="1" t="s">
        <v>17993</v>
      </c>
      <c r="C11650" s="1" t="s">
        <v>557</v>
      </c>
      <c r="D11650" t="s">
        <v>17994</v>
      </c>
    </row>
    <row r="11651" spans="1:4" x14ac:dyDescent="0.25">
      <c r="A11651" s="4" t="str">
        <f>HYPERLINK("http://www.autodoc.ru/Web/price/art/SDKOD16520L?analog=on","SDKOD16520L")</f>
        <v>SDKOD16520L</v>
      </c>
      <c r="B11651" s="1" t="s">
        <v>17995</v>
      </c>
      <c r="C11651" s="1" t="s">
        <v>557</v>
      </c>
      <c r="D11651" t="s">
        <v>17996</v>
      </c>
    </row>
    <row r="11652" spans="1:4" x14ac:dyDescent="0.25">
      <c r="A11652" s="4" t="str">
        <f>HYPERLINK("http://www.autodoc.ru/Web/price/art/SDKOD16520R?analog=on","SDKOD16520R")</f>
        <v>SDKOD16520R</v>
      </c>
      <c r="B11652" s="1" t="s">
        <v>17997</v>
      </c>
      <c r="C11652" s="1" t="s">
        <v>557</v>
      </c>
      <c r="D11652" t="s">
        <v>17998</v>
      </c>
    </row>
    <row r="11653" spans="1:4" x14ac:dyDescent="0.25">
      <c r="A11653" s="4" t="str">
        <f>HYPERLINK("http://www.autodoc.ru/Web/price/art/SDKOD16560L?analog=on","SDKOD16560L")</f>
        <v>SDKOD16560L</v>
      </c>
      <c r="B11653" s="1" t="s">
        <v>17999</v>
      </c>
      <c r="C11653" s="1" t="s">
        <v>557</v>
      </c>
      <c r="D11653" t="s">
        <v>18000</v>
      </c>
    </row>
    <row r="11654" spans="1:4" x14ac:dyDescent="0.25">
      <c r="A11654" s="4" t="str">
        <f>HYPERLINK("http://www.autodoc.ru/Web/price/art/SDKOD16560R?analog=on","SDKOD16560R")</f>
        <v>SDKOD16560R</v>
      </c>
      <c r="B11654" s="1" t="s">
        <v>18001</v>
      </c>
      <c r="C11654" s="1" t="s">
        <v>557</v>
      </c>
      <c r="D11654" t="s">
        <v>18002</v>
      </c>
    </row>
    <row r="11655" spans="1:4" x14ac:dyDescent="0.25">
      <c r="A11655" s="4" t="str">
        <f>HYPERLINK("http://www.autodoc.ru/Web/price/art/SDKOD16700?analog=on","SDKOD16700")</f>
        <v>SDKOD16700</v>
      </c>
      <c r="B11655" s="1" t="s">
        <v>18003</v>
      </c>
      <c r="C11655" s="1" t="s">
        <v>557</v>
      </c>
      <c r="D11655" t="s">
        <v>18004</v>
      </c>
    </row>
    <row r="11656" spans="1:4" x14ac:dyDescent="0.25">
      <c r="A11656" s="3" t="s">
        <v>18005</v>
      </c>
      <c r="B11656" s="3"/>
      <c r="C11656" s="3"/>
      <c r="D11656" s="3"/>
    </row>
    <row r="11657" spans="1:4" x14ac:dyDescent="0.25">
      <c r="A11657" s="4" t="str">
        <f>HYPERLINK("http://www.autodoc.ru/Web/price/art/SDOCT05000L?analog=on","SDOCT05000L")</f>
        <v>SDOCT05000L</v>
      </c>
      <c r="B11657" s="1" t="s">
        <v>18006</v>
      </c>
      <c r="C11657" s="1" t="s">
        <v>725</v>
      </c>
      <c r="D11657" t="s">
        <v>18007</v>
      </c>
    </row>
    <row r="11658" spans="1:4" x14ac:dyDescent="0.25">
      <c r="A11658" s="4" t="str">
        <f>HYPERLINK("http://www.autodoc.ru/Web/price/art/SDOCT05000R?analog=on","SDOCT05000R")</f>
        <v>SDOCT05000R</v>
      </c>
      <c r="B11658" s="1" t="s">
        <v>18008</v>
      </c>
      <c r="C11658" s="1" t="s">
        <v>725</v>
      </c>
      <c r="D11658" t="s">
        <v>18009</v>
      </c>
    </row>
    <row r="11659" spans="1:4" x14ac:dyDescent="0.25">
      <c r="A11659" s="4" t="str">
        <f>HYPERLINK("http://www.autodoc.ru/Web/price/art/SDOCT05001BL?analog=on","SDOCT05001BL")</f>
        <v>SDOCT05001BL</v>
      </c>
      <c r="B11659" s="1" t="s">
        <v>18006</v>
      </c>
      <c r="C11659" s="1" t="s">
        <v>725</v>
      </c>
      <c r="D11659" t="s">
        <v>18010</v>
      </c>
    </row>
    <row r="11660" spans="1:4" x14ac:dyDescent="0.25">
      <c r="A11660" s="4" t="str">
        <f>HYPERLINK("http://www.autodoc.ru/Web/price/art/SDOCT05001BR?analog=on","SDOCT05001BR")</f>
        <v>SDOCT05001BR</v>
      </c>
      <c r="B11660" s="1" t="s">
        <v>18008</v>
      </c>
      <c r="C11660" s="1" t="s">
        <v>725</v>
      </c>
      <c r="D11660" t="s">
        <v>18011</v>
      </c>
    </row>
    <row r="11661" spans="1:4" x14ac:dyDescent="0.25">
      <c r="A11661" s="4" t="str">
        <f>HYPERLINK("http://www.autodoc.ru/Web/price/art/SDOCT05002BN?analog=on","SDOCT05002BN")</f>
        <v>SDOCT05002BN</v>
      </c>
      <c r="B11661" s="1" t="s">
        <v>18012</v>
      </c>
      <c r="C11661" s="1" t="s">
        <v>725</v>
      </c>
      <c r="D11661" t="s">
        <v>18013</v>
      </c>
    </row>
    <row r="11662" spans="1:4" x14ac:dyDescent="0.25">
      <c r="A11662" s="4" t="str">
        <f>HYPERLINK("http://www.autodoc.ru/Web/price/art/SDOCT05003HL?analog=on","SDOCT05003HL")</f>
        <v>SDOCT05003HL</v>
      </c>
      <c r="B11662" s="1" t="s">
        <v>18014</v>
      </c>
      <c r="C11662" s="1" t="s">
        <v>725</v>
      </c>
      <c r="D11662" t="s">
        <v>18015</v>
      </c>
    </row>
    <row r="11663" spans="1:4" x14ac:dyDescent="0.25">
      <c r="A11663" s="4" t="str">
        <f>HYPERLINK("http://www.autodoc.ru/Web/price/art/SDOCT05003HR?analog=on","SDOCT05003HR")</f>
        <v>SDOCT05003HR</v>
      </c>
      <c r="B11663" s="1" t="s">
        <v>18016</v>
      </c>
      <c r="C11663" s="1" t="s">
        <v>725</v>
      </c>
      <c r="D11663" t="s">
        <v>18017</v>
      </c>
    </row>
    <row r="11664" spans="1:4" x14ac:dyDescent="0.25">
      <c r="A11664" s="4" t="str">
        <f>HYPERLINK("http://www.autodoc.ru/Web/price/art/SDOCT05004HN?analog=on","SDOCT05004HN")</f>
        <v>SDOCT05004HN</v>
      </c>
      <c r="B11664" s="1" t="s">
        <v>18012</v>
      </c>
      <c r="C11664" s="1" t="s">
        <v>725</v>
      </c>
      <c r="D11664" t="s">
        <v>18018</v>
      </c>
    </row>
    <row r="11665" spans="1:4" x14ac:dyDescent="0.25">
      <c r="A11665" s="4" t="str">
        <f>HYPERLINK("http://www.autodoc.ru/Web/price/art/SDOCT05004BN?analog=on","SDOCT05004BN")</f>
        <v>SDOCT05004BN</v>
      </c>
      <c r="B11665" s="1" t="s">
        <v>18012</v>
      </c>
      <c r="C11665" s="1" t="s">
        <v>725</v>
      </c>
      <c r="D11665" t="s">
        <v>18019</v>
      </c>
    </row>
    <row r="11666" spans="1:4" x14ac:dyDescent="0.25">
      <c r="A11666" s="4" t="str">
        <f>HYPERLINK("http://www.autodoc.ru/Web/price/art/SDOCT05006HN?analog=on","SDOCT05006HN")</f>
        <v>SDOCT05006HN</v>
      </c>
      <c r="B11666" s="1" t="s">
        <v>18020</v>
      </c>
      <c r="C11666" s="1" t="s">
        <v>725</v>
      </c>
      <c r="D11666" t="s">
        <v>18021</v>
      </c>
    </row>
    <row r="11667" spans="1:4" x14ac:dyDescent="0.25">
      <c r="A11667" s="4" t="str">
        <f>HYPERLINK("http://www.autodoc.ru/Web/price/art/SDOCT05007BN?analog=on","SDOCT05007BN")</f>
        <v>SDOCT05007BN</v>
      </c>
      <c r="B11667" s="1" t="s">
        <v>18020</v>
      </c>
      <c r="C11667" s="1" t="s">
        <v>725</v>
      </c>
      <c r="D11667" t="s">
        <v>18022</v>
      </c>
    </row>
    <row r="11668" spans="1:4" x14ac:dyDescent="0.25">
      <c r="A11668" s="4" t="str">
        <f>HYPERLINK("http://www.autodoc.ru/Web/price/art/SDOCT05008L?analog=on","SDOCT05008L")</f>
        <v>SDOCT05008L</v>
      </c>
      <c r="B11668" s="1" t="s">
        <v>18023</v>
      </c>
      <c r="C11668" s="1" t="s">
        <v>725</v>
      </c>
      <c r="D11668" t="s">
        <v>18024</v>
      </c>
    </row>
    <row r="11669" spans="1:4" x14ac:dyDescent="0.25">
      <c r="A11669" s="4" t="str">
        <f>HYPERLINK("http://www.autodoc.ru/Web/price/art/SDOCT05008R?analog=on","SDOCT05008R")</f>
        <v>SDOCT05008R</v>
      </c>
      <c r="B11669" s="1" t="s">
        <v>18025</v>
      </c>
      <c r="C11669" s="1" t="s">
        <v>725</v>
      </c>
      <c r="D11669" t="s">
        <v>18026</v>
      </c>
    </row>
    <row r="11670" spans="1:4" x14ac:dyDescent="0.25">
      <c r="A11670" s="4" t="str">
        <f>HYPERLINK("http://www.autodoc.ru/Web/price/art/SDOCT05020L?analog=on","SDOCT05020L")</f>
        <v>SDOCT05020L</v>
      </c>
      <c r="C11670" s="1" t="s">
        <v>862</v>
      </c>
      <c r="D11670" t="s">
        <v>18027</v>
      </c>
    </row>
    <row r="11671" spans="1:4" x14ac:dyDescent="0.25">
      <c r="A11671" s="4" t="str">
        <f>HYPERLINK("http://www.autodoc.ru/Web/price/art/SDOCT05020R?analog=on","SDOCT05020R")</f>
        <v>SDOCT05020R</v>
      </c>
      <c r="C11671" s="1" t="s">
        <v>862</v>
      </c>
      <c r="D11671" t="s">
        <v>18028</v>
      </c>
    </row>
    <row r="11672" spans="1:4" x14ac:dyDescent="0.25">
      <c r="A11672" s="4" t="str">
        <f>HYPERLINK("http://www.autodoc.ru/Web/price/art/SDOCT05070L?analog=on","SDOCT05070L")</f>
        <v>SDOCT05070L</v>
      </c>
      <c r="B11672" s="1" t="s">
        <v>18029</v>
      </c>
      <c r="C11672" s="1" t="s">
        <v>725</v>
      </c>
      <c r="D11672" t="s">
        <v>18030</v>
      </c>
    </row>
    <row r="11673" spans="1:4" x14ac:dyDescent="0.25">
      <c r="A11673" s="4" t="str">
        <f>HYPERLINK("http://www.autodoc.ru/Web/price/art/SDOCT05070R?analog=on","SDOCT05070R")</f>
        <v>SDOCT05070R</v>
      </c>
      <c r="B11673" s="1" t="s">
        <v>18031</v>
      </c>
      <c r="C11673" s="1" t="s">
        <v>725</v>
      </c>
      <c r="D11673" t="s">
        <v>18032</v>
      </c>
    </row>
    <row r="11674" spans="1:4" x14ac:dyDescent="0.25">
      <c r="A11674" s="4" t="str">
        <f>HYPERLINK("http://www.autodoc.ru/Web/price/art/SDOCT05071L?analog=on","SDOCT05071L")</f>
        <v>SDOCT05071L</v>
      </c>
      <c r="B11674" s="1" t="s">
        <v>18029</v>
      </c>
      <c r="C11674" s="1" t="s">
        <v>725</v>
      </c>
      <c r="D11674" t="s">
        <v>18033</v>
      </c>
    </row>
    <row r="11675" spans="1:4" x14ac:dyDescent="0.25">
      <c r="A11675" s="4" t="str">
        <f>HYPERLINK("http://www.autodoc.ru/Web/price/art/SDOCT05071R?analog=on","SDOCT05071R")</f>
        <v>SDOCT05071R</v>
      </c>
      <c r="B11675" s="1" t="s">
        <v>18031</v>
      </c>
      <c r="C11675" s="1" t="s">
        <v>725</v>
      </c>
      <c r="D11675" t="s">
        <v>18034</v>
      </c>
    </row>
    <row r="11676" spans="1:4" x14ac:dyDescent="0.25">
      <c r="A11676" s="4" t="str">
        <f>HYPERLINK("http://www.autodoc.ru/Web/price/art/SDOCT05100?analog=on","SDOCT05100")</f>
        <v>SDOCT05100</v>
      </c>
      <c r="B11676" s="1" t="s">
        <v>18035</v>
      </c>
      <c r="C11676" s="1" t="s">
        <v>725</v>
      </c>
      <c r="D11676" t="s">
        <v>18036</v>
      </c>
    </row>
    <row r="11677" spans="1:4" x14ac:dyDescent="0.25">
      <c r="A11677" s="4" t="str">
        <f>HYPERLINK("http://www.autodoc.ru/Web/price/art/SDOCT05101?analog=on","SDOCT05101")</f>
        <v>SDOCT05101</v>
      </c>
      <c r="B11677" s="1" t="s">
        <v>18035</v>
      </c>
      <c r="C11677" s="1" t="s">
        <v>725</v>
      </c>
      <c r="D11677" t="s">
        <v>18037</v>
      </c>
    </row>
    <row r="11678" spans="1:4" x14ac:dyDescent="0.25">
      <c r="A11678" s="4" t="str">
        <f>HYPERLINK("http://www.autodoc.ru/Web/price/art/SDOCT05160X?analog=on","SDOCT05160X")</f>
        <v>SDOCT05160X</v>
      </c>
      <c r="B11678" s="1" t="s">
        <v>17691</v>
      </c>
      <c r="C11678" s="1" t="s">
        <v>725</v>
      </c>
      <c r="D11678" t="s">
        <v>18038</v>
      </c>
    </row>
    <row r="11679" spans="1:4" x14ac:dyDescent="0.25">
      <c r="A11679" s="4" t="str">
        <f>HYPERLINK("http://www.autodoc.ru/Web/price/art/SDOCT05161?analog=on","SDOCT05161")</f>
        <v>SDOCT05161</v>
      </c>
      <c r="B11679" s="1" t="s">
        <v>17691</v>
      </c>
      <c r="C11679" s="1" t="s">
        <v>725</v>
      </c>
      <c r="D11679" t="s">
        <v>18039</v>
      </c>
    </row>
    <row r="11680" spans="1:4" x14ac:dyDescent="0.25">
      <c r="A11680" s="4" t="str">
        <f>HYPERLINK("http://www.autodoc.ru/Web/price/art/SDOCT05170BL?analog=on","SDOCT05170BL")</f>
        <v>SDOCT05170BL</v>
      </c>
      <c r="B11680" s="1" t="s">
        <v>18040</v>
      </c>
      <c r="C11680" s="1" t="s">
        <v>725</v>
      </c>
      <c r="D11680" t="s">
        <v>18041</v>
      </c>
    </row>
    <row r="11681" spans="1:4" x14ac:dyDescent="0.25">
      <c r="A11681" s="4" t="str">
        <f>HYPERLINK("http://www.autodoc.ru/Web/price/art/SDOCT05170BR?analog=on","SDOCT05170BR")</f>
        <v>SDOCT05170BR</v>
      </c>
      <c r="B11681" s="1" t="s">
        <v>18042</v>
      </c>
      <c r="C11681" s="1" t="s">
        <v>725</v>
      </c>
      <c r="D11681" t="s">
        <v>18043</v>
      </c>
    </row>
    <row r="11682" spans="1:4" x14ac:dyDescent="0.25">
      <c r="A11682" s="4" t="str">
        <f>HYPERLINK("http://www.autodoc.ru/Web/price/art/SDOCT05171L?analog=on","SDOCT05171L")</f>
        <v>SDOCT05171L</v>
      </c>
      <c r="B11682" s="1" t="s">
        <v>18040</v>
      </c>
      <c r="C11682" s="1" t="s">
        <v>725</v>
      </c>
      <c r="D11682" t="s">
        <v>18044</v>
      </c>
    </row>
    <row r="11683" spans="1:4" x14ac:dyDescent="0.25">
      <c r="A11683" s="4" t="str">
        <f>HYPERLINK("http://www.autodoc.ru/Web/price/art/SDOCT05171R?analog=on","SDOCT05171R")</f>
        <v>SDOCT05171R</v>
      </c>
      <c r="B11683" s="1" t="s">
        <v>18042</v>
      </c>
      <c r="C11683" s="1" t="s">
        <v>725</v>
      </c>
      <c r="D11683" t="s">
        <v>18045</v>
      </c>
    </row>
    <row r="11684" spans="1:4" x14ac:dyDescent="0.25">
      <c r="A11684" s="4" t="str">
        <f>HYPERLINK("http://www.autodoc.ru/Web/price/art/SDOCT05190BL?analog=on","SDOCT05190BL")</f>
        <v>SDOCT05190BL</v>
      </c>
      <c r="B11684" s="1" t="s">
        <v>18046</v>
      </c>
      <c r="C11684" s="1" t="s">
        <v>725</v>
      </c>
      <c r="D11684" t="s">
        <v>18047</v>
      </c>
    </row>
    <row r="11685" spans="1:4" x14ac:dyDescent="0.25">
      <c r="A11685" s="4" t="str">
        <f>HYPERLINK("http://www.autodoc.ru/Web/price/art/SDOCT05190BR?analog=on","SDOCT05190BR")</f>
        <v>SDOCT05190BR</v>
      </c>
      <c r="B11685" s="1" t="s">
        <v>18048</v>
      </c>
      <c r="C11685" s="1" t="s">
        <v>725</v>
      </c>
      <c r="D11685" t="s">
        <v>18049</v>
      </c>
    </row>
    <row r="11686" spans="1:4" x14ac:dyDescent="0.25">
      <c r="A11686" s="4" t="str">
        <f>HYPERLINK("http://www.autodoc.ru/Web/price/art/SDOCT05190BC?analog=on","SDOCT05190BC")</f>
        <v>SDOCT05190BC</v>
      </c>
      <c r="B11686" s="1" t="s">
        <v>18050</v>
      </c>
      <c r="C11686" s="1" t="s">
        <v>725</v>
      </c>
      <c r="D11686" t="s">
        <v>18051</v>
      </c>
    </row>
    <row r="11687" spans="1:4" x14ac:dyDescent="0.25">
      <c r="A11687" s="4" t="str">
        <f>HYPERLINK("http://www.autodoc.ru/Web/price/art/SDOCT05191C?analog=on","SDOCT05191C")</f>
        <v>SDOCT05191C</v>
      </c>
      <c r="B11687" s="1" t="s">
        <v>18050</v>
      </c>
      <c r="C11687" s="1" t="s">
        <v>725</v>
      </c>
      <c r="D11687" t="s">
        <v>18052</v>
      </c>
    </row>
    <row r="11688" spans="1:4" x14ac:dyDescent="0.25">
      <c r="A11688" s="4" t="str">
        <f>HYPERLINK("http://www.autodoc.ru/Web/price/art/SDOCT05220B?analog=on","SDOCT05220B")</f>
        <v>SDOCT05220B</v>
      </c>
      <c r="B11688" s="1" t="s">
        <v>18053</v>
      </c>
      <c r="C11688" s="1" t="s">
        <v>725</v>
      </c>
      <c r="D11688" t="s">
        <v>18054</v>
      </c>
    </row>
    <row r="11689" spans="1:4" x14ac:dyDescent="0.25">
      <c r="A11689" s="4" t="str">
        <f>HYPERLINK("http://www.autodoc.ru/Web/price/art/SDOCT05221B?analog=on","SDOCT05221B")</f>
        <v>SDOCT05221B</v>
      </c>
      <c r="B11689" s="1" t="s">
        <v>18053</v>
      </c>
      <c r="C11689" s="1" t="s">
        <v>725</v>
      </c>
      <c r="D11689" t="s">
        <v>18055</v>
      </c>
    </row>
    <row r="11690" spans="1:4" x14ac:dyDescent="0.25">
      <c r="A11690" s="4" t="str">
        <f>HYPERLINK("http://www.autodoc.ru/Web/price/art/SDOCT05240?analog=on","SDOCT05240")</f>
        <v>SDOCT05240</v>
      </c>
      <c r="B11690" s="1" t="s">
        <v>18056</v>
      </c>
      <c r="C11690" s="1" t="s">
        <v>725</v>
      </c>
      <c r="D11690" t="s">
        <v>18057</v>
      </c>
    </row>
    <row r="11691" spans="1:4" x14ac:dyDescent="0.25">
      <c r="A11691" s="4" t="str">
        <f>HYPERLINK("http://www.autodoc.ru/Web/price/art/SDOCT05241?analog=on","SDOCT05241")</f>
        <v>SDOCT05241</v>
      </c>
      <c r="B11691" s="1" t="s">
        <v>18056</v>
      </c>
      <c r="C11691" s="1" t="s">
        <v>725</v>
      </c>
      <c r="D11691" t="s">
        <v>18058</v>
      </c>
    </row>
    <row r="11692" spans="1:4" x14ac:dyDescent="0.25">
      <c r="A11692" s="4" t="str">
        <f>HYPERLINK("http://www.autodoc.ru/Web/price/art/SDOCT05270L?analog=on","SDOCT05270L")</f>
        <v>SDOCT05270L</v>
      </c>
      <c r="B11692" s="1" t="s">
        <v>18059</v>
      </c>
      <c r="C11692" s="1" t="s">
        <v>725</v>
      </c>
      <c r="D11692" t="s">
        <v>18060</v>
      </c>
    </row>
    <row r="11693" spans="1:4" x14ac:dyDescent="0.25">
      <c r="A11693" s="4" t="str">
        <f>HYPERLINK("http://www.autodoc.ru/Web/price/art/SDOCT05270R?analog=on","SDOCT05270R")</f>
        <v>SDOCT05270R</v>
      </c>
      <c r="B11693" s="1" t="s">
        <v>18061</v>
      </c>
      <c r="C11693" s="1" t="s">
        <v>725</v>
      </c>
      <c r="D11693" t="s">
        <v>18062</v>
      </c>
    </row>
    <row r="11694" spans="1:4" x14ac:dyDescent="0.25">
      <c r="A11694" s="4" t="str">
        <f>HYPERLINK("http://www.autodoc.ru/Web/price/art/SDOCT05300L?analog=on","SDOCT05300L")</f>
        <v>SDOCT05300L</v>
      </c>
      <c r="B11694" s="1" t="s">
        <v>18063</v>
      </c>
      <c r="C11694" s="1" t="s">
        <v>725</v>
      </c>
      <c r="D11694" t="s">
        <v>18064</v>
      </c>
    </row>
    <row r="11695" spans="1:4" x14ac:dyDescent="0.25">
      <c r="A11695" s="4" t="str">
        <f>HYPERLINK("http://www.autodoc.ru/Web/price/art/SDOCT05300R?analog=on","SDOCT05300R")</f>
        <v>SDOCT05300R</v>
      </c>
      <c r="B11695" s="1" t="s">
        <v>18065</v>
      </c>
      <c r="C11695" s="1" t="s">
        <v>725</v>
      </c>
      <c r="D11695" t="s">
        <v>18066</v>
      </c>
    </row>
    <row r="11696" spans="1:4" x14ac:dyDescent="0.25">
      <c r="A11696" s="4" t="str">
        <f>HYPERLINK("http://www.autodoc.ru/Web/price/art/SDOCT05301L?analog=on","SDOCT05301L")</f>
        <v>SDOCT05301L</v>
      </c>
      <c r="B11696" s="1" t="s">
        <v>18067</v>
      </c>
      <c r="C11696" s="1" t="s">
        <v>725</v>
      </c>
      <c r="D11696" t="s">
        <v>18068</v>
      </c>
    </row>
    <row r="11697" spans="1:4" x14ac:dyDescent="0.25">
      <c r="A11697" s="4" t="str">
        <f>HYPERLINK("http://www.autodoc.ru/Web/price/art/SDOCT05301R?analog=on","SDOCT05301R")</f>
        <v>SDOCT05301R</v>
      </c>
      <c r="B11697" s="1" t="s">
        <v>18069</v>
      </c>
      <c r="C11697" s="1" t="s">
        <v>725</v>
      </c>
      <c r="D11697" t="s">
        <v>18070</v>
      </c>
    </row>
    <row r="11698" spans="1:4" x14ac:dyDescent="0.25">
      <c r="A11698" s="4" t="str">
        <f>HYPERLINK("http://www.autodoc.ru/Web/price/art/SDOCT05302L?analog=on","SDOCT05302L")</f>
        <v>SDOCT05302L</v>
      </c>
      <c r="B11698" s="1" t="s">
        <v>18071</v>
      </c>
      <c r="C11698" s="1" t="s">
        <v>725</v>
      </c>
      <c r="D11698" t="s">
        <v>18072</v>
      </c>
    </row>
    <row r="11699" spans="1:4" x14ac:dyDescent="0.25">
      <c r="A11699" s="4" t="str">
        <f>HYPERLINK("http://www.autodoc.ru/Web/price/art/SDOCT05302R?analog=on","SDOCT05302R")</f>
        <v>SDOCT05302R</v>
      </c>
      <c r="B11699" s="1" t="s">
        <v>18073</v>
      </c>
      <c r="C11699" s="1" t="s">
        <v>725</v>
      </c>
      <c r="D11699" t="s">
        <v>18074</v>
      </c>
    </row>
    <row r="11700" spans="1:4" x14ac:dyDescent="0.25">
      <c r="A11700" s="4" t="str">
        <f>HYPERLINK("http://www.autodoc.ru/Web/price/art/SDOCT05303L?analog=on","SDOCT05303L")</f>
        <v>SDOCT05303L</v>
      </c>
      <c r="B11700" s="1" t="s">
        <v>18067</v>
      </c>
      <c r="C11700" s="1" t="s">
        <v>725</v>
      </c>
      <c r="D11700" t="s">
        <v>18075</v>
      </c>
    </row>
    <row r="11701" spans="1:4" x14ac:dyDescent="0.25">
      <c r="A11701" s="4" t="str">
        <f>HYPERLINK("http://www.autodoc.ru/Web/price/art/SDOCT05303R?analog=on","SDOCT05303R")</f>
        <v>SDOCT05303R</v>
      </c>
      <c r="B11701" s="1" t="s">
        <v>18069</v>
      </c>
      <c r="C11701" s="1" t="s">
        <v>725</v>
      </c>
      <c r="D11701" t="s">
        <v>18076</v>
      </c>
    </row>
    <row r="11702" spans="1:4" x14ac:dyDescent="0.25">
      <c r="A11702" s="4" t="str">
        <f>HYPERLINK("http://www.autodoc.ru/Web/price/art/SDOCT05330?analog=on","SDOCT05330")</f>
        <v>SDOCT05330</v>
      </c>
      <c r="B11702" s="1" t="s">
        <v>18077</v>
      </c>
      <c r="C11702" s="1" t="s">
        <v>725</v>
      </c>
      <c r="D11702" t="s">
        <v>18078</v>
      </c>
    </row>
    <row r="11703" spans="1:4" x14ac:dyDescent="0.25">
      <c r="A11703" s="4" t="str">
        <f>HYPERLINK("http://www.autodoc.ru/Web/price/art/SDOCT05380?analog=on","SDOCT05380")</f>
        <v>SDOCT05380</v>
      </c>
      <c r="B11703" s="1" t="s">
        <v>18079</v>
      </c>
      <c r="C11703" s="1" t="s">
        <v>725</v>
      </c>
      <c r="D11703" t="s">
        <v>18080</v>
      </c>
    </row>
    <row r="11704" spans="1:4" x14ac:dyDescent="0.25">
      <c r="A11704" s="4" t="str">
        <f>HYPERLINK("http://www.autodoc.ru/Web/price/art/SDOCT054C0?analog=on","SDOCT054C0")</f>
        <v>SDOCT054C0</v>
      </c>
      <c r="C11704" s="1" t="s">
        <v>725</v>
      </c>
      <c r="D11704" t="s">
        <v>18081</v>
      </c>
    </row>
    <row r="11705" spans="1:4" x14ac:dyDescent="0.25">
      <c r="A11705" s="4" t="str">
        <f>HYPERLINK("http://www.autodoc.ru/Web/price/art/SDOCT05450L?analog=on","SDOCT05450L")</f>
        <v>SDOCT05450L</v>
      </c>
      <c r="B11705" s="1" t="s">
        <v>18082</v>
      </c>
      <c r="C11705" s="1" t="s">
        <v>725</v>
      </c>
      <c r="D11705" t="s">
        <v>18083</v>
      </c>
    </row>
    <row r="11706" spans="1:4" x14ac:dyDescent="0.25">
      <c r="A11706" s="4" t="str">
        <f>HYPERLINK("http://www.autodoc.ru/Web/price/art/SDOCT05450R?analog=on","SDOCT05450R")</f>
        <v>SDOCT05450R</v>
      </c>
      <c r="B11706" s="1" t="s">
        <v>18084</v>
      </c>
      <c r="C11706" s="1" t="s">
        <v>725</v>
      </c>
      <c r="D11706" t="s">
        <v>18085</v>
      </c>
    </row>
    <row r="11707" spans="1:4" x14ac:dyDescent="0.25">
      <c r="A11707" s="4" t="str">
        <f>HYPERLINK("http://www.autodoc.ru/Web/price/art/SDOCT05451L?analog=on","SDOCT05451L")</f>
        <v>SDOCT05451L</v>
      </c>
      <c r="B11707" s="1" t="s">
        <v>18086</v>
      </c>
      <c r="C11707" s="1" t="s">
        <v>725</v>
      </c>
      <c r="D11707" t="s">
        <v>18087</v>
      </c>
    </row>
    <row r="11708" spans="1:4" x14ac:dyDescent="0.25">
      <c r="A11708" s="4" t="str">
        <f>HYPERLINK("http://www.autodoc.ru/Web/price/art/SDOCT05451R?analog=on","SDOCT05451R")</f>
        <v>SDOCT05451R</v>
      </c>
      <c r="B11708" s="1" t="s">
        <v>18088</v>
      </c>
      <c r="C11708" s="1" t="s">
        <v>725</v>
      </c>
      <c r="D11708" t="s">
        <v>18089</v>
      </c>
    </row>
    <row r="11709" spans="1:4" x14ac:dyDescent="0.25">
      <c r="A11709" s="4" t="str">
        <f>HYPERLINK("http://www.autodoc.ru/Web/price/art/SDOCT05480L?analog=on","SDOCT05480L")</f>
        <v>SDOCT05480L</v>
      </c>
      <c r="B11709" s="1" t="s">
        <v>18090</v>
      </c>
      <c r="C11709" s="1" t="s">
        <v>725</v>
      </c>
      <c r="D11709" t="s">
        <v>18091</v>
      </c>
    </row>
    <row r="11710" spans="1:4" x14ac:dyDescent="0.25">
      <c r="A11710" s="4" t="str">
        <f>HYPERLINK("http://www.autodoc.ru/Web/price/art/SDOCT05480R?analog=on","SDOCT05480R")</f>
        <v>SDOCT05480R</v>
      </c>
      <c r="B11710" s="1" t="s">
        <v>18092</v>
      </c>
      <c r="C11710" s="1" t="s">
        <v>725</v>
      </c>
      <c r="D11710" t="s">
        <v>18093</v>
      </c>
    </row>
    <row r="11711" spans="1:4" x14ac:dyDescent="0.25">
      <c r="A11711" s="4" t="str">
        <f>HYPERLINK("http://www.autodoc.ru/Web/price/art/SDOCT05510L?analog=on","SDOCT05510L")</f>
        <v>SDOCT05510L</v>
      </c>
      <c r="B11711" s="1" t="s">
        <v>18094</v>
      </c>
      <c r="C11711" s="1" t="s">
        <v>725</v>
      </c>
      <c r="D11711" t="s">
        <v>18095</v>
      </c>
    </row>
    <row r="11712" spans="1:4" x14ac:dyDescent="0.25">
      <c r="A11712" s="4" t="str">
        <f>HYPERLINK("http://www.autodoc.ru/Web/price/art/SDOCT05510R?analog=on","SDOCT05510R")</f>
        <v>SDOCT05510R</v>
      </c>
      <c r="B11712" s="1" t="s">
        <v>18096</v>
      </c>
      <c r="C11712" s="1" t="s">
        <v>725</v>
      </c>
      <c r="D11712" t="s">
        <v>18097</v>
      </c>
    </row>
    <row r="11713" spans="1:4" x14ac:dyDescent="0.25">
      <c r="A11713" s="4" t="str">
        <f>HYPERLINK("http://www.autodoc.ru/Web/price/art/SDOCT05520L?analog=on","SDOCT05520L")</f>
        <v>SDOCT05520L</v>
      </c>
      <c r="B11713" s="1" t="s">
        <v>18098</v>
      </c>
      <c r="C11713" s="1" t="s">
        <v>725</v>
      </c>
      <c r="D11713" t="s">
        <v>18099</v>
      </c>
    </row>
    <row r="11714" spans="1:4" x14ac:dyDescent="0.25">
      <c r="A11714" s="4" t="str">
        <f>HYPERLINK("http://www.autodoc.ru/Web/price/art/SDOCT05520R?analog=on","SDOCT05520R")</f>
        <v>SDOCT05520R</v>
      </c>
      <c r="B11714" s="1" t="s">
        <v>18100</v>
      </c>
      <c r="C11714" s="1" t="s">
        <v>725</v>
      </c>
      <c r="D11714" t="s">
        <v>18101</v>
      </c>
    </row>
    <row r="11715" spans="1:4" x14ac:dyDescent="0.25">
      <c r="A11715" s="4" t="str">
        <f>HYPERLINK("http://www.autodoc.ru/Web/price/art/SDOCT05560L?analog=on","SDOCT05560L")</f>
        <v>SDOCT05560L</v>
      </c>
      <c r="B11715" s="1" t="s">
        <v>18102</v>
      </c>
      <c r="C11715" s="1" t="s">
        <v>725</v>
      </c>
      <c r="D11715" t="s">
        <v>18103</v>
      </c>
    </row>
    <row r="11716" spans="1:4" x14ac:dyDescent="0.25">
      <c r="A11716" s="4" t="str">
        <f>HYPERLINK("http://www.autodoc.ru/Web/price/art/SDOCT05560R?analog=on","SDOCT05560R")</f>
        <v>SDOCT05560R</v>
      </c>
      <c r="B11716" s="1" t="s">
        <v>18104</v>
      </c>
      <c r="C11716" s="1" t="s">
        <v>725</v>
      </c>
      <c r="D11716" t="s">
        <v>18105</v>
      </c>
    </row>
    <row r="11717" spans="1:4" x14ac:dyDescent="0.25">
      <c r="A11717" s="4" t="str">
        <f>HYPERLINK("http://www.autodoc.ru/Web/price/art/SDOCT05600?analog=on","SDOCT05600")</f>
        <v>SDOCT05600</v>
      </c>
      <c r="B11717" s="1" t="s">
        <v>18106</v>
      </c>
      <c r="C11717" s="1" t="s">
        <v>725</v>
      </c>
      <c r="D11717" t="s">
        <v>18107</v>
      </c>
    </row>
    <row r="11718" spans="1:4" x14ac:dyDescent="0.25">
      <c r="A11718" s="4" t="str">
        <f>HYPERLINK("http://www.autodoc.ru/Web/price/art/SDOCT05630?analog=on","SDOCT05630")</f>
        <v>SDOCT05630</v>
      </c>
      <c r="B11718" s="1" t="s">
        <v>18108</v>
      </c>
      <c r="C11718" s="1" t="s">
        <v>725</v>
      </c>
      <c r="D11718" t="s">
        <v>18109</v>
      </c>
    </row>
    <row r="11719" spans="1:4" x14ac:dyDescent="0.25">
      <c r="A11719" s="4" t="str">
        <f>HYPERLINK("http://www.autodoc.ru/Web/price/art/SDOCT05640?analog=on","SDOCT05640")</f>
        <v>SDOCT05640</v>
      </c>
      <c r="B11719" s="1" t="s">
        <v>18110</v>
      </c>
      <c r="C11719" s="1" t="s">
        <v>725</v>
      </c>
      <c r="D11719" t="s">
        <v>18111</v>
      </c>
    </row>
    <row r="11720" spans="1:4" x14ac:dyDescent="0.25">
      <c r="A11720" s="4" t="str">
        <f>HYPERLINK("http://www.autodoc.ru/Web/price/art/SDOCT05680?analog=on","SDOCT05680")</f>
        <v>SDOCT05680</v>
      </c>
      <c r="B11720" s="1" t="s">
        <v>18112</v>
      </c>
      <c r="C11720" s="1" t="s">
        <v>725</v>
      </c>
      <c r="D11720" t="s">
        <v>18113</v>
      </c>
    </row>
    <row r="11721" spans="1:4" x14ac:dyDescent="0.25">
      <c r="A11721" s="4" t="str">
        <f>HYPERLINK("http://www.autodoc.ru/Web/price/art/SDOCT05700?analog=on","SDOCT05700")</f>
        <v>SDOCT05700</v>
      </c>
      <c r="B11721" s="1" t="s">
        <v>18114</v>
      </c>
      <c r="C11721" s="1" t="s">
        <v>725</v>
      </c>
      <c r="D11721" t="s">
        <v>18115</v>
      </c>
    </row>
    <row r="11722" spans="1:4" x14ac:dyDescent="0.25">
      <c r="A11722" s="4" t="str">
        <f>HYPERLINK("http://www.autodoc.ru/Web/price/art/SDOCT05740L?analog=on","SDOCT05740L")</f>
        <v>SDOCT05740L</v>
      </c>
      <c r="B11722" s="1" t="s">
        <v>18116</v>
      </c>
      <c r="C11722" s="1" t="s">
        <v>725</v>
      </c>
      <c r="D11722" t="s">
        <v>18117</v>
      </c>
    </row>
    <row r="11723" spans="1:4" x14ac:dyDescent="0.25">
      <c r="A11723" s="4" t="str">
        <f>HYPERLINK("http://www.autodoc.ru/Web/price/art/SDOCT05740R?analog=on","SDOCT05740R")</f>
        <v>SDOCT05740R</v>
      </c>
      <c r="B11723" s="1" t="s">
        <v>18118</v>
      </c>
      <c r="C11723" s="1" t="s">
        <v>725</v>
      </c>
      <c r="D11723" t="s">
        <v>18119</v>
      </c>
    </row>
    <row r="11724" spans="1:4" x14ac:dyDescent="0.25">
      <c r="A11724" s="4" t="str">
        <f>HYPERLINK("http://www.autodoc.ru/Web/price/art/SDOCT05741L?analog=on","SDOCT05741L")</f>
        <v>SDOCT05741L</v>
      </c>
      <c r="B11724" s="1" t="s">
        <v>18116</v>
      </c>
      <c r="C11724" s="1" t="s">
        <v>725</v>
      </c>
      <c r="D11724" t="s">
        <v>18120</v>
      </c>
    </row>
    <row r="11725" spans="1:4" x14ac:dyDescent="0.25">
      <c r="A11725" s="4" t="str">
        <f>HYPERLINK("http://www.autodoc.ru/Web/price/art/SDOCT05741R?analog=on","SDOCT05741R")</f>
        <v>SDOCT05741R</v>
      </c>
      <c r="B11725" s="1" t="s">
        <v>18118</v>
      </c>
      <c r="C11725" s="1" t="s">
        <v>725</v>
      </c>
      <c r="D11725" t="s">
        <v>18121</v>
      </c>
    </row>
    <row r="11726" spans="1:4" x14ac:dyDescent="0.25">
      <c r="A11726" s="4" t="str">
        <f>HYPERLINK("http://www.autodoc.ru/Web/price/art/SDOCT05742HN?analog=on","SDOCT05742HN")</f>
        <v>SDOCT05742HN</v>
      </c>
      <c r="B11726" s="1" t="s">
        <v>18122</v>
      </c>
      <c r="C11726" s="1" t="s">
        <v>725</v>
      </c>
      <c r="D11726" t="s">
        <v>18123</v>
      </c>
    </row>
    <row r="11727" spans="1:4" x14ac:dyDescent="0.25">
      <c r="A11727" s="4" t="str">
        <f>HYPERLINK("http://www.autodoc.ru/Web/price/art/VWGLF03810L?analog=on","VWGLF03810L")</f>
        <v>VWGLF03810L</v>
      </c>
      <c r="B11727" s="1" t="s">
        <v>781</v>
      </c>
      <c r="C11727" s="1" t="s">
        <v>782</v>
      </c>
      <c r="D11727" t="s">
        <v>783</v>
      </c>
    </row>
    <row r="11728" spans="1:4" x14ac:dyDescent="0.25">
      <c r="A11728" s="4" t="str">
        <f>HYPERLINK("http://www.autodoc.ru/Web/price/art/VWGLF03810R?analog=on","VWGLF03810R")</f>
        <v>VWGLF03810R</v>
      </c>
      <c r="B11728" s="1" t="s">
        <v>784</v>
      </c>
      <c r="C11728" s="1" t="s">
        <v>782</v>
      </c>
      <c r="D11728" t="s">
        <v>785</v>
      </c>
    </row>
    <row r="11729" spans="1:4" x14ac:dyDescent="0.25">
      <c r="A11729" s="4" t="str">
        <f>HYPERLINK("http://www.autodoc.ru/Web/price/art/VWGLF03811L?analog=on","VWGLF03811L")</f>
        <v>VWGLF03811L</v>
      </c>
      <c r="B11729" s="1" t="s">
        <v>786</v>
      </c>
      <c r="C11729" s="1" t="s">
        <v>782</v>
      </c>
      <c r="D11729" t="s">
        <v>787</v>
      </c>
    </row>
    <row r="11730" spans="1:4" x14ac:dyDescent="0.25">
      <c r="A11730" s="4" t="str">
        <f>HYPERLINK("http://www.autodoc.ru/Web/price/art/VWGLF03811R?analog=on","VWGLF03811R")</f>
        <v>VWGLF03811R</v>
      </c>
      <c r="B11730" s="1" t="s">
        <v>788</v>
      </c>
      <c r="C11730" s="1" t="s">
        <v>782</v>
      </c>
      <c r="D11730" t="s">
        <v>789</v>
      </c>
    </row>
    <row r="11731" spans="1:4" x14ac:dyDescent="0.25">
      <c r="A11731" s="4" t="str">
        <f>HYPERLINK("http://www.autodoc.ru/Web/price/art/SDOCT05880?analog=on","SDOCT05880")</f>
        <v>SDOCT05880</v>
      </c>
      <c r="B11731" s="1" t="s">
        <v>18124</v>
      </c>
      <c r="C11731" s="1" t="s">
        <v>725</v>
      </c>
      <c r="D11731" t="s">
        <v>18125</v>
      </c>
    </row>
    <row r="11732" spans="1:4" x14ac:dyDescent="0.25">
      <c r="A11732" s="4" t="str">
        <f>HYPERLINK("http://www.autodoc.ru/Web/price/art/VWGLF04914?analog=on","VWGLF04914")</f>
        <v>VWGLF04914</v>
      </c>
      <c r="B11732" s="1" t="s">
        <v>790</v>
      </c>
      <c r="C11732" s="1" t="s">
        <v>707</v>
      </c>
      <c r="D11732" t="s">
        <v>791</v>
      </c>
    </row>
    <row r="11733" spans="1:4" x14ac:dyDescent="0.25">
      <c r="A11733" s="4" t="str">
        <f>HYPERLINK("http://www.autodoc.ru/Web/price/art/VWGLF04915?analog=on","VWGLF04915")</f>
        <v>VWGLF04915</v>
      </c>
      <c r="B11733" s="1" t="s">
        <v>792</v>
      </c>
      <c r="C11733" s="1" t="s">
        <v>707</v>
      </c>
      <c r="D11733" t="s">
        <v>791</v>
      </c>
    </row>
    <row r="11734" spans="1:4" x14ac:dyDescent="0.25">
      <c r="A11734" s="4" t="str">
        <f>HYPERLINK("http://www.autodoc.ru/Web/price/art/VWGLF04916?analog=on","VWGLF04916")</f>
        <v>VWGLF04916</v>
      </c>
      <c r="B11734" s="1" t="s">
        <v>790</v>
      </c>
      <c r="C11734" s="1" t="s">
        <v>707</v>
      </c>
      <c r="D11734" t="s">
        <v>793</v>
      </c>
    </row>
    <row r="11735" spans="1:4" x14ac:dyDescent="0.25">
      <c r="A11735" s="4" t="str">
        <f>HYPERLINK("http://www.autodoc.ru/Web/price/art/VWGLF04919?analog=on","VWGLF04919")</f>
        <v>VWGLF04919</v>
      </c>
      <c r="B11735" s="1" t="s">
        <v>794</v>
      </c>
      <c r="C11735" s="1" t="s">
        <v>707</v>
      </c>
      <c r="D11735" t="s">
        <v>791</v>
      </c>
    </row>
    <row r="11736" spans="1:4" x14ac:dyDescent="0.25">
      <c r="A11736" s="4" t="str">
        <f>HYPERLINK("http://www.autodoc.ru/Web/price/art/SDOCT059C0L?analog=on","SDOCT059C0L")</f>
        <v>SDOCT059C0L</v>
      </c>
      <c r="B11736" s="1" t="s">
        <v>18126</v>
      </c>
      <c r="C11736" s="1" t="s">
        <v>725</v>
      </c>
      <c r="D11736" t="s">
        <v>18127</v>
      </c>
    </row>
    <row r="11737" spans="1:4" x14ac:dyDescent="0.25">
      <c r="A11737" s="4" t="str">
        <f>HYPERLINK("http://www.autodoc.ru/Web/price/art/SDOCT059C0R?analog=on","SDOCT059C0R")</f>
        <v>SDOCT059C0R</v>
      </c>
      <c r="B11737" s="1" t="s">
        <v>18128</v>
      </c>
      <c r="C11737" s="1" t="s">
        <v>725</v>
      </c>
      <c r="D11737" t="s">
        <v>18129</v>
      </c>
    </row>
    <row r="11738" spans="1:4" x14ac:dyDescent="0.25">
      <c r="A11738" s="4" t="str">
        <f>HYPERLINK("http://www.autodoc.ru/Web/price/art/VWGLF04931?analog=on","VWGLF04931")</f>
        <v>VWGLF04931</v>
      </c>
      <c r="B11738" s="1" t="s">
        <v>795</v>
      </c>
      <c r="C11738" s="1" t="s">
        <v>707</v>
      </c>
      <c r="D11738" t="s">
        <v>796</v>
      </c>
    </row>
    <row r="11739" spans="1:4" x14ac:dyDescent="0.25">
      <c r="A11739" s="4" t="str">
        <f>HYPERLINK("http://www.autodoc.ru/Web/price/art/SDOCT059F0P?analog=on","SDOCT059F0P")</f>
        <v>SDOCT059F0P</v>
      </c>
      <c r="B11739" s="1" t="s">
        <v>18130</v>
      </c>
      <c r="C11739" s="1" t="s">
        <v>9216</v>
      </c>
      <c r="D11739" t="s">
        <v>18131</v>
      </c>
    </row>
    <row r="11740" spans="1:4" x14ac:dyDescent="0.25">
      <c r="A11740" s="4" t="str">
        <f>HYPERLINK("http://www.autodoc.ru/Web/price/art/VWGLF04970?analog=on","VWGLF04970")</f>
        <v>VWGLF04970</v>
      </c>
      <c r="B11740" s="1" t="s">
        <v>18132</v>
      </c>
      <c r="C11740" s="1" t="s">
        <v>711</v>
      </c>
      <c r="D11740" t="s">
        <v>18133</v>
      </c>
    </row>
    <row r="11741" spans="1:4" x14ac:dyDescent="0.25">
      <c r="A11741" s="4" t="str">
        <f>HYPERLINK("http://www.autodoc.ru/Web/price/art/VWGLF03971?analog=on","VWGLF03971")</f>
        <v>VWGLF03971</v>
      </c>
      <c r="B11741" s="1" t="s">
        <v>797</v>
      </c>
      <c r="C11741" s="1" t="s">
        <v>782</v>
      </c>
      <c r="D11741" t="s">
        <v>798</v>
      </c>
    </row>
    <row r="11742" spans="1:4" x14ac:dyDescent="0.25">
      <c r="A11742" s="4" t="str">
        <f>HYPERLINK("http://www.autodoc.ru/Web/price/art/VWGLF04972?analog=on","VWGLF04972")</f>
        <v>VWGLF04972</v>
      </c>
      <c r="B11742" s="1" t="s">
        <v>799</v>
      </c>
      <c r="C11742" s="1" t="s">
        <v>707</v>
      </c>
      <c r="D11742" t="s">
        <v>800</v>
      </c>
    </row>
    <row r="11743" spans="1:4" x14ac:dyDescent="0.25">
      <c r="A11743" s="4" t="str">
        <f>HYPERLINK("http://www.autodoc.ru/Web/price/art/SDOCT059R0L?analog=on","SDOCT059R0L")</f>
        <v>SDOCT059R0L</v>
      </c>
      <c r="B11743" s="1" t="s">
        <v>18134</v>
      </c>
      <c r="C11743" s="1" t="s">
        <v>9216</v>
      </c>
      <c r="D11743" t="s">
        <v>18135</v>
      </c>
    </row>
    <row r="11744" spans="1:4" x14ac:dyDescent="0.25">
      <c r="A11744" s="4" t="str">
        <f>HYPERLINK("http://www.autodoc.ru/Web/price/art/SDOCT059R0R?analog=on","SDOCT059R0R")</f>
        <v>SDOCT059R0R</v>
      </c>
      <c r="B11744" s="1" t="s">
        <v>18136</v>
      </c>
      <c r="C11744" s="1" t="s">
        <v>9216</v>
      </c>
      <c r="D11744" t="s">
        <v>18137</v>
      </c>
    </row>
    <row r="11745" spans="1:4" x14ac:dyDescent="0.25">
      <c r="A11745" s="4" t="str">
        <f>HYPERLINK("http://www.autodoc.ru/Web/price/art/SDOCT059R1L?analog=on","SDOCT059R1L")</f>
        <v>SDOCT059R1L</v>
      </c>
      <c r="B11745" s="1" t="s">
        <v>18138</v>
      </c>
      <c r="C11745" s="1" t="s">
        <v>9216</v>
      </c>
      <c r="D11745" t="s">
        <v>18139</v>
      </c>
    </row>
    <row r="11746" spans="1:4" x14ac:dyDescent="0.25">
      <c r="A11746" s="4" t="str">
        <f>HYPERLINK("http://www.autodoc.ru/Web/price/art/SDOCT059R1R?analog=on","SDOCT059R1R")</f>
        <v>SDOCT059R1R</v>
      </c>
      <c r="B11746" s="1" t="s">
        <v>18140</v>
      </c>
      <c r="C11746" s="1" t="s">
        <v>9216</v>
      </c>
      <c r="D11746" t="s">
        <v>18141</v>
      </c>
    </row>
    <row r="11747" spans="1:4" x14ac:dyDescent="0.25">
      <c r="A11747" s="3" t="s">
        <v>18142</v>
      </c>
      <c r="B11747" s="3"/>
      <c r="C11747" s="3"/>
      <c r="D11747" s="3"/>
    </row>
    <row r="11748" spans="1:4" x14ac:dyDescent="0.25">
      <c r="A11748" s="4" t="str">
        <f>HYPERLINK("http://www.autodoc.ru/Web/price/art/SDOCT08000BN?analog=on","SDOCT08000BN")</f>
        <v>SDOCT08000BN</v>
      </c>
      <c r="B11748" s="1" t="s">
        <v>18143</v>
      </c>
      <c r="C11748" s="1" t="s">
        <v>483</v>
      </c>
      <c r="D11748" t="s">
        <v>18144</v>
      </c>
    </row>
    <row r="11749" spans="1:4" x14ac:dyDescent="0.25">
      <c r="A11749" s="4" t="str">
        <f>HYPERLINK("http://www.autodoc.ru/Web/price/art/SDOCT08000L?analog=on","SDOCT08000L")</f>
        <v>SDOCT08000L</v>
      </c>
      <c r="B11749" s="1" t="s">
        <v>18145</v>
      </c>
      <c r="C11749" s="1" t="s">
        <v>483</v>
      </c>
      <c r="D11749" t="s">
        <v>18146</v>
      </c>
    </row>
    <row r="11750" spans="1:4" x14ac:dyDescent="0.25">
      <c r="A11750" s="4" t="str">
        <f>HYPERLINK("http://www.autodoc.ru/Web/price/art/SDOCT08000R?analog=on","SDOCT08000R")</f>
        <v>SDOCT08000R</v>
      </c>
      <c r="B11750" s="1" t="s">
        <v>18147</v>
      </c>
      <c r="C11750" s="1" t="s">
        <v>483</v>
      </c>
      <c r="D11750" t="s">
        <v>18148</v>
      </c>
    </row>
    <row r="11751" spans="1:4" x14ac:dyDescent="0.25">
      <c r="A11751" s="4" t="str">
        <f>HYPERLINK("http://www.autodoc.ru/Web/price/art/SDOCT08001HN?analog=on","SDOCT08001HN")</f>
        <v>SDOCT08001HN</v>
      </c>
      <c r="B11751" s="1" t="s">
        <v>18143</v>
      </c>
      <c r="C11751" s="1" t="s">
        <v>483</v>
      </c>
      <c r="D11751" t="s">
        <v>18149</v>
      </c>
    </row>
    <row r="11752" spans="1:4" x14ac:dyDescent="0.25">
      <c r="A11752" s="4" t="str">
        <f>HYPERLINK("http://www.autodoc.ru/Web/price/art/SDOCT08070L?analog=on","SDOCT08070L")</f>
        <v>SDOCT08070L</v>
      </c>
      <c r="B11752" s="1" t="s">
        <v>18150</v>
      </c>
      <c r="C11752" s="1" t="s">
        <v>483</v>
      </c>
      <c r="D11752" t="s">
        <v>18030</v>
      </c>
    </row>
    <row r="11753" spans="1:4" x14ac:dyDescent="0.25">
      <c r="A11753" s="4" t="str">
        <f>HYPERLINK("http://www.autodoc.ru/Web/price/art/SDOCT08070R?analog=on","SDOCT08070R")</f>
        <v>SDOCT08070R</v>
      </c>
      <c r="B11753" s="1" t="s">
        <v>18151</v>
      </c>
      <c r="C11753" s="1" t="s">
        <v>483</v>
      </c>
      <c r="D11753" t="s">
        <v>18032</v>
      </c>
    </row>
    <row r="11754" spans="1:4" x14ac:dyDescent="0.25">
      <c r="A11754" s="4" t="str">
        <f>HYPERLINK("http://www.autodoc.ru/Web/price/art/SDOCT08071L?analog=on","SDOCT08071L")</f>
        <v>SDOCT08071L</v>
      </c>
      <c r="B11754" s="1" t="s">
        <v>18150</v>
      </c>
      <c r="C11754" s="1" t="s">
        <v>483</v>
      </c>
      <c r="D11754" t="s">
        <v>18033</v>
      </c>
    </row>
    <row r="11755" spans="1:4" x14ac:dyDescent="0.25">
      <c r="A11755" s="4" t="str">
        <f>HYPERLINK("http://www.autodoc.ru/Web/price/art/SDOCT08071R?analog=on","SDOCT08071R")</f>
        <v>SDOCT08071R</v>
      </c>
      <c r="B11755" s="1" t="s">
        <v>18151</v>
      </c>
      <c r="C11755" s="1" t="s">
        <v>483</v>
      </c>
      <c r="D11755" t="s">
        <v>18034</v>
      </c>
    </row>
    <row r="11756" spans="1:4" x14ac:dyDescent="0.25">
      <c r="A11756" s="4" t="str">
        <f>HYPERLINK("http://www.autodoc.ru/Web/price/art/SDOCT08072L?analog=on","SDOCT08072L")</f>
        <v>SDOCT08072L</v>
      </c>
      <c r="B11756" s="1" t="s">
        <v>18150</v>
      </c>
      <c r="C11756" s="1" t="s">
        <v>483</v>
      </c>
      <c r="D11756" t="s">
        <v>18152</v>
      </c>
    </row>
    <row r="11757" spans="1:4" x14ac:dyDescent="0.25">
      <c r="A11757" s="4" t="str">
        <f>HYPERLINK("http://www.autodoc.ru/Web/price/art/SDOCT08072R?analog=on","SDOCT08072R")</f>
        <v>SDOCT08072R</v>
      </c>
      <c r="B11757" s="1" t="s">
        <v>18151</v>
      </c>
      <c r="C11757" s="1" t="s">
        <v>483</v>
      </c>
      <c r="D11757" t="s">
        <v>18153</v>
      </c>
    </row>
    <row r="11758" spans="1:4" x14ac:dyDescent="0.25">
      <c r="A11758" s="4" t="str">
        <f>HYPERLINK("http://www.autodoc.ru/Web/price/art/SDOCT08100?analog=on","SDOCT08100")</f>
        <v>SDOCT08100</v>
      </c>
      <c r="B11758" s="1" t="s">
        <v>18154</v>
      </c>
      <c r="C11758" s="1" t="s">
        <v>483</v>
      </c>
      <c r="D11758" t="s">
        <v>18037</v>
      </c>
    </row>
    <row r="11759" spans="1:4" x14ac:dyDescent="0.25">
      <c r="A11759" s="4" t="str">
        <f>HYPERLINK("http://www.autodoc.ru/Web/price/art/SDOCT08101?analog=on","SDOCT08101")</f>
        <v>SDOCT08101</v>
      </c>
      <c r="B11759" s="1" t="s">
        <v>18155</v>
      </c>
      <c r="C11759" s="1" t="s">
        <v>483</v>
      </c>
      <c r="D11759" t="s">
        <v>18156</v>
      </c>
    </row>
    <row r="11760" spans="1:4" x14ac:dyDescent="0.25">
      <c r="A11760" s="4" t="str">
        <f>HYPERLINK("http://www.autodoc.ru/Web/price/art/SDOCT08120?analog=on","SDOCT08120")</f>
        <v>SDOCT08120</v>
      </c>
      <c r="B11760" s="1" t="s">
        <v>18157</v>
      </c>
      <c r="C11760" s="1" t="s">
        <v>483</v>
      </c>
      <c r="D11760" t="s">
        <v>18158</v>
      </c>
    </row>
    <row r="11761" spans="1:4" x14ac:dyDescent="0.25">
      <c r="A11761" s="4" t="str">
        <f>HYPERLINK("http://www.autodoc.ru/Web/price/art/SDOCT08121H?analog=on","SDOCT08121H")</f>
        <v>SDOCT08121H</v>
      </c>
      <c r="B11761" s="1" t="s">
        <v>18157</v>
      </c>
      <c r="C11761" s="1" t="s">
        <v>483</v>
      </c>
      <c r="D11761" t="s">
        <v>18159</v>
      </c>
    </row>
    <row r="11762" spans="1:4" x14ac:dyDescent="0.25">
      <c r="A11762" s="4" t="str">
        <f>HYPERLINK("http://www.autodoc.ru/Web/price/art/SDOCT08160X?analog=on","SDOCT08160X")</f>
        <v>SDOCT08160X</v>
      </c>
      <c r="B11762" s="1" t="s">
        <v>18160</v>
      </c>
      <c r="C11762" s="1" t="s">
        <v>483</v>
      </c>
      <c r="D11762" t="s">
        <v>18161</v>
      </c>
    </row>
    <row r="11763" spans="1:4" x14ac:dyDescent="0.25">
      <c r="A11763" s="4" t="str">
        <f>HYPERLINK("http://www.autodoc.ru/Web/price/art/SDOCT08161?analog=on","SDOCT08161")</f>
        <v>SDOCT08161</v>
      </c>
      <c r="B11763" s="1" t="s">
        <v>18160</v>
      </c>
      <c r="C11763" s="1" t="s">
        <v>483</v>
      </c>
      <c r="D11763" t="s">
        <v>18162</v>
      </c>
    </row>
    <row r="11764" spans="1:4" x14ac:dyDescent="0.25">
      <c r="A11764" s="4" t="str">
        <f>HYPERLINK("http://www.autodoc.ru/Web/price/art/SDOCT08190L?analog=on","SDOCT08190L")</f>
        <v>SDOCT08190L</v>
      </c>
      <c r="B11764" s="1" t="s">
        <v>18163</v>
      </c>
      <c r="C11764" s="1" t="s">
        <v>483</v>
      </c>
      <c r="D11764" t="s">
        <v>18164</v>
      </c>
    </row>
    <row r="11765" spans="1:4" x14ac:dyDescent="0.25">
      <c r="A11765" s="4" t="str">
        <f>HYPERLINK("http://www.autodoc.ru/Web/price/art/SDOCT08190R?analog=on","SDOCT08190R")</f>
        <v>SDOCT08190R</v>
      </c>
      <c r="B11765" s="1" t="s">
        <v>18165</v>
      </c>
      <c r="C11765" s="1" t="s">
        <v>483</v>
      </c>
      <c r="D11765" t="s">
        <v>18166</v>
      </c>
    </row>
    <row r="11766" spans="1:4" x14ac:dyDescent="0.25">
      <c r="A11766" s="4" t="str">
        <f>HYPERLINK("http://www.autodoc.ru/Web/price/art/SDOCT08190C?analog=on","SDOCT08190C")</f>
        <v>SDOCT08190C</v>
      </c>
      <c r="B11766" s="1" t="s">
        <v>18167</v>
      </c>
      <c r="C11766" s="1" t="s">
        <v>483</v>
      </c>
      <c r="D11766" t="s">
        <v>18168</v>
      </c>
    </row>
    <row r="11767" spans="1:4" x14ac:dyDescent="0.25">
      <c r="A11767" s="4" t="str">
        <f>HYPERLINK("http://www.autodoc.ru/Web/price/art/SDOCT08191C?analog=on","SDOCT08191C")</f>
        <v>SDOCT08191C</v>
      </c>
      <c r="B11767" s="1" t="s">
        <v>18167</v>
      </c>
      <c r="C11767" s="1" t="s">
        <v>483</v>
      </c>
      <c r="D11767" t="s">
        <v>18052</v>
      </c>
    </row>
    <row r="11768" spans="1:4" x14ac:dyDescent="0.25">
      <c r="A11768" s="4" t="str">
        <f>HYPERLINK("http://www.autodoc.ru/Web/price/art/SDOCT08270L?analog=on","SDOCT08270L")</f>
        <v>SDOCT08270L</v>
      </c>
      <c r="B11768" s="1" t="s">
        <v>18169</v>
      </c>
      <c r="C11768" s="1" t="s">
        <v>483</v>
      </c>
      <c r="D11768" t="s">
        <v>18170</v>
      </c>
    </row>
    <row r="11769" spans="1:4" x14ac:dyDescent="0.25">
      <c r="A11769" s="4" t="str">
        <f>HYPERLINK("http://www.autodoc.ru/Web/price/art/SDOCT08270R?analog=on","SDOCT08270R")</f>
        <v>SDOCT08270R</v>
      </c>
      <c r="B11769" s="1" t="s">
        <v>18171</v>
      </c>
      <c r="C11769" s="1" t="s">
        <v>483</v>
      </c>
      <c r="D11769" t="s">
        <v>18172</v>
      </c>
    </row>
    <row r="11770" spans="1:4" x14ac:dyDescent="0.25">
      <c r="A11770" s="4" t="str">
        <f>HYPERLINK("http://www.autodoc.ru/Web/price/art/SDOCT08310N?analog=on","SDOCT08310N")</f>
        <v>SDOCT08310N</v>
      </c>
      <c r="C11770" s="1" t="s">
        <v>483</v>
      </c>
      <c r="D11770" t="s">
        <v>18173</v>
      </c>
    </row>
    <row r="11771" spans="1:4" x14ac:dyDescent="0.25">
      <c r="A11771" s="4" t="str">
        <f>HYPERLINK("http://www.autodoc.ru/Web/price/art/SDOCT05330?analog=on","SDOCT05330")</f>
        <v>SDOCT05330</v>
      </c>
      <c r="B11771" s="1" t="s">
        <v>18077</v>
      </c>
      <c r="C11771" s="1" t="s">
        <v>725</v>
      </c>
      <c r="D11771" t="s">
        <v>18078</v>
      </c>
    </row>
    <row r="11772" spans="1:4" x14ac:dyDescent="0.25">
      <c r="A11772" s="4" t="str">
        <f>HYPERLINK("http://www.autodoc.ru/Web/price/art/SDOCT08380?analog=on","SDOCT08380")</f>
        <v>SDOCT08380</v>
      </c>
      <c r="B11772" s="1" t="s">
        <v>18174</v>
      </c>
      <c r="C11772" s="1" t="s">
        <v>483</v>
      </c>
      <c r="D11772" t="s">
        <v>18080</v>
      </c>
    </row>
    <row r="11773" spans="1:4" x14ac:dyDescent="0.25">
      <c r="A11773" s="4" t="str">
        <f>HYPERLINK("http://www.autodoc.ru/Web/price/art/SDOCT084C0?analog=on","SDOCT084C0")</f>
        <v>SDOCT084C0</v>
      </c>
      <c r="C11773" s="1" t="s">
        <v>483</v>
      </c>
      <c r="D11773" t="s">
        <v>18081</v>
      </c>
    </row>
    <row r="11774" spans="1:4" x14ac:dyDescent="0.25">
      <c r="A11774" s="4" t="str">
        <f>HYPERLINK("http://www.autodoc.ru/Web/price/art/SDOCT08450XL?analog=on","SDOCT08450XL")</f>
        <v>SDOCT08450XL</v>
      </c>
      <c r="B11774" s="1" t="s">
        <v>18175</v>
      </c>
      <c r="C11774" s="1" t="s">
        <v>483</v>
      </c>
      <c r="D11774" t="s">
        <v>18176</v>
      </c>
    </row>
    <row r="11775" spans="1:4" x14ac:dyDescent="0.25">
      <c r="A11775" s="4" t="str">
        <f>HYPERLINK("http://www.autodoc.ru/Web/price/art/SDOCT08450XR?analog=on","SDOCT08450XR")</f>
        <v>SDOCT08450XR</v>
      </c>
      <c r="B11775" s="1" t="s">
        <v>18177</v>
      </c>
      <c r="C11775" s="1" t="s">
        <v>483</v>
      </c>
      <c r="D11775" t="s">
        <v>18178</v>
      </c>
    </row>
    <row r="11776" spans="1:4" x14ac:dyDescent="0.25">
      <c r="A11776" s="4" t="str">
        <f>HYPERLINK("http://www.autodoc.ru/Web/price/art/SDOCT08451XL?analog=on","SDOCT08451XL")</f>
        <v>SDOCT08451XL</v>
      </c>
      <c r="B11776" s="1" t="s">
        <v>18179</v>
      </c>
      <c r="C11776" s="1" t="s">
        <v>483</v>
      </c>
      <c r="D11776" t="s">
        <v>18180</v>
      </c>
    </row>
    <row r="11777" spans="1:4" x14ac:dyDescent="0.25">
      <c r="A11777" s="4" t="str">
        <f>HYPERLINK("http://www.autodoc.ru/Web/price/art/SDOCT08451XR?analog=on","SDOCT08451XR")</f>
        <v>SDOCT08451XR</v>
      </c>
      <c r="B11777" s="1" t="s">
        <v>18181</v>
      </c>
      <c r="C11777" s="1" t="s">
        <v>483</v>
      </c>
      <c r="D11777" t="s">
        <v>18182</v>
      </c>
    </row>
    <row r="11778" spans="1:4" x14ac:dyDescent="0.25">
      <c r="A11778" s="4" t="str">
        <f>HYPERLINK("http://www.autodoc.ru/Web/price/art/SDOCT08452XL?analog=on","SDOCT08452XL")</f>
        <v>SDOCT08452XL</v>
      </c>
      <c r="B11778" s="1" t="s">
        <v>18183</v>
      </c>
      <c r="C11778" s="1" t="s">
        <v>483</v>
      </c>
      <c r="D11778" t="s">
        <v>18184</v>
      </c>
    </row>
    <row r="11779" spans="1:4" x14ac:dyDescent="0.25">
      <c r="A11779" s="4" t="str">
        <f>HYPERLINK("http://www.autodoc.ru/Web/price/art/SDOCT08452XR?analog=on","SDOCT08452XR")</f>
        <v>SDOCT08452XR</v>
      </c>
      <c r="B11779" s="1" t="s">
        <v>18185</v>
      </c>
      <c r="C11779" s="1" t="s">
        <v>483</v>
      </c>
      <c r="D11779" t="s">
        <v>18186</v>
      </c>
    </row>
    <row r="11780" spans="1:4" x14ac:dyDescent="0.25">
      <c r="A11780" s="4" t="str">
        <f>HYPERLINK("http://www.autodoc.ru/Web/price/art/SDOCT08453L?analog=on","SDOCT08453L")</f>
        <v>SDOCT08453L</v>
      </c>
      <c r="B11780" s="1" t="s">
        <v>18175</v>
      </c>
      <c r="C11780" s="1" t="s">
        <v>483</v>
      </c>
      <c r="D11780" t="s">
        <v>18187</v>
      </c>
    </row>
    <row r="11781" spans="1:4" x14ac:dyDescent="0.25">
      <c r="A11781" s="4" t="str">
        <f>HYPERLINK("http://www.autodoc.ru/Web/price/art/SDOCT08453R?analog=on","SDOCT08453R")</f>
        <v>SDOCT08453R</v>
      </c>
      <c r="B11781" s="1" t="s">
        <v>18177</v>
      </c>
      <c r="C11781" s="1" t="s">
        <v>483</v>
      </c>
      <c r="D11781" t="s">
        <v>18188</v>
      </c>
    </row>
    <row r="11782" spans="1:4" x14ac:dyDescent="0.25">
      <c r="A11782" s="4" t="str">
        <f>HYPERLINK("http://www.autodoc.ru/Web/price/art/SDOCT08460L?analog=on","SDOCT08460L")</f>
        <v>SDOCT08460L</v>
      </c>
      <c r="B11782" s="1" t="s">
        <v>526</v>
      </c>
      <c r="C11782" s="1" t="s">
        <v>483</v>
      </c>
      <c r="D11782" t="s">
        <v>527</v>
      </c>
    </row>
    <row r="11783" spans="1:4" x14ac:dyDescent="0.25">
      <c r="A11783" s="4" t="str">
        <f>HYPERLINK("http://www.autodoc.ru/Web/price/art/SDOCT08460R?analog=on","SDOCT08460R")</f>
        <v>SDOCT08460R</v>
      </c>
      <c r="B11783" s="1" t="s">
        <v>528</v>
      </c>
      <c r="C11783" s="1" t="s">
        <v>483</v>
      </c>
      <c r="D11783" t="s">
        <v>529</v>
      </c>
    </row>
    <row r="11784" spans="1:4" x14ac:dyDescent="0.25">
      <c r="A11784" s="4" t="str">
        <f>HYPERLINK("http://www.autodoc.ru/Web/price/art/SDOCT08600?analog=on","SDOCT08600")</f>
        <v>SDOCT08600</v>
      </c>
      <c r="B11784" s="1" t="s">
        <v>18189</v>
      </c>
      <c r="C11784" s="1" t="s">
        <v>483</v>
      </c>
      <c r="D11784" t="s">
        <v>18107</v>
      </c>
    </row>
    <row r="11785" spans="1:4" x14ac:dyDescent="0.25">
      <c r="A11785" s="4" t="str">
        <f>HYPERLINK("http://www.autodoc.ru/Web/price/art/SDOCT08640?analog=on","SDOCT08640")</f>
        <v>SDOCT08640</v>
      </c>
      <c r="B11785" s="1" t="s">
        <v>18110</v>
      </c>
      <c r="C11785" s="1" t="s">
        <v>483</v>
      </c>
      <c r="D11785" t="s">
        <v>18190</v>
      </c>
    </row>
    <row r="11786" spans="1:4" x14ac:dyDescent="0.25">
      <c r="A11786" s="4" t="str">
        <f>HYPERLINK("http://www.autodoc.ru/Web/price/art/SDOCT08641?analog=on","SDOCT08641")</f>
        <v>SDOCT08641</v>
      </c>
      <c r="B11786" s="1" t="s">
        <v>18191</v>
      </c>
      <c r="C11786" s="1" t="s">
        <v>483</v>
      </c>
      <c r="D11786" t="s">
        <v>18192</v>
      </c>
    </row>
    <row r="11787" spans="1:4" x14ac:dyDescent="0.25">
      <c r="A11787" s="4" t="str">
        <f>HYPERLINK("http://www.autodoc.ru/Web/price/art/SDOCT08642?analog=on","SDOCT08642")</f>
        <v>SDOCT08642</v>
      </c>
      <c r="B11787" s="1" t="s">
        <v>18191</v>
      </c>
      <c r="C11787" s="1" t="s">
        <v>483</v>
      </c>
      <c r="D11787" t="s">
        <v>18190</v>
      </c>
    </row>
    <row r="11788" spans="1:4" x14ac:dyDescent="0.25">
      <c r="A11788" s="4" t="str">
        <f>HYPERLINK("http://www.autodoc.ru/Web/price/art/SDOCT08740L?analog=on","SDOCT08740L")</f>
        <v>SDOCT08740L</v>
      </c>
      <c r="B11788" s="1" t="s">
        <v>18193</v>
      </c>
      <c r="C11788" s="1" t="s">
        <v>483</v>
      </c>
      <c r="D11788" t="s">
        <v>18117</v>
      </c>
    </row>
    <row r="11789" spans="1:4" x14ac:dyDescent="0.25">
      <c r="A11789" s="4" t="str">
        <f>HYPERLINK("http://www.autodoc.ru/Web/price/art/SDOCT08740R?analog=on","SDOCT08740R")</f>
        <v>SDOCT08740R</v>
      </c>
      <c r="B11789" s="1" t="s">
        <v>18194</v>
      </c>
      <c r="C11789" s="1" t="s">
        <v>483</v>
      </c>
      <c r="D11789" t="s">
        <v>18119</v>
      </c>
    </row>
    <row r="11790" spans="1:4" x14ac:dyDescent="0.25">
      <c r="A11790" s="4" t="str">
        <f>HYPERLINK("http://www.autodoc.ru/Web/price/art/SDOCT08741L?analog=on","SDOCT08741L")</f>
        <v>SDOCT08741L</v>
      </c>
      <c r="B11790" s="1" t="s">
        <v>18195</v>
      </c>
      <c r="C11790" s="1" t="s">
        <v>483</v>
      </c>
      <c r="D11790" t="s">
        <v>18196</v>
      </c>
    </row>
    <row r="11791" spans="1:4" x14ac:dyDescent="0.25">
      <c r="A11791" s="4" t="str">
        <f>HYPERLINK("http://www.autodoc.ru/Web/price/art/SDOCT08741R?analog=on","SDOCT08741R")</f>
        <v>SDOCT08741R</v>
      </c>
      <c r="B11791" s="1" t="s">
        <v>18197</v>
      </c>
      <c r="C11791" s="1" t="s">
        <v>483</v>
      </c>
      <c r="D11791" t="s">
        <v>18198</v>
      </c>
    </row>
    <row r="11792" spans="1:4" x14ac:dyDescent="0.25">
      <c r="A11792" s="4" t="str">
        <f>HYPERLINK("http://www.autodoc.ru/Web/price/art/SDOCT08742L?analog=on","SDOCT08742L")</f>
        <v>SDOCT08742L</v>
      </c>
      <c r="B11792" s="1" t="s">
        <v>18195</v>
      </c>
      <c r="C11792" s="1" t="s">
        <v>483</v>
      </c>
      <c r="D11792" t="s">
        <v>18199</v>
      </c>
    </row>
    <row r="11793" spans="1:4" x14ac:dyDescent="0.25">
      <c r="A11793" s="4" t="str">
        <f>HYPERLINK("http://www.autodoc.ru/Web/price/art/SDOCT08742R?analog=on","SDOCT08742R")</f>
        <v>SDOCT08742R</v>
      </c>
      <c r="B11793" s="1" t="s">
        <v>18197</v>
      </c>
      <c r="C11793" s="1" t="s">
        <v>483</v>
      </c>
      <c r="D11793" t="s">
        <v>18200</v>
      </c>
    </row>
    <row r="11794" spans="1:4" x14ac:dyDescent="0.25">
      <c r="A11794" s="4" t="str">
        <f>HYPERLINK("http://www.autodoc.ru/Web/price/art/SDOCT08743L?analog=on","SDOCT08743L")</f>
        <v>SDOCT08743L</v>
      </c>
      <c r="B11794" s="1" t="s">
        <v>18193</v>
      </c>
      <c r="C11794" s="1" t="s">
        <v>483</v>
      </c>
      <c r="D11794" t="s">
        <v>18120</v>
      </c>
    </row>
    <row r="11795" spans="1:4" x14ac:dyDescent="0.25">
      <c r="A11795" s="4" t="str">
        <f>HYPERLINK("http://www.autodoc.ru/Web/price/art/SDOCT08743R?analog=on","SDOCT08743R")</f>
        <v>SDOCT08743R</v>
      </c>
      <c r="B11795" s="1" t="s">
        <v>18194</v>
      </c>
      <c r="C11795" s="1" t="s">
        <v>483</v>
      </c>
      <c r="D11795" t="s">
        <v>18121</v>
      </c>
    </row>
    <row r="11796" spans="1:4" x14ac:dyDescent="0.25">
      <c r="A11796" s="4" t="str">
        <f>HYPERLINK("http://www.autodoc.ru/Web/price/art/SDOCT089A0L?analog=on","SDOCT089A0L")</f>
        <v>SDOCT089A0L</v>
      </c>
      <c r="B11796" s="1" t="s">
        <v>18201</v>
      </c>
      <c r="C11796" s="1" t="s">
        <v>483</v>
      </c>
      <c r="D11796" t="s">
        <v>18202</v>
      </c>
    </row>
    <row r="11797" spans="1:4" x14ac:dyDescent="0.25">
      <c r="A11797" s="4" t="str">
        <f>HYPERLINK("http://www.autodoc.ru/Web/price/art/SDOCT089A0R?analog=on","SDOCT089A0R")</f>
        <v>SDOCT089A0R</v>
      </c>
      <c r="B11797" s="1" t="s">
        <v>18203</v>
      </c>
      <c r="C11797" s="1" t="s">
        <v>483</v>
      </c>
      <c r="D11797" t="s">
        <v>18204</v>
      </c>
    </row>
    <row r="11798" spans="1:4" x14ac:dyDescent="0.25">
      <c r="A11798" s="4" t="str">
        <f>HYPERLINK("http://www.autodoc.ru/Web/price/art/SDSUP089F0?analog=on","SDSUP089F0")</f>
        <v>SDSUP089F0</v>
      </c>
      <c r="B11798" s="1" t="s">
        <v>18205</v>
      </c>
      <c r="C11798" s="1" t="s">
        <v>483</v>
      </c>
      <c r="D11798" t="s">
        <v>18206</v>
      </c>
    </row>
    <row r="11799" spans="1:4" x14ac:dyDescent="0.25">
      <c r="A11799" s="4" t="str">
        <f>HYPERLINK("http://www.autodoc.ru/Web/price/art/SDOCT059R0L?analog=on","SDOCT059R0L")</f>
        <v>SDOCT059R0L</v>
      </c>
      <c r="B11799" s="1" t="s">
        <v>18134</v>
      </c>
      <c r="C11799" s="1" t="s">
        <v>9216</v>
      </c>
      <c r="D11799" t="s">
        <v>18135</v>
      </c>
    </row>
    <row r="11800" spans="1:4" x14ac:dyDescent="0.25">
      <c r="A11800" s="4" t="str">
        <f>HYPERLINK("http://www.autodoc.ru/Web/price/art/SDOCT059R0R?analog=on","SDOCT059R0R")</f>
        <v>SDOCT059R0R</v>
      </c>
      <c r="B11800" s="1" t="s">
        <v>18136</v>
      </c>
      <c r="C11800" s="1" t="s">
        <v>9216</v>
      </c>
      <c r="D11800" t="s">
        <v>18137</v>
      </c>
    </row>
    <row r="11801" spans="1:4" x14ac:dyDescent="0.25">
      <c r="A11801" s="4" t="str">
        <f>HYPERLINK("http://www.autodoc.ru/Web/price/art/SDOCT059R1L?analog=on","SDOCT059R1L")</f>
        <v>SDOCT059R1L</v>
      </c>
      <c r="B11801" s="1" t="s">
        <v>18138</v>
      </c>
      <c r="C11801" s="1" t="s">
        <v>9216</v>
      </c>
      <c r="D11801" t="s">
        <v>18139</v>
      </c>
    </row>
    <row r="11802" spans="1:4" x14ac:dyDescent="0.25">
      <c r="A11802" s="4" t="str">
        <f>HYPERLINK("http://www.autodoc.ru/Web/price/art/SDOCT059R1R?analog=on","SDOCT059R1R")</f>
        <v>SDOCT059R1R</v>
      </c>
      <c r="B11802" s="1" t="s">
        <v>18140</v>
      </c>
      <c r="C11802" s="1" t="s">
        <v>9216</v>
      </c>
      <c r="D11802" t="s">
        <v>18141</v>
      </c>
    </row>
    <row r="11803" spans="1:4" x14ac:dyDescent="0.25">
      <c r="A11803" s="3" t="s">
        <v>18207</v>
      </c>
      <c r="B11803" s="3"/>
      <c r="C11803" s="3"/>
      <c r="D11803" s="3"/>
    </row>
    <row r="11804" spans="1:4" x14ac:dyDescent="0.25">
      <c r="A11804" s="4" t="str">
        <f>HYPERLINK("http://www.autodoc.ru/Web/price/art/SDOCT13000BL?analog=on","SDOCT13000BL")</f>
        <v>SDOCT13000BL</v>
      </c>
      <c r="B11804" s="1" t="s">
        <v>18208</v>
      </c>
      <c r="C11804" s="1" t="s">
        <v>1924</v>
      </c>
      <c r="D11804" t="s">
        <v>18209</v>
      </c>
    </row>
    <row r="11805" spans="1:4" x14ac:dyDescent="0.25">
      <c r="A11805" s="4" t="str">
        <f>HYPERLINK("http://www.autodoc.ru/Web/price/art/SDOCT13000BR?analog=on","SDOCT13000BR")</f>
        <v>SDOCT13000BR</v>
      </c>
      <c r="B11805" s="1" t="s">
        <v>18210</v>
      </c>
      <c r="C11805" s="1" t="s">
        <v>1924</v>
      </c>
      <c r="D11805" t="s">
        <v>18211</v>
      </c>
    </row>
    <row r="11806" spans="1:4" x14ac:dyDescent="0.25">
      <c r="A11806" s="4" t="str">
        <f>HYPERLINK("http://www.autodoc.ru/Web/price/art/SDOCT13050L?analog=on","SDOCT13050L")</f>
        <v>SDOCT13050L</v>
      </c>
      <c r="B11806" s="1" t="s">
        <v>18212</v>
      </c>
      <c r="C11806" s="1" t="s">
        <v>1924</v>
      </c>
      <c r="D11806" t="s">
        <v>18213</v>
      </c>
    </row>
    <row r="11807" spans="1:4" x14ac:dyDescent="0.25">
      <c r="A11807" s="4" t="str">
        <f>HYPERLINK("http://www.autodoc.ru/Web/price/art/SDOCT13050R?analog=on","SDOCT13050R")</f>
        <v>SDOCT13050R</v>
      </c>
      <c r="B11807" s="1" t="s">
        <v>18214</v>
      </c>
      <c r="C11807" s="1" t="s">
        <v>1924</v>
      </c>
      <c r="D11807" t="s">
        <v>18215</v>
      </c>
    </row>
    <row r="11808" spans="1:4" x14ac:dyDescent="0.25">
      <c r="A11808" s="4" t="str">
        <f>HYPERLINK("http://www.autodoc.ru/Web/price/art/SDOCT13070HL?analog=on","SDOCT13070HL")</f>
        <v>SDOCT13070HL</v>
      </c>
      <c r="B11808" s="1" t="s">
        <v>18216</v>
      </c>
      <c r="C11808" s="1" t="s">
        <v>1924</v>
      </c>
      <c r="D11808" t="s">
        <v>18217</v>
      </c>
    </row>
    <row r="11809" spans="1:4" x14ac:dyDescent="0.25">
      <c r="A11809" s="4" t="str">
        <f>HYPERLINK("http://www.autodoc.ru/Web/price/art/SDOCT13070BL?analog=on","SDOCT13070BL")</f>
        <v>SDOCT13070BL</v>
      </c>
      <c r="B11809" s="1" t="s">
        <v>18218</v>
      </c>
      <c r="C11809" s="1" t="s">
        <v>1924</v>
      </c>
      <c r="D11809" t="s">
        <v>18219</v>
      </c>
    </row>
    <row r="11810" spans="1:4" x14ac:dyDescent="0.25">
      <c r="A11810" s="4" t="str">
        <f>HYPERLINK("http://www.autodoc.ru/Web/price/art/SDOCT13070HR?analog=on","SDOCT13070HR")</f>
        <v>SDOCT13070HR</v>
      </c>
      <c r="B11810" s="1" t="s">
        <v>18220</v>
      </c>
      <c r="C11810" s="1" t="s">
        <v>1924</v>
      </c>
      <c r="D11810" t="s">
        <v>18221</v>
      </c>
    </row>
    <row r="11811" spans="1:4" x14ac:dyDescent="0.25">
      <c r="A11811" s="4" t="str">
        <f>HYPERLINK("http://www.autodoc.ru/Web/price/art/SDOCT13070BR?analog=on","SDOCT13070BR")</f>
        <v>SDOCT13070BR</v>
      </c>
      <c r="B11811" s="1" t="s">
        <v>18222</v>
      </c>
      <c r="C11811" s="1" t="s">
        <v>1924</v>
      </c>
      <c r="D11811" t="s">
        <v>18223</v>
      </c>
    </row>
    <row r="11812" spans="1:4" x14ac:dyDescent="0.25">
      <c r="A11812" s="4" t="str">
        <f>HYPERLINK("http://www.autodoc.ru/Web/price/art/SDOCT13071L?analog=on","SDOCT13071L")</f>
        <v>SDOCT13071L</v>
      </c>
      <c r="B11812" s="1" t="s">
        <v>18216</v>
      </c>
      <c r="C11812" s="1" t="s">
        <v>1924</v>
      </c>
      <c r="D11812" t="s">
        <v>18224</v>
      </c>
    </row>
    <row r="11813" spans="1:4" x14ac:dyDescent="0.25">
      <c r="A11813" s="4" t="str">
        <f>HYPERLINK("http://www.autodoc.ru/Web/price/art/SDOCT13071R?analog=on","SDOCT13071R")</f>
        <v>SDOCT13071R</v>
      </c>
      <c r="B11813" s="1" t="s">
        <v>18220</v>
      </c>
      <c r="C11813" s="1" t="s">
        <v>1924</v>
      </c>
      <c r="D11813" t="s">
        <v>18225</v>
      </c>
    </row>
    <row r="11814" spans="1:4" x14ac:dyDescent="0.25">
      <c r="A11814" s="4" t="str">
        <f>HYPERLINK("http://www.autodoc.ru/Web/price/art/SDOCT13072L?analog=on","SDOCT13072L")</f>
        <v>SDOCT13072L</v>
      </c>
      <c r="B11814" s="1" t="s">
        <v>18218</v>
      </c>
      <c r="C11814" s="1" t="s">
        <v>1924</v>
      </c>
      <c r="D11814" t="s">
        <v>18226</v>
      </c>
    </row>
    <row r="11815" spans="1:4" x14ac:dyDescent="0.25">
      <c r="A11815" s="4" t="str">
        <f>HYPERLINK("http://www.autodoc.ru/Web/price/art/SDOCT13072R?analog=on","SDOCT13072R")</f>
        <v>SDOCT13072R</v>
      </c>
      <c r="B11815" s="1" t="s">
        <v>18222</v>
      </c>
      <c r="C11815" s="1" t="s">
        <v>1924</v>
      </c>
      <c r="D11815" t="s">
        <v>18227</v>
      </c>
    </row>
    <row r="11816" spans="1:4" x14ac:dyDescent="0.25">
      <c r="A11816" s="4" t="str">
        <f>HYPERLINK("http://www.autodoc.ru/Web/price/art/SDOCT13100?analog=on","SDOCT13100")</f>
        <v>SDOCT13100</v>
      </c>
      <c r="B11816" s="1" t="s">
        <v>18228</v>
      </c>
      <c r="C11816" s="1" t="s">
        <v>1924</v>
      </c>
      <c r="D11816" t="s">
        <v>18229</v>
      </c>
    </row>
    <row r="11817" spans="1:4" x14ac:dyDescent="0.25">
      <c r="A11817" s="4" t="str">
        <f>HYPERLINK("http://www.autodoc.ru/Web/price/art/SDOCT13120?analog=on","SDOCT13120")</f>
        <v>SDOCT13120</v>
      </c>
      <c r="B11817" s="1" t="s">
        <v>18230</v>
      </c>
      <c r="C11817" s="1" t="s">
        <v>1924</v>
      </c>
      <c r="D11817" t="s">
        <v>18231</v>
      </c>
    </row>
    <row r="11818" spans="1:4" x14ac:dyDescent="0.25">
      <c r="A11818" s="4" t="str">
        <f>HYPERLINK("http://www.autodoc.ru/Web/price/art/SDOCT13121?analog=on","SDOCT13121")</f>
        <v>SDOCT13121</v>
      </c>
      <c r="B11818" s="1" t="s">
        <v>18230</v>
      </c>
      <c r="C11818" s="1" t="s">
        <v>1924</v>
      </c>
      <c r="D11818" t="s">
        <v>18232</v>
      </c>
    </row>
    <row r="11819" spans="1:4" x14ac:dyDescent="0.25">
      <c r="A11819" s="4" t="str">
        <f>HYPERLINK("http://www.autodoc.ru/Web/price/art/SDOCT13160?analog=on","SDOCT13160")</f>
        <v>SDOCT13160</v>
      </c>
      <c r="B11819" s="1" t="s">
        <v>18233</v>
      </c>
      <c r="C11819" s="1" t="s">
        <v>1924</v>
      </c>
      <c r="D11819" t="s">
        <v>18234</v>
      </c>
    </row>
    <row r="11820" spans="1:4" x14ac:dyDescent="0.25">
      <c r="A11820" s="4" t="str">
        <f>HYPERLINK("http://www.autodoc.ru/Web/price/art/SDOCT13161?analog=on","SDOCT13161")</f>
        <v>SDOCT13161</v>
      </c>
      <c r="B11820" s="1" t="s">
        <v>18235</v>
      </c>
      <c r="C11820" s="1" t="s">
        <v>1924</v>
      </c>
      <c r="D11820" t="s">
        <v>18236</v>
      </c>
    </row>
    <row r="11821" spans="1:4" x14ac:dyDescent="0.25">
      <c r="A11821" s="4" t="str">
        <f>HYPERLINK("http://www.autodoc.ru/Web/price/art/SDOCT13162?analog=on","SDOCT13162")</f>
        <v>SDOCT13162</v>
      </c>
      <c r="B11821" s="1" t="s">
        <v>18237</v>
      </c>
      <c r="C11821" s="1" t="s">
        <v>1924</v>
      </c>
      <c r="D11821" t="s">
        <v>18238</v>
      </c>
    </row>
    <row r="11822" spans="1:4" x14ac:dyDescent="0.25">
      <c r="A11822" s="4" t="str">
        <f>HYPERLINK("http://www.autodoc.ru/Web/price/art/SDOCT13163?analog=on","SDOCT13163")</f>
        <v>SDOCT13163</v>
      </c>
      <c r="B11822" s="1" t="s">
        <v>18237</v>
      </c>
      <c r="C11822" s="1" t="s">
        <v>1924</v>
      </c>
      <c r="D11822" t="s">
        <v>18239</v>
      </c>
    </row>
    <row r="11823" spans="1:4" x14ac:dyDescent="0.25">
      <c r="A11823" s="4" t="str">
        <f>HYPERLINK("http://www.autodoc.ru/Web/price/art/SDOCT13190L?analog=on","SDOCT13190L")</f>
        <v>SDOCT13190L</v>
      </c>
      <c r="B11823" s="1" t="s">
        <v>18240</v>
      </c>
      <c r="C11823" s="1" t="s">
        <v>1924</v>
      </c>
      <c r="D11823" t="s">
        <v>18241</v>
      </c>
    </row>
    <row r="11824" spans="1:4" x14ac:dyDescent="0.25">
      <c r="A11824" s="4" t="str">
        <f>HYPERLINK("http://www.autodoc.ru/Web/price/art/SDOCT13190R?analog=on","SDOCT13190R")</f>
        <v>SDOCT13190R</v>
      </c>
      <c r="B11824" s="1" t="s">
        <v>18242</v>
      </c>
      <c r="C11824" s="1" t="s">
        <v>1924</v>
      </c>
      <c r="D11824" t="s">
        <v>18243</v>
      </c>
    </row>
    <row r="11825" spans="1:4" x14ac:dyDescent="0.25">
      <c r="A11825" s="4" t="str">
        <f>HYPERLINK("http://www.autodoc.ru/Web/price/art/SDOCT13190C?analog=on","SDOCT13190C")</f>
        <v>SDOCT13190C</v>
      </c>
      <c r="B11825" s="1" t="s">
        <v>18244</v>
      </c>
      <c r="C11825" s="1" t="s">
        <v>1924</v>
      </c>
      <c r="D11825" t="s">
        <v>18052</v>
      </c>
    </row>
    <row r="11826" spans="1:4" x14ac:dyDescent="0.25">
      <c r="A11826" s="4" t="str">
        <f>HYPERLINK("http://www.autodoc.ru/Web/price/art/SDOCT13240?analog=on","SDOCT13240")</f>
        <v>SDOCT13240</v>
      </c>
      <c r="B11826" s="1" t="s">
        <v>18245</v>
      </c>
      <c r="C11826" s="1" t="s">
        <v>1924</v>
      </c>
      <c r="D11826" t="s">
        <v>18058</v>
      </c>
    </row>
    <row r="11827" spans="1:4" x14ac:dyDescent="0.25">
      <c r="A11827" s="4" t="str">
        <f>HYPERLINK("http://www.autodoc.ru/Web/price/art/SDOCT13270L?analog=on","SDOCT13270L")</f>
        <v>SDOCT13270L</v>
      </c>
      <c r="B11827" s="1" t="s">
        <v>18246</v>
      </c>
      <c r="C11827" s="1" t="s">
        <v>1924</v>
      </c>
      <c r="D11827" t="s">
        <v>18170</v>
      </c>
    </row>
    <row r="11828" spans="1:4" x14ac:dyDescent="0.25">
      <c r="A11828" s="4" t="str">
        <f>HYPERLINK("http://www.autodoc.ru/Web/price/art/SDOCT13270R?analog=on","SDOCT13270R")</f>
        <v>SDOCT13270R</v>
      </c>
      <c r="B11828" s="1" t="s">
        <v>18247</v>
      </c>
      <c r="C11828" s="1" t="s">
        <v>1924</v>
      </c>
      <c r="D11828" t="s">
        <v>18172</v>
      </c>
    </row>
    <row r="11829" spans="1:4" x14ac:dyDescent="0.25">
      <c r="A11829" s="4" t="str">
        <f>HYPERLINK("http://www.autodoc.ru/Web/price/art/SDOCT13300L?analog=on","SDOCT13300L")</f>
        <v>SDOCT13300L</v>
      </c>
      <c r="B11829" s="1" t="s">
        <v>18248</v>
      </c>
      <c r="C11829" s="1" t="s">
        <v>1924</v>
      </c>
      <c r="D11829" t="s">
        <v>18249</v>
      </c>
    </row>
    <row r="11830" spans="1:4" x14ac:dyDescent="0.25">
      <c r="A11830" s="4" t="str">
        <f>HYPERLINK("http://www.autodoc.ru/Web/price/art/SDOCT13300R?analog=on","SDOCT13300R")</f>
        <v>SDOCT13300R</v>
      </c>
      <c r="B11830" s="1" t="s">
        <v>18250</v>
      </c>
      <c r="C11830" s="1" t="s">
        <v>1924</v>
      </c>
      <c r="D11830" t="s">
        <v>18251</v>
      </c>
    </row>
    <row r="11831" spans="1:4" x14ac:dyDescent="0.25">
      <c r="A11831" s="4" t="str">
        <f>HYPERLINK("http://www.autodoc.ru/Web/price/art/SDOCT13330?analog=on","SDOCT13330")</f>
        <v>SDOCT13330</v>
      </c>
      <c r="B11831" s="1" t="s">
        <v>18252</v>
      </c>
      <c r="C11831" s="1" t="s">
        <v>1924</v>
      </c>
      <c r="D11831" t="s">
        <v>18078</v>
      </c>
    </row>
    <row r="11832" spans="1:4" x14ac:dyDescent="0.25">
      <c r="A11832" s="4" t="str">
        <f>HYPERLINK("http://www.autodoc.ru/Web/price/art/SDOCT13380?analog=on","SDOCT13380")</f>
        <v>SDOCT13380</v>
      </c>
      <c r="B11832" s="1" t="s">
        <v>18253</v>
      </c>
      <c r="C11832" s="1" t="s">
        <v>1924</v>
      </c>
      <c r="D11832" t="s">
        <v>18254</v>
      </c>
    </row>
    <row r="11833" spans="1:4" x14ac:dyDescent="0.25">
      <c r="A11833" s="4" t="str">
        <f>HYPERLINK("http://www.autodoc.ru/Web/price/art/SDOCT13382?analog=on","SDOCT13382")</f>
        <v>SDOCT13382</v>
      </c>
      <c r="B11833" s="1" t="s">
        <v>18255</v>
      </c>
      <c r="C11833" s="1" t="s">
        <v>1924</v>
      </c>
      <c r="D11833" t="s">
        <v>18256</v>
      </c>
    </row>
    <row r="11834" spans="1:4" x14ac:dyDescent="0.25">
      <c r="A11834" s="4" t="str">
        <f>HYPERLINK("http://www.autodoc.ru/Web/price/art/SDOCT13383?analog=on","SDOCT13383")</f>
        <v>SDOCT13383</v>
      </c>
      <c r="B11834" s="1" t="s">
        <v>18257</v>
      </c>
      <c r="C11834" s="1" t="s">
        <v>1924</v>
      </c>
      <c r="D11834" t="s">
        <v>18258</v>
      </c>
    </row>
    <row r="11835" spans="1:4" x14ac:dyDescent="0.25">
      <c r="A11835" s="4" t="str">
        <f>HYPERLINK("http://www.autodoc.ru/Web/price/art/SDOCT134D0L?analog=on","SDOCT134D0L")</f>
        <v>SDOCT134D0L</v>
      </c>
      <c r="B11835" s="1" t="s">
        <v>18259</v>
      </c>
      <c r="C11835" s="1" t="s">
        <v>1924</v>
      </c>
      <c r="D11835" t="s">
        <v>18260</v>
      </c>
    </row>
    <row r="11836" spans="1:4" x14ac:dyDescent="0.25">
      <c r="A11836" s="4" t="str">
        <f>HYPERLINK("http://www.autodoc.ru/Web/price/art/SDOCT134D0R?analog=on","SDOCT134D0R")</f>
        <v>SDOCT134D0R</v>
      </c>
      <c r="B11836" s="1" t="s">
        <v>18261</v>
      </c>
      <c r="C11836" s="1" t="s">
        <v>1924</v>
      </c>
      <c r="D11836" t="s">
        <v>18262</v>
      </c>
    </row>
    <row r="11837" spans="1:4" x14ac:dyDescent="0.25">
      <c r="A11837" s="4" t="str">
        <f>HYPERLINK("http://www.autodoc.ru/Web/price/art/SDOCT134D1L?analog=on","SDOCT134D1L")</f>
        <v>SDOCT134D1L</v>
      </c>
      <c r="B11837" s="1" t="s">
        <v>18259</v>
      </c>
      <c r="C11837" s="1" t="s">
        <v>1924</v>
      </c>
      <c r="D11837" t="s">
        <v>18263</v>
      </c>
    </row>
    <row r="11838" spans="1:4" x14ac:dyDescent="0.25">
      <c r="A11838" s="4" t="str">
        <f>HYPERLINK("http://www.autodoc.ru/Web/price/art/SDOCT134D1R?analog=on","SDOCT134D1R")</f>
        <v>SDOCT134D1R</v>
      </c>
      <c r="B11838" s="1" t="s">
        <v>18261</v>
      </c>
      <c r="C11838" s="1" t="s">
        <v>1924</v>
      </c>
      <c r="D11838" t="s">
        <v>18264</v>
      </c>
    </row>
    <row r="11839" spans="1:4" x14ac:dyDescent="0.25">
      <c r="A11839" s="4" t="str">
        <f>HYPERLINK("http://www.autodoc.ru/Web/price/art/SDOCT13450L?analog=on","SDOCT13450L")</f>
        <v>SDOCT13450L</v>
      </c>
      <c r="B11839" s="1" t="s">
        <v>18265</v>
      </c>
      <c r="C11839" s="1" t="s">
        <v>1924</v>
      </c>
      <c r="D11839" t="s">
        <v>18266</v>
      </c>
    </row>
    <row r="11840" spans="1:4" x14ac:dyDescent="0.25">
      <c r="A11840" s="4" t="str">
        <f>HYPERLINK("http://www.autodoc.ru/Web/price/art/SDOCT13450R?analog=on","SDOCT13450R")</f>
        <v>SDOCT13450R</v>
      </c>
      <c r="B11840" s="1" t="s">
        <v>18267</v>
      </c>
      <c r="C11840" s="1" t="s">
        <v>1924</v>
      </c>
      <c r="D11840" t="s">
        <v>18268</v>
      </c>
    </row>
    <row r="11841" spans="1:4" x14ac:dyDescent="0.25">
      <c r="A11841" s="4" t="str">
        <f>HYPERLINK("http://www.autodoc.ru/Web/price/art/SDOCT13451L?analog=on","SDOCT13451L")</f>
        <v>SDOCT13451L</v>
      </c>
      <c r="B11841" s="1" t="s">
        <v>18269</v>
      </c>
      <c r="C11841" s="1" t="s">
        <v>1924</v>
      </c>
      <c r="D11841" t="s">
        <v>18270</v>
      </c>
    </row>
    <row r="11842" spans="1:4" x14ac:dyDescent="0.25">
      <c r="A11842" s="4" t="str">
        <f>HYPERLINK("http://www.autodoc.ru/Web/price/art/SDOCT13451R?analog=on","SDOCT13451R")</f>
        <v>SDOCT13451R</v>
      </c>
      <c r="B11842" s="1" t="s">
        <v>18271</v>
      </c>
      <c r="C11842" s="1" t="s">
        <v>1924</v>
      </c>
      <c r="D11842" t="s">
        <v>18272</v>
      </c>
    </row>
    <row r="11843" spans="1:4" x14ac:dyDescent="0.25">
      <c r="A11843" s="4" t="str">
        <f>HYPERLINK("http://www.autodoc.ru/Web/price/art/SDOCT13452L?analog=on","SDOCT13452L")</f>
        <v>SDOCT13452L</v>
      </c>
      <c r="B11843" s="1" t="s">
        <v>18273</v>
      </c>
      <c r="C11843" s="1" t="s">
        <v>1924</v>
      </c>
      <c r="D11843" t="s">
        <v>18274</v>
      </c>
    </row>
    <row r="11844" spans="1:4" x14ac:dyDescent="0.25">
      <c r="A11844" s="4" t="str">
        <f>HYPERLINK("http://www.autodoc.ru/Web/price/art/SDOCT13452R?analog=on","SDOCT13452R")</f>
        <v>SDOCT13452R</v>
      </c>
      <c r="B11844" s="1" t="s">
        <v>18275</v>
      </c>
      <c r="C11844" s="1" t="s">
        <v>1924</v>
      </c>
      <c r="D11844" t="s">
        <v>18276</v>
      </c>
    </row>
    <row r="11845" spans="1:4" x14ac:dyDescent="0.25">
      <c r="A11845" s="4" t="str">
        <f>HYPERLINK("http://www.autodoc.ru/Web/price/art/SDOCT13460L?analog=on","SDOCT13460L")</f>
        <v>SDOCT13460L</v>
      </c>
      <c r="B11845" s="1" t="s">
        <v>18277</v>
      </c>
      <c r="C11845" s="1" t="s">
        <v>1924</v>
      </c>
      <c r="D11845" t="s">
        <v>18278</v>
      </c>
    </row>
    <row r="11846" spans="1:4" x14ac:dyDescent="0.25">
      <c r="A11846" s="4" t="str">
        <f>HYPERLINK("http://www.autodoc.ru/Web/price/art/SDOCT13460R?analog=on","SDOCT13460R")</f>
        <v>SDOCT13460R</v>
      </c>
      <c r="B11846" s="1" t="s">
        <v>18279</v>
      </c>
      <c r="C11846" s="1" t="s">
        <v>1924</v>
      </c>
      <c r="D11846" t="s">
        <v>18280</v>
      </c>
    </row>
    <row r="11847" spans="1:4" x14ac:dyDescent="0.25">
      <c r="A11847" s="4" t="str">
        <f>HYPERLINK("http://www.autodoc.ru/Web/price/art/SDOCT13510L?analog=on","SDOCT13510L")</f>
        <v>SDOCT13510L</v>
      </c>
      <c r="B11847" s="1" t="s">
        <v>18281</v>
      </c>
      <c r="C11847" s="1" t="s">
        <v>1924</v>
      </c>
      <c r="D11847" t="s">
        <v>18282</v>
      </c>
    </row>
    <row r="11848" spans="1:4" x14ac:dyDescent="0.25">
      <c r="A11848" s="4" t="str">
        <f>HYPERLINK("http://www.autodoc.ru/Web/price/art/SDOCT13510R?analog=on","SDOCT13510R")</f>
        <v>SDOCT13510R</v>
      </c>
      <c r="B11848" s="1" t="s">
        <v>18283</v>
      </c>
      <c r="C11848" s="1" t="s">
        <v>1924</v>
      </c>
      <c r="D11848" t="s">
        <v>18284</v>
      </c>
    </row>
    <row r="11849" spans="1:4" x14ac:dyDescent="0.25">
      <c r="A11849" s="4" t="str">
        <f>HYPERLINK("http://www.autodoc.ru/Web/price/art/SDOCT13520L?analog=on","SDOCT13520L")</f>
        <v>SDOCT13520L</v>
      </c>
      <c r="B11849" s="1" t="s">
        <v>18285</v>
      </c>
      <c r="C11849" s="1" t="s">
        <v>1924</v>
      </c>
      <c r="D11849" t="s">
        <v>18286</v>
      </c>
    </row>
    <row r="11850" spans="1:4" x14ac:dyDescent="0.25">
      <c r="A11850" s="4" t="str">
        <f>HYPERLINK("http://www.autodoc.ru/Web/price/art/SDOCT13520R?analog=on","SDOCT13520R")</f>
        <v>SDOCT13520R</v>
      </c>
      <c r="B11850" s="1" t="s">
        <v>18287</v>
      </c>
      <c r="C11850" s="1" t="s">
        <v>1924</v>
      </c>
      <c r="D11850" t="s">
        <v>18288</v>
      </c>
    </row>
    <row r="11851" spans="1:4" x14ac:dyDescent="0.25">
      <c r="A11851" s="4" t="str">
        <f>HYPERLINK("http://www.autodoc.ru/Web/price/art/SDOCT13560L?analog=on","SDOCT13560L")</f>
        <v>SDOCT13560L</v>
      </c>
      <c r="B11851" s="1" t="s">
        <v>18289</v>
      </c>
      <c r="C11851" s="1" t="s">
        <v>1924</v>
      </c>
      <c r="D11851" t="s">
        <v>18103</v>
      </c>
    </row>
    <row r="11852" spans="1:4" x14ac:dyDescent="0.25">
      <c r="A11852" s="4" t="str">
        <f>HYPERLINK("http://www.autodoc.ru/Web/price/art/SDOCT13560R?analog=on","SDOCT13560R")</f>
        <v>SDOCT13560R</v>
      </c>
      <c r="B11852" s="1" t="s">
        <v>18290</v>
      </c>
      <c r="C11852" s="1" t="s">
        <v>1924</v>
      </c>
      <c r="D11852" t="s">
        <v>18105</v>
      </c>
    </row>
    <row r="11853" spans="1:4" x14ac:dyDescent="0.25">
      <c r="A11853" s="4" t="str">
        <f>HYPERLINK("http://www.autodoc.ru/Web/price/art/SDOCT13600?analog=on","SDOCT13600")</f>
        <v>SDOCT13600</v>
      </c>
      <c r="B11853" s="1" t="s">
        <v>18291</v>
      </c>
      <c r="C11853" s="1" t="s">
        <v>1924</v>
      </c>
      <c r="D11853" t="s">
        <v>18292</v>
      </c>
    </row>
    <row r="11854" spans="1:4" x14ac:dyDescent="0.25">
      <c r="A11854" s="4" t="str">
        <f>HYPERLINK("http://www.autodoc.ru/Web/price/art/SDOCT13630?analog=on","SDOCT13630")</f>
        <v>SDOCT13630</v>
      </c>
      <c r="B11854" s="1" t="s">
        <v>18293</v>
      </c>
      <c r="C11854" s="1" t="s">
        <v>1924</v>
      </c>
      <c r="D11854" t="s">
        <v>18294</v>
      </c>
    </row>
    <row r="11855" spans="1:4" x14ac:dyDescent="0.25">
      <c r="A11855" s="4" t="str">
        <f>HYPERLINK("http://www.autodoc.ru/Web/price/art/SDOCT13631?analog=on","SDOCT13631")</f>
        <v>SDOCT13631</v>
      </c>
      <c r="B11855" s="1" t="s">
        <v>18295</v>
      </c>
      <c r="C11855" s="1" t="s">
        <v>1924</v>
      </c>
      <c r="D11855" t="s">
        <v>18109</v>
      </c>
    </row>
    <row r="11856" spans="1:4" x14ac:dyDescent="0.25">
      <c r="A11856" s="4" t="str">
        <f>HYPERLINK("http://www.autodoc.ru/Web/price/art/SDOCT13640?analog=on","SDOCT13640")</f>
        <v>SDOCT13640</v>
      </c>
      <c r="B11856" s="1" t="s">
        <v>18296</v>
      </c>
      <c r="C11856" s="1" t="s">
        <v>1924</v>
      </c>
      <c r="D11856" t="s">
        <v>18190</v>
      </c>
    </row>
    <row r="11857" spans="1:4" x14ac:dyDescent="0.25">
      <c r="A11857" s="4" t="str">
        <f>HYPERLINK("http://www.autodoc.ru/Web/price/art/SDOCT13641?analog=on","SDOCT13641")</f>
        <v>SDOCT13641</v>
      </c>
      <c r="B11857" s="1" t="s">
        <v>18297</v>
      </c>
      <c r="C11857" s="1" t="s">
        <v>1924</v>
      </c>
      <c r="D11857" t="s">
        <v>18298</v>
      </c>
    </row>
    <row r="11858" spans="1:4" x14ac:dyDescent="0.25">
      <c r="A11858" s="4" t="str">
        <f>HYPERLINK("http://www.autodoc.ru/Web/price/art/SDOCT13680?analog=on","SDOCT13680")</f>
        <v>SDOCT13680</v>
      </c>
      <c r="B11858" s="1" t="s">
        <v>18299</v>
      </c>
      <c r="C11858" s="1" t="s">
        <v>1924</v>
      </c>
      <c r="D11858" t="s">
        <v>18113</v>
      </c>
    </row>
    <row r="11859" spans="1:4" x14ac:dyDescent="0.25">
      <c r="A11859" s="4" t="str">
        <f>HYPERLINK("http://www.autodoc.ru/Web/price/art/SDOCT13700?analog=on","SDOCT13700")</f>
        <v>SDOCT13700</v>
      </c>
      <c r="B11859" s="1" t="s">
        <v>18300</v>
      </c>
      <c r="C11859" s="1" t="s">
        <v>1924</v>
      </c>
      <c r="D11859" t="s">
        <v>18115</v>
      </c>
    </row>
    <row r="11860" spans="1:4" x14ac:dyDescent="0.25">
      <c r="A11860" s="4" t="str">
        <f>HYPERLINK("http://www.autodoc.ru/Web/price/art/SDOCT13740L?analog=on","SDOCT13740L")</f>
        <v>SDOCT13740L</v>
      </c>
      <c r="B11860" s="1" t="s">
        <v>18301</v>
      </c>
      <c r="C11860" s="1" t="s">
        <v>1924</v>
      </c>
      <c r="D11860" t="s">
        <v>18302</v>
      </c>
    </row>
    <row r="11861" spans="1:4" x14ac:dyDescent="0.25">
      <c r="A11861" s="4" t="str">
        <f>HYPERLINK("http://www.autodoc.ru/Web/price/art/SDOCT13740R?analog=on","SDOCT13740R")</f>
        <v>SDOCT13740R</v>
      </c>
      <c r="B11861" s="1" t="s">
        <v>18303</v>
      </c>
      <c r="C11861" s="1" t="s">
        <v>1924</v>
      </c>
      <c r="D11861" t="s">
        <v>18304</v>
      </c>
    </row>
    <row r="11862" spans="1:4" x14ac:dyDescent="0.25">
      <c r="A11862" s="4" t="str">
        <f>HYPERLINK("http://www.autodoc.ru/Web/price/art/SDOCT13741L?analog=on","SDOCT13741L")</f>
        <v>SDOCT13741L</v>
      </c>
      <c r="B11862" s="1" t="s">
        <v>18305</v>
      </c>
      <c r="C11862" s="1" t="s">
        <v>1924</v>
      </c>
      <c r="D11862" t="s">
        <v>18306</v>
      </c>
    </row>
    <row r="11863" spans="1:4" x14ac:dyDescent="0.25">
      <c r="A11863" s="4" t="str">
        <f>HYPERLINK("http://www.autodoc.ru/Web/price/art/SDOCT13741R?analog=on","SDOCT13741R")</f>
        <v>SDOCT13741R</v>
      </c>
      <c r="B11863" s="1" t="s">
        <v>18307</v>
      </c>
      <c r="C11863" s="1" t="s">
        <v>1924</v>
      </c>
      <c r="D11863" t="s">
        <v>18308</v>
      </c>
    </row>
    <row r="11864" spans="1:4" x14ac:dyDescent="0.25">
      <c r="A11864" s="4" t="str">
        <f>HYPERLINK("http://www.autodoc.ru/Web/price/art/SDOCT13880?analog=on","SDOCT13880")</f>
        <v>SDOCT13880</v>
      </c>
      <c r="B11864" s="1" t="s">
        <v>18309</v>
      </c>
      <c r="C11864" s="1" t="s">
        <v>1924</v>
      </c>
      <c r="D11864" t="s">
        <v>18125</v>
      </c>
    </row>
    <row r="11865" spans="1:4" x14ac:dyDescent="0.25">
      <c r="A11865" s="4" t="str">
        <f>HYPERLINK("http://www.autodoc.ru/Web/price/art/SDOCT139A1L?analog=on","SDOCT139A1L")</f>
        <v>SDOCT139A1L</v>
      </c>
      <c r="B11865" s="1" t="s">
        <v>18310</v>
      </c>
      <c r="C11865" s="1" t="s">
        <v>1924</v>
      </c>
      <c r="D11865" t="s">
        <v>18311</v>
      </c>
    </row>
    <row r="11866" spans="1:4" x14ac:dyDescent="0.25">
      <c r="A11866" s="4" t="str">
        <f>HYPERLINK("http://www.autodoc.ru/Web/price/art/SDOCT139A1R?analog=on","SDOCT139A1R")</f>
        <v>SDOCT139A1R</v>
      </c>
      <c r="B11866" s="1" t="s">
        <v>18312</v>
      </c>
      <c r="C11866" s="1" t="s">
        <v>1924</v>
      </c>
      <c r="D11866" t="s">
        <v>18313</v>
      </c>
    </row>
    <row r="11867" spans="1:4" x14ac:dyDescent="0.25">
      <c r="A11867" s="4" t="str">
        <f>HYPERLINK("http://www.autodoc.ru/Web/price/art/SDOCT139B0L?analog=on","SDOCT139B0L")</f>
        <v>SDOCT139B0L</v>
      </c>
      <c r="B11867" s="1" t="s">
        <v>18314</v>
      </c>
      <c r="C11867" s="1" t="s">
        <v>1924</v>
      </c>
      <c r="D11867" t="s">
        <v>18315</v>
      </c>
    </row>
    <row r="11868" spans="1:4" x14ac:dyDescent="0.25">
      <c r="A11868" s="4" t="str">
        <f>HYPERLINK("http://www.autodoc.ru/Web/price/art/SDOCT139B0R?analog=on","SDOCT139B0R")</f>
        <v>SDOCT139B0R</v>
      </c>
      <c r="B11868" s="1" t="s">
        <v>18316</v>
      </c>
      <c r="C11868" s="1" t="s">
        <v>1924</v>
      </c>
      <c r="D11868" t="s">
        <v>18317</v>
      </c>
    </row>
    <row r="11869" spans="1:4" x14ac:dyDescent="0.25">
      <c r="A11869" s="4" t="str">
        <f>HYPERLINK("http://www.autodoc.ru/Web/price/art/SDOCT139C0L?analog=on","SDOCT139C0L")</f>
        <v>SDOCT139C0L</v>
      </c>
      <c r="B11869" s="1" t="s">
        <v>18318</v>
      </c>
      <c r="C11869" s="1" t="s">
        <v>1924</v>
      </c>
      <c r="D11869" t="s">
        <v>18319</v>
      </c>
    </row>
    <row r="11870" spans="1:4" x14ac:dyDescent="0.25">
      <c r="A11870" s="4" t="str">
        <f>HYPERLINK("http://www.autodoc.ru/Web/price/art/SDOCT139C0R?analog=on","SDOCT139C0R")</f>
        <v>SDOCT139C0R</v>
      </c>
      <c r="B11870" s="1" t="s">
        <v>18320</v>
      </c>
      <c r="C11870" s="1" t="s">
        <v>1924</v>
      </c>
      <c r="D11870" t="s">
        <v>18321</v>
      </c>
    </row>
    <row r="11871" spans="1:4" x14ac:dyDescent="0.25">
      <c r="A11871" s="4" t="str">
        <f>HYPERLINK("http://www.autodoc.ru/Web/price/art/SDOCT139R0L?analog=on","SDOCT139R0L")</f>
        <v>SDOCT139R0L</v>
      </c>
      <c r="B11871" s="1" t="s">
        <v>18322</v>
      </c>
      <c r="C11871" s="1" t="s">
        <v>1924</v>
      </c>
      <c r="D11871" t="s">
        <v>18135</v>
      </c>
    </row>
    <row r="11872" spans="1:4" x14ac:dyDescent="0.25">
      <c r="A11872" s="4" t="str">
        <f>HYPERLINK("http://www.autodoc.ru/Web/price/art/SDOCT139R0R?analog=on","SDOCT139R0R")</f>
        <v>SDOCT139R0R</v>
      </c>
      <c r="B11872" s="1" t="s">
        <v>18323</v>
      </c>
      <c r="C11872" s="1" t="s">
        <v>1924</v>
      </c>
      <c r="D11872" t="s">
        <v>18137</v>
      </c>
    </row>
    <row r="11873" spans="1:4" x14ac:dyDescent="0.25">
      <c r="A11873" s="4" t="str">
        <f>HYPERLINK("http://www.autodoc.ru/Web/price/art/SDOCT139R1L?analog=on","SDOCT139R1L")</f>
        <v>SDOCT139R1L</v>
      </c>
      <c r="B11873" s="1" t="s">
        <v>18324</v>
      </c>
      <c r="C11873" s="1" t="s">
        <v>1924</v>
      </c>
      <c r="D11873" t="s">
        <v>18139</v>
      </c>
    </row>
    <row r="11874" spans="1:4" x14ac:dyDescent="0.25">
      <c r="A11874" s="4" t="str">
        <f>HYPERLINK("http://www.autodoc.ru/Web/price/art/SDOCT139R1R?analog=on","SDOCT139R1R")</f>
        <v>SDOCT139R1R</v>
      </c>
      <c r="B11874" s="1" t="s">
        <v>18325</v>
      </c>
      <c r="C11874" s="1" t="s">
        <v>1924</v>
      </c>
      <c r="D11874" t="s">
        <v>18141</v>
      </c>
    </row>
    <row r="11875" spans="1:4" x14ac:dyDescent="0.25">
      <c r="A11875" s="3" t="s">
        <v>18326</v>
      </c>
      <c r="B11875" s="3"/>
      <c r="C11875" s="3"/>
      <c r="D11875" s="3"/>
    </row>
    <row r="11876" spans="1:4" x14ac:dyDescent="0.25">
      <c r="A11876" s="4" t="str">
        <f>HYPERLINK("http://www.autodoc.ru/Web/price/art/SDOCT17000L?analog=on","SDOCT17000L")</f>
        <v>SDOCT17000L</v>
      </c>
      <c r="B11876" s="1" t="s">
        <v>18327</v>
      </c>
      <c r="C11876" s="1" t="s">
        <v>2025</v>
      </c>
      <c r="D11876" t="s">
        <v>18328</v>
      </c>
    </row>
    <row r="11877" spans="1:4" x14ac:dyDescent="0.25">
      <c r="A11877" s="4" t="str">
        <f>HYPERLINK("http://www.autodoc.ru/Web/price/art/SDOCT17000R?analog=on","SDOCT17000R")</f>
        <v>SDOCT17000R</v>
      </c>
      <c r="B11877" s="1" t="s">
        <v>18329</v>
      </c>
      <c r="C11877" s="1" t="s">
        <v>2025</v>
      </c>
      <c r="D11877" t="s">
        <v>18330</v>
      </c>
    </row>
    <row r="11878" spans="1:4" x14ac:dyDescent="0.25">
      <c r="A11878" s="4" t="str">
        <f>HYPERLINK("http://www.autodoc.ru/Web/price/art/SDOCT17001L?analog=on","SDOCT17001L")</f>
        <v>SDOCT17001L</v>
      </c>
      <c r="B11878" s="1" t="s">
        <v>18327</v>
      </c>
      <c r="C11878" s="1" t="s">
        <v>2025</v>
      </c>
      <c r="D11878" t="s">
        <v>18331</v>
      </c>
    </row>
    <row r="11879" spans="1:4" x14ac:dyDescent="0.25">
      <c r="A11879" s="4" t="str">
        <f>HYPERLINK("http://www.autodoc.ru/Web/price/art/SDOCT17001R?analog=on","SDOCT17001R")</f>
        <v>SDOCT17001R</v>
      </c>
      <c r="B11879" s="1" t="s">
        <v>18329</v>
      </c>
      <c r="C11879" s="1" t="s">
        <v>2025</v>
      </c>
      <c r="D11879" t="s">
        <v>18332</v>
      </c>
    </row>
    <row r="11880" spans="1:4" x14ac:dyDescent="0.25">
      <c r="A11880" s="4" t="str">
        <f>HYPERLINK("http://www.autodoc.ru/Web/price/art/SDOCT17002L?analog=on","SDOCT17002L")</f>
        <v>SDOCT17002L</v>
      </c>
      <c r="B11880" s="1" t="s">
        <v>18333</v>
      </c>
      <c r="C11880" s="1" t="s">
        <v>2025</v>
      </c>
      <c r="D11880" t="s">
        <v>18334</v>
      </c>
    </row>
    <row r="11881" spans="1:4" x14ac:dyDescent="0.25">
      <c r="A11881" s="4" t="str">
        <f>HYPERLINK("http://www.autodoc.ru/Web/price/art/SDOCT17002R?analog=on","SDOCT17002R")</f>
        <v>SDOCT17002R</v>
      </c>
      <c r="B11881" s="1" t="s">
        <v>18335</v>
      </c>
      <c r="C11881" s="1" t="s">
        <v>2025</v>
      </c>
      <c r="D11881" t="s">
        <v>18336</v>
      </c>
    </row>
    <row r="11882" spans="1:4" x14ac:dyDescent="0.25">
      <c r="A11882" s="4" t="str">
        <f>HYPERLINK("http://www.autodoc.ru/Web/price/art/SDOCT17160?analog=on","SDOCT17160")</f>
        <v>SDOCT17160</v>
      </c>
      <c r="B11882" s="1" t="s">
        <v>18337</v>
      </c>
      <c r="C11882" s="1" t="s">
        <v>2025</v>
      </c>
      <c r="D11882" t="s">
        <v>18162</v>
      </c>
    </row>
    <row r="11883" spans="1:4" x14ac:dyDescent="0.25">
      <c r="A11883" s="4" t="str">
        <f>HYPERLINK("http://www.autodoc.ru/Web/price/art/SDOCT17161?analog=on","SDOCT17161")</f>
        <v>SDOCT17161</v>
      </c>
      <c r="B11883" s="1" t="s">
        <v>18338</v>
      </c>
      <c r="C11883" s="1" t="s">
        <v>2025</v>
      </c>
      <c r="D11883" t="s">
        <v>18339</v>
      </c>
    </row>
    <row r="11884" spans="1:4" x14ac:dyDescent="0.25">
      <c r="A11884" s="4" t="str">
        <f>HYPERLINK("http://www.autodoc.ru/Web/price/art/SDOCT17162?analog=on","SDOCT17162")</f>
        <v>SDOCT17162</v>
      </c>
      <c r="B11884" s="1" t="s">
        <v>18340</v>
      </c>
      <c r="C11884" s="1" t="s">
        <v>2025</v>
      </c>
      <c r="D11884" t="s">
        <v>18341</v>
      </c>
    </row>
    <row r="11885" spans="1:4" x14ac:dyDescent="0.25">
      <c r="A11885" s="4" t="str">
        <f>HYPERLINK("http://www.autodoc.ru/Web/price/art/SDOCT17170L?analog=on","SDOCT17170L")</f>
        <v>SDOCT17170L</v>
      </c>
      <c r="B11885" s="1" t="s">
        <v>18342</v>
      </c>
      <c r="C11885" s="1" t="s">
        <v>2025</v>
      </c>
      <c r="D11885" t="s">
        <v>18343</v>
      </c>
    </row>
    <row r="11886" spans="1:4" x14ac:dyDescent="0.25">
      <c r="A11886" s="4" t="str">
        <f>HYPERLINK("http://www.autodoc.ru/Web/price/art/SDOCT17170R?analog=on","SDOCT17170R")</f>
        <v>SDOCT17170R</v>
      </c>
      <c r="B11886" s="1" t="s">
        <v>18344</v>
      </c>
      <c r="C11886" s="1" t="s">
        <v>2025</v>
      </c>
      <c r="D11886" t="s">
        <v>18345</v>
      </c>
    </row>
    <row r="11887" spans="1:4" x14ac:dyDescent="0.25">
      <c r="A11887" s="4" t="str">
        <f>HYPERLINK("http://www.autodoc.ru/Web/price/art/SDOCT17170C?analog=on","SDOCT17170C")</f>
        <v>SDOCT17170C</v>
      </c>
      <c r="B11887" s="1" t="s">
        <v>18346</v>
      </c>
      <c r="C11887" s="1" t="s">
        <v>2025</v>
      </c>
      <c r="D11887" t="s">
        <v>18347</v>
      </c>
    </row>
    <row r="11888" spans="1:4" x14ac:dyDescent="0.25">
      <c r="A11888" s="4" t="str">
        <f>HYPERLINK("http://www.autodoc.ru/Web/price/art/SDOCT17270L?analog=on","SDOCT17270L")</f>
        <v>SDOCT17270L</v>
      </c>
      <c r="B11888" s="1" t="s">
        <v>18348</v>
      </c>
      <c r="C11888" s="1" t="s">
        <v>2025</v>
      </c>
      <c r="D11888" t="s">
        <v>18170</v>
      </c>
    </row>
    <row r="11889" spans="1:4" x14ac:dyDescent="0.25">
      <c r="A11889" s="4" t="str">
        <f>HYPERLINK("http://www.autodoc.ru/Web/price/art/SDOCT17270R?analog=on","SDOCT17270R")</f>
        <v>SDOCT17270R</v>
      </c>
      <c r="B11889" s="1" t="s">
        <v>18349</v>
      </c>
      <c r="C11889" s="1" t="s">
        <v>2025</v>
      </c>
      <c r="D11889" t="s">
        <v>18172</v>
      </c>
    </row>
    <row r="11890" spans="1:4" x14ac:dyDescent="0.25">
      <c r="A11890" s="4" t="str">
        <f>HYPERLINK("http://www.autodoc.ru/Web/price/art/SDOCT17330?analog=on","SDOCT17330")</f>
        <v>SDOCT17330</v>
      </c>
      <c r="B11890" s="1" t="s">
        <v>18350</v>
      </c>
      <c r="C11890" s="1" t="s">
        <v>2025</v>
      </c>
      <c r="D11890" t="s">
        <v>18078</v>
      </c>
    </row>
    <row r="11891" spans="1:4" x14ac:dyDescent="0.25">
      <c r="A11891" s="3" t="s">
        <v>18351</v>
      </c>
      <c r="B11891" s="3"/>
      <c r="C11891" s="3"/>
      <c r="D11891" s="3"/>
    </row>
    <row r="11892" spans="1:4" x14ac:dyDescent="0.25">
      <c r="A11892" s="4" t="str">
        <f>HYPERLINK("http://www.autodoc.ru/Web/price/art/SDOCT01000L?analog=on","SDOCT01000L")</f>
        <v>SDOCT01000L</v>
      </c>
      <c r="B11892" s="1" t="s">
        <v>18352</v>
      </c>
      <c r="C11892" s="1" t="s">
        <v>1301</v>
      </c>
      <c r="D11892" t="s">
        <v>18353</v>
      </c>
    </row>
    <row r="11893" spans="1:4" x14ac:dyDescent="0.25">
      <c r="A11893" s="4" t="str">
        <f>HYPERLINK("http://www.autodoc.ru/Web/price/art/SDOCT96000L?analog=on","SDOCT96000L")</f>
        <v>SDOCT96000L</v>
      </c>
      <c r="B11893" s="1" t="s">
        <v>18354</v>
      </c>
      <c r="C11893" s="1" t="s">
        <v>5918</v>
      </c>
      <c r="D11893" t="s">
        <v>18355</v>
      </c>
    </row>
    <row r="11894" spans="1:4" x14ac:dyDescent="0.25">
      <c r="A11894" s="4" t="str">
        <f>HYPERLINK("http://www.autodoc.ru/Web/price/art/SDOCT01000R?analog=on","SDOCT01000R")</f>
        <v>SDOCT01000R</v>
      </c>
      <c r="B11894" s="1" t="s">
        <v>18356</v>
      </c>
      <c r="C11894" s="1" t="s">
        <v>1301</v>
      </c>
      <c r="D11894" t="s">
        <v>18357</v>
      </c>
    </row>
    <row r="11895" spans="1:4" x14ac:dyDescent="0.25">
      <c r="A11895" s="4" t="str">
        <f>HYPERLINK("http://www.autodoc.ru/Web/price/art/SDOCT96000R?analog=on","SDOCT96000R")</f>
        <v>SDOCT96000R</v>
      </c>
      <c r="B11895" s="1" t="s">
        <v>18358</v>
      </c>
      <c r="C11895" s="1" t="s">
        <v>5918</v>
      </c>
      <c r="D11895" t="s">
        <v>18359</v>
      </c>
    </row>
    <row r="11896" spans="1:4" x14ac:dyDescent="0.25">
      <c r="A11896" s="4" t="str">
        <f>HYPERLINK("http://www.autodoc.ru/Web/price/art/SDOCT96001L?analog=on","SDOCT96001L")</f>
        <v>SDOCT96001L</v>
      </c>
      <c r="B11896" s="1" t="s">
        <v>18360</v>
      </c>
      <c r="C11896" s="1" t="s">
        <v>5918</v>
      </c>
      <c r="D11896" t="s">
        <v>18361</v>
      </c>
    </row>
    <row r="11897" spans="1:4" x14ac:dyDescent="0.25">
      <c r="A11897" s="4" t="str">
        <f>HYPERLINK("http://www.autodoc.ru/Web/price/art/SDOCT01001L?analog=on","SDOCT01001L")</f>
        <v>SDOCT01001L</v>
      </c>
      <c r="B11897" s="1" t="s">
        <v>18362</v>
      </c>
      <c r="C11897" s="1" t="s">
        <v>1301</v>
      </c>
      <c r="D11897" t="s">
        <v>18363</v>
      </c>
    </row>
    <row r="11898" spans="1:4" x14ac:dyDescent="0.25">
      <c r="A11898" s="4" t="str">
        <f>HYPERLINK("http://www.autodoc.ru/Web/price/art/SDOCT96001R?analog=on","SDOCT96001R")</f>
        <v>SDOCT96001R</v>
      </c>
      <c r="B11898" s="1" t="s">
        <v>18364</v>
      </c>
      <c r="C11898" s="1" t="s">
        <v>5918</v>
      </c>
      <c r="D11898" t="s">
        <v>18365</v>
      </c>
    </row>
    <row r="11899" spans="1:4" x14ac:dyDescent="0.25">
      <c r="A11899" s="4" t="str">
        <f>HYPERLINK("http://www.autodoc.ru/Web/price/art/SDOCT01001R?analog=on","SDOCT01001R")</f>
        <v>SDOCT01001R</v>
      </c>
      <c r="B11899" s="1" t="s">
        <v>18366</v>
      </c>
      <c r="C11899" s="1" t="s">
        <v>1301</v>
      </c>
      <c r="D11899" t="s">
        <v>18367</v>
      </c>
    </row>
    <row r="11900" spans="1:4" x14ac:dyDescent="0.25">
      <c r="A11900" s="4" t="str">
        <f>HYPERLINK("http://www.autodoc.ru/Web/price/art/SDOCT96002L?analog=on","SDOCT96002L")</f>
        <v>SDOCT96002L</v>
      </c>
      <c r="B11900" s="1" t="s">
        <v>18368</v>
      </c>
      <c r="C11900" s="1" t="s">
        <v>5918</v>
      </c>
      <c r="D11900" t="s">
        <v>18369</v>
      </c>
    </row>
    <row r="11901" spans="1:4" x14ac:dyDescent="0.25">
      <c r="A11901" s="4" t="str">
        <f>HYPERLINK("http://www.autodoc.ru/Web/price/art/SDOCT01002L?analog=on","SDOCT01002L")</f>
        <v>SDOCT01002L</v>
      </c>
      <c r="B11901" s="1" t="s">
        <v>18362</v>
      </c>
      <c r="C11901" s="1" t="s">
        <v>1301</v>
      </c>
      <c r="D11901" t="s">
        <v>18370</v>
      </c>
    </row>
    <row r="11902" spans="1:4" x14ac:dyDescent="0.25">
      <c r="A11902" s="4" t="str">
        <f>HYPERLINK("http://www.autodoc.ru/Web/price/art/SDOCT96002R?analog=on","SDOCT96002R")</f>
        <v>SDOCT96002R</v>
      </c>
      <c r="B11902" s="1" t="s">
        <v>18371</v>
      </c>
      <c r="C11902" s="1" t="s">
        <v>5918</v>
      </c>
      <c r="D11902" t="s">
        <v>18372</v>
      </c>
    </row>
    <row r="11903" spans="1:4" x14ac:dyDescent="0.25">
      <c r="A11903" s="4" t="str">
        <f>HYPERLINK("http://www.autodoc.ru/Web/price/art/SDOCT01002R?analog=on","SDOCT01002R")</f>
        <v>SDOCT01002R</v>
      </c>
      <c r="B11903" s="1" t="s">
        <v>18366</v>
      </c>
      <c r="C11903" s="1" t="s">
        <v>1301</v>
      </c>
      <c r="D11903" t="s">
        <v>18373</v>
      </c>
    </row>
    <row r="11904" spans="1:4" x14ac:dyDescent="0.25">
      <c r="A11904" s="4" t="str">
        <f>HYPERLINK("http://www.autodoc.ru/Web/price/art/SDOCT01003HN?analog=on","SDOCT01003HN")</f>
        <v>SDOCT01003HN</v>
      </c>
      <c r="B11904" s="1" t="s">
        <v>18374</v>
      </c>
      <c r="C11904" s="1" t="s">
        <v>1301</v>
      </c>
      <c r="D11904" t="s">
        <v>18375</v>
      </c>
    </row>
    <row r="11905" spans="1:4" x14ac:dyDescent="0.25">
      <c r="A11905" s="4" t="str">
        <f>HYPERLINK("http://www.autodoc.ru/Web/price/art/SDOCT01003BN?analog=on","SDOCT01003BN")</f>
        <v>SDOCT01003BN</v>
      </c>
      <c r="B11905" s="1" t="s">
        <v>18374</v>
      </c>
      <c r="C11905" s="1" t="s">
        <v>1301</v>
      </c>
      <c r="D11905" t="s">
        <v>18376</v>
      </c>
    </row>
    <row r="11906" spans="1:4" x14ac:dyDescent="0.25">
      <c r="A11906" s="4" t="str">
        <f>HYPERLINK("http://www.autodoc.ru/Web/price/art/SDOCT96020L?analog=on","SDOCT96020L")</f>
        <v>SDOCT96020L</v>
      </c>
      <c r="B11906" s="1" t="s">
        <v>18377</v>
      </c>
      <c r="C11906" s="1" t="s">
        <v>5918</v>
      </c>
      <c r="D11906" t="s">
        <v>18378</v>
      </c>
    </row>
    <row r="11907" spans="1:4" x14ac:dyDescent="0.25">
      <c r="A11907" s="4" t="str">
        <f>HYPERLINK("http://www.autodoc.ru/Web/price/art/SDOCT96020R?analog=on","SDOCT96020R")</f>
        <v>SDOCT96020R</v>
      </c>
      <c r="B11907" s="1" t="s">
        <v>18379</v>
      </c>
      <c r="C11907" s="1" t="s">
        <v>5918</v>
      </c>
      <c r="D11907" t="s">
        <v>18380</v>
      </c>
    </row>
    <row r="11908" spans="1:4" x14ac:dyDescent="0.25">
      <c r="A11908" s="4" t="str">
        <f>HYPERLINK("http://www.autodoc.ru/Web/price/art/SDOCT96030L?analog=on","SDOCT96030L")</f>
        <v>SDOCT96030L</v>
      </c>
      <c r="B11908" s="1" t="s">
        <v>18381</v>
      </c>
      <c r="C11908" s="1" t="s">
        <v>5918</v>
      </c>
      <c r="D11908" t="s">
        <v>18382</v>
      </c>
    </row>
    <row r="11909" spans="1:4" x14ac:dyDescent="0.25">
      <c r="A11909" s="4" t="str">
        <f>HYPERLINK("http://www.autodoc.ru/Web/price/art/SDOCT01030L?analog=on","SDOCT01030L")</f>
        <v>SDOCT01030L</v>
      </c>
      <c r="B11909" s="1" t="s">
        <v>18383</v>
      </c>
      <c r="C11909" s="1" t="s">
        <v>1301</v>
      </c>
      <c r="D11909" t="s">
        <v>18382</v>
      </c>
    </row>
    <row r="11910" spans="1:4" x14ac:dyDescent="0.25">
      <c r="A11910" s="4" t="str">
        <f>HYPERLINK("http://www.autodoc.ru/Web/price/art/SDOCT96030R?analog=on","SDOCT96030R")</f>
        <v>SDOCT96030R</v>
      </c>
      <c r="B11910" s="1" t="s">
        <v>18384</v>
      </c>
      <c r="C11910" s="1" t="s">
        <v>5918</v>
      </c>
      <c r="D11910" t="s">
        <v>18385</v>
      </c>
    </row>
    <row r="11911" spans="1:4" x14ac:dyDescent="0.25">
      <c r="A11911" s="4" t="str">
        <f>HYPERLINK("http://www.autodoc.ru/Web/price/art/SDOCT01030R?analog=on","SDOCT01030R")</f>
        <v>SDOCT01030R</v>
      </c>
      <c r="B11911" s="1" t="s">
        <v>18386</v>
      </c>
      <c r="C11911" s="1" t="s">
        <v>1301</v>
      </c>
      <c r="D11911" t="s">
        <v>18385</v>
      </c>
    </row>
    <row r="11912" spans="1:4" x14ac:dyDescent="0.25">
      <c r="A11912" s="4" t="str">
        <f>HYPERLINK("http://www.autodoc.ru/Web/price/art/SDOCT96100HB?analog=on","SDOCT96100HB")</f>
        <v>SDOCT96100HB</v>
      </c>
      <c r="B11912" s="1" t="s">
        <v>18387</v>
      </c>
      <c r="C11912" s="1" t="s">
        <v>5918</v>
      </c>
      <c r="D11912" t="s">
        <v>18388</v>
      </c>
    </row>
    <row r="11913" spans="1:4" x14ac:dyDescent="0.25">
      <c r="A11913" s="4" t="str">
        <f>HYPERLINK("http://www.autodoc.ru/Web/price/art/SDOCT01100HB?analog=on","SDOCT01100HB")</f>
        <v>SDOCT01100HB</v>
      </c>
      <c r="B11913" s="1" t="s">
        <v>18389</v>
      </c>
      <c r="C11913" s="1" t="s">
        <v>1301</v>
      </c>
      <c r="D11913" t="s">
        <v>18388</v>
      </c>
    </row>
    <row r="11914" spans="1:4" x14ac:dyDescent="0.25">
      <c r="A11914" s="4" t="str">
        <f>HYPERLINK("http://www.autodoc.ru/Web/price/art/SDOCT96160B?analog=on","SDOCT96160B")</f>
        <v>SDOCT96160B</v>
      </c>
      <c r="B11914" s="1" t="s">
        <v>18390</v>
      </c>
      <c r="C11914" s="1" t="s">
        <v>5918</v>
      </c>
      <c r="D11914" t="s">
        <v>18391</v>
      </c>
    </row>
    <row r="11915" spans="1:4" x14ac:dyDescent="0.25">
      <c r="A11915" s="4" t="str">
        <f>HYPERLINK("http://www.autodoc.ru/Web/price/art/SDOCT01160?analog=on","SDOCT01160")</f>
        <v>SDOCT01160</v>
      </c>
      <c r="B11915" s="1" t="s">
        <v>18392</v>
      </c>
      <c r="C11915" s="1" t="s">
        <v>1301</v>
      </c>
      <c r="D11915" t="s">
        <v>18393</v>
      </c>
    </row>
    <row r="11916" spans="1:4" x14ac:dyDescent="0.25">
      <c r="A11916" s="4" t="str">
        <f>HYPERLINK("http://www.autodoc.ru/Web/price/art/SDOCT96170B?analog=on","SDOCT96170B")</f>
        <v>SDOCT96170B</v>
      </c>
      <c r="B11916" s="1" t="s">
        <v>18394</v>
      </c>
      <c r="C11916" s="1" t="s">
        <v>5918</v>
      </c>
      <c r="D11916" t="s">
        <v>18395</v>
      </c>
    </row>
    <row r="11917" spans="1:4" x14ac:dyDescent="0.25">
      <c r="A11917" s="4" t="str">
        <f>HYPERLINK("http://www.autodoc.ru/Web/price/art/SDOCT01170B?analog=on","SDOCT01170B")</f>
        <v>SDOCT01170B</v>
      </c>
      <c r="B11917" s="1" t="s">
        <v>18396</v>
      </c>
      <c r="C11917" s="1" t="s">
        <v>1298</v>
      </c>
      <c r="D11917" t="s">
        <v>18395</v>
      </c>
    </row>
    <row r="11918" spans="1:4" x14ac:dyDescent="0.25">
      <c r="A11918" s="4" t="str">
        <f>HYPERLINK("http://www.autodoc.ru/Web/price/art/SDOCT01190BL?analog=on","SDOCT01190BL")</f>
        <v>SDOCT01190BL</v>
      </c>
      <c r="B11918" s="1" t="s">
        <v>18397</v>
      </c>
      <c r="C11918" s="1" t="s">
        <v>1301</v>
      </c>
      <c r="D11918" t="s">
        <v>18398</v>
      </c>
    </row>
    <row r="11919" spans="1:4" x14ac:dyDescent="0.25">
      <c r="A11919" s="4" t="str">
        <f>HYPERLINK("http://www.autodoc.ru/Web/price/art/SDOCT01190BR?analog=on","SDOCT01190BR")</f>
        <v>SDOCT01190BR</v>
      </c>
      <c r="B11919" s="1" t="s">
        <v>18399</v>
      </c>
      <c r="C11919" s="1" t="s">
        <v>1301</v>
      </c>
      <c r="D11919" t="s">
        <v>18400</v>
      </c>
    </row>
    <row r="11920" spans="1:4" x14ac:dyDescent="0.25">
      <c r="A11920" s="4" t="str">
        <f>HYPERLINK("http://www.autodoc.ru/Web/price/art/SDOCT01190BC?analog=on","SDOCT01190BC")</f>
        <v>SDOCT01190BC</v>
      </c>
      <c r="B11920" s="1" t="s">
        <v>18401</v>
      </c>
      <c r="C11920" s="1" t="s">
        <v>1301</v>
      </c>
      <c r="D11920" t="s">
        <v>18051</v>
      </c>
    </row>
    <row r="11921" spans="1:4" x14ac:dyDescent="0.25">
      <c r="A11921" s="4" t="str">
        <f>HYPERLINK("http://www.autodoc.ru/Web/price/art/SDOCT96220B?analog=on","SDOCT96220B")</f>
        <v>SDOCT96220B</v>
      </c>
      <c r="B11921" s="1" t="s">
        <v>18402</v>
      </c>
      <c r="C11921" s="1" t="s">
        <v>5918</v>
      </c>
      <c r="D11921" t="s">
        <v>18054</v>
      </c>
    </row>
    <row r="11922" spans="1:4" x14ac:dyDescent="0.25">
      <c r="A11922" s="4" t="str">
        <f>HYPERLINK("http://www.autodoc.ru/Web/price/art/SDOCT96240M?analog=on","SDOCT96240M")</f>
        <v>SDOCT96240M</v>
      </c>
      <c r="B11922" s="1" t="s">
        <v>18403</v>
      </c>
      <c r="C11922" s="1" t="s">
        <v>5918</v>
      </c>
      <c r="D11922" t="s">
        <v>18404</v>
      </c>
    </row>
    <row r="11923" spans="1:4" x14ac:dyDescent="0.25">
      <c r="A11923" s="4" t="str">
        <f>HYPERLINK("http://www.autodoc.ru/Web/price/art/SDOCT01240M?analog=on","SDOCT01240M")</f>
        <v>SDOCT01240M</v>
      </c>
      <c r="B11923" s="1" t="s">
        <v>18405</v>
      </c>
      <c r="C11923" s="1" t="s">
        <v>1301</v>
      </c>
      <c r="D11923" t="s">
        <v>18404</v>
      </c>
    </row>
    <row r="11924" spans="1:4" x14ac:dyDescent="0.25">
      <c r="A11924" s="4" t="str">
        <f>HYPERLINK("http://www.autodoc.ru/Web/price/art/SDOCT96270L?analog=on","SDOCT96270L")</f>
        <v>SDOCT96270L</v>
      </c>
      <c r="B11924" s="1" t="s">
        <v>18406</v>
      </c>
      <c r="C11924" s="1" t="s">
        <v>639</v>
      </c>
      <c r="D11924" t="s">
        <v>18170</v>
      </c>
    </row>
    <row r="11925" spans="1:4" x14ac:dyDescent="0.25">
      <c r="A11925" s="4" t="str">
        <f>HYPERLINK("http://www.autodoc.ru/Web/price/art/SDOCT96270R?analog=on","SDOCT96270R")</f>
        <v>SDOCT96270R</v>
      </c>
      <c r="B11925" s="1" t="s">
        <v>18407</v>
      </c>
      <c r="C11925" s="1" t="s">
        <v>639</v>
      </c>
      <c r="D11925" t="s">
        <v>18172</v>
      </c>
    </row>
    <row r="11926" spans="1:4" x14ac:dyDescent="0.25">
      <c r="A11926" s="4" t="str">
        <f>HYPERLINK("http://www.autodoc.ru/Web/price/art/AI0A494280WZ?analog=on","AI0A494280WZ")</f>
        <v>AI0A494280WZ</v>
      </c>
      <c r="B11926" s="1" t="s">
        <v>650</v>
      </c>
      <c r="C11926" s="1" t="s">
        <v>651</v>
      </c>
      <c r="D11926" t="s">
        <v>652</v>
      </c>
    </row>
    <row r="11927" spans="1:4" x14ac:dyDescent="0.25">
      <c r="A11927" s="4" t="str">
        <f>HYPERLINK("http://www.autodoc.ru/Web/price/art/SDOCT01280?analog=on","SDOCT01280")</f>
        <v>SDOCT01280</v>
      </c>
      <c r="B11927" s="1" t="s">
        <v>18408</v>
      </c>
      <c r="C11927" s="1" t="s">
        <v>14578</v>
      </c>
      <c r="D11927" t="s">
        <v>18409</v>
      </c>
    </row>
    <row r="11928" spans="1:4" x14ac:dyDescent="0.25">
      <c r="A11928" s="4" t="str">
        <f>HYPERLINK("http://www.autodoc.ru/Web/price/art/SDOCT96300L?analog=on","SDOCT96300L")</f>
        <v>SDOCT96300L</v>
      </c>
      <c r="B11928" s="1" t="s">
        <v>18410</v>
      </c>
      <c r="C11928" s="1" t="s">
        <v>639</v>
      </c>
      <c r="D11928" t="s">
        <v>18411</v>
      </c>
    </row>
    <row r="11929" spans="1:4" x14ac:dyDescent="0.25">
      <c r="A11929" s="4" t="str">
        <f>HYPERLINK("http://www.autodoc.ru/Web/price/art/SDOCT96300R?analog=on","SDOCT96300R")</f>
        <v>SDOCT96300R</v>
      </c>
      <c r="B11929" s="1" t="s">
        <v>18412</v>
      </c>
      <c r="C11929" s="1" t="s">
        <v>639</v>
      </c>
      <c r="D11929" t="s">
        <v>18413</v>
      </c>
    </row>
    <row r="11930" spans="1:4" x14ac:dyDescent="0.25">
      <c r="A11930" s="4" t="str">
        <f>HYPERLINK("http://www.autodoc.ru/Web/price/art/SDOCT96301L?analog=on","SDOCT96301L")</f>
        <v>SDOCT96301L</v>
      </c>
      <c r="B11930" s="1" t="s">
        <v>18414</v>
      </c>
      <c r="C11930" s="1" t="s">
        <v>639</v>
      </c>
      <c r="D11930" t="s">
        <v>18249</v>
      </c>
    </row>
    <row r="11931" spans="1:4" x14ac:dyDescent="0.25">
      <c r="A11931" s="4" t="str">
        <f>HYPERLINK("http://www.autodoc.ru/Web/price/art/SDOCT96301R?analog=on","SDOCT96301R")</f>
        <v>SDOCT96301R</v>
      </c>
      <c r="B11931" s="1" t="s">
        <v>18415</v>
      </c>
      <c r="C11931" s="1" t="s">
        <v>639</v>
      </c>
      <c r="D11931" t="s">
        <v>18251</v>
      </c>
    </row>
    <row r="11932" spans="1:4" x14ac:dyDescent="0.25">
      <c r="A11932" s="4" t="str">
        <f>HYPERLINK("http://www.autodoc.ru/Web/price/art/SDOCT96330?analog=on","SDOCT96330")</f>
        <v>SDOCT96330</v>
      </c>
      <c r="B11932" s="1" t="s">
        <v>18416</v>
      </c>
      <c r="C11932" s="1" t="s">
        <v>639</v>
      </c>
      <c r="D11932" t="s">
        <v>18078</v>
      </c>
    </row>
    <row r="11933" spans="1:4" x14ac:dyDescent="0.25">
      <c r="A11933" s="4" t="str">
        <f>HYPERLINK("http://www.autodoc.ru/Web/price/art/SDOCT96380?analog=on","SDOCT96380")</f>
        <v>SDOCT96380</v>
      </c>
      <c r="B11933" s="1" t="s">
        <v>18417</v>
      </c>
      <c r="C11933" s="1" t="s">
        <v>639</v>
      </c>
      <c r="D11933" t="s">
        <v>18080</v>
      </c>
    </row>
    <row r="11934" spans="1:4" x14ac:dyDescent="0.25">
      <c r="A11934" s="4" t="str">
        <f>HYPERLINK("http://www.autodoc.ru/Web/price/art/SDOCT96450L?analog=on","SDOCT96450L")</f>
        <v>SDOCT96450L</v>
      </c>
      <c r="B11934" s="1" t="s">
        <v>18418</v>
      </c>
      <c r="C11934" s="1" t="s">
        <v>639</v>
      </c>
      <c r="D11934" t="s">
        <v>18419</v>
      </c>
    </row>
    <row r="11935" spans="1:4" x14ac:dyDescent="0.25">
      <c r="A11935" s="4" t="str">
        <f>HYPERLINK("http://www.autodoc.ru/Web/price/art/SDOCT96450R?analog=on","SDOCT96450R")</f>
        <v>SDOCT96450R</v>
      </c>
      <c r="B11935" s="1" t="s">
        <v>18420</v>
      </c>
      <c r="C11935" s="1" t="s">
        <v>639</v>
      </c>
      <c r="D11935" t="s">
        <v>18421</v>
      </c>
    </row>
    <row r="11936" spans="1:4" x14ac:dyDescent="0.25">
      <c r="A11936" s="4" t="str">
        <f>HYPERLINK("http://www.autodoc.ru/Web/price/art/SDOCT96451L?analog=on","SDOCT96451L")</f>
        <v>SDOCT96451L</v>
      </c>
      <c r="B11936" s="1" t="s">
        <v>18422</v>
      </c>
      <c r="C11936" s="1" t="s">
        <v>639</v>
      </c>
      <c r="D11936" t="s">
        <v>18423</v>
      </c>
    </row>
    <row r="11937" spans="1:4" x14ac:dyDescent="0.25">
      <c r="A11937" s="4" t="str">
        <f>HYPERLINK("http://www.autodoc.ru/Web/price/art/SDOCT96451R?analog=on","SDOCT96451R")</f>
        <v>SDOCT96451R</v>
      </c>
      <c r="B11937" s="1" t="s">
        <v>18424</v>
      </c>
      <c r="C11937" s="1" t="s">
        <v>639</v>
      </c>
      <c r="D11937" t="s">
        <v>18425</v>
      </c>
    </row>
    <row r="11938" spans="1:4" x14ac:dyDescent="0.25">
      <c r="A11938" s="4" t="str">
        <f>HYPERLINK("http://www.autodoc.ru/Web/price/art/SDOCT96460L?analog=on","SDOCT96460L")</f>
        <v>SDOCT96460L</v>
      </c>
      <c r="B11938" s="1" t="s">
        <v>17731</v>
      </c>
      <c r="C11938" s="1" t="s">
        <v>639</v>
      </c>
      <c r="D11938" t="s">
        <v>17732</v>
      </c>
    </row>
    <row r="11939" spans="1:4" x14ac:dyDescent="0.25">
      <c r="A11939" s="4" t="str">
        <f>HYPERLINK("http://www.autodoc.ru/Web/price/art/SDOCT96460R?analog=on","SDOCT96460R")</f>
        <v>SDOCT96460R</v>
      </c>
      <c r="B11939" s="1" t="s">
        <v>17733</v>
      </c>
      <c r="C11939" s="1" t="s">
        <v>639</v>
      </c>
      <c r="D11939" t="s">
        <v>17734</v>
      </c>
    </row>
    <row r="11940" spans="1:4" x14ac:dyDescent="0.25">
      <c r="A11940" s="4" t="str">
        <f>HYPERLINK("http://www.autodoc.ru/Web/price/art/SDOCT96480L?analog=on","SDOCT96480L")</f>
        <v>SDOCT96480L</v>
      </c>
      <c r="B11940" s="1" t="s">
        <v>18426</v>
      </c>
      <c r="C11940" s="1" t="s">
        <v>639</v>
      </c>
      <c r="D11940" t="s">
        <v>18091</v>
      </c>
    </row>
    <row r="11941" spans="1:4" x14ac:dyDescent="0.25">
      <c r="A11941" s="4" t="str">
        <f>HYPERLINK("http://www.autodoc.ru/Web/price/art/SDOCT96480R?analog=on","SDOCT96480R")</f>
        <v>SDOCT96480R</v>
      </c>
      <c r="B11941" s="1" t="s">
        <v>18427</v>
      </c>
      <c r="C11941" s="1" t="s">
        <v>639</v>
      </c>
      <c r="D11941" t="s">
        <v>18093</v>
      </c>
    </row>
    <row r="11942" spans="1:4" x14ac:dyDescent="0.25">
      <c r="A11942" s="4" t="str">
        <f>HYPERLINK("http://www.autodoc.ru/Web/price/art/SDOCT96490L?analog=on","SDOCT96490L")</f>
        <v>SDOCT96490L</v>
      </c>
      <c r="C11942" s="1" t="s">
        <v>639</v>
      </c>
      <c r="D11942" t="s">
        <v>18428</v>
      </c>
    </row>
    <row r="11943" spans="1:4" x14ac:dyDescent="0.25">
      <c r="A11943" s="4" t="str">
        <f>HYPERLINK("http://www.autodoc.ru/Web/price/art/SDOCT96490R?analog=on","SDOCT96490R")</f>
        <v>SDOCT96490R</v>
      </c>
      <c r="C11943" s="1" t="s">
        <v>639</v>
      </c>
      <c r="D11943" t="s">
        <v>18429</v>
      </c>
    </row>
    <row r="11944" spans="1:4" x14ac:dyDescent="0.25">
      <c r="A11944" s="4" t="str">
        <f>HYPERLINK("http://www.autodoc.ru/Web/price/art/SDOCT96630?analog=on","SDOCT96630")</f>
        <v>SDOCT96630</v>
      </c>
      <c r="B11944" s="1" t="s">
        <v>18430</v>
      </c>
      <c r="C11944" s="1" t="s">
        <v>639</v>
      </c>
      <c r="D11944" t="s">
        <v>18109</v>
      </c>
    </row>
    <row r="11945" spans="1:4" x14ac:dyDescent="0.25">
      <c r="A11945" s="4" t="str">
        <f>HYPERLINK("http://www.autodoc.ru/Web/price/art/SDOCT96631?analog=on","SDOCT96631")</f>
        <v>SDOCT96631</v>
      </c>
      <c r="B11945" s="1" t="s">
        <v>18431</v>
      </c>
      <c r="C11945" s="1" t="s">
        <v>639</v>
      </c>
      <c r="D11945" t="s">
        <v>18294</v>
      </c>
    </row>
    <row r="11946" spans="1:4" x14ac:dyDescent="0.25">
      <c r="A11946" s="4" t="str">
        <f>HYPERLINK("http://www.autodoc.ru/Web/price/art/SDOCT01640B?analog=on","SDOCT01640B")</f>
        <v>SDOCT01640B</v>
      </c>
      <c r="B11946" s="1" t="s">
        <v>18432</v>
      </c>
      <c r="C11946" s="1" t="s">
        <v>1301</v>
      </c>
      <c r="D11946" t="s">
        <v>18433</v>
      </c>
    </row>
    <row r="11947" spans="1:4" x14ac:dyDescent="0.25">
      <c r="A11947" s="4" t="str">
        <f>HYPERLINK("http://www.autodoc.ru/Web/price/art/SDOCT01660B?analog=on","SDOCT01660B")</f>
        <v>SDOCT01660B</v>
      </c>
      <c r="B11947" s="1" t="s">
        <v>18434</v>
      </c>
      <c r="C11947" s="1" t="s">
        <v>1298</v>
      </c>
      <c r="D11947" t="s">
        <v>18435</v>
      </c>
    </row>
    <row r="11948" spans="1:4" x14ac:dyDescent="0.25">
      <c r="A11948" s="4" t="str">
        <f>HYPERLINK("http://www.autodoc.ru/Web/price/art/SDOCT96740HN?analog=on","SDOCT96740HN")</f>
        <v>SDOCT96740HN</v>
      </c>
      <c r="B11948" s="1" t="s">
        <v>18436</v>
      </c>
      <c r="C11948" s="1" t="s">
        <v>639</v>
      </c>
      <c r="D11948" t="s">
        <v>18437</v>
      </c>
    </row>
    <row r="11949" spans="1:4" x14ac:dyDescent="0.25">
      <c r="A11949" s="4" t="str">
        <f>HYPERLINK("http://www.autodoc.ru/Web/price/art/SDOCT01740RWL?analog=on","SDOCT01740RWL")</f>
        <v>SDOCT01740RWL</v>
      </c>
      <c r="B11949" s="1" t="s">
        <v>18438</v>
      </c>
      <c r="C11949" s="1" t="s">
        <v>1301</v>
      </c>
      <c r="D11949" t="s">
        <v>18439</v>
      </c>
    </row>
    <row r="11950" spans="1:4" x14ac:dyDescent="0.25">
      <c r="A11950" s="4" t="str">
        <f>HYPERLINK("http://www.autodoc.ru/Web/price/art/SDOCT01740RWR?analog=on","SDOCT01740RWR")</f>
        <v>SDOCT01740RWR</v>
      </c>
      <c r="B11950" s="1" t="s">
        <v>18440</v>
      </c>
      <c r="C11950" s="1" t="s">
        <v>1301</v>
      </c>
      <c r="D11950" t="s">
        <v>18441</v>
      </c>
    </row>
    <row r="11951" spans="1:4" x14ac:dyDescent="0.25">
      <c r="A11951" s="4" t="str">
        <f>HYPERLINK("http://www.autodoc.ru/Web/price/art/SDOCT01741L?analog=on","SDOCT01741L")</f>
        <v>SDOCT01741L</v>
      </c>
      <c r="B11951" s="1" t="s">
        <v>18438</v>
      </c>
      <c r="C11951" s="1" t="s">
        <v>1301</v>
      </c>
      <c r="D11951" t="s">
        <v>18442</v>
      </c>
    </row>
    <row r="11952" spans="1:4" x14ac:dyDescent="0.25">
      <c r="A11952" s="4" t="str">
        <f>HYPERLINK("http://www.autodoc.ru/Web/price/art/SDOCT96741L?analog=on","SDOCT96741L")</f>
        <v>SDOCT96741L</v>
      </c>
      <c r="B11952" s="1" t="s">
        <v>18443</v>
      </c>
      <c r="C11952" s="1" t="s">
        <v>615</v>
      </c>
      <c r="D11952" t="s">
        <v>18306</v>
      </c>
    </row>
    <row r="11953" spans="1:4" x14ac:dyDescent="0.25">
      <c r="A11953" s="4" t="str">
        <f>HYPERLINK("http://www.autodoc.ru/Web/price/art/SDOCT01741R?analog=on","SDOCT01741R")</f>
        <v>SDOCT01741R</v>
      </c>
      <c r="B11953" s="1" t="s">
        <v>18440</v>
      </c>
      <c r="C11953" s="1" t="s">
        <v>1301</v>
      </c>
      <c r="D11953" t="s">
        <v>18444</v>
      </c>
    </row>
    <row r="11954" spans="1:4" x14ac:dyDescent="0.25">
      <c r="A11954" s="4" t="str">
        <f>HYPERLINK("http://www.autodoc.ru/Web/price/art/SDOCT96741R?analog=on","SDOCT96741R")</f>
        <v>SDOCT96741R</v>
      </c>
      <c r="B11954" s="1" t="s">
        <v>18445</v>
      </c>
      <c r="C11954" s="1" t="s">
        <v>615</v>
      </c>
      <c r="D11954" t="s">
        <v>18308</v>
      </c>
    </row>
    <row r="11955" spans="1:4" x14ac:dyDescent="0.25">
      <c r="A11955" s="4" t="str">
        <f>HYPERLINK("http://www.autodoc.ru/Web/price/art/SDOCT01742BN?analog=on","SDOCT01742BN")</f>
        <v>SDOCT01742BN</v>
      </c>
      <c r="B11955" s="1" t="s">
        <v>18446</v>
      </c>
      <c r="C11955" s="1" t="s">
        <v>1301</v>
      </c>
      <c r="D11955" t="s">
        <v>18447</v>
      </c>
    </row>
    <row r="11956" spans="1:4" x14ac:dyDescent="0.25">
      <c r="A11956" s="4" t="str">
        <f>HYPERLINK("http://www.autodoc.ru/Web/price/art/SDOCT96742L?analog=on","SDOCT96742L")</f>
        <v>SDOCT96742L</v>
      </c>
      <c r="B11956" s="1" t="s">
        <v>18448</v>
      </c>
      <c r="C11956" s="1" t="s">
        <v>615</v>
      </c>
      <c r="D11956" t="s">
        <v>18302</v>
      </c>
    </row>
    <row r="11957" spans="1:4" x14ac:dyDescent="0.25">
      <c r="A11957" s="4" t="str">
        <f>HYPERLINK("http://www.autodoc.ru/Web/price/art/SDOCT96742R?analog=on","SDOCT96742R")</f>
        <v>SDOCT96742R</v>
      </c>
      <c r="B11957" s="1" t="s">
        <v>18449</v>
      </c>
      <c r="C11957" s="1" t="s">
        <v>615</v>
      </c>
      <c r="D11957" t="s">
        <v>18304</v>
      </c>
    </row>
    <row r="11958" spans="1:4" x14ac:dyDescent="0.25">
      <c r="A11958" s="4" t="str">
        <f>HYPERLINK("http://www.autodoc.ru/Web/price/art/SDOCT96743BN?analog=on","SDOCT96743BN")</f>
        <v>SDOCT96743BN</v>
      </c>
      <c r="B11958" s="1" t="s">
        <v>18450</v>
      </c>
      <c r="C11958" s="1" t="s">
        <v>639</v>
      </c>
      <c r="D11958" t="s">
        <v>18451</v>
      </c>
    </row>
    <row r="11959" spans="1:4" x14ac:dyDescent="0.25">
      <c r="A11959" s="4" t="str">
        <f>HYPERLINK("http://www.autodoc.ru/Web/price/art/VWGLF98810Z?analog=on","VWGLF98810Z")</f>
        <v>VWGLF98810Z</v>
      </c>
      <c r="B11959" s="1" t="s">
        <v>17607</v>
      </c>
      <c r="C11959" s="1" t="s">
        <v>699</v>
      </c>
      <c r="D11959" t="s">
        <v>17608</v>
      </c>
    </row>
    <row r="11960" spans="1:4" x14ac:dyDescent="0.25">
      <c r="A11960" s="4" t="str">
        <f>HYPERLINK("http://www.autodoc.ru/Web/price/art/SDOCT96911?analog=on","SDOCT96911")</f>
        <v>SDOCT96911</v>
      </c>
      <c r="B11960" s="1" t="s">
        <v>17609</v>
      </c>
      <c r="C11960" s="1" t="s">
        <v>5918</v>
      </c>
      <c r="D11960" t="s">
        <v>17610</v>
      </c>
    </row>
    <row r="11961" spans="1:4" x14ac:dyDescent="0.25">
      <c r="A11961" s="4" t="str">
        <f>HYPERLINK("http://www.autodoc.ru/Web/price/art/VWGLF97913?analog=on","VWGLF97913")</f>
        <v>VWGLF97913</v>
      </c>
      <c r="B11961" s="1" t="s">
        <v>688</v>
      </c>
      <c r="C11961" s="1" t="s">
        <v>19</v>
      </c>
      <c r="D11961" t="s">
        <v>689</v>
      </c>
    </row>
    <row r="11962" spans="1:4" x14ac:dyDescent="0.25">
      <c r="A11962" s="4" t="str">
        <f>HYPERLINK("http://www.autodoc.ru/Web/price/art/AI0A396930?analog=on","AI0A396930")</f>
        <v>AI0A396930</v>
      </c>
      <c r="B11962" s="1" t="s">
        <v>690</v>
      </c>
      <c r="C11962" s="1" t="s">
        <v>639</v>
      </c>
      <c r="D11962" t="s">
        <v>691</v>
      </c>
    </row>
    <row r="11963" spans="1:4" x14ac:dyDescent="0.25">
      <c r="A11963" s="4" t="str">
        <f>HYPERLINK("http://www.autodoc.ru/Web/price/art/VWPLO109D0?analog=on","VWPLO109D0")</f>
        <v>VWPLO109D0</v>
      </c>
      <c r="B11963" s="1" t="s">
        <v>17914</v>
      </c>
      <c r="C11963" s="1" t="s">
        <v>437</v>
      </c>
      <c r="D11963" t="s">
        <v>17915</v>
      </c>
    </row>
    <row r="11964" spans="1:4" x14ac:dyDescent="0.25">
      <c r="A11964" s="4" t="str">
        <f>HYPERLINK("http://www.autodoc.ru/Web/price/art/AI0A3969F0PL?analog=on","AI0A3969F0PL")</f>
        <v>AI0A3969F0PL</v>
      </c>
      <c r="B11964" s="1" t="s">
        <v>692</v>
      </c>
      <c r="C11964" s="1" t="s">
        <v>656</v>
      </c>
      <c r="D11964" t="s">
        <v>693</v>
      </c>
    </row>
    <row r="11965" spans="1:4" x14ac:dyDescent="0.25">
      <c r="A11965" s="4" t="str">
        <f>HYPERLINK("http://www.autodoc.ru/Web/price/art/AI0A3969F0PR?analog=on","AI0A3969F0PR")</f>
        <v>AI0A3969F0PR</v>
      </c>
      <c r="B11965" s="1" t="s">
        <v>694</v>
      </c>
      <c r="C11965" s="1" t="s">
        <v>656</v>
      </c>
      <c r="D11965" t="s">
        <v>695</v>
      </c>
    </row>
    <row r="11966" spans="1:4" x14ac:dyDescent="0.25">
      <c r="A11966" s="4" t="str">
        <f>HYPERLINK("http://www.autodoc.ru/Web/price/art/AI0A3969F0PC?analog=on","AI0A3969F0PC")</f>
        <v>AI0A3969F0PC</v>
      </c>
      <c r="B11966" s="1" t="s">
        <v>696</v>
      </c>
      <c r="C11966" s="1" t="s">
        <v>656</v>
      </c>
      <c r="D11966" t="s">
        <v>697</v>
      </c>
    </row>
    <row r="11967" spans="1:4" x14ac:dyDescent="0.25">
      <c r="A11967" s="4" t="str">
        <f>HYPERLINK("http://www.autodoc.ru/Web/price/art/VWGLF98960Z?analog=on","VWGLF98960Z")</f>
        <v>VWGLF98960Z</v>
      </c>
      <c r="B11967" s="1" t="s">
        <v>698</v>
      </c>
      <c r="C11967" s="1" t="s">
        <v>699</v>
      </c>
      <c r="D11967" t="s">
        <v>700</v>
      </c>
    </row>
    <row r="11968" spans="1:4" x14ac:dyDescent="0.25">
      <c r="A11968" s="4" t="str">
        <f>HYPERLINK("http://www.autodoc.ru/Web/price/art/VWGLF98970?analog=on","VWGLF98970")</f>
        <v>VWGLF98970</v>
      </c>
      <c r="B11968" s="1" t="s">
        <v>701</v>
      </c>
      <c r="C11968" s="1" t="s">
        <v>699</v>
      </c>
      <c r="D11968" t="s">
        <v>702</v>
      </c>
    </row>
    <row r="11969" spans="1:4" x14ac:dyDescent="0.25">
      <c r="A11969" s="4" t="str">
        <f>HYPERLINK("http://www.autodoc.ru/Web/price/art/VWGLF98971?analog=on","VWGLF98971")</f>
        <v>VWGLF98971</v>
      </c>
      <c r="B11969" s="1" t="s">
        <v>703</v>
      </c>
      <c r="C11969" s="1" t="s">
        <v>699</v>
      </c>
      <c r="D11969" t="s">
        <v>704</v>
      </c>
    </row>
    <row r="11970" spans="1:4" x14ac:dyDescent="0.25">
      <c r="A11970" s="4" t="str">
        <f>HYPERLINK("http://www.autodoc.ru/Web/price/art/SDOCT969R0L?analog=on","SDOCT969R0L")</f>
        <v>SDOCT969R0L</v>
      </c>
      <c r="B11970" s="1" t="s">
        <v>18452</v>
      </c>
      <c r="C11970" s="1" t="s">
        <v>18453</v>
      </c>
      <c r="D11970" t="s">
        <v>18135</v>
      </c>
    </row>
    <row r="11971" spans="1:4" x14ac:dyDescent="0.25">
      <c r="A11971" s="4" t="str">
        <f>HYPERLINK("http://www.autodoc.ru/Web/price/art/SDOCT969R0R?analog=on","SDOCT969R0R")</f>
        <v>SDOCT969R0R</v>
      </c>
      <c r="B11971" s="1" t="s">
        <v>18454</v>
      </c>
      <c r="C11971" s="1" t="s">
        <v>18453</v>
      </c>
      <c r="D11971" t="s">
        <v>18137</v>
      </c>
    </row>
    <row r="11972" spans="1:4" x14ac:dyDescent="0.25">
      <c r="A11972" s="4" t="str">
        <f>HYPERLINK("http://www.autodoc.ru/Web/price/art/SDOCT969R1L?analog=on","SDOCT969R1L")</f>
        <v>SDOCT969R1L</v>
      </c>
      <c r="B11972" s="1" t="s">
        <v>18455</v>
      </c>
      <c r="C11972" s="1" t="s">
        <v>18453</v>
      </c>
      <c r="D11972" t="s">
        <v>18139</v>
      </c>
    </row>
    <row r="11973" spans="1:4" x14ac:dyDescent="0.25">
      <c r="A11973" s="4" t="str">
        <f>HYPERLINK("http://www.autodoc.ru/Web/price/art/SDOCT969R1R?analog=on","SDOCT969R1R")</f>
        <v>SDOCT969R1R</v>
      </c>
      <c r="B11973" s="1" t="s">
        <v>18456</v>
      </c>
      <c r="C11973" s="1" t="s">
        <v>18453</v>
      </c>
      <c r="D11973" t="s">
        <v>18141</v>
      </c>
    </row>
    <row r="11974" spans="1:4" x14ac:dyDescent="0.25">
      <c r="A11974" s="3" t="s">
        <v>18457</v>
      </c>
      <c r="B11974" s="3"/>
      <c r="C11974" s="3"/>
      <c r="D11974" s="3"/>
    </row>
    <row r="11975" spans="1:4" x14ac:dyDescent="0.25">
      <c r="A11975" s="4" t="str">
        <f>HYPERLINK("http://www.autodoc.ru/Web/price/art/SDRAP14001L?analog=on","SDRAP14001L")</f>
        <v>SDRAP14001L</v>
      </c>
      <c r="B11975" s="1" t="s">
        <v>18458</v>
      </c>
      <c r="C11975" s="1" t="s">
        <v>1467</v>
      </c>
      <c r="D11975" t="s">
        <v>18459</v>
      </c>
    </row>
    <row r="11976" spans="1:4" x14ac:dyDescent="0.25">
      <c r="A11976" s="4" t="str">
        <f>HYPERLINK("http://www.autodoc.ru/Web/price/art/SDRAP14001R?analog=on","SDRAP14001R")</f>
        <v>SDRAP14001R</v>
      </c>
      <c r="B11976" s="1" t="s">
        <v>18460</v>
      </c>
      <c r="C11976" s="1" t="s">
        <v>1467</v>
      </c>
      <c r="D11976" t="s">
        <v>18461</v>
      </c>
    </row>
    <row r="11977" spans="1:4" x14ac:dyDescent="0.25">
      <c r="A11977" s="4" t="str">
        <f>HYPERLINK("http://www.autodoc.ru/Web/price/art/SDRAP14002L?analog=on","SDRAP14002L")</f>
        <v>SDRAP14002L</v>
      </c>
      <c r="B11977" s="1" t="s">
        <v>18458</v>
      </c>
      <c r="C11977" s="1" t="s">
        <v>1467</v>
      </c>
      <c r="D11977" t="s">
        <v>18462</v>
      </c>
    </row>
    <row r="11978" spans="1:4" x14ac:dyDescent="0.25">
      <c r="A11978" s="4" t="str">
        <f>HYPERLINK("http://www.autodoc.ru/Web/price/art/SDRAP14002R?analog=on","SDRAP14002R")</f>
        <v>SDRAP14002R</v>
      </c>
      <c r="B11978" s="1" t="s">
        <v>18460</v>
      </c>
      <c r="C11978" s="1" t="s">
        <v>1467</v>
      </c>
      <c r="D11978" t="s">
        <v>18463</v>
      </c>
    </row>
    <row r="11979" spans="1:4" x14ac:dyDescent="0.25">
      <c r="A11979" s="4" t="str">
        <f>HYPERLINK("http://www.autodoc.ru/Web/price/art/SDRAP14070L?analog=on","SDRAP14070L")</f>
        <v>SDRAP14070L</v>
      </c>
      <c r="B11979" s="1" t="s">
        <v>18464</v>
      </c>
      <c r="C11979" s="1" t="s">
        <v>1467</v>
      </c>
      <c r="D11979" t="s">
        <v>18465</v>
      </c>
    </row>
    <row r="11980" spans="1:4" x14ac:dyDescent="0.25">
      <c r="A11980" s="4" t="str">
        <f>HYPERLINK("http://www.autodoc.ru/Web/price/art/SDRAP14070R?analog=on","SDRAP14070R")</f>
        <v>SDRAP14070R</v>
      </c>
      <c r="B11980" s="1" t="s">
        <v>18466</v>
      </c>
      <c r="C11980" s="1" t="s">
        <v>1467</v>
      </c>
      <c r="D11980" t="s">
        <v>18467</v>
      </c>
    </row>
    <row r="11981" spans="1:4" x14ac:dyDescent="0.25">
      <c r="A11981" s="4" t="str">
        <f>HYPERLINK("http://www.autodoc.ru/Web/price/art/SDRAP14071L?analog=on","SDRAP14071L")</f>
        <v>SDRAP14071L</v>
      </c>
      <c r="B11981" s="1" t="s">
        <v>18468</v>
      </c>
      <c r="C11981" s="1" t="s">
        <v>1467</v>
      </c>
      <c r="D11981" t="s">
        <v>18469</v>
      </c>
    </row>
    <row r="11982" spans="1:4" x14ac:dyDescent="0.25">
      <c r="A11982" s="4" t="str">
        <f>HYPERLINK("http://www.autodoc.ru/Web/price/art/SDRAP14071R?analog=on","SDRAP14071R")</f>
        <v>SDRAP14071R</v>
      </c>
      <c r="B11982" s="1" t="s">
        <v>18470</v>
      </c>
      <c r="C11982" s="1" t="s">
        <v>1467</v>
      </c>
      <c r="D11982" t="s">
        <v>18471</v>
      </c>
    </row>
    <row r="11983" spans="1:4" x14ac:dyDescent="0.25">
      <c r="A11983" s="4" t="str">
        <f>HYPERLINK("http://www.autodoc.ru/Web/price/art/SDRAP14072L?analog=on","SDRAP14072L")</f>
        <v>SDRAP14072L</v>
      </c>
      <c r="B11983" s="1" t="s">
        <v>18468</v>
      </c>
      <c r="C11983" s="1" t="s">
        <v>1467</v>
      </c>
      <c r="D11983" t="s">
        <v>18472</v>
      </c>
    </row>
    <row r="11984" spans="1:4" x14ac:dyDescent="0.25">
      <c r="A11984" s="4" t="str">
        <f>HYPERLINK("http://www.autodoc.ru/Web/price/art/SDRAP14072R?analog=on","SDRAP14072R")</f>
        <v>SDRAP14072R</v>
      </c>
      <c r="B11984" s="1" t="s">
        <v>18470</v>
      </c>
      <c r="C11984" s="1" t="s">
        <v>1467</v>
      </c>
      <c r="D11984" t="s">
        <v>18473</v>
      </c>
    </row>
    <row r="11985" spans="1:4" x14ac:dyDescent="0.25">
      <c r="A11985" s="4" t="str">
        <f>HYPERLINK("http://www.autodoc.ru/Web/price/art/SDRAP14100?analog=on","SDRAP14100")</f>
        <v>SDRAP14100</v>
      </c>
      <c r="B11985" s="1" t="s">
        <v>18474</v>
      </c>
      <c r="C11985" s="1" t="s">
        <v>1467</v>
      </c>
      <c r="D11985" t="s">
        <v>18475</v>
      </c>
    </row>
    <row r="11986" spans="1:4" x14ac:dyDescent="0.25">
      <c r="A11986" s="4" t="str">
        <f>HYPERLINK("http://www.autodoc.ru/Web/price/art/SDRAP14160?analog=on","SDRAP14160")</f>
        <v>SDRAP14160</v>
      </c>
      <c r="B11986" s="1" t="s">
        <v>18476</v>
      </c>
      <c r="C11986" s="1" t="s">
        <v>1467</v>
      </c>
      <c r="D11986" t="s">
        <v>18477</v>
      </c>
    </row>
    <row r="11987" spans="1:4" x14ac:dyDescent="0.25">
      <c r="A11987" s="4" t="str">
        <f>HYPERLINK("http://www.autodoc.ru/Web/price/art/SDRAP14190L?analog=on","SDRAP14190L")</f>
        <v>SDRAP14190L</v>
      </c>
      <c r="B11987" s="1" t="s">
        <v>18478</v>
      </c>
      <c r="C11987" s="1" t="s">
        <v>1467</v>
      </c>
      <c r="D11987" t="s">
        <v>18479</v>
      </c>
    </row>
    <row r="11988" spans="1:4" x14ac:dyDescent="0.25">
      <c r="A11988" s="4" t="str">
        <f>HYPERLINK("http://www.autodoc.ru/Web/price/art/SDRAP14190R?analog=on","SDRAP14190R")</f>
        <v>SDRAP14190R</v>
      </c>
      <c r="B11988" s="1" t="s">
        <v>18480</v>
      </c>
      <c r="C11988" s="1" t="s">
        <v>1467</v>
      </c>
      <c r="D11988" t="s">
        <v>18481</v>
      </c>
    </row>
    <row r="11989" spans="1:4" x14ac:dyDescent="0.25">
      <c r="A11989" s="4" t="str">
        <f>HYPERLINK("http://www.autodoc.ru/Web/price/art/SDRAP14190C?analog=on","SDRAP14190C")</f>
        <v>SDRAP14190C</v>
      </c>
      <c r="B11989" s="1" t="s">
        <v>18482</v>
      </c>
      <c r="C11989" s="1" t="s">
        <v>1467</v>
      </c>
      <c r="D11989" t="s">
        <v>18483</v>
      </c>
    </row>
    <row r="11990" spans="1:4" x14ac:dyDescent="0.25">
      <c r="A11990" s="4" t="str">
        <f>HYPERLINK("http://www.autodoc.ru/Web/price/art/SDRAP14191L?analog=on","SDRAP14191L")</f>
        <v>SDRAP14191L</v>
      </c>
      <c r="B11990" s="1" t="s">
        <v>18478</v>
      </c>
      <c r="C11990" s="1" t="s">
        <v>1467</v>
      </c>
      <c r="D11990" t="s">
        <v>18484</v>
      </c>
    </row>
    <row r="11991" spans="1:4" x14ac:dyDescent="0.25">
      <c r="A11991" s="4" t="str">
        <f>HYPERLINK("http://www.autodoc.ru/Web/price/art/SDRAP14191R?analog=on","SDRAP14191R")</f>
        <v>SDRAP14191R</v>
      </c>
      <c r="B11991" s="1" t="s">
        <v>18480</v>
      </c>
      <c r="C11991" s="1" t="s">
        <v>1467</v>
      </c>
      <c r="D11991" t="s">
        <v>18485</v>
      </c>
    </row>
    <row r="11992" spans="1:4" x14ac:dyDescent="0.25">
      <c r="A11992" s="4" t="str">
        <f>HYPERLINK("http://www.autodoc.ru/Web/price/art/SDRAP14191C?analog=on","SDRAP14191C")</f>
        <v>SDRAP14191C</v>
      </c>
      <c r="B11992" s="1" t="s">
        <v>18482</v>
      </c>
      <c r="C11992" s="1" t="s">
        <v>1467</v>
      </c>
      <c r="D11992" t="s">
        <v>18486</v>
      </c>
    </row>
    <row r="11993" spans="1:4" x14ac:dyDescent="0.25">
      <c r="A11993" s="4" t="str">
        <f>HYPERLINK("http://www.autodoc.ru/Web/price/art/SDRAP14270L?analog=on","SDRAP14270L")</f>
        <v>SDRAP14270L</v>
      </c>
      <c r="B11993" s="1" t="s">
        <v>18487</v>
      </c>
      <c r="C11993" s="1" t="s">
        <v>1467</v>
      </c>
      <c r="D11993" t="s">
        <v>18488</v>
      </c>
    </row>
    <row r="11994" spans="1:4" x14ac:dyDescent="0.25">
      <c r="A11994" s="4" t="str">
        <f>HYPERLINK("http://www.autodoc.ru/Web/price/art/SDRAP14270R?analog=on","SDRAP14270R")</f>
        <v>SDRAP14270R</v>
      </c>
      <c r="B11994" s="1" t="s">
        <v>18489</v>
      </c>
      <c r="C11994" s="1" t="s">
        <v>1467</v>
      </c>
      <c r="D11994" t="s">
        <v>18490</v>
      </c>
    </row>
    <row r="11995" spans="1:4" x14ac:dyDescent="0.25">
      <c r="A11995" s="4" t="str">
        <f>HYPERLINK("http://www.autodoc.ru/Web/price/art/SDRAP14300L?analog=on","SDRAP14300L")</f>
        <v>SDRAP14300L</v>
      </c>
      <c r="B11995" s="1" t="s">
        <v>18491</v>
      </c>
      <c r="C11995" s="1" t="s">
        <v>1467</v>
      </c>
      <c r="D11995" t="s">
        <v>18492</v>
      </c>
    </row>
    <row r="11996" spans="1:4" x14ac:dyDescent="0.25">
      <c r="A11996" s="4" t="str">
        <f>HYPERLINK("http://www.autodoc.ru/Web/price/art/SDRAP14300R?analog=on","SDRAP14300R")</f>
        <v>SDRAP14300R</v>
      </c>
      <c r="B11996" s="1" t="s">
        <v>18493</v>
      </c>
      <c r="C11996" s="1" t="s">
        <v>1467</v>
      </c>
      <c r="D11996" t="s">
        <v>18494</v>
      </c>
    </row>
    <row r="11997" spans="1:4" x14ac:dyDescent="0.25">
      <c r="A11997" s="4" t="str">
        <f>HYPERLINK("http://www.autodoc.ru/Web/price/art/SDRAP14330?analog=on","SDRAP14330")</f>
        <v>SDRAP14330</v>
      </c>
      <c r="B11997" s="1" t="s">
        <v>18495</v>
      </c>
      <c r="C11997" s="1" t="s">
        <v>1467</v>
      </c>
      <c r="D11997" t="s">
        <v>18496</v>
      </c>
    </row>
    <row r="11998" spans="1:4" x14ac:dyDescent="0.25">
      <c r="A11998" s="4" t="str">
        <f>HYPERLINK("http://www.autodoc.ru/Web/price/art/SDRAP14380?analog=on","SDRAP14380")</f>
        <v>SDRAP14380</v>
      </c>
      <c r="B11998" s="1" t="s">
        <v>18497</v>
      </c>
      <c r="C11998" s="1" t="s">
        <v>1467</v>
      </c>
      <c r="D11998" t="s">
        <v>18498</v>
      </c>
    </row>
    <row r="11999" spans="1:4" x14ac:dyDescent="0.25">
      <c r="A11999" s="4" t="str">
        <f>HYPERLINK("http://www.autodoc.ru/Web/price/art/SDRAP14450L?analog=on","SDRAP14450L")</f>
        <v>SDRAP14450L</v>
      </c>
      <c r="B11999" s="1" t="s">
        <v>18499</v>
      </c>
      <c r="C11999" s="1" t="s">
        <v>1467</v>
      </c>
      <c r="D11999" t="s">
        <v>18500</v>
      </c>
    </row>
    <row r="12000" spans="1:4" x14ac:dyDescent="0.25">
      <c r="A12000" s="4" t="str">
        <f>HYPERLINK("http://www.autodoc.ru/Web/price/art/SDRAP14450R?analog=on","SDRAP14450R")</f>
        <v>SDRAP14450R</v>
      </c>
      <c r="B12000" s="1" t="s">
        <v>18501</v>
      </c>
      <c r="C12000" s="1" t="s">
        <v>1467</v>
      </c>
      <c r="D12000" t="s">
        <v>18502</v>
      </c>
    </row>
    <row r="12001" spans="1:4" x14ac:dyDescent="0.25">
      <c r="A12001" s="4" t="str">
        <f>HYPERLINK("http://www.autodoc.ru/Web/price/art/SDRAP14451L?analog=on","SDRAP14451L")</f>
        <v>SDRAP14451L</v>
      </c>
      <c r="B12001" s="1" t="s">
        <v>18503</v>
      </c>
      <c r="C12001" s="1" t="s">
        <v>1467</v>
      </c>
      <c r="D12001" t="s">
        <v>18504</v>
      </c>
    </row>
    <row r="12002" spans="1:4" x14ac:dyDescent="0.25">
      <c r="A12002" s="4" t="str">
        <f>HYPERLINK("http://www.autodoc.ru/Web/price/art/SDRAP14451R?analog=on","SDRAP14451R")</f>
        <v>SDRAP14451R</v>
      </c>
      <c r="B12002" s="1" t="s">
        <v>18505</v>
      </c>
      <c r="C12002" s="1" t="s">
        <v>1467</v>
      </c>
      <c r="D12002" t="s">
        <v>18506</v>
      </c>
    </row>
    <row r="12003" spans="1:4" x14ac:dyDescent="0.25">
      <c r="A12003" s="4" t="str">
        <f>HYPERLINK("http://www.autodoc.ru/Web/price/art/SDRAP14452L?analog=on","SDRAP14452L")</f>
        <v>SDRAP14452L</v>
      </c>
      <c r="B12003" s="1" t="s">
        <v>18507</v>
      </c>
      <c r="C12003" s="1" t="s">
        <v>1467</v>
      </c>
      <c r="D12003" t="s">
        <v>18508</v>
      </c>
    </row>
    <row r="12004" spans="1:4" x14ac:dyDescent="0.25">
      <c r="A12004" s="4" t="str">
        <f>HYPERLINK("http://www.autodoc.ru/Web/price/art/SDRAP14452R?analog=on","SDRAP14452R")</f>
        <v>SDRAP14452R</v>
      </c>
      <c r="B12004" s="1" t="s">
        <v>18509</v>
      </c>
      <c r="C12004" s="1" t="s">
        <v>1467</v>
      </c>
      <c r="D12004" t="s">
        <v>18510</v>
      </c>
    </row>
    <row r="12005" spans="1:4" x14ac:dyDescent="0.25">
      <c r="A12005" s="4" t="str">
        <f>HYPERLINK("http://www.autodoc.ru/Web/price/art/SDRAP14460L?analog=on","SDRAP14460L")</f>
        <v>SDRAP14460L</v>
      </c>
      <c r="B12005" s="1" t="s">
        <v>18511</v>
      </c>
      <c r="C12005" s="1" t="s">
        <v>1467</v>
      </c>
      <c r="D12005" t="s">
        <v>18512</v>
      </c>
    </row>
    <row r="12006" spans="1:4" x14ac:dyDescent="0.25">
      <c r="A12006" s="4" t="str">
        <f>HYPERLINK("http://www.autodoc.ru/Web/price/art/SDRAP14460R?analog=on","SDRAP14460R")</f>
        <v>SDRAP14460R</v>
      </c>
      <c r="B12006" s="1" t="s">
        <v>18513</v>
      </c>
      <c r="C12006" s="1" t="s">
        <v>1467</v>
      </c>
      <c r="D12006" t="s">
        <v>18514</v>
      </c>
    </row>
    <row r="12007" spans="1:4" x14ac:dyDescent="0.25">
      <c r="A12007" s="4" t="str">
        <f>HYPERLINK("http://www.autodoc.ru/Web/price/art/SDRAP14510L?analog=on","SDRAP14510L")</f>
        <v>SDRAP14510L</v>
      </c>
      <c r="B12007" s="1" t="s">
        <v>18515</v>
      </c>
      <c r="C12007" s="1" t="s">
        <v>1467</v>
      </c>
      <c r="D12007" t="s">
        <v>18516</v>
      </c>
    </row>
    <row r="12008" spans="1:4" x14ac:dyDescent="0.25">
      <c r="A12008" s="4" t="str">
        <f>HYPERLINK("http://www.autodoc.ru/Web/price/art/SDRAP14510R?analog=on","SDRAP14510R")</f>
        <v>SDRAP14510R</v>
      </c>
      <c r="B12008" s="1" t="s">
        <v>18517</v>
      </c>
      <c r="C12008" s="1" t="s">
        <v>1467</v>
      </c>
      <c r="D12008" t="s">
        <v>18518</v>
      </c>
    </row>
    <row r="12009" spans="1:4" x14ac:dyDescent="0.25">
      <c r="A12009" s="4" t="str">
        <f>HYPERLINK("http://www.autodoc.ru/Web/price/art/SDRAP14520L?analog=on","SDRAP14520L")</f>
        <v>SDRAP14520L</v>
      </c>
      <c r="B12009" s="1" t="s">
        <v>18519</v>
      </c>
      <c r="C12009" s="1" t="s">
        <v>1467</v>
      </c>
      <c r="D12009" t="s">
        <v>18520</v>
      </c>
    </row>
    <row r="12010" spans="1:4" x14ac:dyDescent="0.25">
      <c r="A12010" s="4" t="str">
        <f>HYPERLINK("http://www.autodoc.ru/Web/price/art/SDRAP14520R?analog=on","SDRAP14520R")</f>
        <v>SDRAP14520R</v>
      </c>
      <c r="B12010" s="1" t="s">
        <v>18521</v>
      </c>
      <c r="C12010" s="1" t="s">
        <v>1467</v>
      </c>
      <c r="D12010" t="s">
        <v>18522</v>
      </c>
    </row>
    <row r="12011" spans="1:4" x14ac:dyDescent="0.25">
      <c r="A12011" s="4" t="str">
        <f>HYPERLINK("http://www.autodoc.ru/Web/price/art/SDRAP14640?analog=on","SDRAP14640")</f>
        <v>SDRAP14640</v>
      </c>
      <c r="B12011" s="1" t="s">
        <v>18523</v>
      </c>
      <c r="C12011" s="1" t="s">
        <v>1467</v>
      </c>
      <c r="D12011" t="s">
        <v>18524</v>
      </c>
    </row>
    <row r="12012" spans="1:4" x14ac:dyDescent="0.25">
      <c r="A12012" s="4" t="str">
        <f>HYPERLINK("http://www.autodoc.ru/Web/price/art/SDRAP14740L?analog=on","SDRAP14740L")</f>
        <v>SDRAP14740L</v>
      </c>
      <c r="B12012" s="1" t="s">
        <v>18525</v>
      </c>
      <c r="C12012" s="1" t="s">
        <v>1467</v>
      </c>
      <c r="D12012" t="s">
        <v>18526</v>
      </c>
    </row>
    <row r="12013" spans="1:4" x14ac:dyDescent="0.25">
      <c r="A12013" s="4" t="str">
        <f>HYPERLINK("http://www.autodoc.ru/Web/price/art/SDRAP14740R?analog=on","SDRAP14740R")</f>
        <v>SDRAP14740R</v>
      </c>
      <c r="B12013" s="1" t="s">
        <v>18527</v>
      </c>
      <c r="C12013" s="1" t="s">
        <v>1467</v>
      </c>
      <c r="D12013" t="s">
        <v>18528</v>
      </c>
    </row>
    <row r="12014" spans="1:4" x14ac:dyDescent="0.25">
      <c r="A12014" s="4" t="str">
        <f>HYPERLINK("http://www.autodoc.ru/Web/price/art/SDRAP14741L?analog=on","SDRAP14741L")</f>
        <v>SDRAP14741L</v>
      </c>
      <c r="B12014" s="1" t="s">
        <v>18525</v>
      </c>
      <c r="C12014" s="1" t="s">
        <v>1467</v>
      </c>
      <c r="D12014" t="s">
        <v>18529</v>
      </c>
    </row>
    <row r="12015" spans="1:4" x14ac:dyDescent="0.25">
      <c r="A12015" s="4" t="str">
        <f>HYPERLINK("http://www.autodoc.ru/Web/price/art/SDRAP14741R?analog=on","SDRAP14741R")</f>
        <v>SDRAP14741R</v>
      </c>
      <c r="B12015" s="1" t="s">
        <v>18527</v>
      </c>
      <c r="C12015" s="1" t="s">
        <v>1467</v>
      </c>
      <c r="D12015" t="s">
        <v>18530</v>
      </c>
    </row>
    <row r="12016" spans="1:4" x14ac:dyDescent="0.25">
      <c r="A12016" s="4" t="str">
        <f>HYPERLINK("http://www.autodoc.ru/Web/price/art/VWPLO109D0?analog=on","VWPLO109D0")</f>
        <v>VWPLO109D0</v>
      </c>
      <c r="B12016" s="1" t="s">
        <v>17914</v>
      </c>
      <c r="C12016" s="1" t="s">
        <v>437</v>
      </c>
      <c r="D12016" t="s">
        <v>17915</v>
      </c>
    </row>
    <row r="12017" spans="1:4" x14ac:dyDescent="0.25">
      <c r="A12017" s="4" t="str">
        <f>HYPERLINK("http://www.autodoc.ru/Web/price/art/SDFAB079F0?analog=on","SDFAB079F0")</f>
        <v>SDFAB079F0</v>
      </c>
      <c r="B12017" s="1" t="s">
        <v>17863</v>
      </c>
      <c r="C12017" s="1" t="s">
        <v>764</v>
      </c>
      <c r="D12017" t="s">
        <v>17864</v>
      </c>
    </row>
    <row r="12018" spans="1:4" x14ac:dyDescent="0.25">
      <c r="A12018" s="4" t="str">
        <f>HYPERLINK("http://www.autodoc.ru/Web/price/art/SDRAP149R0L?analog=on","SDRAP149R0L")</f>
        <v>SDRAP149R0L</v>
      </c>
      <c r="B12018" s="1" t="s">
        <v>18531</v>
      </c>
      <c r="C12018" s="1" t="s">
        <v>1467</v>
      </c>
      <c r="D12018" t="s">
        <v>18532</v>
      </c>
    </row>
    <row r="12019" spans="1:4" x14ac:dyDescent="0.25">
      <c r="A12019" s="4" t="str">
        <f>HYPERLINK("http://www.autodoc.ru/Web/price/art/SDRAP149R0R?analog=on","SDRAP149R0R")</f>
        <v>SDRAP149R0R</v>
      </c>
      <c r="B12019" s="1" t="s">
        <v>18533</v>
      </c>
      <c r="C12019" s="1" t="s">
        <v>1467</v>
      </c>
      <c r="D12019" t="s">
        <v>18534</v>
      </c>
    </row>
    <row r="12020" spans="1:4" x14ac:dyDescent="0.25">
      <c r="A12020" s="4" t="str">
        <f>HYPERLINK("http://www.autodoc.ru/Web/price/art/SDRAP149R1L?analog=on","SDRAP149R1L")</f>
        <v>SDRAP149R1L</v>
      </c>
      <c r="B12020" s="1" t="s">
        <v>18535</v>
      </c>
      <c r="C12020" s="1" t="s">
        <v>1467</v>
      </c>
      <c r="D12020" t="s">
        <v>18536</v>
      </c>
    </row>
    <row r="12021" spans="1:4" x14ac:dyDescent="0.25">
      <c r="A12021" s="4" t="str">
        <f>HYPERLINK("http://www.autodoc.ru/Web/price/art/SDRAP149R1R?analog=on","SDRAP149R1R")</f>
        <v>SDRAP149R1R</v>
      </c>
      <c r="B12021" s="1" t="s">
        <v>18537</v>
      </c>
      <c r="C12021" s="1" t="s">
        <v>1467</v>
      </c>
      <c r="D12021" t="s">
        <v>18538</v>
      </c>
    </row>
    <row r="12022" spans="1:4" x14ac:dyDescent="0.25">
      <c r="A12022" s="3" t="s">
        <v>18539</v>
      </c>
      <c r="B12022" s="3"/>
      <c r="C12022" s="3"/>
      <c r="D12022" s="3"/>
    </row>
    <row r="12023" spans="1:4" x14ac:dyDescent="0.25">
      <c r="A12023" s="4" t="str">
        <f>HYPERLINK("http://www.autodoc.ru/Web/price/art/VWPLO20380?analog=on","VWPLO20380")</f>
        <v>VWPLO20380</v>
      </c>
      <c r="B12023" s="1" t="s">
        <v>18540</v>
      </c>
      <c r="C12023" s="1" t="s">
        <v>18541</v>
      </c>
      <c r="D12023" t="s">
        <v>18542</v>
      </c>
    </row>
    <row r="12024" spans="1:4" x14ac:dyDescent="0.25">
      <c r="A12024" s="3" t="s">
        <v>18543</v>
      </c>
      <c r="B12024" s="3"/>
      <c r="C12024" s="3"/>
      <c r="D12024" s="3"/>
    </row>
    <row r="12025" spans="1:4" x14ac:dyDescent="0.25">
      <c r="A12025" s="4" t="str">
        <f>HYPERLINK("http://www.autodoc.ru/Web/price/art/SDSUP02000L?analog=on","SDSUP02000L")</f>
        <v>SDSUP02000L</v>
      </c>
      <c r="B12025" s="1" t="s">
        <v>18544</v>
      </c>
      <c r="C12025" s="1" t="s">
        <v>3291</v>
      </c>
      <c r="D12025" t="s">
        <v>18545</v>
      </c>
    </row>
    <row r="12026" spans="1:4" x14ac:dyDescent="0.25">
      <c r="A12026" s="4" t="str">
        <f>HYPERLINK("http://www.autodoc.ru/Web/price/art/SDSUP02000R?analog=on","SDSUP02000R")</f>
        <v>SDSUP02000R</v>
      </c>
      <c r="B12026" s="1" t="s">
        <v>18546</v>
      </c>
      <c r="C12026" s="1" t="s">
        <v>3291</v>
      </c>
      <c r="D12026" t="s">
        <v>18547</v>
      </c>
    </row>
    <row r="12027" spans="1:4" x14ac:dyDescent="0.25">
      <c r="A12027" s="4" t="str">
        <f>HYPERLINK("http://www.autodoc.ru/Web/price/art/SDSUP02740L?analog=on","SDSUP02740L")</f>
        <v>SDSUP02740L</v>
      </c>
      <c r="B12027" s="1" t="s">
        <v>18548</v>
      </c>
      <c r="C12027" s="1" t="s">
        <v>1730</v>
      </c>
      <c r="D12027" t="s">
        <v>18549</v>
      </c>
    </row>
    <row r="12028" spans="1:4" x14ac:dyDescent="0.25">
      <c r="A12028" s="4" t="str">
        <f>HYPERLINK("http://www.autodoc.ru/Web/price/art/SDSUP06740L?analog=on","SDSUP06740L")</f>
        <v>SDSUP06740L</v>
      </c>
      <c r="B12028" s="1" t="s">
        <v>18550</v>
      </c>
      <c r="C12028" s="1" t="s">
        <v>5407</v>
      </c>
      <c r="D12028" t="s">
        <v>18549</v>
      </c>
    </row>
    <row r="12029" spans="1:4" x14ac:dyDescent="0.25">
      <c r="A12029" s="4" t="str">
        <f>HYPERLINK("http://www.autodoc.ru/Web/price/art/SDSUP06740R?analog=on","SDSUP06740R")</f>
        <v>SDSUP06740R</v>
      </c>
      <c r="B12029" s="1" t="s">
        <v>18551</v>
      </c>
      <c r="C12029" s="1" t="s">
        <v>5407</v>
      </c>
      <c r="D12029" t="s">
        <v>18552</v>
      </c>
    </row>
    <row r="12030" spans="1:4" x14ac:dyDescent="0.25">
      <c r="A12030" s="4" t="str">
        <f>HYPERLINK("http://www.autodoc.ru/Web/price/art/SDSUP02740R?analog=on","SDSUP02740R")</f>
        <v>SDSUP02740R</v>
      </c>
      <c r="B12030" s="1" t="s">
        <v>18553</v>
      </c>
      <c r="C12030" s="1" t="s">
        <v>1730</v>
      </c>
      <c r="D12030" t="s">
        <v>18552</v>
      </c>
    </row>
    <row r="12031" spans="1:4" x14ac:dyDescent="0.25">
      <c r="A12031" s="4" t="str">
        <f>HYPERLINK("http://www.autodoc.ru/Web/price/art/VWPAS00931?analog=on","VWPAS00931")</f>
        <v>VWPAS00931</v>
      </c>
      <c r="B12031" s="1" t="s">
        <v>18554</v>
      </c>
      <c r="C12031" s="1" t="s">
        <v>3014</v>
      </c>
      <c r="D12031" t="s">
        <v>18555</v>
      </c>
    </row>
    <row r="12032" spans="1:4" x14ac:dyDescent="0.25">
      <c r="A12032" s="4" t="str">
        <f>HYPERLINK("http://www.autodoc.ru/Web/price/art/AI0A495971?analog=on","AI0A495971")</f>
        <v>AI0A495971</v>
      </c>
      <c r="B12032" s="1" t="s">
        <v>1188</v>
      </c>
      <c r="C12032" s="1" t="s">
        <v>1186</v>
      </c>
      <c r="D12032" t="s">
        <v>1189</v>
      </c>
    </row>
    <row r="12033" spans="1:4" x14ac:dyDescent="0.25">
      <c r="A12033" s="4" t="str">
        <f>HYPERLINK("http://www.autodoc.ru/Web/price/art/AI0A495972?analog=on","AI0A495972")</f>
        <v>AI0A495972</v>
      </c>
      <c r="B12033" s="1" t="s">
        <v>1190</v>
      </c>
      <c r="C12033" s="1" t="s">
        <v>1186</v>
      </c>
      <c r="D12033" t="s">
        <v>1191</v>
      </c>
    </row>
    <row r="12034" spans="1:4" x14ac:dyDescent="0.25">
      <c r="A12034" s="3" t="s">
        <v>18556</v>
      </c>
      <c r="B12034" s="3"/>
      <c r="C12034" s="3"/>
      <c r="D12034" s="3"/>
    </row>
    <row r="12035" spans="1:4" x14ac:dyDescent="0.25">
      <c r="A12035" s="4" t="str">
        <f>HYPERLINK("http://www.autodoc.ru/Web/price/art/SDSUP08000HL?analog=on","SDSUP08000HL")</f>
        <v>SDSUP08000HL</v>
      </c>
      <c r="B12035" s="1" t="s">
        <v>18557</v>
      </c>
      <c r="C12035" s="1" t="s">
        <v>483</v>
      </c>
      <c r="D12035" t="s">
        <v>18558</v>
      </c>
    </row>
    <row r="12036" spans="1:4" x14ac:dyDescent="0.25">
      <c r="A12036" s="4" t="str">
        <f>HYPERLINK("http://www.autodoc.ru/Web/price/art/SDSUP08000HR?analog=on","SDSUP08000HR")</f>
        <v>SDSUP08000HR</v>
      </c>
      <c r="B12036" s="1" t="s">
        <v>18559</v>
      </c>
      <c r="C12036" s="1" t="s">
        <v>483</v>
      </c>
      <c r="D12036" t="s">
        <v>18560</v>
      </c>
    </row>
    <row r="12037" spans="1:4" x14ac:dyDescent="0.25">
      <c r="A12037" s="4" t="str">
        <f>HYPERLINK("http://www.autodoc.ru/Web/price/art/SDSUP08070L?analog=on","SDSUP08070L")</f>
        <v>SDSUP08070L</v>
      </c>
      <c r="B12037" s="1" t="s">
        <v>18561</v>
      </c>
      <c r="C12037" s="1" t="s">
        <v>483</v>
      </c>
      <c r="D12037" t="s">
        <v>18562</v>
      </c>
    </row>
    <row r="12038" spans="1:4" x14ac:dyDescent="0.25">
      <c r="A12038" s="4" t="str">
        <f>HYPERLINK("http://www.autodoc.ru/Web/price/art/SDSUP13070L?analog=on","SDSUP13070L")</f>
        <v>SDSUP13070L</v>
      </c>
      <c r="B12038" s="1" t="s">
        <v>18563</v>
      </c>
      <c r="C12038" s="1" t="s">
        <v>1924</v>
      </c>
      <c r="D12038" t="s">
        <v>18562</v>
      </c>
    </row>
    <row r="12039" spans="1:4" x14ac:dyDescent="0.25">
      <c r="A12039" s="4" t="str">
        <f>HYPERLINK("http://www.autodoc.ru/Web/price/art/SDSUP13070R?analog=on","SDSUP13070R")</f>
        <v>SDSUP13070R</v>
      </c>
      <c r="B12039" s="1" t="s">
        <v>18564</v>
      </c>
      <c r="C12039" s="1" t="s">
        <v>1924</v>
      </c>
      <c r="D12039" t="s">
        <v>18565</v>
      </c>
    </row>
    <row r="12040" spans="1:4" x14ac:dyDescent="0.25">
      <c r="A12040" s="4" t="str">
        <f>HYPERLINK("http://www.autodoc.ru/Web/price/art/SDSUP08070R?analog=on","SDSUP08070R")</f>
        <v>SDSUP08070R</v>
      </c>
      <c r="B12040" s="1" t="s">
        <v>18566</v>
      </c>
      <c r="C12040" s="1" t="s">
        <v>483</v>
      </c>
      <c r="D12040" t="s">
        <v>18565</v>
      </c>
    </row>
    <row r="12041" spans="1:4" x14ac:dyDescent="0.25">
      <c r="A12041" s="4" t="str">
        <f>HYPERLINK("http://www.autodoc.ru/Web/price/art/SDSUP08071L?analog=on","SDSUP08071L")</f>
        <v>SDSUP08071L</v>
      </c>
      <c r="B12041" s="1" t="s">
        <v>18561</v>
      </c>
      <c r="C12041" s="1" t="s">
        <v>483</v>
      </c>
      <c r="D12041" t="s">
        <v>18567</v>
      </c>
    </row>
    <row r="12042" spans="1:4" x14ac:dyDescent="0.25">
      <c r="A12042" s="4" t="str">
        <f>HYPERLINK("http://www.autodoc.ru/Web/price/art/SDSUP13071L?analog=on","SDSUP13071L")</f>
        <v>SDSUP13071L</v>
      </c>
      <c r="B12042" s="1" t="s">
        <v>18563</v>
      </c>
      <c r="C12042" s="1" t="s">
        <v>1924</v>
      </c>
      <c r="D12042" t="s">
        <v>18567</v>
      </c>
    </row>
    <row r="12043" spans="1:4" x14ac:dyDescent="0.25">
      <c r="A12043" s="4" t="str">
        <f>HYPERLINK("http://www.autodoc.ru/Web/price/art/SDSUP13071R?analog=on","SDSUP13071R")</f>
        <v>SDSUP13071R</v>
      </c>
      <c r="B12043" s="1" t="s">
        <v>18564</v>
      </c>
      <c r="C12043" s="1" t="s">
        <v>1924</v>
      </c>
      <c r="D12043" t="s">
        <v>18568</v>
      </c>
    </row>
    <row r="12044" spans="1:4" x14ac:dyDescent="0.25">
      <c r="A12044" s="4" t="str">
        <f>HYPERLINK("http://www.autodoc.ru/Web/price/art/SDSUP08071R?analog=on","SDSUP08071R")</f>
        <v>SDSUP08071R</v>
      </c>
      <c r="B12044" s="1" t="s">
        <v>18566</v>
      </c>
      <c r="C12044" s="1" t="s">
        <v>483</v>
      </c>
      <c r="D12044" t="s">
        <v>18568</v>
      </c>
    </row>
    <row r="12045" spans="1:4" x14ac:dyDescent="0.25">
      <c r="A12045" s="4" t="str">
        <f>HYPERLINK("http://www.autodoc.ru/Web/price/art/SDSUP13100?analog=on","SDSUP13100")</f>
        <v>SDSUP13100</v>
      </c>
      <c r="B12045" s="1" t="s">
        <v>18569</v>
      </c>
      <c r="C12045" s="1" t="s">
        <v>1924</v>
      </c>
      <c r="D12045" t="s">
        <v>18570</v>
      </c>
    </row>
    <row r="12046" spans="1:4" x14ac:dyDescent="0.25">
      <c r="A12046" s="4" t="str">
        <f>HYPERLINK("http://www.autodoc.ru/Web/price/art/SDSUP08100?analog=on","SDSUP08100")</f>
        <v>SDSUP08100</v>
      </c>
      <c r="B12046" s="1" t="s">
        <v>18571</v>
      </c>
      <c r="C12046" s="1" t="s">
        <v>483</v>
      </c>
      <c r="D12046" t="s">
        <v>18572</v>
      </c>
    </row>
    <row r="12047" spans="1:4" x14ac:dyDescent="0.25">
      <c r="A12047" s="4" t="str">
        <f>HYPERLINK("http://www.autodoc.ru/Web/price/art/SDSUP08160?analog=on","SDSUP08160")</f>
        <v>SDSUP08160</v>
      </c>
      <c r="B12047" s="1" t="s">
        <v>18573</v>
      </c>
      <c r="C12047" s="1" t="s">
        <v>483</v>
      </c>
      <c r="D12047" t="s">
        <v>18574</v>
      </c>
    </row>
    <row r="12048" spans="1:4" x14ac:dyDescent="0.25">
      <c r="A12048" s="4" t="str">
        <f>HYPERLINK("http://www.autodoc.ru/Web/price/art/SDSUP13190?analog=on","SDSUP13190")</f>
        <v>SDSUP13190</v>
      </c>
      <c r="B12048" s="1" t="s">
        <v>18575</v>
      </c>
      <c r="C12048" s="1" t="s">
        <v>1924</v>
      </c>
      <c r="D12048" t="s">
        <v>18576</v>
      </c>
    </row>
    <row r="12049" spans="1:4" x14ac:dyDescent="0.25">
      <c r="A12049" s="4" t="str">
        <f>HYPERLINK("http://www.autodoc.ru/Web/price/art/SDSUP08190L?analog=on","SDSUP08190L")</f>
        <v>SDSUP08190L</v>
      </c>
      <c r="B12049" s="1" t="s">
        <v>18577</v>
      </c>
      <c r="C12049" s="1" t="s">
        <v>483</v>
      </c>
      <c r="D12049" t="s">
        <v>18578</v>
      </c>
    </row>
    <row r="12050" spans="1:4" x14ac:dyDescent="0.25">
      <c r="A12050" s="4" t="str">
        <f>HYPERLINK("http://www.autodoc.ru/Web/price/art/SDSUP13190L?analog=on","SDSUP13190L")</f>
        <v>SDSUP13190L</v>
      </c>
      <c r="B12050" s="1" t="s">
        <v>18579</v>
      </c>
      <c r="C12050" s="1" t="s">
        <v>1924</v>
      </c>
      <c r="D12050" t="s">
        <v>18580</v>
      </c>
    </row>
    <row r="12051" spans="1:4" x14ac:dyDescent="0.25">
      <c r="A12051" s="4" t="str">
        <f>HYPERLINK("http://www.autodoc.ru/Web/price/art/SDSUP08190R?analog=on","SDSUP08190R")</f>
        <v>SDSUP08190R</v>
      </c>
      <c r="B12051" s="1" t="s">
        <v>18581</v>
      </c>
      <c r="C12051" s="1" t="s">
        <v>483</v>
      </c>
      <c r="D12051" t="s">
        <v>18582</v>
      </c>
    </row>
    <row r="12052" spans="1:4" x14ac:dyDescent="0.25">
      <c r="A12052" s="4" t="str">
        <f>HYPERLINK("http://www.autodoc.ru/Web/price/art/SDSUP13190R?analog=on","SDSUP13190R")</f>
        <v>SDSUP13190R</v>
      </c>
      <c r="B12052" s="1" t="s">
        <v>18583</v>
      </c>
      <c r="C12052" s="1" t="s">
        <v>1924</v>
      </c>
      <c r="D12052" t="s">
        <v>18584</v>
      </c>
    </row>
    <row r="12053" spans="1:4" x14ac:dyDescent="0.25">
      <c r="A12053" s="4" t="str">
        <f>HYPERLINK("http://www.autodoc.ru/Web/price/art/SDSUP13191L?analog=on","SDSUP13191L")</f>
        <v>SDSUP13191L</v>
      </c>
      <c r="B12053" s="1" t="s">
        <v>18585</v>
      </c>
      <c r="C12053" s="1" t="s">
        <v>1924</v>
      </c>
      <c r="D12053" t="s">
        <v>18586</v>
      </c>
    </row>
    <row r="12054" spans="1:4" x14ac:dyDescent="0.25">
      <c r="A12054" s="4" t="str">
        <f>HYPERLINK("http://www.autodoc.ru/Web/price/art/SDSUP13191R?analog=on","SDSUP13191R")</f>
        <v>SDSUP13191R</v>
      </c>
      <c r="B12054" s="1" t="s">
        <v>18587</v>
      </c>
      <c r="C12054" s="1" t="s">
        <v>1924</v>
      </c>
      <c r="D12054" t="s">
        <v>18588</v>
      </c>
    </row>
    <row r="12055" spans="1:4" x14ac:dyDescent="0.25">
      <c r="A12055" s="4" t="str">
        <f>HYPERLINK("http://www.autodoc.ru/Web/price/art/SDSUP08240?analog=on","SDSUP08240")</f>
        <v>SDSUP08240</v>
      </c>
      <c r="B12055" s="1" t="s">
        <v>18589</v>
      </c>
      <c r="C12055" s="1" t="s">
        <v>483</v>
      </c>
      <c r="D12055" t="s">
        <v>18590</v>
      </c>
    </row>
    <row r="12056" spans="1:4" x14ac:dyDescent="0.25">
      <c r="A12056" s="4" t="str">
        <f>HYPERLINK("http://www.autodoc.ru/Web/price/art/SDSUP08241?analog=on","SDSUP08241")</f>
        <v>SDSUP08241</v>
      </c>
      <c r="B12056" s="1" t="s">
        <v>18589</v>
      </c>
      <c r="C12056" s="1" t="s">
        <v>483</v>
      </c>
      <c r="D12056" t="s">
        <v>18591</v>
      </c>
    </row>
    <row r="12057" spans="1:4" x14ac:dyDescent="0.25">
      <c r="A12057" s="4" t="str">
        <f>HYPERLINK("http://www.autodoc.ru/Web/price/art/SDSUP08270L?analog=on","SDSUP08270L")</f>
        <v>SDSUP08270L</v>
      </c>
      <c r="B12057" s="1" t="s">
        <v>18592</v>
      </c>
      <c r="C12057" s="1" t="s">
        <v>483</v>
      </c>
      <c r="D12057" t="s">
        <v>18593</v>
      </c>
    </row>
    <row r="12058" spans="1:4" x14ac:dyDescent="0.25">
      <c r="A12058" s="4" t="str">
        <f>HYPERLINK("http://www.autodoc.ru/Web/price/art/SDSUP08270R?analog=on","SDSUP08270R")</f>
        <v>SDSUP08270R</v>
      </c>
      <c r="B12058" s="1" t="s">
        <v>18594</v>
      </c>
      <c r="C12058" s="1" t="s">
        <v>483</v>
      </c>
      <c r="D12058" t="s">
        <v>18595</v>
      </c>
    </row>
    <row r="12059" spans="1:4" x14ac:dyDescent="0.25">
      <c r="A12059" s="4" t="str">
        <f>HYPERLINK("http://www.autodoc.ru/Web/price/art/SDSUP08271L?analog=on","SDSUP08271L")</f>
        <v>SDSUP08271L</v>
      </c>
      <c r="B12059" s="1" t="s">
        <v>18592</v>
      </c>
      <c r="C12059" s="1" t="s">
        <v>483</v>
      </c>
      <c r="D12059" t="s">
        <v>18596</v>
      </c>
    </row>
    <row r="12060" spans="1:4" x14ac:dyDescent="0.25">
      <c r="A12060" s="4" t="str">
        <f>HYPERLINK("http://www.autodoc.ru/Web/price/art/SDSUP08271R?analog=on","SDSUP08271R")</f>
        <v>SDSUP08271R</v>
      </c>
      <c r="B12060" s="1" t="s">
        <v>18594</v>
      </c>
      <c r="C12060" s="1" t="s">
        <v>483</v>
      </c>
      <c r="D12060" t="s">
        <v>18597</v>
      </c>
    </row>
    <row r="12061" spans="1:4" x14ac:dyDescent="0.25">
      <c r="A12061" s="4" t="str">
        <f>HYPERLINK("http://www.autodoc.ru/Web/price/art/SDSUP08300L?analog=on","SDSUP08300L")</f>
        <v>SDSUP08300L</v>
      </c>
      <c r="B12061" s="1" t="s">
        <v>18598</v>
      </c>
      <c r="C12061" s="1" t="s">
        <v>483</v>
      </c>
      <c r="D12061" t="s">
        <v>18599</v>
      </c>
    </row>
    <row r="12062" spans="1:4" x14ac:dyDescent="0.25">
      <c r="A12062" s="4" t="str">
        <f>HYPERLINK("http://www.autodoc.ru/Web/price/art/SDSUP08300R?analog=on","SDSUP08300R")</f>
        <v>SDSUP08300R</v>
      </c>
      <c r="B12062" s="1" t="s">
        <v>18600</v>
      </c>
      <c r="C12062" s="1" t="s">
        <v>483</v>
      </c>
      <c r="D12062" t="s">
        <v>18601</v>
      </c>
    </row>
    <row r="12063" spans="1:4" x14ac:dyDescent="0.25">
      <c r="A12063" s="4" t="str">
        <f>HYPERLINK("http://www.autodoc.ru/Web/price/art/SDSUP08330?analog=on","SDSUP08330")</f>
        <v>SDSUP08330</v>
      </c>
      <c r="B12063" s="1" t="s">
        <v>18602</v>
      </c>
      <c r="C12063" s="1" t="s">
        <v>483</v>
      </c>
      <c r="D12063" t="s">
        <v>18603</v>
      </c>
    </row>
    <row r="12064" spans="1:4" x14ac:dyDescent="0.25">
      <c r="A12064" s="4" t="str">
        <f>HYPERLINK("http://www.autodoc.ru/Web/price/art/SDSUP08331?analog=on","SDSUP08331")</f>
        <v>SDSUP08331</v>
      </c>
      <c r="B12064" s="1" t="s">
        <v>18602</v>
      </c>
      <c r="C12064" s="1" t="s">
        <v>483</v>
      </c>
      <c r="D12064" t="s">
        <v>18604</v>
      </c>
    </row>
    <row r="12065" spans="1:4" x14ac:dyDescent="0.25">
      <c r="A12065" s="4" t="str">
        <f>HYPERLINK("http://www.autodoc.ru/Web/price/art/SDSUP08350?analog=on","SDSUP08350")</f>
        <v>SDSUP08350</v>
      </c>
      <c r="B12065" s="1" t="s">
        <v>18605</v>
      </c>
      <c r="C12065" s="1" t="s">
        <v>483</v>
      </c>
      <c r="D12065" t="s">
        <v>18606</v>
      </c>
    </row>
    <row r="12066" spans="1:4" x14ac:dyDescent="0.25">
      <c r="A12066" s="4" t="str">
        <f>HYPERLINK("http://www.autodoc.ru/Web/price/art/SDSUP08380?analog=on","SDSUP08380")</f>
        <v>SDSUP08380</v>
      </c>
      <c r="B12066" s="1" t="s">
        <v>18607</v>
      </c>
      <c r="C12066" s="1" t="s">
        <v>483</v>
      </c>
      <c r="D12066" t="s">
        <v>18608</v>
      </c>
    </row>
    <row r="12067" spans="1:4" x14ac:dyDescent="0.25">
      <c r="A12067" s="4" t="str">
        <f>HYPERLINK("http://www.autodoc.ru/Web/price/art/SDSUP08450L?analog=on","SDSUP08450L")</f>
        <v>SDSUP08450L</v>
      </c>
      <c r="B12067" s="1" t="s">
        <v>18609</v>
      </c>
      <c r="C12067" s="1" t="s">
        <v>483</v>
      </c>
      <c r="D12067" t="s">
        <v>18610</v>
      </c>
    </row>
    <row r="12068" spans="1:4" x14ac:dyDescent="0.25">
      <c r="A12068" s="4" t="str">
        <f>HYPERLINK("http://www.autodoc.ru/Web/price/art/SDSUP08450R?analog=on","SDSUP08450R")</f>
        <v>SDSUP08450R</v>
      </c>
      <c r="B12068" s="1" t="s">
        <v>18611</v>
      </c>
      <c r="C12068" s="1" t="s">
        <v>483</v>
      </c>
      <c r="D12068" t="s">
        <v>18612</v>
      </c>
    </row>
    <row r="12069" spans="1:4" x14ac:dyDescent="0.25">
      <c r="A12069" s="4" t="str">
        <f>HYPERLINK("http://www.autodoc.ru/Web/price/art/SDSUP08451L?analog=on","SDSUP08451L")</f>
        <v>SDSUP08451L</v>
      </c>
      <c r="B12069" s="1" t="s">
        <v>18613</v>
      </c>
      <c r="C12069" s="1" t="s">
        <v>483</v>
      </c>
      <c r="D12069" t="s">
        <v>18614</v>
      </c>
    </row>
    <row r="12070" spans="1:4" x14ac:dyDescent="0.25">
      <c r="A12070" s="4" t="str">
        <f>HYPERLINK("http://www.autodoc.ru/Web/price/art/SDSUP08451R?analog=on","SDSUP08451R")</f>
        <v>SDSUP08451R</v>
      </c>
      <c r="B12070" s="1" t="s">
        <v>18615</v>
      </c>
      <c r="C12070" s="1" t="s">
        <v>483</v>
      </c>
      <c r="D12070" t="s">
        <v>18616</v>
      </c>
    </row>
    <row r="12071" spans="1:4" x14ac:dyDescent="0.25">
      <c r="A12071" s="4" t="str">
        <f>HYPERLINK("http://www.autodoc.ru/Web/price/art/SDOCT08460L?analog=on","SDOCT08460L")</f>
        <v>SDOCT08460L</v>
      </c>
      <c r="B12071" s="1" t="s">
        <v>526</v>
      </c>
      <c r="C12071" s="1" t="s">
        <v>483</v>
      </c>
      <c r="D12071" t="s">
        <v>527</v>
      </c>
    </row>
    <row r="12072" spans="1:4" x14ac:dyDescent="0.25">
      <c r="A12072" s="4" t="str">
        <f>HYPERLINK("http://www.autodoc.ru/Web/price/art/SDOCT08460R?analog=on","SDOCT08460R")</f>
        <v>SDOCT08460R</v>
      </c>
      <c r="B12072" s="1" t="s">
        <v>528</v>
      </c>
      <c r="C12072" s="1" t="s">
        <v>483</v>
      </c>
      <c r="D12072" t="s">
        <v>529</v>
      </c>
    </row>
    <row r="12073" spans="1:4" x14ac:dyDescent="0.25">
      <c r="A12073" s="4" t="str">
        <f>HYPERLINK("http://www.autodoc.ru/Web/price/art/SDSUP08510L?analog=on","SDSUP08510L")</f>
        <v>SDSUP08510L</v>
      </c>
      <c r="B12073" s="1" t="s">
        <v>18617</v>
      </c>
      <c r="C12073" s="1" t="s">
        <v>483</v>
      </c>
      <c r="D12073" t="s">
        <v>18618</v>
      </c>
    </row>
    <row r="12074" spans="1:4" x14ac:dyDescent="0.25">
      <c r="A12074" s="4" t="str">
        <f>HYPERLINK("http://www.autodoc.ru/Web/price/art/SDSUP08510R?analog=on","SDSUP08510R")</f>
        <v>SDSUP08510R</v>
      </c>
      <c r="B12074" s="1" t="s">
        <v>18619</v>
      </c>
      <c r="C12074" s="1" t="s">
        <v>483</v>
      </c>
      <c r="D12074" t="s">
        <v>18620</v>
      </c>
    </row>
    <row r="12075" spans="1:4" x14ac:dyDescent="0.25">
      <c r="A12075" s="4" t="str">
        <f>HYPERLINK("http://www.autodoc.ru/Web/price/art/SDSUP08520L?analog=on","SDSUP08520L")</f>
        <v>SDSUP08520L</v>
      </c>
      <c r="B12075" s="1" t="s">
        <v>18621</v>
      </c>
      <c r="C12075" s="1" t="s">
        <v>483</v>
      </c>
      <c r="D12075" t="s">
        <v>18622</v>
      </c>
    </row>
    <row r="12076" spans="1:4" x14ac:dyDescent="0.25">
      <c r="A12076" s="4" t="str">
        <f>HYPERLINK("http://www.autodoc.ru/Web/price/art/SDSUP08520R?analog=on","SDSUP08520R")</f>
        <v>SDSUP08520R</v>
      </c>
      <c r="B12076" s="1" t="s">
        <v>18623</v>
      </c>
      <c r="C12076" s="1" t="s">
        <v>483</v>
      </c>
      <c r="D12076" t="s">
        <v>18624</v>
      </c>
    </row>
    <row r="12077" spans="1:4" x14ac:dyDescent="0.25">
      <c r="A12077" s="4" t="str">
        <f>HYPERLINK("http://www.autodoc.ru/Web/price/art/SDSUP08560L?analog=on","SDSUP08560L")</f>
        <v>SDSUP08560L</v>
      </c>
      <c r="B12077" s="1" t="s">
        <v>18625</v>
      </c>
      <c r="C12077" s="1" t="s">
        <v>483</v>
      </c>
      <c r="D12077" t="s">
        <v>18626</v>
      </c>
    </row>
    <row r="12078" spans="1:4" x14ac:dyDescent="0.25">
      <c r="A12078" s="4" t="str">
        <f>HYPERLINK("http://www.autodoc.ru/Web/price/art/SDSUP08560R?analog=on","SDSUP08560R")</f>
        <v>SDSUP08560R</v>
      </c>
      <c r="B12078" s="1" t="s">
        <v>18627</v>
      </c>
      <c r="C12078" s="1" t="s">
        <v>483</v>
      </c>
      <c r="D12078" t="s">
        <v>18628</v>
      </c>
    </row>
    <row r="12079" spans="1:4" x14ac:dyDescent="0.25">
      <c r="A12079" s="4" t="str">
        <f>HYPERLINK("http://www.autodoc.ru/Web/price/art/SDSUP08600?analog=on","SDSUP08600")</f>
        <v>SDSUP08600</v>
      </c>
      <c r="B12079" s="1" t="s">
        <v>18629</v>
      </c>
      <c r="C12079" s="1" t="s">
        <v>483</v>
      </c>
      <c r="D12079" t="s">
        <v>18630</v>
      </c>
    </row>
    <row r="12080" spans="1:4" x14ac:dyDescent="0.25">
      <c r="A12080" s="4" t="str">
        <f>HYPERLINK("http://www.autodoc.ru/Web/price/art/SDSUP08640?analog=on","SDSUP08640")</f>
        <v>SDSUP08640</v>
      </c>
      <c r="B12080" s="1" t="s">
        <v>18631</v>
      </c>
      <c r="C12080" s="1" t="s">
        <v>483</v>
      </c>
      <c r="D12080" t="s">
        <v>18632</v>
      </c>
    </row>
    <row r="12081" spans="1:4" x14ac:dyDescent="0.25">
      <c r="A12081" s="4" t="str">
        <f>HYPERLINK("http://www.autodoc.ru/Web/price/art/SDSUP08680?analog=on","SDSUP08680")</f>
        <v>SDSUP08680</v>
      </c>
      <c r="B12081" s="1" t="s">
        <v>18633</v>
      </c>
      <c r="C12081" s="1" t="s">
        <v>483</v>
      </c>
      <c r="D12081" t="s">
        <v>18634</v>
      </c>
    </row>
    <row r="12082" spans="1:4" x14ac:dyDescent="0.25">
      <c r="A12082" s="4" t="str">
        <f>HYPERLINK("http://www.autodoc.ru/Web/price/art/SDSUP08740L?analog=on","SDSUP08740L")</f>
        <v>SDSUP08740L</v>
      </c>
      <c r="B12082" s="1" t="s">
        <v>18635</v>
      </c>
      <c r="C12082" s="1" t="s">
        <v>483</v>
      </c>
      <c r="D12082" t="s">
        <v>18549</v>
      </c>
    </row>
    <row r="12083" spans="1:4" x14ac:dyDescent="0.25">
      <c r="A12083" s="4" t="str">
        <f>HYPERLINK("http://www.autodoc.ru/Web/price/art/SDSUP08740R?analog=on","SDSUP08740R")</f>
        <v>SDSUP08740R</v>
      </c>
      <c r="B12083" s="1" t="s">
        <v>18636</v>
      </c>
      <c r="C12083" s="1" t="s">
        <v>483</v>
      </c>
      <c r="D12083" t="s">
        <v>18552</v>
      </c>
    </row>
    <row r="12084" spans="1:4" x14ac:dyDescent="0.25">
      <c r="A12084" s="4" t="str">
        <f>HYPERLINK("http://www.autodoc.ru/Web/price/art/SDSUP08750L?analog=on","SDSUP08750L")</f>
        <v>SDSUP08750L</v>
      </c>
      <c r="B12084" s="1" t="s">
        <v>18637</v>
      </c>
      <c r="C12084" s="1" t="s">
        <v>483</v>
      </c>
      <c r="D12084" t="s">
        <v>18638</v>
      </c>
    </row>
    <row r="12085" spans="1:4" x14ac:dyDescent="0.25">
      <c r="A12085" s="4" t="str">
        <f>HYPERLINK("http://www.autodoc.ru/Web/price/art/SDSUP08750R?analog=on","SDSUP08750R")</f>
        <v>SDSUP08750R</v>
      </c>
      <c r="B12085" s="1" t="s">
        <v>18639</v>
      </c>
      <c r="C12085" s="1" t="s">
        <v>483</v>
      </c>
      <c r="D12085" t="s">
        <v>18640</v>
      </c>
    </row>
    <row r="12086" spans="1:4" x14ac:dyDescent="0.25">
      <c r="A12086" s="4" t="str">
        <f>HYPERLINK("http://www.autodoc.ru/Web/price/art/SDSUP089A0L?analog=on","SDSUP089A0L")</f>
        <v>SDSUP089A0L</v>
      </c>
      <c r="B12086" s="1" t="s">
        <v>18641</v>
      </c>
      <c r="C12086" s="1" t="s">
        <v>483</v>
      </c>
      <c r="D12086" t="s">
        <v>18642</v>
      </c>
    </row>
    <row r="12087" spans="1:4" x14ac:dyDescent="0.25">
      <c r="A12087" s="4" t="str">
        <f>HYPERLINK("http://www.autodoc.ru/Web/price/art/SDSUP089A0R?analog=on","SDSUP089A0R")</f>
        <v>SDSUP089A0R</v>
      </c>
      <c r="B12087" s="1" t="s">
        <v>18643</v>
      </c>
      <c r="C12087" s="1" t="s">
        <v>483</v>
      </c>
      <c r="D12087" t="s">
        <v>18644</v>
      </c>
    </row>
    <row r="12088" spans="1:4" x14ac:dyDescent="0.25">
      <c r="A12088" s="4" t="str">
        <f>HYPERLINK("http://www.autodoc.ru/Web/price/art/SDSUP089C0Z?analog=on","SDSUP089C0Z")</f>
        <v>SDSUP089C0Z</v>
      </c>
      <c r="B12088" s="1" t="s">
        <v>18645</v>
      </c>
      <c r="C12088" s="1" t="s">
        <v>483</v>
      </c>
      <c r="D12088" t="s">
        <v>18646</v>
      </c>
    </row>
    <row r="12089" spans="1:4" x14ac:dyDescent="0.25">
      <c r="A12089" s="4" t="str">
        <f>HYPERLINK("http://www.autodoc.ru/Web/price/art/SDSUP089F0?analog=on","SDSUP089F0")</f>
        <v>SDSUP089F0</v>
      </c>
      <c r="B12089" s="1" t="s">
        <v>18205</v>
      </c>
      <c r="C12089" s="1" t="s">
        <v>483</v>
      </c>
      <c r="D12089" t="s">
        <v>18206</v>
      </c>
    </row>
    <row r="12090" spans="1:4" x14ac:dyDescent="0.25">
      <c r="A12090" s="4" t="str">
        <f>HYPERLINK("http://www.autodoc.ru/Web/price/art/SDSUP089R0L?analog=on","SDSUP089R0L")</f>
        <v>SDSUP089R0L</v>
      </c>
      <c r="B12090" s="1" t="s">
        <v>18647</v>
      </c>
      <c r="C12090" s="1" t="s">
        <v>483</v>
      </c>
      <c r="D12090" t="s">
        <v>18648</v>
      </c>
    </row>
    <row r="12091" spans="1:4" x14ac:dyDescent="0.25">
      <c r="A12091" s="4" t="str">
        <f>HYPERLINK("http://www.autodoc.ru/Web/price/art/SDSUP089R0R?analog=on","SDSUP089R0R")</f>
        <v>SDSUP089R0R</v>
      </c>
      <c r="B12091" s="1" t="s">
        <v>18649</v>
      </c>
      <c r="C12091" s="1" t="s">
        <v>483</v>
      </c>
      <c r="D12091" t="s">
        <v>18650</v>
      </c>
    </row>
    <row r="12092" spans="1:4" x14ac:dyDescent="0.25">
      <c r="A12092" s="3" t="s">
        <v>18651</v>
      </c>
      <c r="B12092" s="3"/>
      <c r="C12092" s="3"/>
      <c r="D12092" s="3"/>
    </row>
    <row r="12093" spans="1:4" x14ac:dyDescent="0.25">
      <c r="A12093" s="4" t="str">
        <f>HYPERLINK("http://www.autodoc.ru/Web/price/art/SDSUP15070L?analog=on","SDSUP15070L")</f>
        <v>SDSUP15070L</v>
      </c>
      <c r="B12093" s="1" t="s">
        <v>18652</v>
      </c>
      <c r="C12093" s="1" t="s">
        <v>1256</v>
      </c>
      <c r="D12093" t="s">
        <v>18567</v>
      </c>
    </row>
    <row r="12094" spans="1:4" x14ac:dyDescent="0.25">
      <c r="A12094" s="4" t="str">
        <f>HYPERLINK("http://www.autodoc.ru/Web/price/art/SDSUP15070R?analog=on","SDSUP15070R")</f>
        <v>SDSUP15070R</v>
      </c>
      <c r="B12094" s="1" t="s">
        <v>18653</v>
      </c>
      <c r="C12094" s="1" t="s">
        <v>1256</v>
      </c>
      <c r="D12094" t="s">
        <v>18568</v>
      </c>
    </row>
    <row r="12095" spans="1:4" x14ac:dyDescent="0.25">
      <c r="A12095" s="4" t="str">
        <f>HYPERLINK("http://www.autodoc.ru/Web/price/art/SDSUP15071L?analog=on","SDSUP15071L")</f>
        <v>SDSUP15071L</v>
      </c>
      <c r="B12095" s="1" t="s">
        <v>18652</v>
      </c>
      <c r="C12095" s="1" t="s">
        <v>1256</v>
      </c>
      <c r="D12095" t="s">
        <v>18562</v>
      </c>
    </row>
    <row r="12096" spans="1:4" x14ac:dyDescent="0.25">
      <c r="A12096" s="4" t="str">
        <f>HYPERLINK("http://www.autodoc.ru/Web/price/art/SDSUP15071R?analog=on","SDSUP15071R")</f>
        <v>SDSUP15071R</v>
      </c>
      <c r="B12096" s="1" t="s">
        <v>18653</v>
      </c>
      <c r="C12096" s="1" t="s">
        <v>1256</v>
      </c>
      <c r="D12096" t="s">
        <v>18565</v>
      </c>
    </row>
    <row r="12097" spans="1:4" x14ac:dyDescent="0.25">
      <c r="A12097" s="4" t="str">
        <f>HYPERLINK("http://www.autodoc.ru/Web/price/art/SDSUP15100?analog=on","SDSUP15100")</f>
        <v>SDSUP15100</v>
      </c>
      <c r="B12097" s="1" t="s">
        <v>18654</v>
      </c>
      <c r="C12097" s="1" t="s">
        <v>1256</v>
      </c>
      <c r="D12097" t="s">
        <v>18655</v>
      </c>
    </row>
    <row r="12098" spans="1:4" x14ac:dyDescent="0.25">
      <c r="A12098" s="4" t="str">
        <f>HYPERLINK("http://www.autodoc.ru/Web/price/art/SDSUP15160?analog=on","SDSUP15160")</f>
        <v>SDSUP15160</v>
      </c>
      <c r="B12098" s="1" t="s">
        <v>18656</v>
      </c>
      <c r="C12098" s="1" t="s">
        <v>1256</v>
      </c>
      <c r="D12098" t="s">
        <v>18657</v>
      </c>
    </row>
    <row r="12099" spans="1:4" x14ac:dyDescent="0.25">
      <c r="A12099" s="4" t="str">
        <f>HYPERLINK("http://www.autodoc.ru/Web/price/art/SDSUP15161?analog=on","SDSUP15161")</f>
        <v>SDSUP15161</v>
      </c>
      <c r="B12099" s="1" t="s">
        <v>18656</v>
      </c>
      <c r="C12099" s="1" t="s">
        <v>1256</v>
      </c>
      <c r="D12099" t="s">
        <v>18574</v>
      </c>
    </row>
    <row r="12100" spans="1:4" x14ac:dyDescent="0.25">
      <c r="A12100" s="4" t="str">
        <f>HYPERLINK("http://www.autodoc.ru/Web/price/art/SDSUP15190L?analog=on","SDSUP15190L")</f>
        <v>SDSUP15190L</v>
      </c>
      <c r="B12100" s="1" t="s">
        <v>18658</v>
      </c>
      <c r="C12100" s="1" t="s">
        <v>1256</v>
      </c>
      <c r="D12100" t="s">
        <v>18586</v>
      </c>
    </row>
    <row r="12101" spans="1:4" x14ac:dyDescent="0.25">
      <c r="A12101" s="4" t="str">
        <f>HYPERLINK("http://www.autodoc.ru/Web/price/art/SDSUP15190R?analog=on","SDSUP15190R")</f>
        <v>SDSUP15190R</v>
      </c>
      <c r="B12101" s="1" t="s">
        <v>18659</v>
      </c>
      <c r="C12101" s="1" t="s">
        <v>1256</v>
      </c>
      <c r="D12101" t="s">
        <v>18588</v>
      </c>
    </row>
    <row r="12102" spans="1:4" x14ac:dyDescent="0.25">
      <c r="A12102" s="4" t="str">
        <f>HYPERLINK("http://www.autodoc.ru/Web/price/art/SDSUP15300L?analog=on","SDSUP15300L")</f>
        <v>SDSUP15300L</v>
      </c>
      <c r="B12102" s="1" t="s">
        <v>18660</v>
      </c>
      <c r="C12102" s="1" t="s">
        <v>1256</v>
      </c>
      <c r="D12102" t="s">
        <v>18599</v>
      </c>
    </row>
    <row r="12103" spans="1:4" x14ac:dyDescent="0.25">
      <c r="A12103" s="4" t="str">
        <f>HYPERLINK("http://www.autodoc.ru/Web/price/art/SDSUP15300R?analog=on","SDSUP15300R")</f>
        <v>SDSUP15300R</v>
      </c>
      <c r="B12103" s="1" t="s">
        <v>18661</v>
      </c>
      <c r="C12103" s="1" t="s">
        <v>1256</v>
      </c>
      <c r="D12103" t="s">
        <v>18601</v>
      </c>
    </row>
    <row r="12104" spans="1:4" x14ac:dyDescent="0.25">
      <c r="A12104" s="4" t="str">
        <f>HYPERLINK("http://www.autodoc.ru/Web/price/art/SDSUP15380?analog=on","SDSUP15380")</f>
        <v>SDSUP15380</v>
      </c>
      <c r="B12104" s="1" t="s">
        <v>18662</v>
      </c>
      <c r="C12104" s="1" t="s">
        <v>1256</v>
      </c>
      <c r="D12104" t="s">
        <v>18663</v>
      </c>
    </row>
    <row r="12105" spans="1:4" x14ac:dyDescent="0.25">
      <c r="A12105" s="4" t="str">
        <f>HYPERLINK("http://www.autodoc.ru/Web/price/art/SDSUP15450L?analog=on","SDSUP15450L")</f>
        <v>SDSUP15450L</v>
      </c>
      <c r="B12105" s="1" t="s">
        <v>18664</v>
      </c>
      <c r="C12105" s="1" t="s">
        <v>1256</v>
      </c>
      <c r="D12105" t="s">
        <v>18665</v>
      </c>
    </row>
    <row r="12106" spans="1:4" x14ac:dyDescent="0.25">
      <c r="A12106" s="4" t="str">
        <f>HYPERLINK("http://www.autodoc.ru/Web/price/art/SDSUP15450R?analog=on","SDSUP15450R")</f>
        <v>SDSUP15450R</v>
      </c>
      <c r="B12106" s="1" t="s">
        <v>18666</v>
      </c>
      <c r="C12106" s="1" t="s">
        <v>1256</v>
      </c>
      <c r="D12106" t="s">
        <v>18667</v>
      </c>
    </row>
    <row r="12107" spans="1:4" x14ac:dyDescent="0.25">
      <c r="A12107" s="4" t="str">
        <f>HYPERLINK("http://www.autodoc.ru/Web/price/art/SDSUP154G0?analog=on","SDSUP154G0")</f>
        <v>SDSUP154G0</v>
      </c>
      <c r="B12107" s="1" t="s">
        <v>18668</v>
      </c>
      <c r="C12107" s="1" t="s">
        <v>1256</v>
      </c>
      <c r="D12107" t="s">
        <v>18669</v>
      </c>
    </row>
    <row r="12108" spans="1:4" x14ac:dyDescent="0.25">
      <c r="A12108" s="4" t="str">
        <f>HYPERLINK("http://www.autodoc.ru/Web/price/art/SDSUP15740L?analog=on","SDSUP15740L")</f>
        <v>SDSUP15740L</v>
      </c>
      <c r="B12108" s="1" t="s">
        <v>18670</v>
      </c>
      <c r="C12108" s="1" t="s">
        <v>1256</v>
      </c>
      <c r="D12108" t="s">
        <v>18671</v>
      </c>
    </row>
    <row r="12109" spans="1:4" x14ac:dyDescent="0.25">
      <c r="A12109" s="4" t="str">
        <f>HYPERLINK("http://www.autodoc.ru/Web/price/art/SDSUP15740R?analog=on","SDSUP15740R")</f>
        <v>SDSUP15740R</v>
      </c>
      <c r="B12109" s="1" t="s">
        <v>18672</v>
      </c>
      <c r="C12109" s="1" t="s">
        <v>1256</v>
      </c>
      <c r="D12109" t="s">
        <v>18673</v>
      </c>
    </row>
    <row r="12110" spans="1:4" x14ac:dyDescent="0.25">
      <c r="A12110" s="3" t="s">
        <v>18674</v>
      </c>
      <c r="B12110" s="3"/>
      <c r="C12110" s="3"/>
      <c r="D12110" s="3"/>
    </row>
    <row r="12111" spans="1:4" x14ac:dyDescent="0.25">
      <c r="A12111" s="4" t="str">
        <f>HYPERLINK("http://www.autodoc.ru/Web/price/art/SDYET13000L?analog=on","SDYET13000L")</f>
        <v>SDYET13000L</v>
      </c>
      <c r="B12111" s="1" t="s">
        <v>18675</v>
      </c>
      <c r="C12111" s="1" t="s">
        <v>1924</v>
      </c>
      <c r="D12111" t="s">
        <v>18676</v>
      </c>
    </row>
    <row r="12112" spans="1:4" x14ac:dyDescent="0.25">
      <c r="A12112" s="4" t="str">
        <f>HYPERLINK("http://www.autodoc.ru/Web/price/art/SDYET10000L?analog=on","SDYET10000L")</f>
        <v>SDYET10000L</v>
      </c>
      <c r="B12112" s="1" t="s">
        <v>18677</v>
      </c>
      <c r="C12112" s="1" t="s">
        <v>437</v>
      </c>
      <c r="D12112" t="s">
        <v>18678</v>
      </c>
    </row>
    <row r="12113" spans="1:4" x14ac:dyDescent="0.25">
      <c r="A12113" s="4" t="str">
        <f>HYPERLINK("http://www.autodoc.ru/Web/price/art/SDYET13000R?analog=on","SDYET13000R")</f>
        <v>SDYET13000R</v>
      </c>
      <c r="B12113" s="1" t="s">
        <v>18679</v>
      </c>
      <c r="C12113" s="1" t="s">
        <v>1924</v>
      </c>
      <c r="D12113" t="s">
        <v>18680</v>
      </c>
    </row>
    <row r="12114" spans="1:4" x14ac:dyDescent="0.25">
      <c r="A12114" s="4" t="str">
        <f>HYPERLINK("http://www.autodoc.ru/Web/price/art/SDYET10000R?analog=on","SDYET10000R")</f>
        <v>SDYET10000R</v>
      </c>
      <c r="B12114" s="1" t="s">
        <v>18681</v>
      </c>
      <c r="C12114" s="1" t="s">
        <v>437</v>
      </c>
      <c r="D12114" t="s">
        <v>18682</v>
      </c>
    </row>
    <row r="12115" spans="1:4" x14ac:dyDescent="0.25">
      <c r="A12115" s="4" t="str">
        <f>HYPERLINK("http://www.autodoc.ru/Web/price/art/SDYET13070L?analog=on","SDYET13070L")</f>
        <v>SDYET13070L</v>
      </c>
      <c r="B12115" s="1" t="s">
        <v>18683</v>
      </c>
      <c r="C12115" s="1" t="s">
        <v>1924</v>
      </c>
      <c r="D12115" t="s">
        <v>18684</v>
      </c>
    </row>
    <row r="12116" spans="1:4" x14ac:dyDescent="0.25">
      <c r="A12116" s="4" t="str">
        <f>HYPERLINK("http://www.autodoc.ru/Web/price/art/SDYET13070R?analog=on","SDYET13070R")</f>
        <v>SDYET13070R</v>
      </c>
      <c r="B12116" s="1" t="s">
        <v>18685</v>
      </c>
      <c r="C12116" s="1" t="s">
        <v>1924</v>
      </c>
      <c r="D12116" t="s">
        <v>18686</v>
      </c>
    </row>
    <row r="12117" spans="1:4" x14ac:dyDescent="0.25">
      <c r="A12117" s="4" t="str">
        <f>HYPERLINK("http://www.autodoc.ru/Web/price/art/SDYET10160?analog=on","SDYET10160")</f>
        <v>SDYET10160</v>
      </c>
      <c r="B12117" s="1" t="s">
        <v>18687</v>
      </c>
      <c r="C12117" s="1" t="s">
        <v>437</v>
      </c>
      <c r="D12117" t="s">
        <v>18688</v>
      </c>
    </row>
    <row r="12118" spans="1:4" x14ac:dyDescent="0.25">
      <c r="A12118" s="4" t="str">
        <f>HYPERLINK("http://www.autodoc.ru/Web/price/art/SDYET13240?analog=on","SDYET13240")</f>
        <v>SDYET13240</v>
      </c>
      <c r="B12118" s="1" t="s">
        <v>18689</v>
      </c>
      <c r="C12118" s="1" t="s">
        <v>1924</v>
      </c>
      <c r="D12118" t="s">
        <v>18690</v>
      </c>
    </row>
    <row r="12119" spans="1:4" x14ac:dyDescent="0.25">
      <c r="A12119" s="4" t="str">
        <f>HYPERLINK("http://www.autodoc.ru/Web/price/art/SDYET10240?analog=on","SDYET10240")</f>
        <v>SDYET10240</v>
      </c>
      <c r="B12119" s="1" t="s">
        <v>18691</v>
      </c>
      <c r="C12119" s="1" t="s">
        <v>437</v>
      </c>
      <c r="D12119" t="s">
        <v>18692</v>
      </c>
    </row>
    <row r="12120" spans="1:4" x14ac:dyDescent="0.25">
      <c r="A12120" s="4" t="str">
        <f>HYPERLINK("http://www.autodoc.ru/Web/price/art/SDYET10270L?analog=on","SDYET10270L")</f>
        <v>SDYET10270L</v>
      </c>
      <c r="B12120" s="1" t="s">
        <v>18693</v>
      </c>
      <c r="C12120" s="1" t="s">
        <v>437</v>
      </c>
      <c r="D12120" t="s">
        <v>18694</v>
      </c>
    </row>
    <row r="12121" spans="1:4" x14ac:dyDescent="0.25">
      <c r="A12121" s="4" t="str">
        <f>HYPERLINK("http://www.autodoc.ru/Web/price/art/SDYET10270R?analog=on","SDYET10270R")</f>
        <v>SDYET10270R</v>
      </c>
      <c r="B12121" s="1" t="s">
        <v>18695</v>
      </c>
      <c r="C12121" s="1" t="s">
        <v>437</v>
      </c>
      <c r="D12121" t="s">
        <v>18696</v>
      </c>
    </row>
    <row r="12122" spans="1:4" x14ac:dyDescent="0.25">
      <c r="A12122" s="4" t="str">
        <f>HYPERLINK("http://www.autodoc.ru/Web/price/art/SDYET10300L?analog=on","SDYET10300L")</f>
        <v>SDYET10300L</v>
      </c>
      <c r="B12122" s="1" t="s">
        <v>18697</v>
      </c>
      <c r="C12122" s="1" t="s">
        <v>437</v>
      </c>
      <c r="D12122" t="s">
        <v>18698</v>
      </c>
    </row>
    <row r="12123" spans="1:4" x14ac:dyDescent="0.25">
      <c r="A12123" s="4" t="str">
        <f>HYPERLINK("http://www.autodoc.ru/Web/price/art/SDYET10300R?analog=on","SDYET10300R")</f>
        <v>SDYET10300R</v>
      </c>
      <c r="B12123" s="1" t="s">
        <v>18699</v>
      </c>
      <c r="C12123" s="1" t="s">
        <v>437</v>
      </c>
      <c r="D12123" t="s">
        <v>18700</v>
      </c>
    </row>
    <row r="12124" spans="1:4" x14ac:dyDescent="0.25">
      <c r="A12124" s="4" t="str">
        <f>HYPERLINK("http://www.autodoc.ru/Web/price/art/SDYET10330?analog=on","SDYET10330")</f>
        <v>SDYET10330</v>
      </c>
      <c r="B12124" s="1" t="s">
        <v>18701</v>
      </c>
      <c r="C12124" s="1" t="s">
        <v>437</v>
      </c>
      <c r="D12124" t="s">
        <v>18702</v>
      </c>
    </row>
    <row r="12125" spans="1:4" x14ac:dyDescent="0.25">
      <c r="A12125" s="4" t="str">
        <f>HYPERLINK("http://www.autodoc.ru/Web/price/art/SDYET10380?analog=on","SDYET10380")</f>
        <v>SDYET10380</v>
      </c>
      <c r="B12125" s="1" t="s">
        <v>18703</v>
      </c>
      <c r="C12125" s="1" t="s">
        <v>437</v>
      </c>
      <c r="D12125" t="s">
        <v>18704</v>
      </c>
    </row>
    <row r="12126" spans="1:4" x14ac:dyDescent="0.25">
      <c r="A12126" s="4" t="str">
        <f>HYPERLINK("http://www.autodoc.ru/Web/price/art/SDYET10450XL?analog=on","SDYET10450XL")</f>
        <v>SDYET10450XL</v>
      </c>
      <c r="B12126" s="1" t="s">
        <v>18705</v>
      </c>
      <c r="C12126" s="1" t="s">
        <v>437</v>
      </c>
      <c r="D12126" t="s">
        <v>18706</v>
      </c>
    </row>
    <row r="12127" spans="1:4" x14ac:dyDescent="0.25">
      <c r="A12127" s="4" t="str">
        <f>HYPERLINK("http://www.autodoc.ru/Web/price/art/SDYET10450XR?analog=on","SDYET10450XR")</f>
        <v>SDYET10450XR</v>
      </c>
      <c r="B12127" s="1" t="s">
        <v>18707</v>
      </c>
      <c r="C12127" s="1" t="s">
        <v>437</v>
      </c>
      <c r="D12127" t="s">
        <v>18708</v>
      </c>
    </row>
    <row r="12128" spans="1:4" x14ac:dyDescent="0.25">
      <c r="A12128" s="4" t="str">
        <f>HYPERLINK("http://www.autodoc.ru/Web/price/art/SDYET10451XL?analog=on","SDYET10451XL")</f>
        <v>SDYET10451XL</v>
      </c>
      <c r="B12128" s="1" t="s">
        <v>18709</v>
      </c>
      <c r="C12128" s="1" t="s">
        <v>437</v>
      </c>
      <c r="D12128" t="s">
        <v>18710</v>
      </c>
    </row>
    <row r="12129" spans="1:4" x14ac:dyDescent="0.25">
      <c r="A12129" s="4" t="str">
        <f>HYPERLINK("http://www.autodoc.ru/Web/price/art/SDYET10451XR?analog=on","SDYET10451XR")</f>
        <v>SDYET10451XR</v>
      </c>
      <c r="B12129" s="1" t="s">
        <v>18711</v>
      </c>
      <c r="C12129" s="1" t="s">
        <v>437</v>
      </c>
      <c r="D12129" t="s">
        <v>18712</v>
      </c>
    </row>
    <row r="12130" spans="1:4" x14ac:dyDescent="0.25">
      <c r="A12130" s="4" t="str">
        <f>HYPERLINK("http://www.autodoc.ru/Web/price/art/SDYET10510L?analog=on","SDYET10510L")</f>
        <v>SDYET10510L</v>
      </c>
      <c r="B12130" s="1" t="s">
        <v>18713</v>
      </c>
      <c r="C12130" s="1" t="s">
        <v>437</v>
      </c>
      <c r="D12130" t="s">
        <v>18714</v>
      </c>
    </row>
    <row r="12131" spans="1:4" x14ac:dyDescent="0.25">
      <c r="A12131" s="4" t="str">
        <f>HYPERLINK("http://www.autodoc.ru/Web/price/art/SDYET10510R?analog=on","SDYET10510R")</f>
        <v>SDYET10510R</v>
      </c>
      <c r="B12131" s="1" t="s">
        <v>18715</v>
      </c>
      <c r="C12131" s="1" t="s">
        <v>437</v>
      </c>
      <c r="D12131" t="s">
        <v>18716</v>
      </c>
    </row>
    <row r="12132" spans="1:4" x14ac:dyDescent="0.25">
      <c r="A12132" s="4" t="str">
        <f>HYPERLINK("http://www.autodoc.ru/Web/price/art/SDYET10740L?analog=on","SDYET10740L")</f>
        <v>SDYET10740L</v>
      </c>
      <c r="B12132" s="1" t="s">
        <v>18717</v>
      </c>
      <c r="C12132" s="1" t="s">
        <v>437</v>
      </c>
      <c r="D12132" t="s">
        <v>18718</v>
      </c>
    </row>
    <row r="12133" spans="1:4" x14ac:dyDescent="0.25">
      <c r="A12133" s="4" t="str">
        <f>HYPERLINK("http://www.autodoc.ru/Web/price/art/SDYET10740R?analog=on","SDYET10740R")</f>
        <v>SDYET10740R</v>
      </c>
      <c r="B12133" s="1" t="s">
        <v>18719</v>
      </c>
      <c r="C12133" s="1" t="s">
        <v>437</v>
      </c>
      <c r="D12133" t="s">
        <v>18720</v>
      </c>
    </row>
    <row r="12134" spans="1:4" x14ac:dyDescent="0.25">
      <c r="A12134" s="4" t="str">
        <f>HYPERLINK("http://www.autodoc.ru/Web/price/art/SDSUP089F0?analog=on","SDSUP089F0")</f>
        <v>SDSUP089F0</v>
      </c>
      <c r="B12134" s="1" t="s">
        <v>18205</v>
      </c>
      <c r="C12134" s="1" t="s">
        <v>483</v>
      </c>
      <c r="D12134" t="s">
        <v>18206</v>
      </c>
    </row>
    <row r="12135" spans="1:4" x14ac:dyDescent="0.25">
      <c r="A12135" s="4" t="str">
        <f>HYPERLINK("http://www.autodoc.ru/Web/price/art/SDYET109R0L?analog=on","SDYET109R0L")</f>
        <v>SDYET109R0L</v>
      </c>
      <c r="B12135" s="1" t="s">
        <v>18721</v>
      </c>
      <c r="C12135" s="1" t="s">
        <v>437</v>
      </c>
      <c r="D12135" t="s">
        <v>18722</v>
      </c>
    </row>
    <row r="12136" spans="1:4" x14ac:dyDescent="0.25">
      <c r="A12136" s="4" t="str">
        <f>HYPERLINK("http://www.autodoc.ru/Web/price/art/SDYET109R0R?analog=on","SDYET109R0R")</f>
        <v>SDYET109R0R</v>
      </c>
      <c r="B12136" s="1" t="s">
        <v>18723</v>
      </c>
      <c r="C12136" s="1" t="s">
        <v>437</v>
      </c>
      <c r="D12136" t="s">
        <v>18724</v>
      </c>
    </row>
    <row r="12137" spans="1:4" x14ac:dyDescent="0.25">
      <c r="A12137" s="2" t="s">
        <v>18725</v>
      </c>
      <c r="B12137" s="2"/>
      <c r="C12137" s="2"/>
      <c r="D12137" s="2"/>
    </row>
    <row r="12138" spans="1:4" x14ac:dyDescent="0.25">
      <c r="A12138" s="3" t="s">
        <v>18726</v>
      </c>
      <c r="B12138" s="3"/>
      <c r="C12138" s="3"/>
      <c r="D12138" s="3"/>
    </row>
    <row r="12139" spans="1:4" x14ac:dyDescent="0.25">
      <c r="A12139" s="4" t="str">
        <f>HYPERLINK("http://www.autodoc.ru/Web/price/art/SMSIT98450L?analog=on","SMSIT98450L")</f>
        <v>SMSIT98450L</v>
      </c>
      <c r="B12139" s="1" t="s">
        <v>18727</v>
      </c>
      <c r="C12139" s="1" t="s">
        <v>9189</v>
      </c>
      <c r="D12139" t="s">
        <v>18728</v>
      </c>
    </row>
    <row r="12140" spans="1:4" x14ac:dyDescent="0.25">
      <c r="A12140" s="4" t="str">
        <f>HYPERLINK("http://www.autodoc.ru/Web/price/art/SMSIT98450R?analog=on","SMSIT98450R")</f>
        <v>SMSIT98450R</v>
      </c>
      <c r="B12140" s="1" t="s">
        <v>18729</v>
      </c>
      <c r="C12140" s="1" t="s">
        <v>9189</v>
      </c>
      <c r="D12140" t="s">
        <v>18730</v>
      </c>
    </row>
    <row r="12141" spans="1:4" x14ac:dyDescent="0.25">
      <c r="A12141" s="3" t="s">
        <v>18731</v>
      </c>
      <c r="B12141" s="3"/>
      <c r="C12141" s="3"/>
      <c r="D12141" s="3"/>
    </row>
    <row r="12142" spans="1:4" x14ac:dyDescent="0.25">
      <c r="A12142" s="4" t="str">
        <f>HYPERLINK("http://www.autodoc.ru/Web/price/art/SMFTW07450L?analog=on","SMFTW07450L")</f>
        <v>SMFTW07450L</v>
      </c>
      <c r="B12142" s="1" t="s">
        <v>18732</v>
      </c>
      <c r="C12142" s="1" t="s">
        <v>764</v>
      </c>
      <c r="D12142" t="s">
        <v>18733</v>
      </c>
    </row>
    <row r="12143" spans="1:4" x14ac:dyDescent="0.25">
      <c r="A12143" s="4" t="str">
        <f>HYPERLINK("http://www.autodoc.ru/Web/price/art/SMFTW07450R?analog=on","SMFTW07450R")</f>
        <v>SMFTW07450R</v>
      </c>
      <c r="B12143" s="1" t="s">
        <v>18734</v>
      </c>
      <c r="C12143" s="1" t="s">
        <v>764</v>
      </c>
      <c r="D12143" t="s">
        <v>18735</v>
      </c>
    </row>
    <row r="12144" spans="1:4" x14ac:dyDescent="0.25">
      <c r="A12144" s="4" t="str">
        <f>HYPERLINK("http://www.autodoc.ru/Web/price/art/SMFTW07451L?analog=on","SMFTW07451L")</f>
        <v>SMFTW07451L</v>
      </c>
      <c r="B12144" s="1" t="s">
        <v>18736</v>
      </c>
      <c r="C12144" s="1" t="s">
        <v>764</v>
      </c>
      <c r="D12144" t="s">
        <v>18737</v>
      </c>
    </row>
    <row r="12145" spans="1:4" x14ac:dyDescent="0.25">
      <c r="A12145" s="4" t="str">
        <f>HYPERLINK("http://www.autodoc.ru/Web/price/art/SMFTW07451R?analog=on","SMFTW07451R")</f>
        <v>SMFTW07451R</v>
      </c>
      <c r="B12145" s="1" t="s">
        <v>18738</v>
      </c>
      <c r="C12145" s="1" t="s">
        <v>764</v>
      </c>
      <c r="D12145" t="s">
        <v>18739</v>
      </c>
    </row>
    <row r="12146" spans="1:4" x14ac:dyDescent="0.25">
      <c r="A12146" s="2" t="s">
        <v>18740</v>
      </c>
      <c r="B12146" s="2"/>
      <c r="C12146" s="2"/>
      <c r="D12146" s="2"/>
    </row>
    <row r="12147" spans="1:4" x14ac:dyDescent="0.25">
      <c r="A12147" s="3" t="s">
        <v>18741</v>
      </c>
      <c r="B12147" s="3"/>
      <c r="C12147" s="3"/>
      <c r="D12147" s="3"/>
    </row>
    <row r="12148" spans="1:4" x14ac:dyDescent="0.25">
      <c r="A12148" s="4" t="str">
        <f>HYPERLINK("http://www.autodoc.ru/Web/price/art/VWAMR10000BL?analog=on","VWAMR10000BL")</f>
        <v>VWAMR10000BL</v>
      </c>
      <c r="B12148" s="1" t="s">
        <v>18742</v>
      </c>
      <c r="C12148" s="1" t="s">
        <v>437</v>
      </c>
      <c r="D12148" t="s">
        <v>18743</v>
      </c>
    </row>
    <row r="12149" spans="1:4" x14ac:dyDescent="0.25">
      <c r="A12149" s="4" t="str">
        <f>HYPERLINK("http://www.autodoc.ru/Web/price/art/VWAMR10000BR?analog=on","VWAMR10000BR")</f>
        <v>VWAMR10000BR</v>
      </c>
      <c r="B12149" s="1" t="s">
        <v>18744</v>
      </c>
      <c r="C12149" s="1" t="s">
        <v>437</v>
      </c>
      <c r="D12149" t="s">
        <v>18745</v>
      </c>
    </row>
    <row r="12150" spans="1:4" x14ac:dyDescent="0.25">
      <c r="A12150" s="4" t="str">
        <f>HYPERLINK("http://www.autodoc.ru/Web/price/art/VWAMR10070N?analog=on","VWAMR10070N")</f>
        <v>VWAMR10070N</v>
      </c>
      <c r="B12150" s="1" t="s">
        <v>18746</v>
      </c>
      <c r="C12150" s="1" t="s">
        <v>437</v>
      </c>
      <c r="D12150" t="s">
        <v>18747</v>
      </c>
    </row>
    <row r="12151" spans="1:4" x14ac:dyDescent="0.25">
      <c r="A12151" s="4" t="str">
        <f>HYPERLINK("http://www.autodoc.ru/Web/price/art/VWAMR13070L?analog=on","VWAMR13070L")</f>
        <v>VWAMR13070L</v>
      </c>
      <c r="B12151" s="1" t="s">
        <v>18748</v>
      </c>
      <c r="C12151" s="1" t="s">
        <v>1924</v>
      </c>
      <c r="D12151" t="s">
        <v>18749</v>
      </c>
    </row>
    <row r="12152" spans="1:4" x14ac:dyDescent="0.25">
      <c r="A12152" s="4" t="str">
        <f>HYPERLINK("http://www.autodoc.ru/Web/price/art/VWAMR13070R?analog=on","VWAMR13070R")</f>
        <v>VWAMR13070R</v>
      </c>
      <c r="B12152" s="1" t="s">
        <v>18750</v>
      </c>
      <c r="C12152" s="1" t="s">
        <v>1924</v>
      </c>
      <c r="D12152" t="s">
        <v>18751</v>
      </c>
    </row>
    <row r="12153" spans="1:4" x14ac:dyDescent="0.25">
      <c r="A12153" s="4" t="str">
        <f>HYPERLINK("http://www.autodoc.ru/Web/price/art/VWAMR13100?analog=on","VWAMR13100")</f>
        <v>VWAMR13100</v>
      </c>
      <c r="B12153" s="1" t="s">
        <v>18752</v>
      </c>
      <c r="C12153" s="1" t="s">
        <v>1924</v>
      </c>
      <c r="D12153" t="s">
        <v>18753</v>
      </c>
    </row>
    <row r="12154" spans="1:4" x14ac:dyDescent="0.25">
      <c r="A12154" s="4" t="str">
        <f>HYPERLINK("http://www.autodoc.ru/Web/price/art/VWAMR13101?analog=on","VWAMR13101")</f>
        <v>VWAMR13101</v>
      </c>
      <c r="B12154" s="1" t="s">
        <v>18752</v>
      </c>
      <c r="C12154" s="1" t="s">
        <v>1924</v>
      </c>
      <c r="D12154" t="s">
        <v>18754</v>
      </c>
    </row>
    <row r="12155" spans="1:4" x14ac:dyDescent="0.25">
      <c r="A12155" s="4" t="str">
        <f>HYPERLINK("http://www.autodoc.ru/Web/price/art/VWAMR10120L?analog=on","VWAMR10120L")</f>
        <v>VWAMR10120L</v>
      </c>
      <c r="B12155" s="1" t="s">
        <v>18755</v>
      </c>
      <c r="C12155" s="1" t="s">
        <v>437</v>
      </c>
      <c r="D12155" t="s">
        <v>18756</v>
      </c>
    </row>
    <row r="12156" spans="1:4" x14ac:dyDescent="0.25">
      <c r="A12156" s="4" t="str">
        <f>HYPERLINK("http://www.autodoc.ru/Web/price/art/VWAMR10120R?analog=on","VWAMR10120R")</f>
        <v>VWAMR10120R</v>
      </c>
      <c r="B12156" s="1" t="s">
        <v>18757</v>
      </c>
      <c r="C12156" s="1" t="s">
        <v>437</v>
      </c>
      <c r="D12156" t="s">
        <v>18758</v>
      </c>
    </row>
    <row r="12157" spans="1:4" x14ac:dyDescent="0.25">
      <c r="A12157" s="4" t="str">
        <f>HYPERLINK("http://www.autodoc.ru/Web/price/art/VWAMR10121L?analog=on","VWAMR10121L")</f>
        <v>VWAMR10121L</v>
      </c>
      <c r="B12157" s="1" t="s">
        <v>18759</v>
      </c>
      <c r="C12157" s="1" t="s">
        <v>437</v>
      </c>
      <c r="D12157" t="s">
        <v>18760</v>
      </c>
    </row>
    <row r="12158" spans="1:4" x14ac:dyDescent="0.25">
      <c r="A12158" s="4" t="str">
        <f>HYPERLINK("http://www.autodoc.ru/Web/price/art/VWAMR10121R?analog=on","VWAMR10121R")</f>
        <v>VWAMR10121R</v>
      </c>
      <c r="B12158" s="1" t="s">
        <v>18759</v>
      </c>
      <c r="C12158" s="1" t="s">
        <v>437</v>
      </c>
      <c r="D12158" t="s">
        <v>18761</v>
      </c>
    </row>
    <row r="12159" spans="1:4" x14ac:dyDescent="0.25">
      <c r="A12159" s="4" t="str">
        <f>HYPERLINK("http://www.autodoc.ru/Web/price/art/VWAMR13160?analog=on","VWAMR13160")</f>
        <v>VWAMR13160</v>
      </c>
      <c r="B12159" s="1" t="s">
        <v>18762</v>
      </c>
      <c r="C12159" s="1" t="s">
        <v>1924</v>
      </c>
      <c r="D12159" t="s">
        <v>18763</v>
      </c>
    </row>
    <row r="12160" spans="1:4" x14ac:dyDescent="0.25">
      <c r="A12160" s="4" t="str">
        <f>HYPERLINK("http://www.autodoc.ru/Web/price/art/VWAMR10160?analog=on","VWAMR10160")</f>
        <v>VWAMR10160</v>
      </c>
      <c r="B12160" s="1" t="s">
        <v>18764</v>
      </c>
      <c r="C12160" s="1" t="s">
        <v>437</v>
      </c>
      <c r="D12160" t="s">
        <v>18763</v>
      </c>
    </row>
    <row r="12161" spans="1:4" x14ac:dyDescent="0.25">
      <c r="A12161" s="4" t="str">
        <f>HYPERLINK("http://www.autodoc.ru/Web/price/art/VWAMR10170L?analog=on","VWAMR10170L")</f>
        <v>VWAMR10170L</v>
      </c>
      <c r="B12161" s="1" t="s">
        <v>18765</v>
      </c>
      <c r="C12161" s="1" t="s">
        <v>437</v>
      </c>
      <c r="D12161" t="s">
        <v>18766</v>
      </c>
    </row>
    <row r="12162" spans="1:4" x14ac:dyDescent="0.25">
      <c r="A12162" s="4" t="str">
        <f>HYPERLINK("http://www.autodoc.ru/Web/price/art/VWAMR10170R?analog=on","VWAMR10170R")</f>
        <v>VWAMR10170R</v>
      </c>
      <c r="B12162" s="1" t="s">
        <v>18767</v>
      </c>
      <c r="C12162" s="1" t="s">
        <v>437</v>
      </c>
      <c r="D12162" t="s">
        <v>18768</v>
      </c>
    </row>
    <row r="12163" spans="1:4" x14ac:dyDescent="0.25">
      <c r="A12163" s="4" t="str">
        <f>HYPERLINK("http://www.autodoc.ru/Web/price/art/VWAMR10190L?analog=on","VWAMR10190L")</f>
        <v>VWAMR10190L</v>
      </c>
      <c r="B12163" s="1" t="s">
        <v>18769</v>
      </c>
      <c r="C12163" s="1" t="s">
        <v>437</v>
      </c>
      <c r="D12163" t="s">
        <v>18770</v>
      </c>
    </row>
    <row r="12164" spans="1:4" x14ac:dyDescent="0.25">
      <c r="A12164" s="4" t="str">
        <f>HYPERLINK("http://www.autodoc.ru/Web/price/art/VWAMR13190L?analog=on","VWAMR13190L")</f>
        <v>VWAMR13190L</v>
      </c>
      <c r="B12164" s="1" t="s">
        <v>18771</v>
      </c>
      <c r="C12164" s="1" t="s">
        <v>1924</v>
      </c>
      <c r="D12164" t="s">
        <v>18772</v>
      </c>
    </row>
    <row r="12165" spans="1:4" x14ac:dyDescent="0.25">
      <c r="A12165" s="4" t="str">
        <f>HYPERLINK("http://www.autodoc.ru/Web/price/art/VWAMR10190R?analog=on","VWAMR10190R")</f>
        <v>VWAMR10190R</v>
      </c>
      <c r="B12165" s="1" t="s">
        <v>18773</v>
      </c>
      <c r="C12165" s="1" t="s">
        <v>437</v>
      </c>
      <c r="D12165" t="s">
        <v>18774</v>
      </c>
    </row>
    <row r="12166" spans="1:4" x14ac:dyDescent="0.25">
      <c r="A12166" s="4" t="str">
        <f>HYPERLINK("http://www.autodoc.ru/Web/price/art/VWAMR13190R?analog=on","VWAMR13190R")</f>
        <v>VWAMR13190R</v>
      </c>
      <c r="B12166" s="1" t="s">
        <v>18775</v>
      </c>
      <c r="C12166" s="1" t="s">
        <v>1924</v>
      </c>
      <c r="D12166" t="s">
        <v>18776</v>
      </c>
    </row>
    <row r="12167" spans="1:4" x14ac:dyDescent="0.25">
      <c r="A12167" s="4" t="str">
        <f>HYPERLINK("http://www.autodoc.ru/Web/price/art/VWAMR10191L?analog=on","VWAMR10191L")</f>
        <v>VWAMR10191L</v>
      </c>
      <c r="B12167" s="1" t="s">
        <v>18777</v>
      </c>
      <c r="C12167" s="1" t="s">
        <v>437</v>
      </c>
      <c r="D12167" t="s">
        <v>18772</v>
      </c>
    </row>
    <row r="12168" spans="1:4" x14ac:dyDescent="0.25">
      <c r="A12168" s="4" t="str">
        <f>HYPERLINK("http://www.autodoc.ru/Web/price/art/VWAMR13191L?analog=on","VWAMR13191L")</f>
        <v>VWAMR13191L</v>
      </c>
      <c r="B12168" s="1" t="s">
        <v>18778</v>
      </c>
      <c r="C12168" s="1" t="s">
        <v>1924</v>
      </c>
      <c r="D12168" t="s">
        <v>18779</v>
      </c>
    </row>
    <row r="12169" spans="1:4" x14ac:dyDescent="0.25">
      <c r="A12169" s="4" t="str">
        <f>HYPERLINK("http://www.autodoc.ru/Web/price/art/VWAMR10191R?analog=on","VWAMR10191R")</f>
        <v>VWAMR10191R</v>
      </c>
      <c r="B12169" s="1" t="s">
        <v>18780</v>
      </c>
      <c r="C12169" s="1" t="s">
        <v>437</v>
      </c>
      <c r="D12169" t="s">
        <v>18776</v>
      </c>
    </row>
    <row r="12170" spans="1:4" x14ac:dyDescent="0.25">
      <c r="A12170" s="4" t="str">
        <f>HYPERLINK("http://www.autodoc.ru/Web/price/art/VWAMR13191R?analog=on","VWAMR13191R")</f>
        <v>VWAMR13191R</v>
      </c>
      <c r="B12170" s="1" t="s">
        <v>18781</v>
      </c>
      <c r="C12170" s="1" t="s">
        <v>1924</v>
      </c>
      <c r="D12170" t="s">
        <v>18782</v>
      </c>
    </row>
    <row r="12171" spans="1:4" x14ac:dyDescent="0.25">
      <c r="A12171" s="4" t="str">
        <f>HYPERLINK("http://www.autodoc.ru/Web/price/art/VWAMR10240?analog=on","VWAMR10240")</f>
        <v>VWAMR10240</v>
      </c>
      <c r="B12171" s="1" t="s">
        <v>18783</v>
      </c>
      <c r="C12171" s="1" t="s">
        <v>437</v>
      </c>
      <c r="D12171" t="s">
        <v>18784</v>
      </c>
    </row>
    <row r="12172" spans="1:4" x14ac:dyDescent="0.25">
      <c r="A12172" s="4" t="str">
        <f>HYPERLINK("http://www.autodoc.ru/Web/price/art/VWPLO10281Z?analog=on","VWPLO10281Z")</f>
        <v>VWPLO10281Z</v>
      </c>
      <c r="B12172" s="1" t="s">
        <v>18785</v>
      </c>
      <c r="C12172" s="1" t="s">
        <v>437</v>
      </c>
      <c r="D12172" t="s">
        <v>18786</v>
      </c>
    </row>
    <row r="12173" spans="1:4" x14ac:dyDescent="0.25">
      <c r="A12173" s="4" t="str">
        <f>HYPERLINK("http://www.autodoc.ru/Web/price/art/VWAMR10310N?analog=on","VWAMR10310N")</f>
        <v>VWAMR10310N</v>
      </c>
      <c r="B12173" s="1" t="s">
        <v>18787</v>
      </c>
      <c r="C12173" s="1" t="s">
        <v>437</v>
      </c>
      <c r="D12173" t="s">
        <v>18788</v>
      </c>
    </row>
    <row r="12174" spans="1:4" x14ac:dyDescent="0.25">
      <c r="A12174" s="4" t="str">
        <f>HYPERLINK("http://www.autodoc.ru/Web/price/art/VWAMR10330?analog=on","VWAMR10330")</f>
        <v>VWAMR10330</v>
      </c>
      <c r="B12174" s="1" t="s">
        <v>18789</v>
      </c>
      <c r="C12174" s="1" t="s">
        <v>437</v>
      </c>
      <c r="D12174" t="s">
        <v>18790</v>
      </c>
    </row>
    <row r="12175" spans="1:4" x14ac:dyDescent="0.25">
      <c r="A12175" s="4" t="str">
        <f>HYPERLINK("http://www.autodoc.ru/Web/price/art/VWAMR104C0?analog=on","VWAMR104C0")</f>
        <v>VWAMR104C0</v>
      </c>
      <c r="C12175" s="1" t="s">
        <v>437</v>
      </c>
      <c r="D12175" t="s">
        <v>18791</v>
      </c>
    </row>
    <row r="12176" spans="1:4" x14ac:dyDescent="0.25">
      <c r="A12176" s="4" t="str">
        <f>HYPERLINK("http://www.autodoc.ru/Web/price/art/VWAMR10450XL?analog=on","VWAMR10450XL")</f>
        <v>VWAMR10450XL</v>
      </c>
      <c r="B12176" s="1" t="s">
        <v>18792</v>
      </c>
      <c r="C12176" s="1" t="s">
        <v>437</v>
      </c>
      <c r="D12176" t="s">
        <v>18793</v>
      </c>
    </row>
    <row r="12177" spans="1:4" x14ac:dyDescent="0.25">
      <c r="A12177" s="4" t="str">
        <f>HYPERLINK("http://www.autodoc.ru/Web/price/art/VWAMR10450XR?analog=on","VWAMR10450XR")</f>
        <v>VWAMR10450XR</v>
      </c>
      <c r="B12177" s="1" t="s">
        <v>18794</v>
      </c>
      <c r="C12177" s="1" t="s">
        <v>437</v>
      </c>
      <c r="D12177" t="s">
        <v>18795</v>
      </c>
    </row>
    <row r="12178" spans="1:4" x14ac:dyDescent="0.25">
      <c r="A12178" s="4" t="str">
        <f>HYPERLINK("http://www.autodoc.ru/Web/price/art/VWAMR10451XL?analog=on","VWAMR10451XL")</f>
        <v>VWAMR10451XL</v>
      </c>
      <c r="B12178" s="1" t="s">
        <v>18796</v>
      </c>
      <c r="C12178" s="1" t="s">
        <v>437</v>
      </c>
      <c r="D12178" t="s">
        <v>18797</v>
      </c>
    </row>
    <row r="12179" spans="1:4" x14ac:dyDescent="0.25">
      <c r="A12179" s="4" t="str">
        <f>HYPERLINK("http://www.autodoc.ru/Web/price/art/VWAMR10451XR?analog=on","VWAMR10451XR")</f>
        <v>VWAMR10451XR</v>
      </c>
      <c r="B12179" s="1" t="s">
        <v>18798</v>
      </c>
      <c r="C12179" s="1" t="s">
        <v>437</v>
      </c>
      <c r="D12179" t="s">
        <v>18799</v>
      </c>
    </row>
    <row r="12180" spans="1:4" x14ac:dyDescent="0.25">
      <c r="A12180" s="4" t="str">
        <f>HYPERLINK("http://www.autodoc.ru/Web/price/art/VWAMR10510L?analog=on","VWAMR10510L")</f>
        <v>VWAMR10510L</v>
      </c>
      <c r="B12180" s="1" t="s">
        <v>18800</v>
      </c>
      <c r="C12180" s="1" t="s">
        <v>437</v>
      </c>
      <c r="D12180" t="s">
        <v>18801</v>
      </c>
    </row>
    <row r="12181" spans="1:4" x14ac:dyDescent="0.25">
      <c r="A12181" s="4" t="str">
        <f>HYPERLINK("http://www.autodoc.ru/Web/price/art/VWAMR10510R?analog=on","VWAMR10510R")</f>
        <v>VWAMR10510R</v>
      </c>
      <c r="B12181" s="1" t="s">
        <v>18802</v>
      </c>
      <c r="C12181" s="1" t="s">
        <v>437</v>
      </c>
      <c r="D12181" t="s">
        <v>18803</v>
      </c>
    </row>
    <row r="12182" spans="1:4" x14ac:dyDescent="0.25">
      <c r="A12182" s="4" t="str">
        <f>HYPERLINK("http://www.autodoc.ru/Web/price/art/VWAMR10520L?analog=on","VWAMR10520L")</f>
        <v>VWAMR10520L</v>
      </c>
      <c r="B12182" s="1" t="s">
        <v>18804</v>
      </c>
      <c r="C12182" s="1" t="s">
        <v>437</v>
      </c>
      <c r="D12182" t="s">
        <v>18805</v>
      </c>
    </row>
    <row r="12183" spans="1:4" x14ac:dyDescent="0.25">
      <c r="A12183" s="4" t="str">
        <f>HYPERLINK("http://www.autodoc.ru/Web/price/art/VWAMR10520R?analog=on","VWAMR10520R")</f>
        <v>VWAMR10520R</v>
      </c>
      <c r="B12183" s="1" t="s">
        <v>18806</v>
      </c>
      <c r="C12183" s="1" t="s">
        <v>437</v>
      </c>
      <c r="D12183" t="s">
        <v>18807</v>
      </c>
    </row>
    <row r="12184" spans="1:4" x14ac:dyDescent="0.25">
      <c r="A12184" s="4" t="str">
        <f>HYPERLINK("http://www.autodoc.ru/Web/price/art/VWAMR10600?analog=on","VWAMR10600")</f>
        <v>VWAMR10600</v>
      </c>
      <c r="B12184" s="1" t="s">
        <v>18808</v>
      </c>
      <c r="C12184" s="1" t="s">
        <v>437</v>
      </c>
      <c r="D12184" t="s">
        <v>18809</v>
      </c>
    </row>
    <row r="12185" spans="1:4" x14ac:dyDescent="0.25">
      <c r="A12185" s="4" t="str">
        <f>HYPERLINK("http://www.autodoc.ru/Web/price/art/VWAMR10740L?analog=on","VWAMR10740L")</f>
        <v>VWAMR10740L</v>
      </c>
      <c r="B12185" s="1" t="s">
        <v>18810</v>
      </c>
      <c r="C12185" s="1" t="s">
        <v>437</v>
      </c>
      <c r="D12185" t="s">
        <v>18811</v>
      </c>
    </row>
    <row r="12186" spans="1:4" x14ac:dyDescent="0.25">
      <c r="A12186" s="4" t="str">
        <f>HYPERLINK("http://www.autodoc.ru/Web/price/art/VWAMR13740L?analog=on","VWAMR13740L")</f>
        <v>VWAMR13740L</v>
      </c>
      <c r="B12186" s="1" t="s">
        <v>18812</v>
      </c>
      <c r="C12186" s="1" t="s">
        <v>1924</v>
      </c>
      <c r="D12186" t="s">
        <v>18811</v>
      </c>
    </row>
    <row r="12187" spans="1:4" x14ac:dyDescent="0.25">
      <c r="A12187" s="4" t="str">
        <f>HYPERLINK("http://www.autodoc.ru/Web/price/art/VWAMR13740R?analog=on","VWAMR13740R")</f>
        <v>VWAMR13740R</v>
      </c>
      <c r="B12187" s="1" t="s">
        <v>18813</v>
      </c>
      <c r="C12187" s="1" t="s">
        <v>1924</v>
      </c>
      <c r="D12187" t="s">
        <v>18814</v>
      </c>
    </row>
    <row r="12188" spans="1:4" x14ac:dyDescent="0.25">
      <c r="A12188" s="4" t="str">
        <f>HYPERLINK("http://www.autodoc.ru/Web/price/art/VWAMR10740R?analog=on","VWAMR10740R")</f>
        <v>VWAMR10740R</v>
      </c>
      <c r="B12188" s="1" t="s">
        <v>18815</v>
      </c>
      <c r="C12188" s="1" t="s">
        <v>437</v>
      </c>
      <c r="D12188" t="s">
        <v>18814</v>
      </c>
    </row>
    <row r="12189" spans="1:4" x14ac:dyDescent="0.25">
      <c r="A12189" s="4" t="str">
        <f>HYPERLINK("http://www.autodoc.ru/Web/price/art/VWAMR10741L?analog=on","VWAMR10741L")</f>
        <v>VWAMR10741L</v>
      </c>
      <c r="B12189" s="1" t="s">
        <v>18810</v>
      </c>
      <c r="C12189" s="1" t="s">
        <v>437</v>
      </c>
      <c r="D12189" t="s">
        <v>18816</v>
      </c>
    </row>
    <row r="12190" spans="1:4" x14ac:dyDescent="0.25">
      <c r="A12190" s="4" t="str">
        <f>HYPERLINK("http://www.autodoc.ru/Web/price/art/VWAMR13741L?analog=on","VWAMR13741L")</f>
        <v>VWAMR13741L</v>
      </c>
      <c r="B12190" s="1" t="s">
        <v>18817</v>
      </c>
      <c r="C12190" s="1" t="s">
        <v>1924</v>
      </c>
      <c r="D12190" t="s">
        <v>18818</v>
      </c>
    </row>
    <row r="12191" spans="1:4" x14ac:dyDescent="0.25">
      <c r="A12191" s="4" t="str">
        <f>HYPERLINK("http://www.autodoc.ru/Web/price/art/VWAMR10741R?analog=on","VWAMR10741R")</f>
        <v>VWAMR10741R</v>
      </c>
      <c r="B12191" s="1" t="s">
        <v>18815</v>
      </c>
      <c r="C12191" s="1" t="s">
        <v>437</v>
      </c>
      <c r="D12191" t="s">
        <v>18819</v>
      </c>
    </row>
    <row r="12192" spans="1:4" x14ac:dyDescent="0.25">
      <c r="A12192" s="4" t="str">
        <f>HYPERLINK("http://www.autodoc.ru/Web/price/art/VWAMR13741R?analog=on","VWAMR13741R")</f>
        <v>VWAMR13741R</v>
      </c>
      <c r="B12192" s="1" t="s">
        <v>18820</v>
      </c>
      <c r="C12192" s="1" t="s">
        <v>1924</v>
      </c>
      <c r="D12192" t="s">
        <v>18821</v>
      </c>
    </row>
    <row r="12193" spans="1:4" x14ac:dyDescent="0.25">
      <c r="A12193" s="4" t="str">
        <f>HYPERLINK("http://www.autodoc.ru/Web/price/art/VWAMR109A0L?analog=on","VWAMR109A0L")</f>
        <v>VWAMR109A0L</v>
      </c>
      <c r="B12193" s="1" t="s">
        <v>18822</v>
      </c>
      <c r="C12193" s="1" t="s">
        <v>437</v>
      </c>
      <c r="D12193" t="s">
        <v>18823</v>
      </c>
    </row>
    <row r="12194" spans="1:4" x14ac:dyDescent="0.25">
      <c r="A12194" s="4" t="str">
        <f>HYPERLINK("http://www.autodoc.ru/Web/price/art/VWAMR109A0R?analog=on","VWAMR109A0R")</f>
        <v>VWAMR109A0R</v>
      </c>
      <c r="B12194" s="1" t="s">
        <v>18824</v>
      </c>
      <c r="C12194" s="1" t="s">
        <v>437</v>
      </c>
      <c r="D12194" t="s">
        <v>18825</v>
      </c>
    </row>
    <row r="12195" spans="1:4" x14ac:dyDescent="0.25">
      <c r="A12195" s="4" t="str">
        <f>HYPERLINK("http://www.autodoc.ru/Web/price/art/VWAMR10910?analog=on","VWAMR10910")</f>
        <v>VWAMR10910</v>
      </c>
      <c r="B12195" s="1" t="s">
        <v>18826</v>
      </c>
      <c r="C12195" s="1" t="s">
        <v>437</v>
      </c>
      <c r="D12195" t="s">
        <v>18827</v>
      </c>
    </row>
    <row r="12196" spans="1:4" x14ac:dyDescent="0.25">
      <c r="A12196" s="4" t="str">
        <f>HYPERLINK("http://www.autodoc.ru/Web/price/art/VWAMR10930?analog=on","VWAMR10930")</f>
        <v>VWAMR10930</v>
      </c>
      <c r="B12196" s="1" t="s">
        <v>18828</v>
      </c>
      <c r="C12196" s="1" t="s">
        <v>437</v>
      </c>
      <c r="D12196" t="s">
        <v>18829</v>
      </c>
    </row>
    <row r="12197" spans="1:4" x14ac:dyDescent="0.25">
      <c r="A12197" s="4" t="str">
        <f>HYPERLINK("http://www.autodoc.ru/Web/price/art/VWAMR109F0?analog=on","VWAMR109F0")</f>
        <v>VWAMR109F0</v>
      </c>
      <c r="B12197" s="1" t="s">
        <v>18830</v>
      </c>
      <c r="C12197" s="1" t="s">
        <v>437</v>
      </c>
      <c r="D12197" t="s">
        <v>18831</v>
      </c>
    </row>
    <row r="12198" spans="1:4" x14ac:dyDescent="0.25">
      <c r="A12198" s="4" t="str">
        <f>HYPERLINK("http://www.autodoc.ru/Web/price/art/VWAMR109R0L?analog=on","VWAMR109R0L")</f>
        <v>VWAMR109R0L</v>
      </c>
      <c r="B12198" s="1" t="s">
        <v>18832</v>
      </c>
      <c r="C12198" s="1" t="s">
        <v>437</v>
      </c>
      <c r="D12198" t="s">
        <v>18833</v>
      </c>
    </row>
    <row r="12199" spans="1:4" x14ac:dyDescent="0.25">
      <c r="A12199" s="4" t="str">
        <f>HYPERLINK("http://www.autodoc.ru/Web/price/art/VWAMR109R0R?analog=on","VWAMR109R0R")</f>
        <v>VWAMR109R0R</v>
      </c>
      <c r="B12199" s="1" t="s">
        <v>18834</v>
      </c>
      <c r="C12199" s="1" t="s">
        <v>437</v>
      </c>
      <c r="D12199" t="s">
        <v>18835</v>
      </c>
    </row>
    <row r="12200" spans="1:4" x14ac:dyDescent="0.25">
      <c r="A12200" s="4" t="str">
        <f>HYPERLINK("http://www.autodoc.ru/Web/price/art/VWAMR109R1L?analog=on","VWAMR109R1L")</f>
        <v>VWAMR109R1L</v>
      </c>
      <c r="B12200" s="1" t="s">
        <v>18836</v>
      </c>
      <c r="C12200" s="1" t="s">
        <v>437</v>
      </c>
      <c r="D12200" t="s">
        <v>18837</v>
      </c>
    </row>
    <row r="12201" spans="1:4" x14ac:dyDescent="0.25">
      <c r="A12201" s="4" t="str">
        <f>HYPERLINK("http://www.autodoc.ru/Web/price/art/VWAMR109R1R?analog=on","VWAMR109R1R")</f>
        <v>VWAMR109R1R</v>
      </c>
      <c r="B12201" s="1" t="s">
        <v>18838</v>
      </c>
      <c r="C12201" s="1" t="s">
        <v>437</v>
      </c>
      <c r="D12201" t="s">
        <v>18839</v>
      </c>
    </row>
    <row r="12202" spans="1:4" x14ac:dyDescent="0.25">
      <c r="A12202" s="3" t="s">
        <v>18840</v>
      </c>
      <c r="B12202" s="3"/>
      <c r="C12202" s="3"/>
      <c r="D12202" s="3"/>
    </row>
    <row r="12203" spans="1:4" x14ac:dyDescent="0.25">
      <c r="A12203" s="4" t="str">
        <f>HYPERLINK("http://www.autodoc.ru/Web/price/art/VWBTL98000L?analog=on","VWBTL98000L")</f>
        <v>VWBTL98000L</v>
      </c>
      <c r="B12203" s="1" t="s">
        <v>18841</v>
      </c>
      <c r="C12203" s="1" t="s">
        <v>3432</v>
      </c>
      <c r="D12203" t="s">
        <v>18842</v>
      </c>
    </row>
    <row r="12204" spans="1:4" x14ac:dyDescent="0.25">
      <c r="A12204" s="4" t="str">
        <f>HYPERLINK("http://www.autodoc.ru/Web/price/art/VWBTL98000R?analog=on","VWBTL98000R")</f>
        <v>VWBTL98000R</v>
      </c>
      <c r="B12204" s="1" t="s">
        <v>18843</v>
      </c>
      <c r="C12204" s="1" t="s">
        <v>3432</v>
      </c>
      <c r="D12204" t="s">
        <v>18844</v>
      </c>
    </row>
    <row r="12205" spans="1:4" x14ac:dyDescent="0.25">
      <c r="A12205" s="4" t="str">
        <f>HYPERLINK("http://www.autodoc.ru/Web/price/art/VWBTL98160X?analog=on","VWBTL98160X")</f>
        <v>VWBTL98160X</v>
      </c>
      <c r="B12205" s="1" t="s">
        <v>18845</v>
      </c>
      <c r="C12205" s="1" t="s">
        <v>699</v>
      </c>
      <c r="D12205" t="s">
        <v>18846</v>
      </c>
    </row>
    <row r="12206" spans="1:4" x14ac:dyDescent="0.25">
      <c r="A12206" s="4" t="str">
        <f>HYPERLINK("http://www.autodoc.ru/Web/price/art/VWBTL98270PL?analog=on","VWBTL98270PL")</f>
        <v>VWBTL98270PL</v>
      </c>
      <c r="B12206" s="1" t="s">
        <v>18847</v>
      </c>
      <c r="C12206" s="1" t="s">
        <v>699</v>
      </c>
      <c r="D12206" t="s">
        <v>18848</v>
      </c>
    </row>
    <row r="12207" spans="1:4" x14ac:dyDescent="0.25">
      <c r="A12207" s="4" t="str">
        <f>HYPERLINK("http://www.autodoc.ru/Web/price/art/VWBTL98270PR?analog=on","VWBTL98270PR")</f>
        <v>VWBTL98270PR</v>
      </c>
      <c r="B12207" s="1" t="s">
        <v>18849</v>
      </c>
      <c r="C12207" s="1" t="s">
        <v>699</v>
      </c>
      <c r="D12207" t="s">
        <v>18850</v>
      </c>
    </row>
    <row r="12208" spans="1:4" x14ac:dyDescent="0.25">
      <c r="A12208" s="4" t="str">
        <f>HYPERLINK("http://www.autodoc.ru/Web/price/art/VWBTL98330?analog=on","VWBTL98330")</f>
        <v>VWBTL98330</v>
      </c>
      <c r="B12208" s="1" t="s">
        <v>18851</v>
      </c>
      <c r="C12208" s="1" t="s">
        <v>699</v>
      </c>
      <c r="D12208" t="s">
        <v>18852</v>
      </c>
    </row>
    <row r="12209" spans="1:4" x14ac:dyDescent="0.25">
      <c r="A12209" s="4" t="str">
        <f>HYPERLINK("http://www.autodoc.ru/Web/price/art/VWGLF98810Z?analog=on","VWGLF98810Z")</f>
        <v>VWGLF98810Z</v>
      </c>
      <c r="B12209" s="1" t="s">
        <v>17607</v>
      </c>
      <c r="C12209" s="1" t="s">
        <v>699</v>
      </c>
      <c r="D12209" t="s">
        <v>17608</v>
      </c>
    </row>
    <row r="12210" spans="1:4" x14ac:dyDescent="0.25">
      <c r="A12210" s="4" t="str">
        <f>HYPERLINK("http://www.autodoc.ru/Web/price/art/VWBTL98931?analog=on","VWBTL98931")</f>
        <v>VWBTL98931</v>
      </c>
      <c r="B12210" s="1" t="s">
        <v>18853</v>
      </c>
      <c r="C12210" s="1" t="s">
        <v>699</v>
      </c>
      <c r="D12210" t="s">
        <v>18854</v>
      </c>
    </row>
    <row r="12211" spans="1:4" x14ac:dyDescent="0.25">
      <c r="A12211" s="4" t="str">
        <f>HYPERLINK("http://www.autodoc.ru/Web/price/art/VWGLF98960Z?analog=on","VWGLF98960Z")</f>
        <v>VWGLF98960Z</v>
      </c>
      <c r="B12211" s="1" t="s">
        <v>698</v>
      </c>
      <c r="C12211" s="1" t="s">
        <v>699</v>
      </c>
      <c r="D12211" t="s">
        <v>700</v>
      </c>
    </row>
    <row r="12212" spans="1:4" x14ac:dyDescent="0.25">
      <c r="A12212" s="4" t="str">
        <f>HYPERLINK("http://www.autodoc.ru/Web/price/art/VWSRN01970?analog=on","VWSRN01970")</f>
        <v>VWSRN01970</v>
      </c>
      <c r="B12212" s="1" t="s">
        <v>7735</v>
      </c>
      <c r="C12212" s="1" t="s">
        <v>618</v>
      </c>
      <c r="D12212" t="s">
        <v>7736</v>
      </c>
    </row>
    <row r="12213" spans="1:4" x14ac:dyDescent="0.25">
      <c r="A12213" s="4" t="str">
        <f>HYPERLINK("http://www.autodoc.ru/Web/price/art/VWGLF98971?analog=on","VWGLF98971")</f>
        <v>VWGLF98971</v>
      </c>
      <c r="B12213" s="1" t="s">
        <v>703</v>
      </c>
      <c r="C12213" s="1" t="s">
        <v>699</v>
      </c>
      <c r="D12213" t="s">
        <v>704</v>
      </c>
    </row>
    <row r="12214" spans="1:4" x14ac:dyDescent="0.25">
      <c r="A12214" s="3" t="s">
        <v>18855</v>
      </c>
      <c r="B12214" s="3"/>
      <c r="C12214" s="3"/>
      <c r="D12214" s="3"/>
    </row>
    <row r="12215" spans="1:4" x14ac:dyDescent="0.25">
      <c r="A12215" s="4" t="str">
        <f>HYPERLINK("http://www.autodoc.ru/Web/price/art/VWBOR98000L?analog=on","VWBOR98000L")</f>
        <v>VWBOR98000L</v>
      </c>
      <c r="B12215" s="1" t="s">
        <v>18856</v>
      </c>
      <c r="C12215" s="1" t="s">
        <v>699</v>
      </c>
      <c r="D12215" t="s">
        <v>18857</v>
      </c>
    </row>
    <row r="12216" spans="1:4" x14ac:dyDescent="0.25">
      <c r="A12216" s="4" t="str">
        <f>HYPERLINK("http://www.autodoc.ru/Web/price/art/VWBOR98000R?analog=on","VWBOR98000R")</f>
        <v>VWBOR98000R</v>
      </c>
      <c r="B12216" s="1" t="s">
        <v>18858</v>
      </c>
      <c r="C12216" s="1" t="s">
        <v>699</v>
      </c>
      <c r="D12216" t="s">
        <v>18859</v>
      </c>
    </row>
    <row r="12217" spans="1:4" x14ac:dyDescent="0.25">
      <c r="A12217" s="4" t="str">
        <f>HYPERLINK("http://www.autodoc.ru/Web/price/art/VWBOR98001L?analog=on","VWBOR98001L")</f>
        <v>VWBOR98001L</v>
      </c>
      <c r="B12217" s="1" t="s">
        <v>18860</v>
      </c>
      <c r="C12217" s="1" t="s">
        <v>699</v>
      </c>
      <c r="D12217" t="s">
        <v>18861</v>
      </c>
    </row>
    <row r="12218" spans="1:4" x14ac:dyDescent="0.25">
      <c r="A12218" s="4" t="str">
        <f>HYPERLINK("http://www.autodoc.ru/Web/price/art/VWBOR98001R?analog=on","VWBOR98001R")</f>
        <v>VWBOR98001R</v>
      </c>
      <c r="B12218" s="1" t="s">
        <v>18862</v>
      </c>
      <c r="C12218" s="1" t="s">
        <v>699</v>
      </c>
      <c r="D12218" t="s">
        <v>18863</v>
      </c>
    </row>
    <row r="12219" spans="1:4" x14ac:dyDescent="0.25">
      <c r="A12219" s="4" t="str">
        <f>HYPERLINK("http://www.autodoc.ru/Web/price/art/VWBOR98002L?analog=on","VWBOR98002L")</f>
        <v>VWBOR98002L</v>
      </c>
      <c r="B12219" s="1" t="s">
        <v>18856</v>
      </c>
      <c r="C12219" s="1" t="s">
        <v>699</v>
      </c>
      <c r="D12219" t="s">
        <v>18864</v>
      </c>
    </row>
    <row r="12220" spans="1:4" x14ac:dyDescent="0.25">
      <c r="A12220" s="4" t="str">
        <f>HYPERLINK("http://www.autodoc.ru/Web/price/art/VWBOR98002R?analog=on","VWBOR98002R")</f>
        <v>VWBOR98002R</v>
      </c>
      <c r="B12220" s="1" t="s">
        <v>18858</v>
      </c>
      <c r="C12220" s="1" t="s">
        <v>699</v>
      </c>
      <c r="D12220" t="s">
        <v>18865</v>
      </c>
    </row>
    <row r="12221" spans="1:4" x14ac:dyDescent="0.25">
      <c r="A12221" s="4" t="str">
        <f>HYPERLINK("http://www.autodoc.ru/Web/price/art/VWBOR98003HN?analog=on","VWBOR98003HN")</f>
        <v>VWBOR98003HN</v>
      </c>
      <c r="B12221" s="1" t="s">
        <v>18866</v>
      </c>
      <c r="C12221" s="1" t="s">
        <v>699</v>
      </c>
      <c r="D12221" t="s">
        <v>18867</v>
      </c>
    </row>
    <row r="12222" spans="1:4" x14ac:dyDescent="0.25">
      <c r="A12222" s="4" t="str">
        <f>HYPERLINK("http://www.autodoc.ru/Web/price/art/VWBOR98004BN?analog=on","VWBOR98004BN")</f>
        <v>VWBOR98004BN</v>
      </c>
      <c r="B12222" s="1" t="s">
        <v>18866</v>
      </c>
      <c r="C12222" s="1" t="s">
        <v>699</v>
      </c>
      <c r="D12222" t="s">
        <v>18868</v>
      </c>
    </row>
    <row r="12223" spans="1:4" x14ac:dyDescent="0.25">
      <c r="A12223" s="4" t="str">
        <f>HYPERLINK("http://www.autodoc.ru/Web/price/art/VWBOR98005HN?analog=on","VWBOR98005HN")</f>
        <v>VWBOR98005HN</v>
      </c>
      <c r="B12223" s="1" t="s">
        <v>18866</v>
      </c>
      <c r="C12223" s="1" t="s">
        <v>699</v>
      </c>
      <c r="D12223" t="s">
        <v>18869</v>
      </c>
    </row>
    <row r="12224" spans="1:4" x14ac:dyDescent="0.25">
      <c r="A12224" s="4" t="str">
        <f>HYPERLINK("http://www.autodoc.ru/Web/price/art/VWBOR98005BN?analog=on","VWBOR98005BN")</f>
        <v>VWBOR98005BN</v>
      </c>
      <c r="B12224" s="1" t="s">
        <v>18866</v>
      </c>
      <c r="C12224" s="1" t="s">
        <v>699</v>
      </c>
      <c r="D12224" t="s">
        <v>18870</v>
      </c>
    </row>
    <row r="12225" spans="1:4" x14ac:dyDescent="0.25">
      <c r="A12225" s="4" t="str">
        <f>HYPERLINK("http://www.autodoc.ru/Web/price/art/VWBOR98100X?analog=on","VWBOR98100X")</f>
        <v>VWBOR98100X</v>
      </c>
      <c r="B12225" s="1" t="s">
        <v>18871</v>
      </c>
      <c r="C12225" s="1" t="s">
        <v>699</v>
      </c>
      <c r="D12225" t="s">
        <v>18872</v>
      </c>
    </row>
    <row r="12226" spans="1:4" x14ac:dyDescent="0.25">
      <c r="A12226" s="4" t="str">
        <f>HYPERLINK("http://www.autodoc.ru/Web/price/art/VWBOR98100B?analog=on","VWBOR98100B")</f>
        <v>VWBOR98100B</v>
      </c>
      <c r="B12226" s="1" t="s">
        <v>18873</v>
      </c>
      <c r="C12226" s="1" t="s">
        <v>699</v>
      </c>
      <c r="D12226" t="s">
        <v>18874</v>
      </c>
    </row>
    <row r="12227" spans="1:4" x14ac:dyDescent="0.25">
      <c r="A12227" s="4" t="str">
        <f>HYPERLINK("http://www.autodoc.ru/Web/price/art/VWBOR98160X?analog=on","VWBOR98160X")</f>
        <v>VWBOR98160X</v>
      </c>
      <c r="B12227" s="1" t="s">
        <v>18875</v>
      </c>
      <c r="C12227" s="1" t="s">
        <v>699</v>
      </c>
      <c r="D12227" t="s">
        <v>18876</v>
      </c>
    </row>
    <row r="12228" spans="1:4" x14ac:dyDescent="0.25">
      <c r="A12228" s="4" t="str">
        <f>HYPERLINK("http://www.autodoc.ru/Web/price/art/VWBOR98161X?analog=on","VWBOR98161X")</f>
        <v>VWBOR98161X</v>
      </c>
      <c r="B12228" s="1" t="s">
        <v>18875</v>
      </c>
      <c r="C12228" s="1" t="s">
        <v>699</v>
      </c>
      <c r="D12228" t="s">
        <v>18877</v>
      </c>
    </row>
    <row r="12229" spans="1:4" x14ac:dyDescent="0.25">
      <c r="A12229" s="4" t="str">
        <f>HYPERLINK("http://www.autodoc.ru/Web/price/art/VWBOR98162X?analog=on","VWBOR98162X")</f>
        <v>VWBOR98162X</v>
      </c>
      <c r="B12229" s="1" t="s">
        <v>18875</v>
      </c>
      <c r="C12229" s="1" t="s">
        <v>699</v>
      </c>
      <c r="D12229" t="s">
        <v>18878</v>
      </c>
    </row>
    <row r="12230" spans="1:4" x14ac:dyDescent="0.25">
      <c r="A12230" s="4" t="str">
        <f>HYPERLINK("http://www.autodoc.ru/Web/price/art/VWBOR98170X?analog=on","VWBOR98170X")</f>
        <v>VWBOR98170X</v>
      </c>
      <c r="B12230" s="1" t="s">
        <v>18879</v>
      </c>
      <c r="C12230" s="1" t="s">
        <v>699</v>
      </c>
      <c r="D12230" t="s">
        <v>18880</v>
      </c>
    </row>
    <row r="12231" spans="1:4" x14ac:dyDescent="0.25">
      <c r="A12231" s="4" t="str">
        <f>HYPERLINK("http://www.autodoc.ru/Web/price/art/VWBOR98170B?analog=on","VWBOR98170B")</f>
        <v>VWBOR98170B</v>
      </c>
      <c r="B12231" s="1" t="s">
        <v>18881</v>
      </c>
      <c r="C12231" s="1" t="s">
        <v>699</v>
      </c>
      <c r="D12231" t="s">
        <v>18882</v>
      </c>
    </row>
    <row r="12232" spans="1:4" x14ac:dyDescent="0.25">
      <c r="A12232" s="4" t="str">
        <f>HYPERLINK("http://www.autodoc.ru/Web/price/art/VWBOR98190L?analog=on","VWBOR98190L")</f>
        <v>VWBOR98190L</v>
      </c>
      <c r="B12232" s="1" t="s">
        <v>18883</v>
      </c>
      <c r="C12232" s="1" t="s">
        <v>699</v>
      </c>
      <c r="D12232" t="s">
        <v>18884</v>
      </c>
    </row>
    <row r="12233" spans="1:4" x14ac:dyDescent="0.25">
      <c r="A12233" s="4" t="str">
        <f>HYPERLINK("http://www.autodoc.ru/Web/price/art/VWBOR98190R?analog=on","VWBOR98190R")</f>
        <v>VWBOR98190R</v>
      </c>
      <c r="B12233" s="1" t="s">
        <v>18885</v>
      </c>
      <c r="C12233" s="1" t="s">
        <v>699</v>
      </c>
      <c r="D12233" t="s">
        <v>18886</v>
      </c>
    </row>
    <row r="12234" spans="1:4" x14ac:dyDescent="0.25">
      <c r="A12234" s="4" t="str">
        <f>HYPERLINK("http://www.autodoc.ru/Web/price/art/VWBOR98190C?analog=on","VWBOR98190C")</f>
        <v>VWBOR98190C</v>
      </c>
      <c r="B12234" s="1" t="s">
        <v>18887</v>
      </c>
      <c r="C12234" s="1" t="s">
        <v>699</v>
      </c>
      <c r="D12234" t="s">
        <v>18888</v>
      </c>
    </row>
    <row r="12235" spans="1:4" x14ac:dyDescent="0.25">
      <c r="A12235" s="4" t="str">
        <f>HYPERLINK("http://www.autodoc.ru/Web/price/art/VWBOR98220B?analog=on","VWBOR98220B")</f>
        <v>VWBOR98220B</v>
      </c>
      <c r="B12235" s="1" t="s">
        <v>18889</v>
      </c>
      <c r="C12235" s="1" t="s">
        <v>699</v>
      </c>
      <c r="D12235" t="s">
        <v>18890</v>
      </c>
    </row>
    <row r="12236" spans="1:4" x14ac:dyDescent="0.25">
      <c r="A12236" s="4" t="str">
        <f>HYPERLINK("http://www.autodoc.ru/Web/price/art/VWBOR98221B?analog=on","VWBOR98221B")</f>
        <v>VWBOR98221B</v>
      </c>
      <c r="B12236" s="1" t="s">
        <v>18889</v>
      </c>
      <c r="C12236" s="1" t="s">
        <v>699</v>
      </c>
      <c r="D12236" t="s">
        <v>18891</v>
      </c>
    </row>
    <row r="12237" spans="1:4" x14ac:dyDescent="0.25">
      <c r="A12237" s="4" t="str">
        <f>HYPERLINK("http://www.autodoc.ru/Web/price/art/VWBOR98270L?analog=on","VWBOR98270L")</f>
        <v>VWBOR98270L</v>
      </c>
      <c r="B12237" s="1" t="s">
        <v>18892</v>
      </c>
      <c r="C12237" s="1" t="s">
        <v>699</v>
      </c>
      <c r="D12237" t="s">
        <v>18893</v>
      </c>
    </row>
    <row r="12238" spans="1:4" x14ac:dyDescent="0.25">
      <c r="A12238" s="4" t="str">
        <f>HYPERLINK("http://www.autodoc.ru/Web/price/art/VWBOR98270R?analog=on","VWBOR98270R")</f>
        <v>VWBOR98270R</v>
      </c>
      <c r="B12238" s="1" t="s">
        <v>18894</v>
      </c>
      <c r="C12238" s="1" t="s">
        <v>699</v>
      </c>
      <c r="D12238" t="s">
        <v>18895</v>
      </c>
    </row>
    <row r="12239" spans="1:4" x14ac:dyDescent="0.25">
      <c r="A12239" s="4" t="str">
        <f>HYPERLINK("http://www.autodoc.ru/Web/price/art/VWPAS97280LZ?analog=on","VWPAS97280LZ")</f>
        <v>VWPAS97280LZ</v>
      </c>
      <c r="B12239" s="1" t="s">
        <v>7733</v>
      </c>
      <c r="C12239" s="1" t="s">
        <v>1074</v>
      </c>
      <c r="D12239" t="s">
        <v>7734</v>
      </c>
    </row>
    <row r="12240" spans="1:4" x14ac:dyDescent="0.25">
      <c r="A12240" s="4" t="str">
        <f>HYPERLINK("http://www.autodoc.ru/Web/price/art/VWPAS97281HN?analog=on","VWPAS97281HN")</f>
        <v>VWPAS97281HN</v>
      </c>
      <c r="B12240" s="1" t="s">
        <v>7733</v>
      </c>
      <c r="C12240" s="1" t="s">
        <v>1074</v>
      </c>
      <c r="D12240" t="s">
        <v>18896</v>
      </c>
    </row>
    <row r="12241" spans="1:4" x14ac:dyDescent="0.25">
      <c r="A12241" s="4" t="str">
        <f>HYPERLINK("http://www.autodoc.ru/Web/price/art/VWGLF98300L?analog=on","VWGLF98300L")</f>
        <v>VWGLF98300L</v>
      </c>
      <c r="B12241" s="1" t="s">
        <v>18897</v>
      </c>
      <c r="C12241" s="1" t="s">
        <v>699</v>
      </c>
      <c r="D12241" t="s">
        <v>18898</v>
      </c>
    </row>
    <row r="12242" spans="1:4" x14ac:dyDescent="0.25">
      <c r="A12242" s="4" t="str">
        <f>HYPERLINK("http://www.autodoc.ru/Web/price/art/VWGLF98300R?analog=on","VWGLF98300R")</f>
        <v>VWGLF98300R</v>
      </c>
      <c r="B12242" s="1" t="s">
        <v>18899</v>
      </c>
      <c r="C12242" s="1" t="s">
        <v>699</v>
      </c>
      <c r="D12242" t="s">
        <v>18900</v>
      </c>
    </row>
    <row r="12243" spans="1:4" x14ac:dyDescent="0.25">
      <c r="A12243" s="4" t="str">
        <f>HYPERLINK("http://www.autodoc.ru/Web/price/art/VWGLF98301L?analog=on","VWGLF98301L")</f>
        <v>VWGLF98301L</v>
      </c>
      <c r="B12243" s="1" t="s">
        <v>18901</v>
      </c>
      <c r="C12243" s="1" t="s">
        <v>699</v>
      </c>
      <c r="D12243" t="s">
        <v>18902</v>
      </c>
    </row>
    <row r="12244" spans="1:4" x14ac:dyDescent="0.25">
      <c r="A12244" s="4" t="str">
        <f>HYPERLINK("http://www.autodoc.ru/Web/price/art/VWGLF98301R?analog=on","VWGLF98301R")</f>
        <v>VWGLF98301R</v>
      </c>
      <c r="B12244" s="1" t="s">
        <v>18903</v>
      </c>
      <c r="C12244" s="1" t="s">
        <v>699</v>
      </c>
      <c r="D12244" t="s">
        <v>18904</v>
      </c>
    </row>
    <row r="12245" spans="1:4" x14ac:dyDescent="0.25">
      <c r="A12245" s="4" t="str">
        <f>HYPERLINK("http://www.autodoc.ru/Web/price/art/VWBOR98330?analog=on","VWBOR98330")</f>
        <v>VWBOR98330</v>
      </c>
      <c r="B12245" s="1" t="s">
        <v>18905</v>
      </c>
      <c r="C12245" s="1" t="s">
        <v>699</v>
      </c>
      <c r="D12245" t="s">
        <v>18906</v>
      </c>
    </row>
    <row r="12246" spans="1:4" x14ac:dyDescent="0.25">
      <c r="A12246" s="4" t="str">
        <f>HYPERLINK("http://www.autodoc.ru/Web/price/art/VWGLF98380?analog=on","VWGLF98380")</f>
        <v>VWGLF98380</v>
      </c>
      <c r="B12246" s="1" t="s">
        <v>18907</v>
      </c>
      <c r="C12246" s="1" t="s">
        <v>699</v>
      </c>
      <c r="D12246" t="s">
        <v>18908</v>
      </c>
    </row>
    <row r="12247" spans="1:4" x14ac:dyDescent="0.25">
      <c r="A12247" s="4" t="str">
        <f>HYPERLINK("http://www.autodoc.ru/Web/price/art/VWGLF98381?analog=on","VWGLF98381")</f>
        <v>VWGLF98381</v>
      </c>
      <c r="B12247" s="1" t="s">
        <v>18907</v>
      </c>
      <c r="C12247" s="1" t="s">
        <v>699</v>
      </c>
      <c r="D12247" t="s">
        <v>18909</v>
      </c>
    </row>
    <row r="12248" spans="1:4" x14ac:dyDescent="0.25">
      <c r="A12248" s="4" t="str">
        <f>HYPERLINK("http://www.autodoc.ru/Web/price/art/VWGLF98450L?analog=on","VWGLF98450L")</f>
        <v>VWGLF98450L</v>
      </c>
      <c r="B12248" s="1" t="s">
        <v>18910</v>
      </c>
      <c r="C12248" s="1" t="s">
        <v>699</v>
      </c>
      <c r="D12248" t="s">
        <v>18911</v>
      </c>
    </row>
    <row r="12249" spans="1:4" x14ac:dyDescent="0.25">
      <c r="A12249" s="4" t="str">
        <f>HYPERLINK("http://www.autodoc.ru/Web/price/art/VWGLF98450XL?analog=on","VWGLF98450XL")</f>
        <v>VWGLF98450XL</v>
      </c>
      <c r="B12249" s="1" t="s">
        <v>18912</v>
      </c>
      <c r="C12249" s="1" t="s">
        <v>699</v>
      </c>
      <c r="D12249" t="s">
        <v>18913</v>
      </c>
    </row>
    <row r="12250" spans="1:4" x14ac:dyDescent="0.25">
      <c r="A12250" s="4" t="str">
        <f>HYPERLINK("http://www.autodoc.ru/Web/price/art/VWGLF98450R?analog=on","VWGLF98450R")</f>
        <v>VWGLF98450R</v>
      </c>
      <c r="B12250" s="1" t="s">
        <v>18914</v>
      </c>
      <c r="C12250" s="1" t="s">
        <v>699</v>
      </c>
      <c r="D12250" t="s">
        <v>18915</v>
      </c>
    </row>
    <row r="12251" spans="1:4" x14ac:dyDescent="0.25">
      <c r="A12251" s="4" t="str">
        <f>HYPERLINK("http://www.autodoc.ru/Web/price/art/VWGLF98450XR?analog=on","VWGLF98450XR")</f>
        <v>VWGLF98450XR</v>
      </c>
      <c r="B12251" s="1" t="s">
        <v>18916</v>
      </c>
      <c r="C12251" s="1" t="s">
        <v>699</v>
      </c>
      <c r="D12251" t="s">
        <v>18917</v>
      </c>
    </row>
    <row r="12252" spans="1:4" x14ac:dyDescent="0.25">
      <c r="A12252" s="4" t="str">
        <f>HYPERLINK("http://www.autodoc.ru/Web/price/art/VWGLF98460L?analog=on","VWGLF98460L")</f>
        <v>VWGLF98460L</v>
      </c>
      <c r="B12252" s="1" t="s">
        <v>18918</v>
      </c>
      <c r="C12252" s="1" t="s">
        <v>699</v>
      </c>
      <c r="D12252" t="s">
        <v>18919</v>
      </c>
    </row>
    <row r="12253" spans="1:4" x14ac:dyDescent="0.25">
      <c r="A12253" s="4" t="str">
        <f>HYPERLINK("http://www.autodoc.ru/Web/price/art/VWGLF98460R?analog=on","VWGLF98460R")</f>
        <v>VWGLF98460R</v>
      </c>
      <c r="B12253" s="1" t="s">
        <v>18920</v>
      </c>
      <c r="C12253" s="1" t="s">
        <v>699</v>
      </c>
      <c r="D12253" t="s">
        <v>18921</v>
      </c>
    </row>
    <row r="12254" spans="1:4" x14ac:dyDescent="0.25">
      <c r="A12254" s="4" t="str">
        <f>HYPERLINK("http://www.autodoc.ru/Web/price/art/VWGLF98500BN?analog=on","VWGLF98500BN")</f>
        <v>VWGLF98500BN</v>
      </c>
      <c r="C12254" s="1" t="s">
        <v>699</v>
      </c>
      <c r="D12254" t="s">
        <v>18922</v>
      </c>
    </row>
    <row r="12255" spans="1:4" x14ac:dyDescent="0.25">
      <c r="A12255" s="4" t="str">
        <f>HYPERLINK("http://www.autodoc.ru/Web/price/art/VWBOR98600?analog=on","VWBOR98600")</f>
        <v>VWBOR98600</v>
      </c>
      <c r="C12255" s="1" t="s">
        <v>699</v>
      </c>
      <c r="D12255" t="s">
        <v>18923</v>
      </c>
    </row>
    <row r="12256" spans="1:4" x14ac:dyDescent="0.25">
      <c r="A12256" s="4" t="str">
        <f>HYPERLINK("http://www.autodoc.ru/Web/price/art/VWBOR98640X?analog=on","VWBOR98640X")</f>
        <v>VWBOR98640X</v>
      </c>
      <c r="B12256" s="1" t="s">
        <v>18924</v>
      </c>
      <c r="C12256" s="1" t="s">
        <v>699</v>
      </c>
      <c r="D12256" t="s">
        <v>18925</v>
      </c>
    </row>
    <row r="12257" spans="1:4" x14ac:dyDescent="0.25">
      <c r="A12257" s="4" t="str">
        <f>HYPERLINK("http://www.autodoc.ru/Web/price/art/VWBOR98641X?analog=on","VWBOR98641X")</f>
        <v>VWBOR98641X</v>
      </c>
      <c r="B12257" s="1" t="s">
        <v>18926</v>
      </c>
      <c r="C12257" s="1" t="s">
        <v>699</v>
      </c>
      <c r="D12257" t="s">
        <v>18927</v>
      </c>
    </row>
    <row r="12258" spans="1:4" x14ac:dyDescent="0.25">
      <c r="A12258" s="4" t="str">
        <f>HYPERLINK("http://www.autodoc.ru/Web/price/art/VWBOR98660?analog=on","VWBOR98660")</f>
        <v>VWBOR98660</v>
      </c>
      <c r="B12258" s="1" t="s">
        <v>18928</v>
      </c>
      <c r="C12258" s="1" t="s">
        <v>699</v>
      </c>
      <c r="D12258" t="s">
        <v>18929</v>
      </c>
    </row>
    <row r="12259" spans="1:4" x14ac:dyDescent="0.25">
      <c r="A12259" s="4" t="str">
        <f>HYPERLINK("http://www.autodoc.ru/Web/price/art/VWBOR98680?analog=on","VWBOR98680")</f>
        <v>VWBOR98680</v>
      </c>
      <c r="B12259" s="1" t="s">
        <v>18930</v>
      </c>
      <c r="C12259" s="1" t="s">
        <v>699</v>
      </c>
      <c r="D12259" t="s">
        <v>18931</v>
      </c>
    </row>
    <row r="12260" spans="1:4" x14ac:dyDescent="0.25">
      <c r="A12260" s="4" t="str">
        <f>HYPERLINK("http://www.autodoc.ru/Web/price/art/VWBOR98740HN?analog=on","VWBOR98740HN")</f>
        <v>VWBOR98740HN</v>
      </c>
      <c r="B12260" s="1" t="s">
        <v>18932</v>
      </c>
      <c r="C12260" s="1" t="s">
        <v>699</v>
      </c>
      <c r="D12260" t="s">
        <v>18933</v>
      </c>
    </row>
    <row r="12261" spans="1:4" x14ac:dyDescent="0.25">
      <c r="A12261" s="4" t="str">
        <f>HYPERLINK("http://www.autodoc.ru/Web/price/art/VWBOR98740BN?analog=on","VWBOR98740BN")</f>
        <v>VWBOR98740BN</v>
      </c>
      <c r="B12261" s="1" t="s">
        <v>18932</v>
      </c>
      <c r="C12261" s="1" t="s">
        <v>699</v>
      </c>
      <c r="D12261" t="s">
        <v>18934</v>
      </c>
    </row>
    <row r="12262" spans="1:4" x14ac:dyDescent="0.25">
      <c r="A12262" s="4" t="str">
        <f>HYPERLINK("http://www.autodoc.ru/Web/price/art/VWBOR98741RWL?analog=on","VWBOR98741RWL")</f>
        <v>VWBOR98741RWL</v>
      </c>
      <c r="B12262" s="1" t="s">
        <v>18935</v>
      </c>
      <c r="C12262" s="1" t="s">
        <v>699</v>
      </c>
      <c r="D12262" t="s">
        <v>18936</v>
      </c>
    </row>
    <row r="12263" spans="1:4" x14ac:dyDescent="0.25">
      <c r="A12263" s="4" t="str">
        <f>HYPERLINK("http://www.autodoc.ru/Web/price/art/VWBOR98741RWR?analog=on","VWBOR98741RWR")</f>
        <v>VWBOR98741RWR</v>
      </c>
      <c r="B12263" s="1" t="s">
        <v>18937</v>
      </c>
      <c r="C12263" s="1" t="s">
        <v>699</v>
      </c>
      <c r="D12263" t="s">
        <v>18938</v>
      </c>
    </row>
    <row r="12264" spans="1:4" x14ac:dyDescent="0.25">
      <c r="A12264" s="4" t="str">
        <f>HYPERLINK("http://www.autodoc.ru/Web/price/art/VWBOR98742RTL?analog=on","VWBOR98742RTL")</f>
        <v>VWBOR98742RTL</v>
      </c>
      <c r="B12264" s="1" t="s">
        <v>18939</v>
      </c>
      <c r="C12264" s="1" t="s">
        <v>699</v>
      </c>
      <c r="D12264" t="s">
        <v>18940</v>
      </c>
    </row>
    <row r="12265" spans="1:4" x14ac:dyDescent="0.25">
      <c r="A12265" s="4" t="str">
        <f>HYPERLINK("http://www.autodoc.ru/Web/price/art/VWBOR98742RTR?analog=on","VWBOR98742RTR")</f>
        <v>VWBOR98742RTR</v>
      </c>
      <c r="B12265" s="1" t="s">
        <v>18941</v>
      </c>
      <c r="C12265" s="1" t="s">
        <v>699</v>
      </c>
      <c r="D12265" t="s">
        <v>18942</v>
      </c>
    </row>
    <row r="12266" spans="1:4" x14ac:dyDescent="0.25">
      <c r="A12266" s="4" t="str">
        <f>HYPERLINK("http://www.autodoc.ru/Web/price/art/VWBOR98742RWL?analog=on","VWBOR98742RWL")</f>
        <v>VWBOR98742RWL</v>
      </c>
      <c r="B12266" s="1" t="s">
        <v>18935</v>
      </c>
      <c r="C12266" s="1" t="s">
        <v>699</v>
      </c>
      <c r="D12266" t="s">
        <v>18943</v>
      </c>
    </row>
    <row r="12267" spans="1:4" x14ac:dyDescent="0.25">
      <c r="A12267" s="4" t="str">
        <f>HYPERLINK("http://www.autodoc.ru/Web/price/art/VWBOR98742RWR?analog=on","VWBOR98742RWR")</f>
        <v>VWBOR98742RWR</v>
      </c>
      <c r="B12267" s="1" t="s">
        <v>18937</v>
      </c>
      <c r="C12267" s="1" t="s">
        <v>699</v>
      </c>
      <c r="D12267" t="s">
        <v>18944</v>
      </c>
    </row>
    <row r="12268" spans="1:4" x14ac:dyDescent="0.25">
      <c r="A12268" s="4" t="str">
        <f>HYPERLINK("http://www.autodoc.ru/Web/price/art/VWBOR98744HN?analog=on","VWBOR98744HN")</f>
        <v>VWBOR98744HN</v>
      </c>
      <c r="B12268" s="1" t="s">
        <v>18932</v>
      </c>
      <c r="C12268" s="1" t="s">
        <v>699</v>
      </c>
      <c r="D12268" t="s">
        <v>18945</v>
      </c>
    </row>
    <row r="12269" spans="1:4" x14ac:dyDescent="0.25">
      <c r="A12269" s="4" t="str">
        <f>HYPERLINK("http://www.autodoc.ru/Web/price/art/VWBOR98744BN?analog=on","VWBOR98744BN")</f>
        <v>VWBOR98744BN</v>
      </c>
      <c r="B12269" s="1" t="s">
        <v>18932</v>
      </c>
      <c r="C12269" s="1" t="s">
        <v>699</v>
      </c>
      <c r="D12269" t="s">
        <v>18946</v>
      </c>
    </row>
    <row r="12270" spans="1:4" x14ac:dyDescent="0.25">
      <c r="A12270" s="4" t="str">
        <f>HYPERLINK("http://www.autodoc.ru/Web/price/art/VWGLF98810Z?analog=on","VWGLF98810Z")</f>
        <v>VWGLF98810Z</v>
      </c>
      <c r="B12270" s="1" t="s">
        <v>17607</v>
      </c>
      <c r="C12270" s="1" t="s">
        <v>699</v>
      </c>
      <c r="D12270" t="s">
        <v>17608</v>
      </c>
    </row>
    <row r="12271" spans="1:4" x14ac:dyDescent="0.25">
      <c r="A12271" s="4" t="str">
        <f>HYPERLINK("http://www.autodoc.ru/Web/price/art/SDOCT96911?analog=on","SDOCT96911")</f>
        <v>SDOCT96911</v>
      </c>
      <c r="B12271" s="1" t="s">
        <v>17609</v>
      </c>
      <c r="C12271" s="1" t="s">
        <v>5918</v>
      </c>
      <c r="D12271" t="s">
        <v>17610</v>
      </c>
    </row>
    <row r="12272" spans="1:4" x14ac:dyDescent="0.25">
      <c r="A12272" s="4" t="str">
        <f>HYPERLINK("http://www.autodoc.ru/Web/price/art/VWGLF97913?analog=on","VWGLF97913")</f>
        <v>VWGLF97913</v>
      </c>
      <c r="B12272" s="1" t="s">
        <v>688</v>
      </c>
      <c r="C12272" s="1" t="s">
        <v>19</v>
      </c>
      <c r="D12272" t="s">
        <v>689</v>
      </c>
    </row>
    <row r="12273" spans="1:4" x14ac:dyDescent="0.25">
      <c r="A12273" s="4" t="str">
        <f>HYPERLINK("http://www.autodoc.ru/Web/price/art/VWGLF98920?analog=on","VWGLF98920")</f>
        <v>VWGLF98920</v>
      </c>
      <c r="B12273" s="1" t="s">
        <v>18947</v>
      </c>
      <c r="C12273" s="1" t="s">
        <v>699</v>
      </c>
      <c r="D12273" t="s">
        <v>18948</v>
      </c>
    </row>
    <row r="12274" spans="1:4" x14ac:dyDescent="0.25">
      <c r="A12274" s="4" t="str">
        <f>HYPERLINK("http://www.autodoc.ru/Web/price/art/VWGLF98921?analog=on","VWGLF98921")</f>
        <v>VWGLF98921</v>
      </c>
      <c r="B12274" s="1" t="s">
        <v>18949</v>
      </c>
      <c r="C12274" s="1" t="s">
        <v>699</v>
      </c>
      <c r="D12274" t="s">
        <v>18950</v>
      </c>
    </row>
    <row r="12275" spans="1:4" x14ac:dyDescent="0.25">
      <c r="A12275" s="4" t="str">
        <f>HYPERLINK("http://www.autodoc.ru/Web/price/art/VWGLF98922?analog=on","VWGLF98922")</f>
        <v>VWGLF98922</v>
      </c>
      <c r="B12275" s="1" t="s">
        <v>18951</v>
      </c>
      <c r="C12275" s="1" t="s">
        <v>699</v>
      </c>
      <c r="D12275" t="s">
        <v>18952</v>
      </c>
    </row>
    <row r="12276" spans="1:4" x14ac:dyDescent="0.25">
      <c r="A12276" s="4" t="str">
        <f>HYPERLINK("http://www.autodoc.ru/Web/price/art/VWGLF98960Z?analog=on","VWGLF98960Z")</f>
        <v>VWGLF98960Z</v>
      </c>
      <c r="B12276" s="1" t="s">
        <v>698</v>
      </c>
      <c r="C12276" s="1" t="s">
        <v>699</v>
      </c>
      <c r="D12276" t="s">
        <v>700</v>
      </c>
    </row>
    <row r="12277" spans="1:4" x14ac:dyDescent="0.25">
      <c r="A12277" s="4" t="str">
        <f>HYPERLINK("http://www.autodoc.ru/Web/price/art/VWGLF98970?analog=on","VWGLF98970")</f>
        <v>VWGLF98970</v>
      </c>
      <c r="B12277" s="1" t="s">
        <v>701</v>
      </c>
      <c r="C12277" s="1" t="s">
        <v>699</v>
      </c>
      <c r="D12277" t="s">
        <v>702</v>
      </c>
    </row>
    <row r="12278" spans="1:4" x14ac:dyDescent="0.25">
      <c r="A12278" s="4" t="str">
        <f>HYPERLINK("http://www.autodoc.ru/Web/price/art/SDFAB00971?analog=on","SDFAB00971")</f>
        <v>SDFAB00971</v>
      </c>
      <c r="B12278" s="1" t="s">
        <v>17763</v>
      </c>
      <c r="C12278" s="1" t="s">
        <v>17764</v>
      </c>
      <c r="D12278" t="s">
        <v>17765</v>
      </c>
    </row>
    <row r="12279" spans="1:4" x14ac:dyDescent="0.25">
      <c r="A12279" s="4" t="str">
        <f>HYPERLINK("http://www.autodoc.ru/Web/price/art/VWGLF98971?analog=on","VWGLF98971")</f>
        <v>VWGLF98971</v>
      </c>
      <c r="B12279" s="1" t="s">
        <v>703</v>
      </c>
      <c r="C12279" s="1" t="s">
        <v>699</v>
      </c>
      <c r="D12279" t="s">
        <v>704</v>
      </c>
    </row>
    <row r="12280" spans="1:4" x14ac:dyDescent="0.25">
      <c r="A12280" s="3" t="s">
        <v>18953</v>
      </c>
      <c r="B12280" s="3"/>
      <c r="C12280" s="3"/>
      <c r="D12280" s="3"/>
    </row>
    <row r="12281" spans="1:4" x14ac:dyDescent="0.25">
      <c r="A12281" s="4" t="str">
        <f>HYPERLINK("http://www.autodoc.ru/Web/price/art/VWTUR03000L?analog=on","VWTUR03000L")</f>
        <v>VWTUR03000L</v>
      </c>
      <c r="B12281" s="1" t="s">
        <v>18954</v>
      </c>
      <c r="C12281" s="1" t="s">
        <v>12870</v>
      </c>
      <c r="D12281" t="s">
        <v>18955</v>
      </c>
    </row>
    <row r="12282" spans="1:4" x14ac:dyDescent="0.25">
      <c r="A12282" s="4" t="str">
        <f>HYPERLINK("http://www.autodoc.ru/Web/price/art/VWTUR03000R?analog=on","VWTUR03000R")</f>
        <v>VWTUR03000R</v>
      </c>
      <c r="B12282" s="1" t="s">
        <v>18956</v>
      </c>
      <c r="C12282" s="1" t="s">
        <v>12870</v>
      </c>
      <c r="D12282" t="s">
        <v>18957</v>
      </c>
    </row>
    <row r="12283" spans="1:4" x14ac:dyDescent="0.25">
      <c r="A12283" s="4" t="str">
        <f>HYPERLINK("http://www.autodoc.ru/Web/price/art/VWTUR03001L?analog=on","VWTUR03001L")</f>
        <v>VWTUR03001L</v>
      </c>
      <c r="B12283" s="1" t="s">
        <v>18958</v>
      </c>
      <c r="C12283" s="1" t="s">
        <v>12870</v>
      </c>
      <c r="D12283" t="s">
        <v>18959</v>
      </c>
    </row>
    <row r="12284" spans="1:4" x14ac:dyDescent="0.25">
      <c r="A12284" s="4" t="str">
        <f>HYPERLINK("http://www.autodoc.ru/Web/price/art/VWTUR03001R?analog=on","VWTUR03001R")</f>
        <v>VWTUR03001R</v>
      </c>
      <c r="B12284" s="1" t="s">
        <v>18960</v>
      </c>
      <c r="C12284" s="1" t="s">
        <v>12870</v>
      </c>
      <c r="D12284" t="s">
        <v>18961</v>
      </c>
    </row>
    <row r="12285" spans="1:4" x14ac:dyDescent="0.25">
      <c r="A12285" s="4" t="str">
        <f>HYPERLINK("http://www.autodoc.ru/Web/price/art/VWCAD04070L?analog=on","VWCAD04070L")</f>
        <v>VWCAD04070L</v>
      </c>
      <c r="B12285" s="1" t="s">
        <v>18962</v>
      </c>
      <c r="C12285" s="1" t="s">
        <v>707</v>
      </c>
      <c r="D12285" t="s">
        <v>18963</v>
      </c>
    </row>
    <row r="12286" spans="1:4" x14ac:dyDescent="0.25">
      <c r="A12286" s="4" t="str">
        <f>HYPERLINK("http://www.autodoc.ru/Web/price/art/VWCAD04070R?analog=on","VWCAD04070R")</f>
        <v>VWCAD04070R</v>
      </c>
      <c r="B12286" s="1" t="s">
        <v>18964</v>
      </c>
      <c r="C12286" s="1" t="s">
        <v>707</v>
      </c>
      <c r="D12286" t="s">
        <v>18965</v>
      </c>
    </row>
    <row r="12287" spans="1:4" x14ac:dyDescent="0.25">
      <c r="A12287" s="4" t="str">
        <f>HYPERLINK("http://www.autodoc.ru/Web/price/art/VWCAD04160?analog=on","VWCAD04160")</f>
        <v>VWCAD04160</v>
      </c>
      <c r="B12287" s="1" t="s">
        <v>18966</v>
      </c>
      <c r="C12287" s="1" t="s">
        <v>707</v>
      </c>
      <c r="D12287" t="s">
        <v>18967</v>
      </c>
    </row>
    <row r="12288" spans="1:4" x14ac:dyDescent="0.25">
      <c r="A12288" s="4" t="str">
        <f>HYPERLINK("http://www.autodoc.ru/Web/price/art/VWCAD04240?analog=on","VWCAD04240")</f>
        <v>VWCAD04240</v>
      </c>
      <c r="B12288" s="1" t="s">
        <v>18968</v>
      </c>
      <c r="C12288" s="1" t="s">
        <v>707</v>
      </c>
      <c r="D12288" t="s">
        <v>18969</v>
      </c>
    </row>
    <row r="12289" spans="1:4" x14ac:dyDescent="0.25">
      <c r="A12289" s="4" t="str">
        <f>HYPERLINK("http://www.autodoc.ru/Web/price/art/VWCAD04270L?analog=on","VWCAD04270L")</f>
        <v>VWCAD04270L</v>
      </c>
      <c r="B12289" s="1" t="s">
        <v>18970</v>
      </c>
      <c r="C12289" s="1" t="s">
        <v>707</v>
      </c>
      <c r="D12289" t="s">
        <v>18971</v>
      </c>
    </row>
    <row r="12290" spans="1:4" x14ac:dyDescent="0.25">
      <c r="A12290" s="4" t="str">
        <f>HYPERLINK("http://www.autodoc.ru/Web/price/art/VWCAD04270R?analog=on","VWCAD04270R")</f>
        <v>VWCAD04270R</v>
      </c>
      <c r="B12290" s="1" t="s">
        <v>18972</v>
      </c>
      <c r="C12290" s="1" t="s">
        <v>707</v>
      </c>
      <c r="D12290" t="s">
        <v>18973</v>
      </c>
    </row>
    <row r="12291" spans="1:4" x14ac:dyDescent="0.25">
      <c r="A12291" s="4" t="str">
        <f>HYPERLINK("http://www.autodoc.ru/Web/price/art/VWCAD04300L?analog=on","VWCAD04300L")</f>
        <v>VWCAD04300L</v>
      </c>
      <c r="B12291" s="1" t="s">
        <v>18974</v>
      </c>
      <c r="C12291" s="1" t="s">
        <v>707</v>
      </c>
      <c r="D12291" t="s">
        <v>18975</v>
      </c>
    </row>
    <row r="12292" spans="1:4" x14ac:dyDescent="0.25">
      <c r="A12292" s="4" t="str">
        <f>HYPERLINK("http://www.autodoc.ru/Web/price/art/VWCAD04300R?analog=on","VWCAD04300R")</f>
        <v>VWCAD04300R</v>
      </c>
      <c r="B12292" s="1" t="s">
        <v>18976</v>
      </c>
      <c r="C12292" s="1" t="s">
        <v>707</v>
      </c>
      <c r="D12292" t="s">
        <v>18977</v>
      </c>
    </row>
    <row r="12293" spans="1:4" x14ac:dyDescent="0.25">
      <c r="A12293" s="4" t="str">
        <f>HYPERLINK("http://www.autodoc.ru/Web/price/art/VWCAD04301L?analog=on","VWCAD04301L")</f>
        <v>VWCAD04301L</v>
      </c>
      <c r="B12293" s="1" t="s">
        <v>18974</v>
      </c>
      <c r="C12293" s="1" t="s">
        <v>707</v>
      </c>
      <c r="D12293" t="s">
        <v>18978</v>
      </c>
    </row>
    <row r="12294" spans="1:4" x14ac:dyDescent="0.25">
      <c r="A12294" s="4" t="str">
        <f>HYPERLINK("http://www.autodoc.ru/Web/price/art/VWCAD04301R?analog=on","VWCAD04301R")</f>
        <v>VWCAD04301R</v>
      </c>
      <c r="B12294" s="1" t="s">
        <v>18979</v>
      </c>
      <c r="C12294" s="1" t="s">
        <v>707</v>
      </c>
      <c r="D12294" t="s">
        <v>18980</v>
      </c>
    </row>
    <row r="12295" spans="1:4" x14ac:dyDescent="0.25">
      <c r="A12295" s="4" t="str">
        <f>HYPERLINK("http://www.autodoc.ru/Web/price/art/VWCAD04330?analog=on","VWCAD04330")</f>
        <v>VWCAD04330</v>
      </c>
      <c r="B12295" s="1" t="s">
        <v>18981</v>
      </c>
      <c r="C12295" s="1" t="s">
        <v>707</v>
      </c>
      <c r="D12295" t="s">
        <v>18982</v>
      </c>
    </row>
    <row r="12296" spans="1:4" x14ac:dyDescent="0.25">
      <c r="A12296" s="4" t="str">
        <f>HYPERLINK("http://www.autodoc.ru/Web/price/art/VWCAD04380?analog=on","VWCAD04380")</f>
        <v>VWCAD04380</v>
      </c>
      <c r="B12296" s="1" t="s">
        <v>18983</v>
      </c>
      <c r="C12296" s="1" t="s">
        <v>707</v>
      </c>
      <c r="D12296" t="s">
        <v>18984</v>
      </c>
    </row>
    <row r="12297" spans="1:4" x14ac:dyDescent="0.25">
      <c r="A12297" s="4" t="str">
        <f>HYPERLINK("http://www.autodoc.ru/Web/price/art/VWCAD04381?analog=on","VWCAD04381")</f>
        <v>VWCAD04381</v>
      </c>
      <c r="B12297" s="1" t="s">
        <v>18985</v>
      </c>
      <c r="C12297" s="1" t="s">
        <v>707</v>
      </c>
      <c r="D12297" t="s">
        <v>18986</v>
      </c>
    </row>
    <row r="12298" spans="1:4" x14ac:dyDescent="0.25">
      <c r="A12298" s="4" t="str">
        <f>HYPERLINK("http://www.autodoc.ru/Web/price/art/VWCAD04450L?analog=on","VWCAD04450L")</f>
        <v>VWCAD04450L</v>
      </c>
      <c r="B12298" s="1" t="s">
        <v>18987</v>
      </c>
      <c r="C12298" s="1" t="s">
        <v>707</v>
      </c>
      <c r="D12298" t="s">
        <v>18988</v>
      </c>
    </row>
    <row r="12299" spans="1:4" x14ac:dyDescent="0.25">
      <c r="A12299" s="4" t="str">
        <f>HYPERLINK("http://www.autodoc.ru/Web/price/art/VWCAD04450R?analog=on","VWCAD04450R")</f>
        <v>VWCAD04450R</v>
      </c>
      <c r="B12299" s="1" t="s">
        <v>18989</v>
      </c>
      <c r="C12299" s="1" t="s">
        <v>707</v>
      </c>
      <c r="D12299" t="s">
        <v>18990</v>
      </c>
    </row>
    <row r="12300" spans="1:4" x14ac:dyDescent="0.25">
      <c r="A12300" s="4" t="str">
        <f>HYPERLINK("http://www.autodoc.ru/Web/price/art/VWCAD04451XL?analog=on","VWCAD04451XL")</f>
        <v>VWCAD04451XL</v>
      </c>
      <c r="B12300" s="1" t="s">
        <v>18991</v>
      </c>
      <c r="C12300" s="1" t="s">
        <v>707</v>
      </c>
      <c r="D12300" t="s">
        <v>18992</v>
      </c>
    </row>
    <row r="12301" spans="1:4" x14ac:dyDescent="0.25">
      <c r="A12301" s="4" t="str">
        <f>HYPERLINK("http://www.autodoc.ru/Web/price/art/VWCAD04451XR?analog=on","VWCAD04451XR")</f>
        <v>VWCAD04451XR</v>
      </c>
      <c r="B12301" s="1" t="s">
        <v>18993</v>
      </c>
      <c r="C12301" s="1" t="s">
        <v>707</v>
      </c>
      <c r="D12301" t="s">
        <v>18994</v>
      </c>
    </row>
    <row r="12302" spans="1:4" x14ac:dyDescent="0.25">
      <c r="A12302" s="4" t="str">
        <f>HYPERLINK("http://www.autodoc.ru/Web/price/art/VWCAD04480L?analog=on","VWCAD04480L")</f>
        <v>VWCAD04480L</v>
      </c>
      <c r="B12302" s="1" t="s">
        <v>18995</v>
      </c>
      <c r="C12302" s="1" t="s">
        <v>707</v>
      </c>
      <c r="D12302" t="s">
        <v>18996</v>
      </c>
    </row>
    <row r="12303" spans="1:4" x14ac:dyDescent="0.25">
      <c r="A12303" s="4" t="str">
        <f>HYPERLINK("http://www.autodoc.ru/Web/price/art/VWCAD04480R?analog=on","VWCAD04480R")</f>
        <v>VWCAD04480R</v>
      </c>
      <c r="B12303" s="1" t="s">
        <v>18997</v>
      </c>
      <c r="C12303" s="1" t="s">
        <v>707</v>
      </c>
      <c r="D12303" t="s">
        <v>18998</v>
      </c>
    </row>
    <row r="12304" spans="1:4" x14ac:dyDescent="0.25">
      <c r="A12304" s="4" t="str">
        <f>HYPERLINK("http://www.autodoc.ru/Web/price/art/VWCAD04740L?analog=on","VWCAD04740L")</f>
        <v>VWCAD04740L</v>
      </c>
      <c r="B12304" s="1" t="s">
        <v>18999</v>
      </c>
      <c r="C12304" s="1" t="s">
        <v>9076</v>
      </c>
      <c r="D12304" t="s">
        <v>19000</v>
      </c>
    </row>
    <row r="12305" spans="1:4" x14ac:dyDescent="0.25">
      <c r="A12305" s="4" t="str">
        <f>HYPERLINK("http://www.autodoc.ru/Web/price/art/VWCAD04740R?analog=on","VWCAD04740R")</f>
        <v>VWCAD04740R</v>
      </c>
      <c r="B12305" s="1" t="s">
        <v>19001</v>
      </c>
      <c r="C12305" s="1" t="s">
        <v>9076</v>
      </c>
      <c r="D12305" t="s">
        <v>19002</v>
      </c>
    </row>
    <row r="12306" spans="1:4" x14ac:dyDescent="0.25">
      <c r="A12306" s="4" t="str">
        <f>HYPERLINK("http://www.autodoc.ru/Web/price/art/VWGLF03810L?analog=on","VWGLF03810L")</f>
        <v>VWGLF03810L</v>
      </c>
      <c r="B12306" s="1" t="s">
        <v>781</v>
      </c>
      <c r="C12306" s="1" t="s">
        <v>782</v>
      </c>
      <c r="D12306" t="s">
        <v>783</v>
      </c>
    </row>
    <row r="12307" spans="1:4" x14ac:dyDescent="0.25">
      <c r="A12307" s="4" t="str">
        <f>HYPERLINK("http://www.autodoc.ru/Web/price/art/VWGLF03810R?analog=on","VWGLF03810R")</f>
        <v>VWGLF03810R</v>
      </c>
      <c r="B12307" s="1" t="s">
        <v>784</v>
      </c>
      <c r="C12307" s="1" t="s">
        <v>782</v>
      </c>
      <c r="D12307" t="s">
        <v>785</v>
      </c>
    </row>
    <row r="12308" spans="1:4" x14ac:dyDescent="0.25">
      <c r="A12308" s="4" t="str">
        <f>HYPERLINK("http://www.autodoc.ru/Web/price/art/VWGLF03811L?analog=on","VWGLF03811L")</f>
        <v>VWGLF03811L</v>
      </c>
      <c r="B12308" s="1" t="s">
        <v>786</v>
      </c>
      <c r="C12308" s="1" t="s">
        <v>782</v>
      </c>
      <c r="D12308" t="s">
        <v>787</v>
      </c>
    </row>
    <row r="12309" spans="1:4" x14ac:dyDescent="0.25">
      <c r="A12309" s="4" t="str">
        <f>HYPERLINK("http://www.autodoc.ru/Web/price/art/VWGLF03811R?analog=on","VWGLF03811R")</f>
        <v>VWGLF03811R</v>
      </c>
      <c r="B12309" s="1" t="s">
        <v>788</v>
      </c>
      <c r="C12309" s="1" t="s">
        <v>782</v>
      </c>
      <c r="D12309" t="s">
        <v>789</v>
      </c>
    </row>
    <row r="12310" spans="1:4" x14ac:dyDescent="0.25">
      <c r="A12310" s="4" t="str">
        <f>HYPERLINK("http://www.autodoc.ru/Web/price/art/VWCAD04930?analog=on","VWCAD04930")</f>
        <v>VWCAD04930</v>
      </c>
      <c r="B12310" s="1" t="s">
        <v>19003</v>
      </c>
      <c r="C12310" s="1" t="s">
        <v>707</v>
      </c>
      <c r="D12310" t="s">
        <v>19004</v>
      </c>
    </row>
    <row r="12311" spans="1:4" x14ac:dyDescent="0.25">
      <c r="A12311" s="4" t="str">
        <f>HYPERLINK("http://www.autodoc.ru/Web/price/art/VWTRN03970?analog=on","VWTRN03970")</f>
        <v>VWTRN03970</v>
      </c>
      <c r="B12311" s="1" t="s">
        <v>19005</v>
      </c>
      <c r="C12311" s="1" t="s">
        <v>782</v>
      </c>
      <c r="D12311" t="s">
        <v>19006</v>
      </c>
    </row>
    <row r="12312" spans="1:4" x14ac:dyDescent="0.25">
      <c r="A12312" s="4" t="str">
        <f>HYPERLINK("http://www.autodoc.ru/Web/price/art/VWGLF03971?analog=on","VWGLF03971")</f>
        <v>VWGLF03971</v>
      </c>
      <c r="B12312" s="1" t="s">
        <v>797</v>
      </c>
      <c r="C12312" s="1" t="s">
        <v>782</v>
      </c>
      <c r="D12312" t="s">
        <v>798</v>
      </c>
    </row>
    <row r="12313" spans="1:4" x14ac:dyDescent="0.25">
      <c r="A12313" s="4" t="str">
        <f>HYPERLINK("http://www.autodoc.ru/Web/price/art/VWGLF04972?analog=on","VWGLF04972")</f>
        <v>VWGLF04972</v>
      </c>
      <c r="B12313" s="1" t="s">
        <v>799</v>
      </c>
      <c r="C12313" s="1" t="s">
        <v>707</v>
      </c>
      <c r="D12313" t="s">
        <v>800</v>
      </c>
    </row>
    <row r="12314" spans="1:4" x14ac:dyDescent="0.25">
      <c r="A12314" s="3" t="s">
        <v>19007</v>
      </c>
      <c r="B12314" s="3"/>
      <c r="C12314" s="3"/>
      <c r="D12314" s="3"/>
    </row>
    <row r="12315" spans="1:4" x14ac:dyDescent="0.25">
      <c r="A12315" s="4" t="str">
        <f>HYPERLINK("http://www.autodoc.ru/Web/price/art/VWCAD10000BL?analog=on","VWCAD10000BL")</f>
        <v>VWCAD10000BL</v>
      </c>
      <c r="B12315" s="1" t="s">
        <v>19008</v>
      </c>
      <c r="C12315" s="1" t="s">
        <v>437</v>
      </c>
      <c r="D12315" t="s">
        <v>19009</v>
      </c>
    </row>
    <row r="12316" spans="1:4" x14ac:dyDescent="0.25">
      <c r="A12316" s="4" t="str">
        <f>HYPERLINK("http://www.autodoc.ru/Web/price/art/VWCAD10000BR?analog=on","VWCAD10000BR")</f>
        <v>VWCAD10000BR</v>
      </c>
      <c r="B12316" s="1" t="s">
        <v>19010</v>
      </c>
      <c r="C12316" s="1" t="s">
        <v>437</v>
      </c>
      <c r="D12316" t="s">
        <v>19011</v>
      </c>
    </row>
    <row r="12317" spans="1:4" x14ac:dyDescent="0.25">
      <c r="A12317" s="4" t="str">
        <f>HYPERLINK("http://www.autodoc.ru/Web/price/art/VWCAD15000L?analog=on","VWCAD15000L")</f>
        <v>VWCAD15000L</v>
      </c>
      <c r="B12317" s="1" t="s">
        <v>19012</v>
      </c>
      <c r="C12317" s="1" t="s">
        <v>1256</v>
      </c>
      <c r="D12317" t="s">
        <v>19013</v>
      </c>
    </row>
    <row r="12318" spans="1:4" x14ac:dyDescent="0.25">
      <c r="A12318" s="4" t="str">
        <f>HYPERLINK("http://www.autodoc.ru/Web/price/art/VWCAD15000R?analog=on","VWCAD15000R")</f>
        <v>VWCAD15000R</v>
      </c>
      <c r="B12318" s="1" t="s">
        <v>19014</v>
      </c>
      <c r="C12318" s="1" t="s">
        <v>1256</v>
      </c>
      <c r="D12318" t="s">
        <v>19015</v>
      </c>
    </row>
    <row r="12319" spans="1:4" x14ac:dyDescent="0.25">
      <c r="A12319" s="4" t="str">
        <f>HYPERLINK("http://www.autodoc.ru/Web/price/art/VWCAD15070L?analog=on","VWCAD15070L")</f>
        <v>VWCAD15070L</v>
      </c>
      <c r="B12319" s="1" t="s">
        <v>19016</v>
      </c>
      <c r="C12319" s="1" t="s">
        <v>1256</v>
      </c>
      <c r="D12319" t="s">
        <v>19017</v>
      </c>
    </row>
    <row r="12320" spans="1:4" x14ac:dyDescent="0.25">
      <c r="A12320" s="4" t="str">
        <f>HYPERLINK("http://www.autodoc.ru/Web/price/art/VWCAD15070R?analog=on","VWCAD15070R")</f>
        <v>VWCAD15070R</v>
      </c>
      <c r="B12320" s="1" t="s">
        <v>19018</v>
      </c>
      <c r="C12320" s="1" t="s">
        <v>1256</v>
      </c>
      <c r="D12320" t="s">
        <v>19019</v>
      </c>
    </row>
    <row r="12321" spans="1:4" x14ac:dyDescent="0.25">
      <c r="A12321" s="4" t="str">
        <f>HYPERLINK("http://www.autodoc.ru/Web/price/art/VWGLF09070L?analog=on","VWGLF09070L")</f>
        <v>VWGLF09070L</v>
      </c>
      <c r="B12321" s="1" t="s">
        <v>19020</v>
      </c>
      <c r="C12321" s="1" t="s">
        <v>2050</v>
      </c>
      <c r="D12321" t="s">
        <v>19021</v>
      </c>
    </row>
    <row r="12322" spans="1:4" x14ac:dyDescent="0.25">
      <c r="A12322" s="4" t="str">
        <f>HYPERLINK("http://www.autodoc.ru/Web/price/art/VWGLF09070R?analog=on","VWGLF09070R")</f>
        <v>VWGLF09070R</v>
      </c>
      <c r="B12322" s="1" t="s">
        <v>19022</v>
      </c>
      <c r="C12322" s="1" t="s">
        <v>2050</v>
      </c>
      <c r="D12322" t="s">
        <v>19023</v>
      </c>
    </row>
    <row r="12323" spans="1:4" x14ac:dyDescent="0.25">
      <c r="A12323" s="4" t="str">
        <f>HYPERLINK("http://www.autodoc.ru/Web/price/art/VWTUR11100?analog=on","VWTUR11100")</f>
        <v>VWTUR11100</v>
      </c>
      <c r="B12323" s="1" t="s">
        <v>19024</v>
      </c>
      <c r="C12323" s="1" t="s">
        <v>1470</v>
      </c>
      <c r="D12323" t="s">
        <v>19025</v>
      </c>
    </row>
    <row r="12324" spans="1:4" x14ac:dyDescent="0.25">
      <c r="A12324" s="4" t="str">
        <f>HYPERLINK("http://www.autodoc.ru/Web/price/art/VWCAD15160?analog=on","VWCAD15160")</f>
        <v>VWCAD15160</v>
      </c>
      <c r="B12324" s="1" t="s">
        <v>19026</v>
      </c>
      <c r="C12324" s="1" t="s">
        <v>1256</v>
      </c>
      <c r="D12324" t="s">
        <v>19027</v>
      </c>
    </row>
    <row r="12325" spans="1:4" x14ac:dyDescent="0.25">
      <c r="A12325" s="4" t="str">
        <f>HYPERLINK("http://www.autodoc.ru/Web/price/art/VWCAD10160?analog=on","VWCAD10160")</f>
        <v>VWCAD10160</v>
      </c>
      <c r="B12325" s="1" t="s">
        <v>19028</v>
      </c>
      <c r="C12325" s="1" t="s">
        <v>437</v>
      </c>
      <c r="D12325" t="s">
        <v>19029</v>
      </c>
    </row>
    <row r="12326" spans="1:4" x14ac:dyDescent="0.25">
      <c r="A12326" s="4" t="str">
        <f>HYPERLINK("http://www.autodoc.ru/Web/price/art/VWCAD10161?analog=on","VWCAD10161")</f>
        <v>VWCAD10161</v>
      </c>
      <c r="B12326" s="1" t="s">
        <v>19028</v>
      </c>
      <c r="C12326" s="1" t="s">
        <v>437</v>
      </c>
      <c r="D12326" t="s">
        <v>18967</v>
      </c>
    </row>
    <row r="12327" spans="1:4" x14ac:dyDescent="0.25">
      <c r="A12327" s="4" t="str">
        <f>HYPERLINK("http://www.autodoc.ru/Web/price/art/VWCAD15161?analog=on","VWCAD15161")</f>
        <v>VWCAD15161</v>
      </c>
      <c r="B12327" s="1" t="s">
        <v>19026</v>
      </c>
      <c r="C12327" s="1" t="s">
        <v>1256</v>
      </c>
      <c r="D12327" t="s">
        <v>19029</v>
      </c>
    </row>
    <row r="12328" spans="1:4" x14ac:dyDescent="0.25">
      <c r="A12328" s="4" t="str">
        <f>HYPERLINK("http://www.autodoc.ru/Web/price/art/VWTUR11161?analog=on","VWTUR11161")</f>
        <v>VWTUR11161</v>
      </c>
      <c r="B12328" s="1" t="s">
        <v>19030</v>
      </c>
      <c r="C12328" s="1" t="s">
        <v>1470</v>
      </c>
      <c r="D12328" t="s">
        <v>19031</v>
      </c>
    </row>
    <row r="12329" spans="1:4" x14ac:dyDescent="0.25">
      <c r="A12329" s="4" t="str">
        <f>HYPERLINK("http://www.autodoc.ru/Web/price/art/VWTUR11191C?analog=on","VWTUR11191C")</f>
        <v>VWTUR11191C</v>
      </c>
      <c r="B12329" s="1" t="s">
        <v>19032</v>
      </c>
      <c r="C12329" s="1" t="s">
        <v>1470</v>
      </c>
      <c r="D12329" t="s">
        <v>19033</v>
      </c>
    </row>
    <row r="12330" spans="1:4" x14ac:dyDescent="0.25">
      <c r="A12330" s="4" t="str">
        <f>HYPERLINK("http://www.autodoc.ru/Web/price/art/VWTUR11192C?analog=on","VWTUR11192C")</f>
        <v>VWTUR11192C</v>
      </c>
      <c r="B12330" s="1" t="s">
        <v>19034</v>
      </c>
      <c r="C12330" s="1" t="s">
        <v>1470</v>
      </c>
      <c r="D12330" t="s">
        <v>19035</v>
      </c>
    </row>
    <row r="12331" spans="1:4" x14ac:dyDescent="0.25">
      <c r="A12331" s="4" t="str">
        <f>HYPERLINK("http://www.autodoc.ru/Web/price/art/VWCAD15220?analog=on","VWCAD15220")</f>
        <v>VWCAD15220</v>
      </c>
      <c r="B12331" s="1" t="s">
        <v>19036</v>
      </c>
      <c r="C12331" s="1" t="s">
        <v>1256</v>
      </c>
      <c r="D12331" t="s">
        <v>19037</v>
      </c>
    </row>
    <row r="12332" spans="1:4" x14ac:dyDescent="0.25">
      <c r="A12332" s="4" t="str">
        <f>HYPERLINK("http://www.autodoc.ru/Web/price/art/VWTUR11220?analog=on","VWTUR11220")</f>
        <v>VWTUR11220</v>
      </c>
      <c r="B12332" s="1" t="s">
        <v>19038</v>
      </c>
      <c r="C12332" s="1" t="s">
        <v>1470</v>
      </c>
      <c r="D12332" t="s">
        <v>19039</v>
      </c>
    </row>
    <row r="12333" spans="1:4" x14ac:dyDescent="0.25">
      <c r="A12333" s="4" t="str">
        <f>HYPERLINK("http://www.autodoc.ru/Web/price/art/VWCAD10270L?analog=on","VWCAD10270L")</f>
        <v>VWCAD10270L</v>
      </c>
      <c r="B12333" s="1" t="s">
        <v>19040</v>
      </c>
      <c r="C12333" s="1" t="s">
        <v>437</v>
      </c>
      <c r="D12333" t="s">
        <v>18971</v>
      </c>
    </row>
    <row r="12334" spans="1:4" x14ac:dyDescent="0.25">
      <c r="A12334" s="4" t="str">
        <f>HYPERLINK("http://www.autodoc.ru/Web/price/art/VWCAD10270R?analog=on","VWCAD10270R")</f>
        <v>VWCAD10270R</v>
      </c>
      <c r="B12334" s="1" t="s">
        <v>19041</v>
      </c>
      <c r="C12334" s="1" t="s">
        <v>437</v>
      </c>
      <c r="D12334" t="s">
        <v>18973</v>
      </c>
    </row>
    <row r="12335" spans="1:4" x14ac:dyDescent="0.25">
      <c r="A12335" s="4" t="str">
        <f>HYPERLINK("http://www.autodoc.ru/Web/price/art/VWPLO10281Z?analog=on","VWPLO10281Z")</f>
        <v>VWPLO10281Z</v>
      </c>
      <c r="B12335" s="1" t="s">
        <v>18785</v>
      </c>
      <c r="C12335" s="1" t="s">
        <v>437</v>
      </c>
      <c r="D12335" t="s">
        <v>18786</v>
      </c>
    </row>
    <row r="12336" spans="1:4" x14ac:dyDescent="0.25">
      <c r="A12336" s="4" t="str">
        <f>HYPERLINK("http://www.autodoc.ru/Web/price/art/VWCAD10300L?analog=on","VWCAD10300L")</f>
        <v>VWCAD10300L</v>
      </c>
      <c r="B12336" s="1" t="s">
        <v>19042</v>
      </c>
      <c r="C12336" s="1" t="s">
        <v>437</v>
      </c>
      <c r="D12336" t="s">
        <v>18978</v>
      </c>
    </row>
    <row r="12337" spans="1:4" x14ac:dyDescent="0.25">
      <c r="A12337" s="4" t="str">
        <f>HYPERLINK("http://www.autodoc.ru/Web/price/art/VWCAD10300R?analog=on","VWCAD10300R")</f>
        <v>VWCAD10300R</v>
      </c>
      <c r="B12337" s="1" t="s">
        <v>19043</v>
      </c>
      <c r="C12337" s="1" t="s">
        <v>437</v>
      </c>
      <c r="D12337" t="s">
        <v>18980</v>
      </c>
    </row>
    <row r="12338" spans="1:4" x14ac:dyDescent="0.25">
      <c r="A12338" s="4" t="str">
        <f>HYPERLINK("http://www.autodoc.ru/Web/price/art/VWCAD15450L?analog=on","VWCAD15450L")</f>
        <v>VWCAD15450L</v>
      </c>
      <c r="B12338" s="1" t="s">
        <v>19044</v>
      </c>
      <c r="C12338" s="1" t="s">
        <v>1256</v>
      </c>
      <c r="D12338" t="s">
        <v>19045</v>
      </c>
    </row>
    <row r="12339" spans="1:4" x14ac:dyDescent="0.25">
      <c r="A12339" s="4" t="str">
        <f>HYPERLINK("http://www.autodoc.ru/Web/price/art/VWCAD15450R?analog=on","VWCAD15450R")</f>
        <v>VWCAD15450R</v>
      </c>
      <c r="B12339" s="1" t="s">
        <v>19046</v>
      </c>
      <c r="C12339" s="1" t="s">
        <v>1256</v>
      </c>
      <c r="D12339" t="s">
        <v>19047</v>
      </c>
    </row>
    <row r="12340" spans="1:4" x14ac:dyDescent="0.25">
      <c r="A12340" s="4" t="str">
        <f>HYPERLINK("http://www.autodoc.ru/Web/price/art/VWCAD04480L?analog=on","VWCAD04480L")</f>
        <v>VWCAD04480L</v>
      </c>
      <c r="B12340" s="1" t="s">
        <v>18995</v>
      </c>
      <c r="C12340" s="1" t="s">
        <v>707</v>
      </c>
      <c r="D12340" t="s">
        <v>18996</v>
      </c>
    </row>
    <row r="12341" spans="1:4" x14ac:dyDescent="0.25">
      <c r="A12341" s="4" t="str">
        <f>HYPERLINK("http://www.autodoc.ru/Web/price/art/VWCAD04480R?analog=on","VWCAD04480R")</f>
        <v>VWCAD04480R</v>
      </c>
      <c r="B12341" s="1" t="s">
        <v>18997</v>
      </c>
      <c r="C12341" s="1" t="s">
        <v>707</v>
      </c>
      <c r="D12341" t="s">
        <v>18998</v>
      </c>
    </row>
    <row r="12342" spans="1:4" x14ac:dyDescent="0.25">
      <c r="A12342" s="4" t="str">
        <f>HYPERLINK("http://www.autodoc.ru/Web/price/art/VWCAD10630?analog=on","VWCAD10630")</f>
        <v>VWCAD10630</v>
      </c>
      <c r="B12342" s="1" t="s">
        <v>19048</v>
      </c>
      <c r="C12342" s="1" t="s">
        <v>437</v>
      </c>
      <c r="D12342" t="s">
        <v>19049</v>
      </c>
    </row>
    <row r="12343" spans="1:4" x14ac:dyDescent="0.25">
      <c r="A12343" s="4" t="str">
        <f>HYPERLINK("http://www.autodoc.ru/Web/price/art/VWCAD15740L?analog=on","VWCAD15740L")</f>
        <v>VWCAD15740L</v>
      </c>
      <c r="B12343" s="1" t="s">
        <v>19050</v>
      </c>
      <c r="C12343" s="1" t="s">
        <v>1256</v>
      </c>
      <c r="D12343" t="s">
        <v>19000</v>
      </c>
    </row>
    <row r="12344" spans="1:4" x14ac:dyDescent="0.25">
      <c r="A12344" s="4" t="str">
        <f>HYPERLINK("http://www.autodoc.ru/Web/price/art/VWCAD15740R?analog=on","VWCAD15740R")</f>
        <v>VWCAD15740R</v>
      </c>
      <c r="B12344" s="1" t="s">
        <v>19051</v>
      </c>
      <c r="C12344" s="1" t="s">
        <v>1256</v>
      </c>
      <c r="D12344" t="s">
        <v>19002</v>
      </c>
    </row>
    <row r="12345" spans="1:4" x14ac:dyDescent="0.25">
      <c r="A12345" s="3" t="s">
        <v>19052</v>
      </c>
      <c r="B12345" s="3"/>
      <c r="C12345" s="3"/>
      <c r="D12345" s="3"/>
    </row>
    <row r="12346" spans="1:4" x14ac:dyDescent="0.25">
      <c r="A12346" s="4" t="str">
        <f>HYPERLINK("http://www.autodoc.ru/Web/price/art/VWCRA06000BL?analog=on","VWCRA06000BL")</f>
        <v>VWCRA06000BL</v>
      </c>
      <c r="B12346" s="1" t="s">
        <v>19053</v>
      </c>
      <c r="C12346" s="1" t="s">
        <v>1995</v>
      </c>
      <c r="D12346" t="s">
        <v>19054</v>
      </c>
    </row>
    <row r="12347" spans="1:4" x14ac:dyDescent="0.25">
      <c r="A12347" s="4" t="str">
        <f>HYPERLINK("http://www.autodoc.ru/Web/price/art/VWCRA17000R?analog=on","VWCRA17000R")</f>
        <v>VWCRA17000R</v>
      </c>
      <c r="B12347" s="1" t="s">
        <v>19055</v>
      </c>
      <c r="C12347" s="1" t="s">
        <v>2025</v>
      </c>
      <c r="D12347" t="s">
        <v>19056</v>
      </c>
    </row>
    <row r="12348" spans="1:4" x14ac:dyDescent="0.25">
      <c r="A12348" s="4" t="str">
        <f>HYPERLINK("http://www.autodoc.ru/Web/price/art/VWCRA06000BR?analog=on","VWCRA06000BR")</f>
        <v>VWCRA06000BR</v>
      </c>
      <c r="B12348" s="1" t="s">
        <v>19057</v>
      </c>
      <c r="C12348" s="1" t="s">
        <v>1995</v>
      </c>
      <c r="D12348" t="s">
        <v>19058</v>
      </c>
    </row>
    <row r="12349" spans="1:4" x14ac:dyDescent="0.25">
      <c r="A12349" s="4" t="str">
        <f>HYPERLINK("http://www.autodoc.ru/Web/price/art/VWTRN05070L?analog=on","VWTRN05070L")</f>
        <v>VWTRN05070L</v>
      </c>
      <c r="B12349" s="1" t="s">
        <v>17674</v>
      </c>
      <c r="C12349" s="1" t="s">
        <v>11796</v>
      </c>
      <c r="D12349" t="s">
        <v>17675</v>
      </c>
    </row>
    <row r="12350" spans="1:4" x14ac:dyDescent="0.25">
      <c r="A12350" s="4" t="str">
        <f>HYPERLINK("http://www.autodoc.ru/Web/price/art/VWTRN05070R?analog=on","VWTRN05070R")</f>
        <v>VWTRN05070R</v>
      </c>
      <c r="B12350" s="1" t="s">
        <v>17676</v>
      </c>
      <c r="C12350" s="1" t="s">
        <v>11796</v>
      </c>
      <c r="D12350" t="s">
        <v>17677</v>
      </c>
    </row>
    <row r="12351" spans="1:4" x14ac:dyDescent="0.25">
      <c r="A12351" s="4" t="str">
        <f>HYPERLINK("http://www.autodoc.ru/Web/price/art/VWTRN05071L?analog=on","VWTRN05071L")</f>
        <v>VWTRN05071L</v>
      </c>
      <c r="B12351" s="1" t="s">
        <v>17674</v>
      </c>
      <c r="C12351" s="1" t="s">
        <v>11796</v>
      </c>
      <c r="D12351" t="s">
        <v>17678</v>
      </c>
    </row>
    <row r="12352" spans="1:4" x14ac:dyDescent="0.25">
      <c r="A12352" s="4" t="str">
        <f>HYPERLINK("http://www.autodoc.ru/Web/price/art/VWTRN05071R?analog=on","VWTRN05071R")</f>
        <v>VWTRN05071R</v>
      </c>
      <c r="B12352" s="1" t="s">
        <v>17676</v>
      </c>
      <c r="C12352" s="1" t="s">
        <v>11796</v>
      </c>
      <c r="D12352" t="s">
        <v>17679</v>
      </c>
    </row>
    <row r="12353" spans="1:4" x14ac:dyDescent="0.25">
      <c r="A12353" s="4" t="str">
        <f>HYPERLINK("http://www.autodoc.ru/Web/price/art/VWTRN05080L?analog=on","VWTRN05080L")</f>
        <v>VWTRN05080L</v>
      </c>
      <c r="C12353" s="1" t="s">
        <v>11796</v>
      </c>
      <c r="D12353" t="s">
        <v>17680</v>
      </c>
    </row>
    <row r="12354" spans="1:4" x14ac:dyDescent="0.25">
      <c r="A12354" s="4" t="str">
        <f>HYPERLINK("http://www.autodoc.ru/Web/price/art/VWTRN05080R?analog=on","VWTRN05080R")</f>
        <v>VWTRN05080R</v>
      </c>
      <c r="C12354" s="1" t="s">
        <v>11796</v>
      </c>
      <c r="D12354" t="s">
        <v>17681</v>
      </c>
    </row>
    <row r="12355" spans="1:4" x14ac:dyDescent="0.25">
      <c r="A12355" s="4" t="str">
        <f>HYPERLINK("http://www.autodoc.ru/Web/price/art/VWCRA06160?analog=on","VWCRA06160")</f>
        <v>VWCRA06160</v>
      </c>
      <c r="B12355" s="1" t="s">
        <v>19059</v>
      </c>
      <c r="C12355" s="1" t="s">
        <v>1995</v>
      </c>
      <c r="D12355" t="s">
        <v>19060</v>
      </c>
    </row>
    <row r="12356" spans="1:4" x14ac:dyDescent="0.25">
      <c r="A12356" s="4" t="str">
        <f>HYPERLINK("http://www.autodoc.ru/Web/price/art/VWCRA06161?analog=on","VWCRA06161")</f>
        <v>VWCRA06161</v>
      </c>
      <c r="B12356" s="1" t="s">
        <v>19061</v>
      </c>
      <c r="C12356" s="1" t="s">
        <v>1995</v>
      </c>
      <c r="D12356" t="s">
        <v>19062</v>
      </c>
    </row>
    <row r="12357" spans="1:4" x14ac:dyDescent="0.25">
      <c r="A12357" s="4" t="str">
        <f>HYPERLINK("http://www.autodoc.ru/Web/price/art/VWCRA06450L?analog=on","VWCRA06450L")</f>
        <v>VWCRA06450L</v>
      </c>
      <c r="B12357" s="1" t="s">
        <v>19063</v>
      </c>
      <c r="C12357" s="1" t="s">
        <v>1995</v>
      </c>
      <c r="D12357" t="s">
        <v>19064</v>
      </c>
    </row>
    <row r="12358" spans="1:4" x14ac:dyDescent="0.25">
      <c r="A12358" s="4" t="str">
        <f>HYPERLINK("http://www.autodoc.ru/Web/price/art/VWCRA06450R?analog=on","VWCRA06450R")</f>
        <v>VWCRA06450R</v>
      </c>
      <c r="B12358" s="1" t="s">
        <v>19065</v>
      </c>
      <c r="C12358" s="1" t="s">
        <v>1995</v>
      </c>
      <c r="D12358" t="s">
        <v>19066</v>
      </c>
    </row>
    <row r="12359" spans="1:4" x14ac:dyDescent="0.25">
      <c r="A12359" s="4" t="str">
        <f>HYPERLINK("http://www.autodoc.ru/Web/price/art/VWCRA06740L?analog=on","VWCRA06740L")</f>
        <v>VWCRA06740L</v>
      </c>
      <c r="B12359" s="1" t="s">
        <v>19067</v>
      </c>
      <c r="C12359" s="1" t="s">
        <v>1995</v>
      </c>
      <c r="D12359" t="s">
        <v>19068</v>
      </c>
    </row>
    <row r="12360" spans="1:4" x14ac:dyDescent="0.25">
      <c r="A12360" s="4" t="str">
        <f>HYPERLINK("http://www.autodoc.ru/Web/price/art/VWCRA06740R?analog=on","VWCRA06740R")</f>
        <v>VWCRA06740R</v>
      </c>
      <c r="B12360" s="1" t="s">
        <v>19069</v>
      </c>
      <c r="C12360" s="1" t="s">
        <v>1995</v>
      </c>
      <c r="D12360" t="s">
        <v>19070</v>
      </c>
    </row>
    <row r="12361" spans="1:4" x14ac:dyDescent="0.25">
      <c r="A12361" s="4" t="str">
        <f>HYPERLINK("http://www.autodoc.ru/Web/price/art/MDSPR06912?analog=on","MDSPR06912")</f>
        <v>MDSPR06912</v>
      </c>
      <c r="B12361" s="1" t="s">
        <v>9427</v>
      </c>
      <c r="C12361" s="1" t="s">
        <v>1995</v>
      </c>
      <c r="D12361" t="s">
        <v>9428</v>
      </c>
    </row>
    <row r="12362" spans="1:4" x14ac:dyDescent="0.25">
      <c r="A12362" s="4" t="str">
        <f>HYPERLINK("http://www.autodoc.ru/Web/price/art/MDSPR06913?analog=on","MDSPR06913")</f>
        <v>MDSPR06913</v>
      </c>
      <c r="B12362" s="1" t="s">
        <v>9429</v>
      </c>
      <c r="C12362" s="1" t="s">
        <v>1995</v>
      </c>
      <c r="D12362" t="s">
        <v>9430</v>
      </c>
    </row>
    <row r="12363" spans="1:4" x14ac:dyDescent="0.25">
      <c r="A12363" s="4" t="str">
        <f>HYPERLINK("http://www.autodoc.ru/Web/price/art/MDSPR06914?analog=on","MDSPR06914")</f>
        <v>MDSPR06914</v>
      </c>
      <c r="B12363" s="1" t="s">
        <v>9431</v>
      </c>
      <c r="C12363" s="1" t="s">
        <v>1995</v>
      </c>
      <c r="D12363" t="s">
        <v>9432</v>
      </c>
    </row>
    <row r="12364" spans="1:4" x14ac:dyDescent="0.25">
      <c r="A12364" s="4" t="str">
        <f>HYPERLINK("http://www.autodoc.ru/Web/price/art/MDSPR06915?analog=on","MDSPR06915")</f>
        <v>MDSPR06915</v>
      </c>
      <c r="B12364" s="1" t="s">
        <v>9433</v>
      </c>
      <c r="C12364" s="1" t="s">
        <v>1995</v>
      </c>
      <c r="D12364" t="s">
        <v>9434</v>
      </c>
    </row>
    <row r="12365" spans="1:4" x14ac:dyDescent="0.25">
      <c r="A12365" s="4" t="str">
        <f>HYPERLINK("http://www.autodoc.ru/Web/price/art/MDSPR06930?analog=on","MDSPR06930")</f>
        <v>MDSPR06930</v>
      </c>
      <c r="B12365" s="1" t="s">
        <v>9435</v>
      </c>
      <c r="C12365" s="1" t="s">
        <v>1995</v>
      </c>
      <c r="D12365" t="s">
        <v>9436</v>
      </c>
    </row>
    <row r="12366" spans="1:4" x14ac:dyDescent="0.25">
      <c r="A12366" s="4" t="str">
        <f>HYPERLINK("http://www.autodoc.ru/Web/price/art/MDSPR06932?analog=on","MDSPR06932")</f>
        <v>MDSPR06932</v>
      </c>
      <c r="B12366" s="1" t="s">
        <v>9435</v>
      </c>
      <c r="C12366" s="1" t="s">
        <v>1995</v>
      </c>
      <c r="D12366" t="s">
        <v>9437</v>
      </c>
    </row>
    <row r="12367" spans="1:4" x14ac:dyDescent="0.25">
      <c r="A12367" s="3" t="s">
        <v>19071</v>
      </c>
      <c r="B12367" s="3"/>
      <c r="C12367" s="3"/>
      <c r="D12367" s="3"/>
    </row>
    <row r="12368" spans="1:4" x14ac:dyDescent="0.25">
      <c r="A12368" s="4" t="str">
        <f>HYPERLINK("http://www.autodoc.ru/Web/price/art/VWGLF83000Z?analog=on","VWGLF83000Z")</f>
        <v>VWGLF83000Z</v>
      </c>
      <c r="B12368" s="1" t="s">
        <v>19072</v>
      </c>
      <c r="C12368" s="1" t="s">
        <v>9699</v>
      </c>
      <c r="D12368" t="s">
        <v>19073</v>
      </c>
    </row>
    <row r="12369" spans="1:4" x14ac:dyDescent="0.25">
      <c r="A12369" s="4" t="str">
        <f>HYPERLINK("http://www.autodoc.ru/Web/price/art/VWJET84000L?analog=on","VWJET84000L")</f>
        <v>VWJET84000L</v>
      </c>
      <c r="B12369" s="1" t="s">
        <v>19074</v>
      </c>
      <c r="C12369" s="1" t="s">
        <v>19075</v>
      </c>
      <c r="D12369" t="s">
        <v>19076</v>
      </c>
    </row>
    <row r="12370" spans="1:4" x14ac:dyDescent="0.25">
      <c r="A12370" s="4" t="str">
        <f>HYPERLINK("http://www.autodoc.ru/Web/price/art/VWJET84000R?analog=on","VWJET84000R")</f>
        <v>VWJET84000R</v>
      </c>
      <c r="B12370" s="1" t="s">
        <v>19077</v>
      </c>
      <c r="C12370" s="1" t="s">
        <v>19075</v>
      </c>
      <c r="D12370" t="s">
        <v>19078</v>
      </c>
    </row>
    <row r="12371" spans="1:4" x14ac:dyDescent="0.25">
      <c r="A12371" s="4" t="str">
        <f>HYPERLINK("http://www.autodoc.ru/Web/price/art/VWJET84001L?analog=on","VWJET84001L")</f>
        <v>VWJET84001L</v>
      </c>
      <c r="B12371" s="1" t="s">
        <v>19074</v>
      </c>
      <c r="C12371" s="1" t="s">
        <v>19075</v>
      </c>
      <c r="D12371" t="s">
        <v>19079</v>
      </c>
    </row>
    <row r="12372" spans="1:4" x14ac:dyDescent="0.25">
      <c r="A12372" s="4" t="str">
        <f>HYPERLINK("http://www.autodoc.ru/Web/price/art/VWJET84001R?analog=on","VWJET84001R")</f>
        <v>VWJET84001R</v>
      </c>
      <c r="B12372" s="1" t="s">
        <v>19077</v>
      </c>
      <c r="C12372" s="1" t="s">
        <v>19075</v>
      </c>
      <c r="D12372" t="s">
        <v>19080</v>
      </c>
    </row>
    <row r="12373" spans="1:4" x14ac:dyDescent="0.25">
      <c r="A12373" s="4" t="str">
        <f>HYPERLINK("http://www.autodoc.ru/Web/price/art/VWGLF83002CCN?analog=on","VWGLF83002CCN")</f>
        <v>VWGLF83002CCN</v>
      </c>
      <c r="B12373" s="1" t="s">
        <v>19081</v>
      </c>
      <c r="C12373" s="1" t="s">
        <v>9699</v>
      </c>
      <c r="D12373" t="s">
        <v>19082</v>
      </c>
    </row>
    <row r="12374" spans="1:4" x14ac:dyDescent="0.25">
      <c r="A12374" s="4" t="str">
        <f>HYPERLINK("http://www.autodoc.ru/Web/price/art/VWGLF83004HN?analog=on","VWGLF83004HN")</f>
        <v>VWGLF83004HN</v>
      </c>
      <c r="B12374" s="1" t="s">
        <v>19081</v>
      </c>
      <c r="C12374" s="1" t="s">
        <v>9699</v>
      </c>
      <c r="D12374" t="s">
        <v>19083</v>
      </c>
    </row>
    <row r="12375" spans="1:4" x14ac:dyDescent="0.25">
      <c r="A12375" s="4" t="str">
        <f>HYPERLINK("http://www.autodoc.ru/Web/price/art/VWGLF83004BN?analog=on","VWGLF83004BN")</f>
        <v>VWGLF83004BN</v>
      </c>
      <c r="B12375" s="1" t="s">
        <v>19081</v>
      </c>
      <c r="C12375" s="1" t="s">
        <v>9699</v>
      </c>
      <c r="D12375" t="s">
        <v>19084</v>
      </c>
    </row>
    <row r="12376" spans="1:4" x14ac:dyDescent="0.25">
      <c r="A12376" s="4" t="str">
        <f>HYPERLINK("http://www.autodoc.ru/Web/price/art/VWGLF83005HN?analog=on","VWGLF83005HN")</f>
        <v>VWGLF83005HN</v>
      </c>
      <c r="B12376" s="1" t="s">
        <v>19081</v>
      </c>
      <c r="C12376" s="1" t="s">
        <v>9699</v>
      </c>
      <c r="D12376" t="s">
        <v>19085</v>
      </c>
    </row>
    <row r="12377" spans="1:4" x14ac:dyDescent="0.25">
      <c r="A12377" s="4" t="str">
        <f>HYPERLINK("http://www.autodoc.ru/Web/price/art/VWGLF83006CCZ?analog=on","VWGLF83006CCZ")</f>
        <v>VWGLF83006CCZ</v>
      </c>
      <c r="B12377" s="1" t="s">
        <v>19081</v>
      </c>
      <c r="C12377" s="1" t="s">
        <v>9699</v>
      </c>
      <c r="D12377" t="s">
        <v>19086</v>
      </c>
    </row>
    <row r="12378" spans="1:4" x14ac:dyDescent="0.25">
      <c r="A12378" s="4" t="str">
        <f>HYPERLINK("http://www.autodoc.ru/Web/price/art/VWGLF83007CCL?analog=on","VWGLF83007CCL")</f>
        <v>VWGLF83007CCL</v>
      </c>
      <c r="B12378" s="1" t="s">
        <v>19087</v>
      </c>
      <c r="C12378" s="1" t="s">
        <v>9699</v>
      </c>
      <c r="D12378" t="s">
        <v>19088</v>
      </c>
    </row>
    <row r="12379" spans="1:4" x14ac:dyDescent="0.25">
      <c r="A12379" s="4" t="str">
        <f>HYPERLINK("http://www.autodoc.ru/Web/price/art/VWGLF83007CCR?analog=on","VWGLF83007CCR")</f>
        <v>VWGLF83007CCR</v>
      </c>
      <c r="B12379" s="1" t="s">
        <v>19087</v>
      </c>
      <c r="C12379" s="1" t="s">
        <v>9699</v>
      </c>
      <c r="D12379" t="s">
        <v>19089</v>
      </c>
    </row>
    <row r="12380" spans="1:4" x14ac:dyDescent="0.25">
      <c r="A12380" s="4" t="str">
        <f>HYPERLINK("http://www.autodoc.ru/Web/price/art/VWGLF83020Z?analog=on","VWGLF83020Z")</f>
        <v>VWGLF83020Z</v>
      </c>
      <c r="C12380" s="1" t="s">
        <v>9699</v>
      </c>
      <c r="D12380" t="s">
        <v>19090</v>
      </c>
    </row>
    <row r="12381" spans="1:4" x14ac:dyDescent="0.25">
      <c r="A12381" s="4" t="str">
        <f>HYPERLINK("http://www.autodoc.ru/Web/price/art/VWJET84020L?analog=on","VWJET84020L")</f>
        <v>VWJET84020L</v>
      </c>
      <c r="C12381" s="1" t="s">
        <v>19075</v>
      </c>
      <c r="D12381" t="s">
        <v>19091</v>
      </c>
    </row>
    <row r="12382" spans="1:4" x14ac:dyDescent="0.25">
      <c r="A12382" s="4" t="str">
        <f>HYPERLINK("http://www.autodoc.ru/Web/price/art/VWJET84020R?analog=on","VWJET84020R")</f>
        <v>VWJET84020R</v>
      </c>
      <c r="C12382" s="1" t="s">
        <v>19075</v>
      </c>
      <c r="D12382" t="s">
        <v>19092</v>
      </c>
    </row>
    <row r="12383" spans="1:4" x14ac:dyDescent="0.25">
      <c r="A12383" s="4" t="str">
        <f>HYPERLINK("http://www.autodoc.ru/Web/price/art/VWGLF83021Z?analog=on","VWGLF83021Z")</f>
        <v>VWGLF83021Z</v>
      </c>
      <c r="C12383" s="1" t="s">
        <v>9699</v>
      </c>
      <c r="D12383" t="s">
        <v>19093</v>
      </c>
    </row>
    <row r="12384" spans="1:4" x14ac:dyDescent="0.25">
      <c r="A12384" s="4" t="str">
        <f>HYPERLINK("http://www.autodoc.ru/Web/price/art/VWGLF83022Z?analog=on","VWGLF83022Z")</f>
        <v>VWGLF83022Z</v>
      </c>
      <c r="C12384" s="1" t="s">
        <v>19094</v>
      </c>
      <c r="D12384" t="s">
        <v>19095</v>
      </c>
    </row>
    <row r="12385" spans="1:4" x14ac:dyDescent="0.25">
      <c r="A12385" s="4" t="str">
        <f>HYPERLINK("http://www.autodoc.ru/Web/price/art/VWGLF83040YZ?analog=on","VWGLF83040YZ")</f>
        <v>VWGLF83040YZ</v>
      </c>
      <c r="B12385" s="1" t="s">
        <v>19096</v>
      </c>
      <c r="C12385" s="1" t="s">
        <v>9763</v>
      </c>
      <c r="D12385" t="s">
        <v>19097</v>
      </c>
    </row>
    <row r="12386" spans="1:4" x14ac:dyDescent="0.25">
      <c r="A12386" s="4" t="str">
        <f>HYPERLINK("http://www.autodoc.ru/Web/price/art/VWGLF90040YL?analog=on","VWGLF90040YL")</f>
        <v>VWGLF90040YL</v>
      </c>
      <c r="B12386" s="1" t="s">
        <v>19098</v>
      </c>
      <c r="C12386" s="1" t="s">
        <v>2254</v>
      </c>
      <c r="D12386" t="s">
        <v>19099</v>
      </c>
    </row>
    <row r="12387" spans="1:4" x14ac:dyDescent="0.25">
      <c r="A12387" s="4" t="str">
        <f>HYPERLINK("http://www.autodoc.ru/Web/price/art/VWGLF90040YR?analog=on","VWGLF90040YR")</f>
        <v>VWGLF90040YR</v>
      </c>
      <c r="B12387" s="1" t="s">
        <v>19100</v>
      </c>
      <c r="C12387" s="1" t="s">
        <v>2254</v>
      </c>
      <c r="D12387" t="s">
        <v>19101</v>
      </c>
    </row>
    <row r="12388" spans="1:4" x14ac:dyDescent="0.25">
      <c r="A12388" s="4" t="str">
        <f>HYPERLINK("http://www.autodoc.ru/Web/price/art/VWGLF90041CCN?analog=on","VWGLF90041CCN")</f>
        <v>VWGLF90041CCN</v>
      </c>
      <c r="B12388" s="1" t="s">
        <v>19102</v>
      </c>
      <c r="C12388" s="1" t="s">
        <v>2254</v>
      </c>
      <c r="D12388" t="s">
        <v>19103</v>
      </c>
    </row>
    <row r="12389" spans="1:4" x14ac:dyDescent="0.25">
      <c r="A12389" s="4" t="str">
        <f>HYPERLINK("http://www.autodoc.ru/Web/price/art/VWGLF83041CCN?analog=on","VWGLF83041CCN")</f>
        <v>VWGLF83041CCN</v>
      </c>
      <c r="B12389" s="1" t="s">
        <v>19096</v>
      </c>
      <c r="C12389" s="1" t="s">
        <v>9763</v>
      </c>
      <c r="D12389" t="s">
        <v>19103</v>
      </c>
    </row>
    <row r="12390" spans="1:4" x14ac:dyDescent="0.25">
      <c r="A12390" s="4" t="str">
        <f>HYPERLINK("http://www.autodoc.ru/Web/price/art/VWGLF90042YL?analog=on","VWGLF90042YL")</f>
        <v>VWGLF90042YL</v>
      </c>
      <c r="B12390" s="1" t="s">
        <v>19098</v>
      </c>
      <c r="C12390" s="1" t="s">
        <v>2254</v>
      </c>
      <c r="D12390" t="s">
        <v>19104</v>
      </c>
    </row>
    <row r="12391" spans="1:4" x14ac:dyDescent="0.25">
      <c r="A12391" s="4" t="str">
        <f>HYPERLINK("http://www.autodoc.ru/Web/price/art/VWGLF90042YR?analog=on","VWGLF90042YR")</f>
        <v>VWGLF90042YR</v>
      </c>
      <c r="B12391" s="1" t="s">
        <v>19100</v>
      </c>
      <c r="C12391" s="1" t="s">
        <v>2254</v>
      </c>
      <c r="D12391" t="s">
        <v>19105</v>
      </c>
    </row>
    <row r="12392" spans="1:4" x14ac:dyDescent="0.25">
      <c r="A12392" s="4" t="str">
        <f>HYPERLINK("http://www.autodoc.ru/Web/price/art/VWGLF90043TTN?analog=on","VWGLF90043TTN")</f>
        <v>VWGLF90043TTN</v>
      </c>
      <c r="B12392" s="1" t="s">
        <v>19106</v>
      </c>
      <c r="C12392" s="1" t="s">
        <v>2254</v>
      </c>
      <c r="D12392" t="s">
        <v>19107</v>
      </c>
    </row>
    <row r="12393" spans="1:4" x14ac:dyDescent="0.25">
      <c r="A12393" s="4" t="str">
        <f>HYPERLINK("http://www.autodoc.ru/Web/price/art/VWGLF90070L?analog=on","VWGLF90070L")</f>
        <v>VWGLF90070L</v>
      </c>
      <c r="B12393" s="1" t="s">
        <v>19108</v>
      </c>
      <c r="C12393" s="1" t="s">
        <v>2254</v>
      </c>
      <c r="D12393" t="s">
        <v>19109</v>
      </c>
    </row>
    <row r="12394" spans="1:4" x14ac:dyDescent="0.25">
      <c r="A12394" s="4" t="str">
        <f>HYPERLINK("http://www.autodoc.ru/Web/price/art/VWGLF90070R?analog=on","VWGLF90070R")</f>
        <v>VWGLF90070R</v>
      </c>
      <c r="B12394" s="1" t="s">
        <v>19110</v>
      </c>
      <c r="C12394" s="1" t="s">
        <v>2254</v>
      </c>
      <c r="D12394" t="s">
        <v>19111</v>
      </c>
    </row>
    <row r="12395" spans="1:4" x14ac:dyDescent="0.25">
      <c r="A12395" s="4" t="str">
        <f>HYPERLINK("http://www.autodoc.ru/Web/price/art/VWGLF87100B?analog=on","VWGLF87100B")</f>
        <v>VWGLF87100B</v>
      </c>
      <c r="B12395" s="1" t="s">
        <v>19112</v>
      </c>
      <c r="C12395" s="1" t="s">
        <v>19113</v>
      </c>
      <c r="D12395" t="s">
        <v>19114</v>
      </c>
    </row>
    <row r="12396" spans="1:4" x14ac:dyDescent="0.25">
      <c r="A12396" s="4" t="str">
        <f>HYPERLINK("http://www.autodoc.ru/Web/price/art/VWJET85100B?analog=on","VWJET85100B")</f>
        <v>VWJET85100B</v>
      </c>
      <c r="B12396" s="1" t="s">
        <v>19115</v>
      </c>
      <c r="C12396" s="1" t="s">
        <v>8523</v>
      </c>
      <c r="D12396" t="s">
        <v>19116</v>
      </c>
    </row>
    <row r="12397" spans="1:4" x14ac:dyDescent="0.25">
      <c r="A12397" s="4" t="str">
        <f>HYPERLINK("http://www.autodoc.ru/Web/price/art/VWGLF87101B?analog=on","VWGLF87101B")</f>
        <v>VWGLF87101B</v>
      </c>
      <c r="B12397" s="1" t="s">
        <v>19117</v>
      </c>
      <c r="C12397" s="1" t="s">
        <v>19113</v>
      </c>
      <c r="D12397" t="s">
        <v>19118</v>
      </c>
    </row>
    <row r="12398" spans="1:4" x14ac:dyDescent="0.25">
      <c r="A12398" s="4" t="str">
        <f>HYPERLINK("http://www.autodoc.ru/Web/price/art/VWJET85101B?analog=on","VWJET85101B")</f>
        <v>VWJET85101B</v>
      </c>
      <c r="B12398" s="1" t="s">
        <v>19115</v>
      </c>
      <c r="C12398" s="1" t="s">
        <v>19119</v>
      </c>
      <c r="D12398" t="s">
        <v>19120</v>
      </c>
    </row>
    <row r="12399" spans="1:4" x14ac:dyDescent="0.25">
      <c r="A12399" s="4" t="str">
        <f>HYPERLINK("http://www.autodoc.ru/Web/price/art/VWGLF84140?analog=on","VWGLF84140")</f>
        <v>VWGLF84140</v>
      </c>
      <c r="B12399" s="1" t="s">
        <v>19121</v>
      </c>
      <c r="C12399" s="1" t="s">
        <v>19075</v>
      </c>
      <c r="D12399" t="s">
        <v>19122</v>
      </c>
    </row>
    <row r="12400" spans="1:4" x14ac:dyDescent="0.25">
      <c r="A12400" s="4" t="str">
        <f>HYPERLINK("http://www.autodoc.ru/Web/price/art/VWJET84140?analog=on","VWJET84140")</f>
        <v>VWJET84140</v>
      </c>
      <c r="B12400" s="1" t="s">
        <v>19123</v>
      </c>
      <c r="C12400" s="1" t="s">
        <v>2200</v>
      </c>
      <c r="D12400" t="s">
        <v>19124</v>
      </c>
    </row>
    <row r="12401" spans="1:4" x14ac:dyDescent="0.25">
      <c r="A12401" s="4" t="str">
        <f>HYPERLINK("http://www.autodoc.ru/Web/price/art/VWGLF90160B?analog=on","VWGLF90160B")</f>
        <v>VWGLF90160B</v>
      </c>
      <c r="B12401" s="1" t="s">
        <v>19125</v>
      </c>
      <c r="C12401" s="1" t="s">
        <v>2254</v>
      </c>
      <c r="D12401" t="s">
        <v>19126</v>
      </c>
    </row>
    <row r="12402" spans="1:4" x14ac:dyDescent="0.25">
      <c r="A12402" s="4" t="str">
        <f>HYPERLINK("http://www.autodoc.ru/Web/price/art/VWGLF90161B?analog=on","VWGLF90161B")</f>
        <v>VWGLF90161B</v>
      </c>
      <c r="B12402" s="1" t="s">
        <v>19127</v>
      </c>
      <c r="C12402" s="1" t="s">
        <v>2254</v>
      </c>
      <c r="D12402" t="s">
        <v>19128</v>
      </c>
    </row>
    <row r="12403" spans="1:4" x14ac:dyDescent="0.25">
      <c r="A12403" s="4" t="str">
        <f>HYPERLINK("http://www.autodoc.ru/Web/price/art/VWGLF90162B?analog=on","VWGLF90162B")</f>
        <v>VWGLF90162B</v>
      </c>
      <c r="B12403" s="1" t="s">
        <v>19129</v>
      </c>
      <c r="C12403" s="1" t="s">
        <v>2254</v>
      </c>
      <c r="D12403" t="s">
        <v>19130</v>
      </c>
    </row>
    <row r="12404" spans="1:4" x14ac:dyDescent="0.25">
      <c r="A12404" s="4" t="str">
        <f>HYPERLINK("http://www.autodoc.ru/Web/price/art/VWGLF90163B?analog=on","VWGLF90163B")</f>
        <v>VWGLF90163B</v>
      </c>
      <c r="B12404" s="1" t="s">
        <v>19131</v>
      </c>
      <c r="C12404" s="1" t="s">
        <v>2254</v>
      </c>
      <c r="D12404" t="s">
        <v>19132</v>
      </c>
    </row>
    <row r="12405" spans="1:4" x14ac:dyDescent="0.25">
      <c r="A12405" s="4" t="str">
        <f>HYPERLINK("http://www.autodoc.ru/Web/price/art/VWGLF90164B?analog=on","VWGLF90164B")</f>
        <v>VWGLF90164B</v>
      </c>
      <c r="C12405" s="1" t="s">
        <v>2254</v>
      </c>
      <c r="D12405" t="s">
        <v>19133</v>
      </c>
    </row>
    <row r="12406" spans="1:4" x14ac:dyDescent="0.25">
      <c r="A12406" s="4" t="str">
        <f>HYPERLINK("http://www.autodoc.ru/Web/price/art/VWGLF90165B?analog=on","VWGLF90165B")</f>
        <v>VWGLF90165B</v>
      </c>
      <c r="B12406" s="1" t="s">
        <v>19134</v>
      </c>
      <c r="C12406" s="1" t="s">
        <v>2254</v>
      </c>
      <c r="D12406" t="s">
        <v>19135</v>
      </c>
    </row>
    <row r="12407" spans="1:4" x14ac:dyDescent="0.25">
      <c r="A12407" s="4" t="str">
        <f>HYPERLINK("http://www.autodoc.ru/Web/price/art/VWGLF90166B?analog=on","VWGLF90166B")</f>
        <v>VWGLF90166B</v>
      </c>
      <c r="B12407" s="1" t="s">
        <v>19134</v>
      </c>
      <c r="C12407" s="1" t="s">
        <v>2254</v>
      </c>
      <c r="D12407" t="s">
        <v>19136</v>
      </c>
    </row>
    <row r="12408" spans="1:4" x14ac:dyDescent="0.25">
      <c r="A12408" s="4" t="str">
        <f>HYPERLINK("http://www.autodoc.ru/Web/price/art/VWGLF83190?analog=on","VWGLF83190")</f>
        <v>VWGLF83190</v>
      </c>
      <c r="B12408" s="1" t="s">
        <v>19137</v>
      </c>
      <c r="C12408" s="1" t="s">
        <v>9763</v>
      </c>
      <c r="D12408" t="s">
        <v>19138</v>
      </c>
    </row>
    <row r="12409" spans="1:4" x14ac:dyDescent="0.25">
      <c r="A12409" s="4" t="str">
        <f>HYPERLINK("http://www.autodoc.ru/Web/price/art/VWGLF90220L?analog=on","VWGLF90220L")</f>
        <v>VWGLF90220L</v>
      </c>
      <c r="B12409" s="1" t="s">
        <v>19139</v>
      </c>
      <c r="C12409" s="1" t="s">
        <v>2254</v>
      </c>
      <c r="D12409" t="s">
        <v>19140</v>
      </c>
    </row>
    <row r="12410" spans="1:4" x14ac:dyDescent="0.25">
      <c r="A12410" s="4" t="str">
        <f>HYPERLINK("http://www.autodoc.ru/Web/price/art/VWGLF90220R?analog=on","VWGLF90220R")</f>
        <v>VWGLF90220R</v>
      </c>
      <c r="B12410" s="1" t="s">
        <v>19141</v>
      </c>
      <c r="C12410" s="1" t="s">
        <v>2254</v>
      </c>
      <c r="D12410" t="s">
        <v>19142</v>
      </c>
    </row>
    <row r="12411" spans="1:4" x14ac:dyDescent="0.25">
      <c r="A12411" s="4" t="str">
        <f>HYPERLINK("http://www.autodoc.ru/Web/price/art/VWGLF85270L?analog=on","VWGLF85270L")</f>
        <v>VWGLF85270L</v>
      </c>
      <c r="B12411" s="1" t="s">
        <v>19143</v>
      </c>
      <c r="C12411" s="1" t="s">
        <v>8523</v>
      </c>
      <c r="D12411" t="s">
        <v>19144</v>
      </c>
    </row>
    <row r="12412" spans="1:4" x14ac:dyDescent="0.25">
      <c r="A12412" s="4" t="str">
        <f>HYPERLINK("http://www.autodoc.ru/Web/price/art/VWGLF85270R?analog=on","VWGLF85270R")</f>
        <v>VWGLF85270R</v>
      </c>
      <c r="B12412" s="1" t="s">
        <v>19145</v>
      </c>
      <c r="C12412" s="1" t="s">
        <v>8523</v>
      </c>
      <c r="D12412" t="s">
        <v>19146</v>
      </c>
    </row>
    <row r="12413" spans="1:4" x14ac:dyDescent="0.25">
      <c r="A12413" s="4" t="str">
        <f>HYPERLINK("http://www.autodoc.ru/Web/price/art/VWGLF83290N?analog=on","VWGLF83290N")</f>
        <v>VWGLF83290N</v>
      </c>
      <c r="B12413" s="1" t="s">
        <v>19147</v>
      </c>
      <c r="C12413" s="1" t="s">
        <v>8618</v>
      </c>
      <c r="D12413" t="s">
        <v>19148</v>
      </c>
    </row>
    <row r="12414" spans="1:4" x14ac:dyDescent="0.25">
      <c r="A12414" s="4" t="str">
        <f>HYPERLINK("http://www.autodoc.ru/Web/price/art/VWGLF87290N?analog=on","VWGLF87290N")</f>
        <v>VWGLF87290N</v>
      </c>
      <c r="B12414" s="1" t="s">
        <v>19149</v>
      </c>
      <c r="C12414" s="1" t="s">
        <v>30</v>
      </c>
      <c r="D12414" t="s">
        <v>19148</v>
      </c>
    </row>
    <row r="12415" spans="1:4" x14ac:dyDescent="0.25">
      <c r="A12415" s="4" t="str">
        <f>HYPERLINK("http://www.autodoc.ru/Web/price/art/VWGLF83291L?analog=on","VWGLF83291L")</f>
        <v>VWGLF83291L</v>
      </c>
      <c r="B12415" s="1" t="s">
        <v>19150</v>
      </c>
      <c r="C12415" s="1" t="s">
        <v>8618</v>
      </c>
      <c r="D12415" t="s">
        <v>19151</v>
      </c>
    </row>
    <row r="12416" spans="1:4" x14ac:dyDescent="0.25">
      <c r="A12416" s="4" t="str">
        <f>HYPERLINK("http://www.autodoc.ru/Web/price/art/VWGLF83291R?analog=on","VWGLF83291R")</f>
        <v>VWGLF83291R</v>
      </c>
      <c r="B12416" s="1" t="s">
        <v>19152</v>
      </c>
      <c r="C12416" s="1" t="s">
        <v>8618</v>
      </c>
      <c r="D12416" t="s">
        <v>19153</v>
      </c>
    </row>
    <row r="12417" spans="1:4" x14ac:dyDescent="0.25">
      <c r="A12417" s="4" t="str">
        <f>HYPERLINK("http://www.autodoc.ru/Web/price/art/VWGLF83292L?analog=on","VWGLF83292L")</f>
        <v>VWGLF83292L</v>
      </c>
      <c r="B12417" s="1" t="s">
        <v>19154</v>
      </c>
      <c r="C12417" s="1" t="s">
        <v>8618</v>
      </c>
      <c r="D12417" t="s">
        <v>19155</v>
      </c>
    </row>
    <row r="12418" spans="1:4" x14ac:dyDescent="0.25">
      <c r="A12418" s="4" t="str">
        <f>HYPERLINK("http://www.autodoc.ru/Web/price/art/VWGLF83292R?analog=on","VWGLF83292R")</f>
        <v>VWGLF83292R</v>
      </c>
      <c r="B12418" s="1" t="s">
        <v>19156</v>
      </c>
      <c r="C12418" s="1" t="s">
        <v>8618</v>
      </c>
      <c r="D12418" t="s">
        <v>19157</v>
      </c>
    </row>
    <row r="12419" spans="1:4" x14ac:dyDescent="0.25">
      <c r="A12419" s="4" t="str">
        <f>HYPERLINK("http://www.autodoc.ru/Web/price/art/VWGLF85320?analog=on","VWGLF85320")</f>
        <v>VWGLF85320</v>
      </c>
      <c r="B12419" s="1" t="s">
        <v>19158</v>
      </c>
      <c r="C12419" s="1" t="s">
        <v>8523</v>
      </c>
      <c r="D12419" t="s">
        <v>19159</v>
      </c>
    </row>
    <row r="12420" spans="1:4" x14ac:dyDescent="0.25">
      <c r="A12420" s="4" t="str">
        <f>HYPERLINK("http://www.autodoc.ru/Web/price/art/VWGLF85330?analog=on","VWGLF85330")</f>
        <v>VWGLF85330</v>
      </c>
      <c r="B12420" s="1" t="s">
        <v>19160</v>
      </c>
      <c r="C12420" s="1" t="s">
        <v>8523</v>
      </c>
      <c r="D12420" t="s">
        <v>19161</v>
      </c>
    </row>
    <row r="12421" spans="1:4" x14ac:dyDescent="0.25">
      <c r="A12421" s="4" t="str">
        <f>HYPERLINK("http://www.autodoc.ru/Web/price/art/VWGLF85380?analog=on","VWGLF85380")</f>
        <v>VWGLF85380</v>
      </c>
      <c r="B12421" s="1" t="s">
        <v>19162</v>
      </c>
      <c r="C12421" s="1" t="s">
        <v>8523</v>
      </c>
      <c r="D12421" t="s">
        <v>19163</v>
      </c>
    </row>
    <row r="12422" spans="1:4" x14ac:dyDescent="0.25">
      <c r="A12422" s="4" t="str">
        <f>HYPERLINK("http://www.autodoc.ru/Web/price/art/VWJET83380?analog=on","VWJET83380")</f>
        <v>VWJET83380</v>
      </c>
      <c r="B12422" s="1" t="s">
        <v>19164</v>
      </c>
      <c r="C12422" s="1" t="s">
        <v>9699</v>
      </c>
      <c r="D12422" t="s">
        <v>19165</v>
      </c>
    </row>
    <row r="12423" spans="1:4" x14ac:dyDescent="0.25">
      <c r="A12423" s="4" t="str">
        <f>HYPERLINK("http://www.autodoc.ru/Web/price/art/VWGLF85440M?analog=on","VWGLF85440M")</f>
        <v>VWGLF85440M</v>
      </c>
      <c r="B12423" s="1" t="s">
        <v>19166</v>
      </c>
      <c r="C12423" s="1" t="s">
        <v>8523</v>
      </c>
      <c r="D12423" t="s">
        <v>19167</v>
      </c>
    </row>
    <row r="12424" spans="1:4" x14ac:dyDescent="0.25">
      <c r="A12424" s="4" t="str">
        <f>HYPERLINK("http://www.autodoc.ru/Web/price/art/VWGLF88450L?analog=on","VWGLF88450L")</f>
        <v>VWGLF88450L</v>
      </c>
      <c r="B12424" s="1" t="s">
        <v>19168</v>
      </c>
      <c r="C12424" s="1" t="s">
        <v>2176</v>
      </c>
      <c r="D12424" t="s">
        <v>19169</v>
      </c>
    </row>
    <row r="12425" spans="1:4" x14ac:dyDescent="0.25">
      <c r="A12425" s="4" t="str">
        <f>HYPERLINK("http://www.autodoc.ru/Web/price/art/VWGLF88450R?analog=on","VWGLF88450R")</f>
        <v>VWGLF88450R</v>
      </c>
      <c r="B12425" s="1" t="s">
        <v>19170</v>
      </c>
      <c r="C12425" s="1" t="s">
        <v>2176</v>
      </c>
      <c r="D12425" t="s">
        <v>19171</v>
      </c>
    </row>
    <row r="12426" spans="1:4" x14ac:dyDescent="0.25">
      <c r="A12426" s="4" t="str">
        <f>HYPERLINK("http://www.autodoc.ru/Web/price/art/VWGLF88451L?analog=on","VWGLF88451L")</f>
        <v>VWGLF88451L</v>
      </c>
      <c r="C12426" s="1" t="s">
        <v>2176</v>
      </c>
      <c r="D12426" t="s">
        <v>19172</v>
      </c>
    </row>
    <row r="12427" spans="1:4" x14ac:dyDescent="0.25">
      <c r="A12427" s="4" t="str">
        <f>HYPERLINK("http://www.autodoc.ru/Web/price/art/VWGLF88451R?analog=on","VWGLF88451R")</f>
        <v>VWGLF88451R</v>
      </c>
      <c r="C12427" s="1" t="s">
        <v>2176</v>
      </c>
      <c r="D12427" t="s">
        <v>19173</v>
      </c>
    </row>
    <row r="12428" spans="1:4" x14ac:dyDescent="0.25">
      <c r="A12428" s="4" t="str">
        <f>HYPERLINK("http://www.autodoc.ru/Web/price/art/VWGLF88460L?analog=on","VWGLF88460L")</f>
        <v>VWGLF88460L</v>
      </c>
      <c r="B12428" s="1" t="s">
        <v>19174</v>
      </c>
      <c r="C12428" s="1" t="s">
        <v>2176</v>
      </c>
      <c r="D12428" t="s">
        <v>19175</v>
      </c>
    </row>
    <row r="12429" spans="1:4" x14ac:dyDescent="0.25">
      <c r="A12429" s="4" t="str">
        <f>HYPERLINK("http://www.autodoc.ru/Web/price/art/VWGLF88460R?analog=on","VWGLF88460R")</f>
        <v>VWGLF88460R</v>
      </c>
      <c r="B12429" s="1" t="s">
        <v>19176</v>
      </c>
      <c r="C12429" s="1" t="s">
        <v>2176</v>
      </c>
      <c r="D12429" t="s">
        <v>19177</v>
      </c>
    </row>
    <row r="12430" spans="1:4" x14ac:dyDescent="0.25">
      <c r="A12430" s="4" t="str">
        <f>HYPERLINK("http://www.autodoc.ru/Web/price/art/VWGLF83480L?analog=on","VWGLF83480L")</f>
        <v>VWGLF83480L</v>
      </c>
      <c r="B12430" s="1" t="s">
        <v>19178</v>
      </c>
      <c r="C12430" s="1" t="s">
        <v>9699</v>
      </c>
      <c r="D12430" t="s">
        <v>19179</v>
      </c>
    </row>
    <row r="12431" spans="1:4" x14ac:dyDescent="0.25">
      <c r="A12431" s="4" t="str">
        <f>HYPERLINK("http://www.autodoc.ru/Web/price/art/VWGLF83480R?analog=on","VWGLF83480R")</f>
        <v>VWGLF83480R</v>
      </c>
      <c r="B12431" s="1" t="s">
        <v>19180</v>
      </c>
      <c r="C12431" s="1" t="s">
        <v>9699</v>
      </c>
      <c r="D12431" t="s">
        <v>19181</v>
      </c>
    </row>
    <row r="12432" spans="1:4" x14ac:dyDescent="0.25">
      <c r="A12432" s="4" t="str">
        <f>HYPERLINK("http://www.autodoc.ru/Web/price/art/VWGLF83481L?analog=on","VWGLF83481L")</f>
        <v>VWGLF83481L</v>
      </c>
      <c r="B12432" s="1" t="s">
        <v>19182</v>
      </c>
      <c r="C12432" s="1" t="s">
        <v>9699</v>
      </c>
      <c r="D12432" t="s">
        <v>19183</v>
      </c>
    </row>
    <row r="12433" spans="1:4" x14ac:dyDescent="0.25">
      <c r="A12433" s="4" t="str">
        <f>HYPERLINK("http://www.autodoc.ru/Web/price/art/VWGLF83481R?analog=on","VWGLF83481R")</f>
        <v>VWGLF83481R</v>
      </c>
      <c r="B12433" s="1" t="s">
        <v>19184</v>
      </c>
      <c r="C12433" s="1" t="s">
        <v>9699</v>
      </c>
      <c r="D12433" t="s">
        <v>19185</v>
      </c>
    </row>
    <row r="12434" spans="1:4" x14ac:dyDescent="0.25">
      <c r="A12434" s="4" t="str">
        <f>HYPERLINK("http://www.autodoc.ru/Web/price/art/VWGLF83490L?analog=on","VWGLF83490L")</f>
        <v>VWGLF83490L</v>
      </c>
      <c r="C12434" s="1" t="s">
        <v>9699</v>
      </c>
      <c r="D12434" t="s">
        <v>19186</v>
      </c>
    </row>
    <row r="12435" spans="1:4" x14ac:dyDescent="0.25">
      <c r="A12435" s="4" t="str">
        <f>HYPERLINK("http://www.autodoc.ru/Web/price/art/VWGLF83490R?analog=on","VWGLF83490R")</f>
        <v>VWGLF83490R</v>
      </c>
      <c r="C12435" s="1" t="s">
        <v>9699</v>
      </c>
      <c r="D12435" t="s">
        <v>19187</v>
      </c>
    </row>
    <row r="12436" spans="1:4" x14ac:dyDescent="0.25">
      <c r="A12436" s="4" t="str">
        <f>HYPERLINK("http://www.autodoc.ru/Web/price/art/VWGLF83640B?analog=on","VWGLF83640B")</f>
        <v>VWGLF83640B</v>
      </c>
      <c r="B12436" s="1" t="s">
        <v>19188</v>
      </c>
      <c r="C12436" s="1" t="s">
        <v>9763</v>
      </c>
      <c r="D12436" t="s">
        <v>19189</v>
      </c>
    </row>
    <row r="12437" spans="1:4" x14ac:dyDescent="0.25">
      <c r="A12437" s="4" t="str">
        <f>HYPERLINK("http://www.autodoc.ru/Web/price/art/VWGLF90641B?analog=on","VWGLF90641B")</f>
        <v>VWGLF90641B</v>
      </c>
      <c r="B12437" s="1" t="s">
        <v>19190</v>
      </c>
      <c r="C12437" s="1" t="s">
        <v>2254</v>
      </c>
      <c r="D12437" t="s">
        <v>19191</v>
      </c>
    </row>
    <row r="12438" spans="1:4" x14ac:dyDescent="0.25">
      <c r="A12438" s="4" t="str">
        <f>HYPERLINK("http://www.autodoc.ru/Web/price/art/VWGLF78740L?analog=on","VWGLF78740L")</f>
        <v>VWGLF78740L</v>
      </c>
      <c r="B12438" s="1" t="s">
        <v>19192</v>
      </c>
      <c r="C12438" s="1" t="s">
        <v>19193</v>
      </c>
      <c r="D12438" t="s">
        <v>19194</v>
      </c>
    </row>
    <row r="12439" spans="1:4" x14ac:dyDescent="0.25">
      <c r="A12439" s="4" t="str">
        <f>HYPERLINK("http://www.autodoc.ru/Web/price/art/VWGLF78740R?analog=on","VWGLF78740R")</f>
        <v>VWGLF78740R</v>
      </c>
      <c r="B12439" s="1" t="s">
        <v>19195</v>
      </c>
      <c r="C12439" s="1" t="s">
        <v>19193</v>
      </c>
      <c r="D12439" t="s">
        <v>19196</v>
      </c>
    </row>
    <row r="12440" spans="1:4" x14ac:dyDescent="0.25">
      <c r="A12440" s="4" t="str">
        <f>HYPERLINK("http://www.autodoc.ru/Web/price/art/VWJET84740L?analog=on","VWJET84740L")</f>
        <v>VWJET84740L</v>
      </c>
      <c r="B12440" s="1" t="s">
        <v>19197</v>
      </c>
      <c r="C12440" s="1" t="s">
        <v>19075</v>
      </c>
      <c r="D12440" t="s">
        <v>19198</v>
      </c>
    </row>
    <row r="12441" spans="1:4" x14ac:dyDescent="0.25">
      <c r="A12441" s="4" t="str">
        <f>HYPERLINK("http://www.autodoc.ru/Web/price/art/VWJET84740R?analog=on","VWJET84740R")</f>
        <v>VWJET84740R</v>
      </c>
      <c r="B12441" s="1" t="s">
        <v>19199</v>
      </c>
      <c r="C12441" s="1" t="s">
        <v>19075</v>
      </c>
      <c r="D12441" t="s">
        <v>19200</v>
      </c>
    </row>
    <row r="12442" spans="1:4" x14ac:dyDescent="0.25">
      <c r="A12442" s="4" t="str">
        <f>HYPERLINK("http://www.autodoc.ru/Web/price/art/VWJET84741L?analog=on","VWJET84741L")</f>
        <v>VWJET84741L</v>
      </c>
      <c r="B12442" s="1" t="s">
        <v>19197</v>
      </c>
      <c r="C12442" s="1" t="s">
        <v>19075</v>
      </c>
      <c r="D12442" t="s">
        <v>19201</v>
      </c>
    </row>
    <row r="12443" spans="1:4" x14ac:dyDescent="0.25">
      <c r="A12443" s="4" t="str">
        <f>HYPERLINK("http://www.autodoc.ru/Web/price/art/VWJET84741R?analog=on","VWJET84741R")</f>
        <v>VWJET84741R</v>
      </c>
      <c r="B12443" s="1" t="s">
        <v>19199</v>
      </c>
      <c r="C12443" s="1" t="s">
        <v>19075</v>
      </c>
      <c r="D12443" t="s">
        <v>19202</v>
      </c>
    </row>
    <row r="12444" spans="1:4" x14ac:dyDescent="0.25">
      <c r="A12444" s="4" t="str">
        <f>HYPERLINK("http://www.autodoc.ru/Web/price/art/VWGLF84914?analog=on","VWGLF84914")</f>
        <v>VWGLF84914</v>
      </c>
      <c r="B12444" s="1" t="s">
        <v>17650</v>
      </c>
      <c r="C12444" s="1" t="s">
        <v>2200</v>
      </c>
      <c r="D12444" t="s">
        <v>17651</v>
      </c>
    </row>
    <row r="12445" spans="1:4" x14ac:dyDescent="0.25">
      <c r="A12445" s="4" t="str">
        <f>HYPERLINK("http://www.autodoc.ru/Web/price/art/VWGLF84917?analog=on","VWGLF84917")</f>
        <v>VWGLF84917</v>
      </c>
      <c r="B12445" s="1" t="s">
        <v>19203</v>
      </c>
      <c r="C12445" s="1" t="s">
        <v>2200</v>
      </c>
      <c r="D12445" t="s">
        <v>19204</v>
      </c>
    </row>
    <row r="12446" spans="1:4" x14ac:dyDescent="0.25">
      <c r="A12446" s="4" t="str">
        <f>HYPERLINK("http://www.autodoc.ru/Web/price/art/VWGLF84918?analog=on","VWGLF84918")</f>
        <v>VWGLF84918</v>
      </c>
      <c r="B12446" s="1" t="s">
        <v>19205</v>
      </c>
      <c r="C12446" s="1" t="s">
        <v>19075</v>
      </c>
      <c r="D12446" t="s">
        <v>19206</v>
      </c>
    </row>
    <row r="12447" spans="1:4" x14ac:dyDescent="0.25">
      <c r="A12447" s="4" t="str">
        <f>HYPERLINK("http://www.autodoc.ru/Web/price/art/VWGLF85920?analog=on","VWGLF85920")</f>
        <v>VWGLF85920</v>
      </c>
      <c r="B12447" s="1" t="s">
        <v>19207</v>
      </c>
      <c r="C12447" s="1" t="s">
        <v>8523</v>
      </c>
      <c r="D12447" t="s">
        <v>19208</v>
      </c>
    </row>
    <row r="12448" spans="1:4" x14ac:dyDescent="0.25">
      <c r="A12448" s="4" t="str">
        <f>HYPERLINK("http://www.autodoc.ru/Web/price/art/VWGLF85921?analog=on","VWGLF85921")</f>
        <v>VWGLF85921</v>
      </c>
      <c r="B12448" s="1" t="s">
        <v>19209</v>
      </c>
      <c r="C12448" s="1" t="s">
        <v>8523</v>
      </c>
      <c r="D12448" t="s">
        <v>19210</v>
      </c>
    </row>
    <row r="12449" spans="1:4" x14ac:dyDescent="0.25">
      <c r="A12449" s="4" t="str">
        <f>HYPERLINK("http://www.autodoc.ru/Web/price/art/VWGLF85922?analog=on","VWGLF85922")</f>
        <v>VWGLF85922</v>
      </c>
      <c r="B12449" s="1" t="s">
        <v>19211</v>
      </c>
      <c r="C12449" s="1" t="s">
        <v>8523</v>
      </c>
      <c r="D12449" t="s">
        <v>19212</v>
      </c>
    </row>
    <row r="12450" spans="1:4" x14ac:dyDescent="0.25">
      <c r="A12450" s="4" t="str">
        <f>HYPERLINK("http://www.autodoc.ru/Web/price/art/VWGLF85990Z?analog=on","VWGLF85990Z")</f>
        <v>VWGLF85990Z</v>
      </c>
      <c r="B12450" s="1" t="s">
        <v>19213</v>
      </c>
      <c r="C12450" s="1" t="s">
        <v>19214</v>
      </c>
      <c r="D12450" t="s">
        <v>19215</v>
      </c>
    </row>
    <row r="12451" spans="1:4" x14ac:dyDescent="0.25">
      <c r="A12451" s="3" t="s">
        <v>19216</v>
      </c>
      <c r="B12451" s="3"/>
      <c r="C12451" s="3"/>
      <c r="D12451" s="3"/>
    </row>
    <row r="12452" spans="1:4" x14ac:dyDescent="0.25">
      <c r="A12452" s="4" t="str">
        <f>HYPERLINK("http://www.autodoc.ru/Web/price/art/VWGLF92000L?analog=on","VWGLF92000L")</f>
        <v>VWGLF92000L</v>
      </c>
      <c r="B12452" s="1" t="s">
        <v>19217</v>
      </c>
      <c r="C12452" s="1" t="s">
        <v>12175</v>
      </c>
      <c r="D12452" t="s">
        <v>19218</v>
      </c>
    </row>
    <row r="12453" spans="1:4" x14ac:dyDescent="0.25">
      <c r="A12453" s="4" t="str">
        <f>HYPERLINK("http://www.autodoc.ru/Web/price/art/VWGLF92000R?analog=on","VWGLF92000R")</f>
        <v>VWGLF92000R</v>
      </c>
      <c r="B12453" s="1" t="s">
        <v>19219</v>
      </c>
      <c r="C12453" s="1" t="s">
        <v>12175</v>
      </c>
      <c r="D12453" t="s">
        <v>19220</v>
      </c>
    </row>
    <row r="12454" spans="1:4" x14ac:dyDescent="0.25">
      <c r="A12454" s="4" t="str">
        <f>HYPERLINK("http://www.autodoc.ru/Web/price/art/VWGLF92001L?analog=on","VWGLF92001L")</f>
        <v>VWGLF92001L</v>
      </c>
      <c r="B12454" s="1" t="s">
        <v>19221</v>
      </c>
      <c r="C12454" s="1" t="s">
        <v>12175</v>
      </c>
      <c r="D12454" t="s">
        <v>19222</v>
      </c>
    </row>
    <row r="12455" spans="1:4" x14ac:dyDescent="0.25">
      <c r="A12455" s="4" t="str">
        <f>HYPERLINK("http://www.autodoc.ru/Web/price/art/VWGLF92001R?analog=on","VWGLF92001R")</f>
        <v>VWGLF92001R</v>
      </c>
      <c r="B12455" s="1" t="s">
        <v>19223</v>
      </c>
      <c r="C12455" s="1" t="s">
        <v>12175</v>
      </c>
      <c r="D12455" t="s">
        <v>19224</v>
      </c>
    </row>
    <row r="12456" spans="1:4" x14ac:dyDescent="0.25">
      <c r="A12456" s="4" t="str">
        <f>HYPERLINK("http://www.autodoc.ru/Web/price/art/VWGLF92002BN?analog=on","VWGLF92002BN")</f>
        <v>VWGLF92002BN</v>
      </c>
      <c r="B12456" s="1" t="s">
        <v>19225</v>
      </c>
      <c r="C12456" s="1" t="s">
        <v>12175</v>
      </c>
      <c r="D12456" t="s">
        <v>19226</v>
      </c>
    </row>
    <row r="12457" spans="1:4" x14ac:dyDescent="0.25">
      <c r="A12457" s="4" t="str">
        <f>HYPERLINK("http://www.autodoc.ru/Web/price/art/VWGLF92003HN?analog=on","VWGLF92003HN")</f>
        <v>VWGLF92003HN</v>
      </c>
      <c r="B12457" s="1" t="s">
        <v>19225</v>
      </c>
      <c r="C12457" s="1" t="s">
        <v>12175</v>
      </c>
      <c r="D12457" t="s">
        <v>19227</v>
      </c>
    </row>
    <row r="12458" spans="1:4" x14ac:dyDescent="0.25">
      <c r="A12458" s="4" t="str">
        <f>HYPERLINK("http://www.autodoc.ru/Web/price/art/VWGLF92004HN?analog=on","VWGLF92004HN")</f>
        <v>VWGLF92004HN</v>
      </c>
      <c r="B12458" s="1" t="s">
        <v>19225</v>
      </c>
      <c r="C12458" s="1" t="s">
        <v>12175</v>
      </c>
      <c r="D12458" t="s">
        <v>19228</v>
      </c>
    </row>
    <row r="12459" spans="1:4" x14ac:dyDescent="0.25">
      <c r="A12459" s="4" t="str">
        <f>HYPERLINK("http://www.autodoc.ru/Web/price/art/VWGLF92005BN?analog=on","VWGLF92005BN")</f>
        <v>VWGLF92005BN</v>
      </c>
      <c r="B12459" s="1" t="s">
        <v>19225</v>
      </c>
      <c r="C12459" s="1" t="s">
        <v>12175</v>
      </c>
      <c r="D12459" t="s">
        <v>19229</v>
      </c>
    </row>
    <row r="12460" spans="1:4" x14ac:dyDescent="0.25">
      <c r="A12460" s="4" t="str">
        <f>HYPERLINK("http://www.autodoc.ru/Web/price/art/VWGLF92005L?analog=on","VWGLF92005L")</f>
        <v>VWGLF92005L</v>
      </c>
      <c r="B12460" s="1" t="s">
        <v>19221</v>
      </c>
      <c r="C12460" s="1" t="s">
        <v>12175</v>
      </c>
      <c r="D12460" t="s">
        <v>19230</v>
      </c>
    </row>
    <row r="12461" spans="1:4" x14ac:dyDescent="0.25">
      <c r="A12461" s="4" t="str">
        <f>HYPERLINK("http://www.autodoc.ru/Web/price/art/VWGLF92005R?analog=on","VWGLF92005R")</f>
        <v>VWGLF92005R</v>
      </c>
      <c r="B12461" s="1" t="s">
        <v>19223</v>
      </c>
      <c r="C12461" s="1" t="s">
        <v>12175</v>
      </c>
      <c r="D12461" t="s">
        <v>19231</v>
      </c>
    </row>
    <row r="12462" spans="1:4" x14ac:dyDescent="0.25">
      <c r="A12462" s="4" t="str">
        <f>HYPERLINK("http://www.autodoc.ru/Web/price/art/VWGLF92006HL?analog=on","VWGLF92006HL")</f>
        <v>VWGLF92006HL</v>
      </c>
      <c r="B12462" s="1" t="s">
        <v>19221</v>
      </c>
      <c r="C12462" s="1" t="s">
        <v>12175</v>
      </c>
      <c r="D12462" t="s">
        <v>19232</v>
      </c>
    </row>
    <row r="12463" spans="1:4" x14ac:dyDescent="0.25">
      <c r="A12463" s="4" t="str">
        <f>HYPERLINK("http://www.autodoc.ru/Web/price/art/VWGLF92006HR?analog=on","VWGLF92006HR")</f>
        <v>VWGLF92006HR</v>
      </c>
      <c r="B12463" s="1" t="s">
        <v>19223</v>
      </c>
      <c r="C12463" s="1" t="s">
        <v>12175</v>
      </c>
      <c r="D12463" t="s">
        <v>19233</v>
      </c>
    </row>
    <row r="12464" spans="1:4" x14ac:dyDescent="0.25">
      <c r="A12464" s="4" t="str">
        <f>HYPERLINK("http://www.autodoc.ru/Web/price/art/VWGLF92007HL?analog=on","VWGLF92007HL")</f>
        <v>VWGLF92007HL</v>
      </c>
      <c r="B12464" s="1" t="s">
        <v>19217</v>
      </c>
      <c r="C12464" s="1" t="s">
        <v>12175</v>
      </c>
      <c r="D12464" t="s">
        <v>19234</v>
      </c>
    </row>
    <row r="12465" spans="1:4" x14ac:dyDescent="0.25">
      <c r="A12465" s="4" t="str">
        <f>HYPERLINK("http://www.autodoc.ru/Web/price/art/VWGLF92007HR?analog=on","VWGLF92007HR")</f>
        <v>VWGLF92007HR</v>
      </c>
      <c r="B12465" s="1" t="s">
        <v>19219</v>
      </c>
      <c r="C12465" s="1" t="s">
        <v>12175</v>
      </c>
      <c r="D12465" t="s">
        <v>19235</v>
      </c>
    </row>
    <row r="12466" spans="1:4" x14ac:dyDescent="0.25">
      <c r="A12466" s="4" t="str">
        <f>HYPERLINK("http://www.autodoc.ru/Web/price/art/VWGLF92008BN?analog=on","VWGLF92008BN")</f>
        <v>VWGLF92008BN</v>
      </c>
      <c r="B12466" s="1" t="s">
        <v>19225</v>
      </c>
      <c r="C12466" s="1" t="s">
        <v>12175</v>
      </c>
      <c r="D12466" t="s">
        <v>19236</v>
      </c>
    </row>
    <row r="12467" spans="1:4" x14ac:dyDescent="0.25">
      <c r="A12467" s="4" t="str">
        <f>HYPERLINK("http://www.autodoc.ru/Web/price/art/VWGLF92020L?analog=on","VWGLF92020L")</f>
        <v>VWGLF92020L</v>
      </c>
      <c r="C12467" s="1" t="s">
        <v>12175</v>
      </c>
      <c r="D12467" t="s">
        <v>19237</v>
      </c>
    </row>
    <row r="12468" spans="1:4" x14ac:dyDescent="0.25">
      <c r="A12468" s="4" t="str">
        <f>HYPERLINK("http://www.autodoc.ru/Web/price/art/VWGLF92020R?analog=on","VWGLF92020R")</f>
        <v>VWGLF92020R</v>
      </c>
      <c r="C12468" s="1" t="s">
        <v>12175</v>
      </c>
      <c r="D12468" t="s">
        <v>19238</v>
      </c>
    </row>
    <row r="12469" spans="1:4" x14ac:dyDescent="0.25">
      <c r="A12469" s="4" t="str">
        <f>HYPERLINK("http://www.autodoc.ru/Web/price/art/VWGLF92022L?analog=on","VWGLF92022L")</f>
        <v>VWGLF92022L</v>
      </c>
      <c r="C12469" s="1" t="s">
        <v>12175</v>
      </c>
      <c r="D12469" t="s">
        <v>19239</v>
      </c>
    </row>
    <row r="12470" spans="1:4" x14ac:dyDescent="0.25">
      <c r="A12470" s="4" t="str">
        <f>HYPERLINK("http://www.autodoc.ru/Web/price/art/VWGLF92022R?analog=on","VWGLF92022R")</f>
        <v>VWGLF92022R</v>
      </c>
      <c r="C12470" s="1" t="s">
        <v>12175</v>
      </c>
      <c r="D12470" t="s">
        <v>19240</v>
      </c>
    </row>
    <row r="12471" spans="1:4" x14ac:dyDescent="0.25">
      <c r="A12471" s="4" t="str">
        <f>HYPERLINK("http://www.autodoc.ru/Web/price/art/VWGLF92040WL?analog=on","VWGLF92040WL")</f>
        <v>VWGLF92040WL</v>
      </c>
      <c r="B12471" s="1" t="s">
        <v>19241</v>
      </c>
      <c r="C12471" s="1" t="s">
        <v>12175</v>
      </c>
      <c r="D12471" t="s">
        <v>19242</v>
      </c>
    </row>
    <row r="12472" spans="1:4" x14ac:dyDescent="0.25">
      <c r="A12472" s="4" t="str">
        <f>HYPERLINK("http://www.autodoc.ru/Web/price/art/VWGLF92040YL?analog=on","VWGLF92040YL")</f>
        <v>VWGLF92040YL</v>
      </c>
      <c r="B12472" s="1" t="s">
        <v>19243</v>
      </c>
      <c r="C12472" s="1" t="s">
        <v>12175</v>
      </c>
      <c r="D12472" t="s">
        <v>19244</v>
      </c>
    </row>
    <row r="12473" spans="1:4" x14ac:dyDescent="0.25">
      <c r="A12473" s="4" t="str">
        <f>HYPERLINK("http://www.autodoc.ru/Web/price/art/VWGLF92040WR?analog=on","VWGLF92040WR")</f>
        <v>VWGLF92040WR</v>
      </c>
      <c r="B12473" s="1" t="s">
        <v>19245</v>
      </c>
      <c r="C12473" s="1" t="s">
        <v>12175</v>
      </c>
      <c r="D12473" t="s">
        <v>19246</v>
      </c>
    </row>
    <row r="12474" spans="1:4" x14ac:dyDescent="0.25">
      <c r="A12474" s="4" t="str">
        <f>HYPERLINK("http://www.autodoc.ru/Web/price/art/VWGLF92040YR?analog=on","VWGLF92040YR")</f>
        <v>VWGLF92040YR</v>
      </c>
      <c r="B12474" s="1" t="s">
        <v>19247</v>
      </c>
      <c r="C12474" s="1" t="s">
        <v>12175</v>
      </c>
      <c r="D12474" t="s">
        <v>19248</v>
      </c>
    </row>
    <row r="12475" spans="1:4" x14ac:dyDescent="0.25">
      <c r="A12475" s="4" t="str">
        <f>HYPERLINK("http://www.autodoc.ru/Web/price/art/VWGLF92050WN?analog=on","VWGLF92050WN")</f>
        <v>VWGLF92050WN</v>
      </c>
      <c r="B12475" s="1" t="s">
        <v>19249</v>
      </c>
      <c r="C12475" s="1" t="s">
        <v>12175</v>
      </c>
      <c r="D12475" t="s">
        <v>19250</v>
      </c>
    </row>
    <row r="12476" spans="1:4" x14ac:dyDescent="0.25">
      <c r="A12476" s="4" t="str">
        <f>HYPERLINK("http://www.autodoc.ru/Web/price/art/VWGLF92051L?analog=on","VWGLF92051L")</f>
        <v>VWGLF92051L</v>
      </c>
      <c r="B12476" s="1" t="s">
        <v>19251</v>
      </c>
      <c r="C12476" s="1" t="s">
        <v>12175</v>
      </c>
      <c r="D12476" t="s">
        <v>19252</v>
      </c>
    </row>
    <row r="12477" spans="1:4" x14ac:dyDescent="0.25">
      <c r="A12477" s="4" t="str">
        <f>HYPERLINK("http://www.autodoc.ru/Web/price/art/VWGLF92051R?analog=on","VWGLF92051R")</f>
        <v>VWGLF92051R</v>
      </c>
      <c r="B12477" s="1" t="s">
        <v>19253</v>
      </c>
      <c r="C12477" s="1" t="s">
        <v>12175</v>
      </c>
      <c r="D12477" t="s">
        <v>19254</v>
      </c>
    </row>
    <row r="12478" spans="1:4" x14ac:dyDescent="0.25">
      <c r="A12478" s="4" t="str">
        <f>HYPERLINK("http://www.autodoc.ru/Web/price/art/VWGLF92052L?analog=on","VWGLF92052L")</f>
        <v>VWGLF92052L</v>
      </c>
      <c r="B12478" s="1" t="s">
        <v>19255</v>
      </c>
      <c r="C12478" s="1" t="s">
        <v>12175</v>
      </c>
      <c r="D12478" t="s">
        <v>19256</v>
      </c>
    </row>
    <row r="12479" spans="1:4" x14ac:dyDescent="0.25">
      <c r="A12479" s="4" t="str">
        <f>HYPERLINK("http://www.autodoc.ru/Web/price/art/VWGLF92052R?analog=on","VWGLF92052R")</f>
        <v>VWGLF92052R</v>
      </c>
      <c r="B12479" s="1" t="s">
        <v>19257</v>
      </c>
      <c r="C12479" s="1" t="s">
        <v>12175</v>
      </c>
      <c r="D12479" t="s">
        <v>19258</v>
      </c>
    </row>
    <row r="12480" spans="1:4" x14ac:dyDescent="0.25">
      <c r="A12480" s="4" t="str">
        <f>HYPERLINK("http://www.autodoc.ru/Web/price/art/VWGLF92054TTN?analog=on","VWGLF92054TTN")</f>
        <v>VWGLF92054TTN</v>
      </c>
      <c r="B12480" s="1" t="s">
        <v>19249</v>
      </c>
      <c r="C12480" s="1" t="s">
        <v>12175</v>
      </c>
      <c r="D12480" t="s">
        <v>19259</v>
      </c>
    </row>
    <row r="12481" spans="1:4" x14ac:dyDescent="0.25">
      <c r="A12481" s="4" t="str">
        <f>HYPERLINK("http://www.autodoc.ru/Web/price/art/VWGLF92070L?analog=on","VWGLF92070L")</f>
        <v>VWGLF92070L</v>
      </c>
      <c r="B12481" s="1" t="s">
        <v>19260</v>
      </c>
      <c r="C12481" s="1" t="s">
        <v>12175</v>
      </c>
      <c r="D12481" t="s">
        <v>19261</v>
      </c>
    </row>
    <row r="12482" spans="1:4" x14ac:dyDescent="0.25">
      <c r="A12482" s="4" t="str">
        <f>HYPERLINK("http://www.autodoc.ru/Web/price/art/VWGLF92070R?analog=on","VWGLF92070R")</f>
        <v>VWGLF92070R</v>
      </c>
      <c r="B12482" s="1" t="s">
        <v>19262</v>
      </c>
      <c r="C12482" s="1" t="s">
        <v>12175</v>
      </c>
      <c r="D12482" t="s">
        <v>19263</v>
      </c>
    </row>
    <row r="12483" spans="1:4" x14ac:dyDescent="0.25">
      <c r="A12483" s="4" t="str">
        <f>HYPERLINK("http://www.autodoc.ru/Web/price/art/VWGLF92071L?analog=on","VWGLF92071L")</f>
        <v>VWGLF92071L</v>
      </c>
      <c r="B12483" s="1" t="s">
        <v>19260</v>
      </c>
      <c r="C12483" s="1" t="s">
        <v>12175</v>
      </c>
      <c r="D12483" t="s">
        <v>19264</v>
      </c>
    </row>
    <row r="12484" spans="1:4" x14ac:dyDescent="0.25">
      <c r="A12484" s="4" t="str">
        <f>HYPERLINK("http://www.autodoc.ru/Web/price/art/VWGLF92071R?analog=on","VWGLF92071R")</f>
        <v>VWGLF92071R</v>
      </c>
      <c r="B12484" s="1" t="s">
        <v>19262</v>
      </c>
      <c r="C12484" s="1" t="s">
        <v>12175</v>
      </c>
      <c r="D12484" t="s">
        <v>19265</v>
      </c>
    </row>
    <row r="12485" spans="1:4" x14ac:dyDescent="0.25">
      <c r="A12485" s="4" t="str">
        <f>HYPERLINK("http://www.autodoc.ru/Web/price/art/VWGLF92072CCL?analog=on","VWGLF92072CCL")</f>
        <v>VWGLF92072CCL</v>
      </c>
      <c r="B12485" s="1" t="s">
        <v>19260</v>
      </c>
      <c r="C12485" s="1" t="s">
        <v>12175</v>
      </c>
      <c r="D12485" t="s">
        <v>19266</v>
      </c>
    </row>
    <row r="12486" spans="1:4" x14ac:dyDescent="0.25">
      <c r="A12486" s="4" t="str">
        <f>HYPERLINK("http://www.autodoc.ru/Web/price/art/VWGLF92072CCR?analog=on","VWGLF92072CCR")</f>
        <v>VWGLF92072CCR</v>
      </c>
      <c r="B12486" s="1" t="s">
        <v>19262</v>
      </c>
      <c r="C12486" s="1" t="s">
        <v>12175</v>
      </c>
      <c r="D12486" t="s">
        <v>19267</v>
      </c>
    </row>
    <row r="12487" spans="1:4" x14ac:dyDescent="0.25">
      <c r="A12487" s="4" t="str">
        <f>HYPERLINK("http://www.autodoc.ru/Web/price/art/VWGLF92080L?analog=on","VWGLF92080L")</f>
        <v>VWGLF92080L</v>
      </c>
      <c r="C12487" s="1" t="s">
        <v>12175</v>
      </c>
      <c r="D12487" t="s">
        <v>19268</v>
      </c>
    </row>
    <row r="12488" spans="1:4" x14ac:dyDescent="0.25">
      <c r="A12488" s="4" t="str">
        <f>HYPERLINK("http://www.autodoc.ru/Web/price/art/VWGLF92080R?analog=on","VWGLF92080R")</f>
        <v>VWGLF92080R</v>
      </c>
      <c r="C12488" s="1" t="s">
        <v>12175</v>
      </c>
      <c r="D12488" t="s">
        <v>19269</v>
      </c>
    </row>
    <row r="12489" spans="1:4" x14ac:dyDescent="0.25">
      <c r="A12489" s="4" t="str">
        <f>HYPERLINK("http://www.autodoc.ru/Web/price/art/VWGLF92100B?analog=on","VWGLF92100B")</f>
        <v>VWGLF92100B</v>
      </c>
      <c r="B12489" s="1" t="s">
        <v>19270</v>
      </c>
      <c r="C12489" s="1" t="s">
        <v>12175</v>
      </c>
      <c r="D12489" t="s">
        <v>19271</v>
      </c>
    </row>
    <row r="12490" spans="1:4" x14ac:dyDescent="0.25">
      <c r="A12490" s="4" t="str">
        <f>HYPERLINK("http://www.autodoc.ru/Web/price/art/VWGLF92100P?analog=on","VWGLF92100P")</f>
        <v>VWGLF92100P</v>
      </c>
      <c r="B12490" s="1" t="s">
        <v>19272</v>
      </c>
      <c r="C12490" s="1" t="s">
        <v>12175</v>
      </c>
      <c r="D12490" t="s">
        <v>19273</v>
      </c>
    </row>
    <row r="12491" spans="1:4" x14ac:dyDescent="0.25">
      <c r="A12491" s="4" t="str">
        <f>HYPERLINK("http://www.autodoc.ru/Web/price/art/VWGLF92140?analog=on","VWGLF92140")</f>
        <v>VWGLF92140</v>
      </c>
      <c r="B12491" s="1" t="s">
        <v>19274</v>
      </c>
      <c r="C12491" s="1" t="s">
        <v>12175</v>
      </c>
      <c r="D12491" t="s">
        <v>19122</v>
      </c>
    </row>
    <row r="12492" spans="1:4" x14ac:dyDescent="0.25">
      <c r="A12492" s="4" t="str">
        <f>HYPERLINK("http://www.autodoc.ru/Web/price/art/VWGLF92160B?analog=on","VWGLF92160B")</f>
        <v>VWGLF92160B</v>
      </c>
      <c r="B12492" s="1" t="s">
        <v>19275</v>
      </c>
      <c r="C12492" s="1" t="s">
        <v>12175</v>
      </c>
      <c r="D12492" t="s">
        <v>19276</v>
      </c>
    </row>
    <row r="12493" spans="1:4" x14ac:dyDescent="0.25">
      <c r="A12493" s="4" t="str">
        <f>HYPERLINK("http://www.autodoc.ru/Web/price/art/VWGLF92161B?analog=on","VWGLF92161B")</f>
        <v>VWGLF92161B</v>
      </c>
      <c r="B12493" s="1" t="s">
        <v>19275</v>
      </c>
      <c r="C12493" s="1" t="s">
        <v>12175</v>
      </c>
      <c r="D12493" t="s">
        <v>19277</v>
      </c>
    </row>
    <row r="12494" spans="1:4" x14ac:dyDescent="0.25">
      <c r="A12494" s="4" t="str">
        <f>HYPERLINK("http://www.autodoc.ru/Web/price/art/VWGLF92162X?analog=on","VWGLF92162X")</f>
        <v>VWGLF92162X</v>
      </c>
      <c r="B12494" s="1" t="s">
        <v>19278</v>
      </c>
      <c r="C12494" s="1" t="s">
        <v>12175</v>
      </c>
      <c r="D12494" t="s">
        <v>19279</v>
      </c>
    </row>
    <row r="12495" spans="1:4" x14ac:dyDescent="0.25">
      <c r="A12495" s="4" t="str">
        <f>HYPERLINK("http://www.autodoc.ru/Web/price/art/VWGLF92190L?analog=on","VWGLF92190L")</f>
        <v>VWGLF92190L</v>
      </c>
      <c r="B12495" s="1" t="s">
        <v>19280</v>
      </c>
      <c r="C12495" s="1" t="s">
        <v>12175</v>
      </c>
      <c r="D12495" t="s">
        <v>19281</v>
      </c>
    </row>
    <row r="12496" spans="1:4" x14ac:dyDescent="0.25">
      <c r="A12496" s="4" t="str">
        <f>HYPERLINK("http://www.autodoc.ru/Web/price/art/VWGLF92190R?analog=on","VWGLF92190R")</f>
        <v>VWGLF92190R</v>
      </c>
      <c r="B12496" s="1" t="s">
        <v>19282</v>
      </c>
      <c r="C12496" s="1" t="s">
        <v>12175</v>
      </c>
      <c r="D12496" t="s">
        <v>19283</v>
      </c>
    </row>
    <row r="12497" spans="1:4" x14ac:dyDescent="0.25">
      <c r="A12497" s="4" t="str">
        <f>HYPERLINK("http://www.autodoc.ru/Web/price/art/VWGLF92220L?analog=on","VWGLF92220L")</f>
        <v>VWGLF92220L</v>
      </c>
      <c r="B12497" s="1" t="s">
        <v>19284</v>
      </c>
      <c r="C12497" s="1" t="s">
        <v>12175</v>
      </c>
      <c r="D12497" t="s">
        <v>19285</v>
      </c>
    </row>
    <row r="12498" spans="1:4" x14ac:dyDescent="0.25">
      <c r="A12498" s="4" t="str">
        <f>HYPERLINK("http://www.autodoc.ru/Web/price/art/VWGLF92220R?analog=on","VWGLF92220R")</f>
        <v>VWGLF92220R</v>
      </c>
      <c r="B12498" s="1" t="s">
        <v>19286</v>
      </c>
      <c r="C12498" s="1" t="s">
        <v>12175</v>
      </c>
      <c r="D12498" t="s">
        <v>19287</v>
      </c>
    </row>
    <row r="12499" spans="1:4" x14ac:dyDescent="0.25">
      <c r="A12499" s="4" t="str">
        <f>HYPERLINK("http://www.autodoc.ru/Web/price/art/VWGLF92221L?analog=on","VWGLF92221L")</f>
        <v>VWGLF92221L</v>
      </c>
      <c r="B12499" s="1" t="s">
        <v>19288</v>
      </c>
      <c r="C12499" s="1" t="s">
        <v>12175</v>
      </c>
      <c r="D12499" t="s">
        <v>19289</v>
      </c>
    </row>
    <row r="12500" spans="1:4" x14ac:dyDescent="0.25">
      <c r="A12500" s="4" t="str">
        <f>HYPERLINK("http://www.autodoc.ru/Web/price/art/VWGLF92221R?analog=on","VWGLF92221R")</f>
        <v>VWGLF92221R</v>
      </c>
      <c r="B12500" s="1" t="s">
        <v>19290</v>
      </c>
      <c r="C12500" s="1" t="s">
        <v>12175</v>
      </c>
      <c r="D12500" t="s">
        <v>19291</v>
      </c>
    </row>
    <row r="12501" spans="1:4" x14ac:dyDescent="0.25">
      <c r="A12501" s="4" t="str">
        <f>HYPERLINK("http://www.autodoc.ru/Web/price/art/VWGLF92240?analog=on","VWGLF92240")</f>
        <v>VWGLF92240</v>
      </c>
      <c r="B12501" s="1" t="s">
        <v>19292</v>
      </c>
      <c r="C12501" s="1" t="s">
        <v>12175</v>
      </c>
      <c r="D12501" t="s">
        <v>19293</v>
      </c>
    </row>
    <row r="12502" spans="1:4" x14ac:dyDescent="0.25">
      <c r="A12502" s="4" t="str">
        <f>HYPERLINK("http://www.autodoc.ru/Web/price/art/VWGLF95270L?analog=on","VWGLF95270L")</f>
        <v>VWGLF95270L</v>
      </c>
      <c r="B12502" s="1" t="s">
        <v>19294</v>
      </c>
      <c r="C12502" s="1" t="s">
        <v>1193</v>
      </c>
      <c r="D12502" t="s">
        <v>19295</v>
      </c>
    </row>
    <row r="12503" spans="1:4" x14ac:dyDescent="0.25">
      <c r="A12503" s="4" t="str">
        <f>HYPERLINK("http://www.autodoc.ru/Web/price/art/VWGLF95270R?analog=on","VWGLF95270R")</f>
        <v>VWGLF95270R</v>
      </c>
      <c r="B12503" s="1" t="s">
        <v>19296</v>
      </c>
      <c r="C12503" s="1" t="s">
        <v>1193</v>
      </c>
      <c r="D12503" t="s">
        <v>19297</v>
      </c>
    </row>
    <row r="12504" spans="1:4" x14ac:dyDescent="0.25">
      <c r="A12504" s="4" t="str">
        <f>HYPERLINK("http://www.autodoc.ru/Web/price/art/VWGLF92270L?analog=on","VWGLF92270L")</f>
        <v>VWGLF92270L</v>
      </c>
      <c r="C12504" s="1" t="s">
        <v>11803</v>
      </c>
      <c r="D12504" t="s">
        <v>19298</v>
      </c>
    </row>
    <row r="12505" spans="1:4" x14ac:dyDescent="0.25">
      <c r="A12505" s="4" t="str">
        <f>HYPERLINK("http://www.autodoc.ru/Web/price/art/VWGLF92270R?analog=on","VWGLF92270R")</f>
        <v>VWGLF92270R</v>
      </c>
      <c r="C12505" s="1" t="s">
        <v>11803</v>
      </c>
      <c r="D12505" t="s">
        <v>19299</v>
      </c>
    </row>
    <row r="12506" spans="1:4" x14ac:dyDescent="0.25">
      <c r="A12506" s="4" t="str">
        <f>HYPERLINK("http://www.autodoc.ru/Web/price/art/VWGLF92271L?analog=on","VWGLF92271L")</f>
        <v>VWGLF92271L</v>
      </c>
      <c r="B12506" s="1" t="s">
        <v>19300</v>
      </c>
      <c r="C12506" s="1" t="s">
        <v>239</v>
      </c>
      <c r="D12506" t="s">
        <v>19301</v>
      </c>
    </row>
    <row r="12507" spans="1:4" x14ac:dyDescent="0.25">
      <c r="A12507" s="4" t="str">
        <f>HYPERLINK("http://www.autodoc.ru/Web/price/art/VWGLF92271R?analog=on","VWGLF92271R")</f>
        <v>VWGLF92271R</v>
      </c>
      <c r="B12507" s="1" t="s">
        <v>19302</v>
      </c>
      <c r="C12507" s="1" t="s">
        <v>239</v>
      </c>
      <c r="D12507" t="s">
        <v>19303</v>
      </c>
    </row>
    <row r="12508" spans="1:4" x14ac:dyDescent="0.25">
      <c r="A12508" s="4" t="str">
        <f>HYPERLINK("http://www.autodoc.ru/Web/price/art/VWGLF95280TTZ?analog=on","VWGLF95280TTZ")</f>
        <v>VWGLF95280TTZ</v>
      </c>
      <c r="B12508" s="1" t="s">
        <v>7763</v>
      </c>
      <c r="C12508" s="1" t="s">
        <v>1193</v>
      </c>
      <c r="D12508" t="s">
        <v>7764</v>
      </c>
    </row>
    <row r="12509" spans="1:4" x14ac:dyDescent="0.25">
      <c r="A12509" s="4" t="str">
        <f>HYPERLINK("http://www.autodoc.ru/Web/price/art/VWGLF92280CCN?analog=on","VWGLF92280CCN")</f>
        <v>VWGLF92280CCN</v>
      </c>
      <c r="B12509" s="1" t="s">
        <v>19304</v>
      </c>
      <c r="C12509" s="1" t="s">
        <v>239</v>
      </c>
      <c r="D12509" t="s">
        <v>19305</v>
      </c>
    </row>
    <row r="12510" spans="1:4" x14ac:dyDescent="0.25">
      <c r="A12510" s="4" t="str">
        <f>HYPERLINK("http://www.autodoc.ru/Web/price/art/VWGLF95281TTZ?analog=on","VWGLF95281TTZ")</f>
        <v>VWGLF95281TTZ</v>
      </c>
      <c r="B12510" s="1" t="s">
        <v>7763</v>
      </c>
      <c r="C12510" s="1" t="s">
        <v>1193</v>
      </c>
      <c r="D12510" t="s">
        <v>17553</v>
      </c>
    </row>
    <row r="12511" spans="1:4" x14ac:dyDescent="0.25">
      <c r="A12511" s="4" t="str">
        <f>HYPERLINK("http://www.autodoc.ru/Web/price/art/VWGLF95282YZ?analog=on","VWGLF95282YZ")</f>
        <v>VWGLF95282YZ</v>
      </c>
      <c r="B12511" s="1" t="s">
        <v>17554</v>
      </c>
      <c r="C12511" s="1" t="s">
        <v>1193</v>
      </c>
      <c r="D12511" t="s">
        <v>17555</v>
      </c>
    </row>
    <row r="12512" spans="1:4" x14ac:dyDescent="0.25">
      <c r="A12512" s="4" t="str">
        <f>HYPERLINK("http://www.autodoc.ru/Web/price/art/VWGLF92290BN?analog=on","VWGLF92290BN")</f>
        <v>VWGLF92290BN</v>
      </c>
      <c r="B12512" s="1" t="s">
        <v>19306</v>
      </c>
      <c r="C12512" s="1" t="s">
        <v>12175</v>
      </c>
      <c r="D12512" t="s">
        <v>19307</v>
      </c>
    </row>
    <row r="12513" spans="1:4" x14ac:dyDescent="0.25">
      <c r="A12513" s="4" t="str">
        <f>HYPERLINK("http://www.autodoc.ru/Web/price/art/VWGLF92291BL?analog=on","VWGLF92291BL")</f>
        <v>VWGLF92291BL</v>
      </c>
      <c r="B12513" s="1" t="s">
        <v>19308</v>
      </c>
      <c r="C12513" s="1" t="s">
        <v>12175</v>
      </c>
      <c r="D12513" t="s">
        <v>19309</v>
      </c>
    </row>
    <row r="12514" spans="1:4" x14ac:dyDescent="0.25">
      <c r="A12514" s="4" t="str">
        <f>HYPERLINK("http://www.autodoc.ru/Web/price/art/VWGLF92292BR?analog=on","VWGLF92292BR")</f>
        <v>VWGLF92292BR</v>
      </c>
      <c r="B12514" s="1" t="s">
        <v>19310</v>
      </c>
      <c r="C12514" s="1" t="s">
        <v>12175</v>
      </c>
      <c r="D12514" t="s">
        <v>19311</v>
      </c>
    </row>
    <row r="12515" spans="1:4" x14ac:dyDescent="0.25">
      <c r="A12515" s="4" t="str">
        <f>HYPERLINK("http://www.autodoc.ru/Web/price/art/VWGLF92293BL?analog=on","VWGLF92293BL")</f>
        <v>VWGLF92293BL</v>
      </c>
      <c r="B12515" s="1" t="s">
        <v>19312</v>
      </c>
      <c r="C12515" s="1" t="s">
        <v>12175</v>
      </c>
      <c r="D12515" t="s">
        <v>19313</v>
      </c>
    </row>
    <row r="12516" spans="1:4" x14ac:dyDescent="0.25">
      <c r="A12516" s="4" t="str">
        <f>HYPERLINK("http://www.autodoc.ru/Web/price/art/VWGLF92293BR?analog=on","VWGLF92293BR")</f>
        <v>VWGLF92293BR</v>
      </c>
      <c r="B12516" s="1" t="s">
        <v>19314</v>
      </c>
      <c r="C12516" s="1" t="s">
        <v>12175</v>
      </c>
      <c r="D12516" t="s">
        <v>19315</v>
      </c>
    </row>
    <row r="12517" spans="1:4" x14ac:dyDescent="0.25">
      <c r="A12517" s="4" t="str">
        <f>HYPERLINK("http://www.autodoc.ru/Web/price/art/VWGLF92301L?analog=on","VWGLF92301L")</f>
        <v>VWGLF92301L</v>
      </c>
      <c r="B12517" s="1" t="s">
        <v>19316</v>
      </c>
      <c r="C12517" s="1" t="s">
        <v>12175</v>
      </c>
      <c r="D12517" t="s">
        <v>19317</v>
      </c>
    </row>
    <row r="12518" spans="1:4" x14ac:dyDescent="0.25">
      <c r="A12518" s="4" t="str">
        <f>HYPERLINK("http://www.autodoc.ru/Web/price/art/VWGLF92301R?analog=on","VWGLF92301R")</f>
        <v>VWGLF92301R</v>
      </c>
      <c r="B12518" s="1" t="s">
        <v>19318</v>
      </c>
      <c r="C12518" s="1" t="s">
        <v>12175</v>
      </c>
      <c r="D12518" t="s">
        <v>19319</v>
      </c>
    </row>
    <row r="12519" spans="1:4" x14ac:dyDescent="0.25">
      <c r="A12519" s="4" t="str">
        <f>HYPERLINK("http://www.autodoc.ru/Web/price/art/VWGLF92330?analog=on","VWGLF92330")</f>
        <v>VWGLF92330</v>
      </c>
      <c r="B12519" s="1" t="s">
        <v>19320</v>
      </c>
      <c r="C12519" s="1" t="s">
        <v>12175</v>
      </c>
      <c r="D12519" t="s">
        <v>19321</v>
      </c>
    </row>
    <row r="12520" spans="1:4" x14ac:dyDescent="0.25">
      <c r="A12520" s="4" t="str">
        <f>HYPERLINK("http://www.autodoc.ru/Web/price/art/VWGLF92380P?analog=on","VWGLF92380P")</f>
        <v>VWGLF92380P</v>
      </c>
      <c r="B12520" s="1" t="s">
        <v>19322</v>
      </c>
      <c r="C12520" s="1" t="s">
        <v>12175</v>
      </c>
      <c r="D12520" t="s">
        <v>19323</v>
      </c>
    </row>
    <row r="12521" spans="1:4" x14ac:dyDescent="0.25">
      <c r="A12521" s="4" t="str">
        <f>HYPERLINK("http://www.autodoc.ru/Web/price/art/VWGLF92381P?analog=on","VWGLF92381P")</f>
        <v>VWGLF92381P</v>
      </c>
      <c r="B12521" s="1" t="s">
        <v>19324</v>
      </c>
      <c r="C12521" s="1" t="s">
        <v>12175</v>
      </c>
      <c r="D12521" t="s">
        <v>19325</v>
      </c>
    </row>
    <row r="12522" spans="1:4" x14ac:dyDescent="0.25">
      <c r="A12522" s="4" t="str">
        <f>HYPERLINK("http://www.autodoc.ru/Web/price/art/VWGLF92382P?analog=on","VWGLF92382P")</f>
        <v>VWGLF92382P</v>
      </c>
      <c r="B12522" s="1" t="s">
        <v>19326</v>
      </c>
      <c r="C12522" s="1" t="s">
        <v>12175</v>
      </c>
      <c r="D12522" t="s">
        <v>19327</v>
      </c>
    </row>
    <row r="12523" spans="1:4" x14ac:dyDescent="0.25">
      <c r="A12523" s="4" t="str">
        <f>HYPERLINK("http://www.autodoc.ru/Web/price/art/VWGLF92383P?analog=on","VWGLF92383P")</f>
        <v>VWGLF92383P</v>
      </c>
      <c r="B12523" s="1" t="s">
        <v>19328</v>
      </c>
      <c r="C12523" s="1" t="s">
        <v>12175</v>
      </c>
      <c r="D12523" t="s">
        <v>19329</v>
      </c>
    </row>
    <row r="12524" spans="1:4" x14ac:dyDescent="0.25">
      <c r="A12524" s="4" t="str">
        <f>HYPERLINK("http://www.autodoc.ru/Web/price/art/VWGLF92450L?analog=on","VWGLF92450L")</f>
        <v>VWGLF92450L</v>
      </c>
      <c r="B12524" s="1" t="s">
        <v>19330</v>
      </c>
      <c r="C12524" s="1" t="s">
        <v>12175</v>
      </c>
      <c r="D12524" t="s">
        <v>19331</v>
      </c>
    </row>
    <row r="12525" spans="1:4" x14ac:dyDescent="0.25">
      <c r="A12525" s="4" t="str">
        <f>HYPERLINK("http://www.autodoc.ru/Web/price/art/VWGLF92450R?analog=on","VWGLF92450R")</f>
        <v>VWGLF92450R</v>
      </c>
      <c r="B12525" s="1" t="s">
        <v>19332</v>
      </c>
      <c r="C12525" s="1" t="s">
        <v>12175</v>
      </c>
      <c r="D12525" t="s">
        <v>19333</v>
      </c>
    </row>
    <row r="12526" spans="1:4" x14ac:dyDescent="0.25">
      <c r="A12526" s="4" t="str">
        <f>HYPERLINK("http://www.autodoc.ru/Web/price/art/VWGLF92451L?analog=on","VWGLF92451L")</f>
        <v>VWGLF92451L</v>
      </c>
      <c r="B12526" s="1" t="s">
        <v>19334</v>
      </c>
      <c r="C12526" s="1" t="s">
        <v>12175</v>
      </c>
      <c r="D12526" t="s">
        <v>19335</v>
      </c>
    </row>
    <row r="12527" spans="1:4" x14ac:dyDescent="0.25">
      <c r="A12527" s="4" t="str">
        <f>HYPERLINK("http://www.autodoc.ru/Web/price/art/VWGLF92451R?analog=on","VWGLF92451R")</f>
        <v>VWGLF92451R</v>
      </c>
      <c r="B12527" s="1" t="s">
        <v>19336</v>
      </c>
      <c r="C12527" s="1" t="s">
        <v>12175</v>
      </c>
      <c r="D12527" t="s">
        <v>19337</v>
      </c>
    </row>
    <row r="12528" spans="1:4" x14ac:dyDescent="0.25">
      <c r="A12528" s="4" t="str">
        <f>HYPERLINK("http://www.autodoc.ru/Web/price/art/VWGLF92460L?analog=on","VWGLF92460L")</f>
        <v>VWGLF92460L</v>
      </c>
      <c r="B12528" s="1" t="s">
        <v>19338</v>
      </c>
      <c r="C12528" s="1" t="s">
        <v>12175</v>
      </c>
      <c r="D12528" t="s">
        <v>19339</v>
      </c>
    </row>
    <row r="12529" spans="1:4" x14ac:dyDescent="0.25">
      <c r="A12529" s="4" t="str">
        <f>HYPERLINK("http://www.autodoc.ru/Web/price/art/VWGLF92460R?analog=on","VWGLF92460R")</f>
        <v>VWGLF92460R</v>
      </c>
      <c r="B12529" s="1" t="s">
        <v>19340</v>
      </c>
      <c r="C12529" s="1" t="s">
        <v>12175</v>
      </c>
      <c r="D12529" t="s">
        <v>19341</v>
      </c>
    </row>
    <row r="12530" spans="1:4" x14ac:dyDescent="0.25">
      <c r="A12530" s="4" t="str">
        <f>HYPERLINK("http://www.autodoc.ru/Web/price/art/VWGLF92480L?analog=on","VWGLF92480L")</f>
        <v>VWGLF92480L</v>
      </c>
      <c r="B12530" s="1" t="s">
        <v>19342</v>
      </c>
      <c r="C12530" s="1" t="s">
        <v>12175</v>
      </c>
      <c r="D12530" t="s">
        <v>19179</v>
      </c>
    </row>
    <row r="12531" spans="1:4" x14ac:dyDescent="0.25">
      <c r="A12531" s="4" t="str">
        <f>HYPERLINK("http://www.autodoc.ru/Web/price/art/VWGLF92480R?analog=on","VWGLF92480R")</f>
        <v>VWGLF92480R</v>
      </c>
      <c r="B12531" s="1" t="s">
        <v>19343</v>
      </c>
      <c r="C12531" s="1" t="s">
        <v>12175</v>
      </c>
      <c r="D12531" t="s">
        <v>19181</v>
      </c>
    </row>
    <row r="12532" spans="1:4" x14ac:dyDescent="0.25">
      <c r="A12532" s="4" t="str">
        <f>HYPERLINK("http://www.autodoc.ru/Web/price/art/VWGLF92481L?analog=on","VWGLF92481L")</f>
        <v>VWGLF92481L</v>
      </c>
      <c r="B12532" s="1" t="s">
        <v>19344</v>
      </c>
      <c r="C12532" s="1" t="s">
        <v>12175</v>
      </c>
      <c r="D12532" t="s">
        <v>19183</v>
      </c>
    </row>
    <row r="12533" spans="1:4" x14ac:dyDescent="0.25">
      <c r="A12533" s="4" t="str">
        <f>HYPERLINK("http://www.autodoc.ru/Web/price/art/VWGLF92481R?analog=on","VWGLF92481R")</f>
        <v>VWGLF92481R</v>
      </c>
      <c r="B12533" s="1" t="s">
        <v>19345</v>
      </c>
      <c r="C12533" s="1" t="s">
        <v>12175</v>
      </c>
      <c r="D12533" t="s">
        <v>19185</v>
      </c>
    </row>
    <row r="12534" spans="1:4" x14ac:dyDescent="0.25">
      <c r="A12534" s="4" t="str">
        <f>HYPERLINK("http://www.autodoc.ru/Web/price/art/VWGLF92490L?analog=on","VWGLF92490L")</f>
        <v>VWGLF92490L</v>
      </c>
      <c r="C12534" s="1" t="s">
        <v>12175</v>
      </c>
      <c r="D12534" t="s">
        <v>19186</v>
      </c>
    </row>
    <row r="12535" spans="1:4" x14ac:dyDescent="0.25">
      <c r="A12535" s="4" t="str">
        <f>HYPERLINK("http://www.autodoc.ru/Web/price/art/VWGLF92490R?analog=on","VWGLF92490R")</f>
        <v>VWGLF92490R</v>
      </c>
      <c r="C12535" s="1" t="s">
        <v>12175</v>
      </c>
      <c r="D12535" t="s">
        <v>19187</v>
      </c>
    </row>
    <row r="12536" spans="1:4" x14ac:dyDescent="0.25">
      <c r="A12536" s="4" t="str">
        <f>HYPERLINK("http://www.autodoc.ru/Web/price/art/VWGLF92491L?analog=on","VWGLF92491L")</f>
        <v>VWGLF92491L</v>
      </c>
      <c r="C12536" s="1" t="s">
        <v>12175</v>
      </c>
      <c r="D12536" t="s">
        <v>19346</v>
      </c>
    </row>
    <row r="12537" spans="1:4" x14ac:dyDescent="0.25">
      <c r="A12537" s="4" t="str">
        <f>HYPERLINK("http://www.autodoc.ru/Web/price/art/VWGLF92491R?analog=on","VWGLF92491R")</f>
        <v>VWGLF92491R</v>
      </c>
      <c r="C12537" s="1" t="s">
        <v>12175</v>
      </c>
      <c r="D12537" t="s">
        <v>19347</v>
      </c>
    </row>
    <row r="12538" spans="1:4" x14ac:dyDescent="0.25">
      <c r="A12538" s="4" t="str">
        <f>HYPERLINK("http://www.autodoc.ru/Web/price/art/VWGLF92540N?analog=on","VWGLF92540N")</f>
        <v>VWGLF92540N</v>
      </c>
      <c r="B12538" s="1" t="s">
        <v>19348</v>
      </c>
      <c r="C12538" s="1" t="s">
        <v>12175</v>
      </c>
      <c r="D12538" t="s">
        <v>19349</v>
      </c>
    </row>
    <row r="12539" spans="1:4" x14ac:dyDescent="0.25">
      <c r="A12539" s="4" t="str">
        <f>HYPERLINK("http://www.autodoc.ru/Web/price/art/VWGLF92541N?analog=on","VWGLF92541N")</f>
        <v>VWGLF92541N</v>
      </c>
      <c r="B12539" s="1" t="s">
        <v>19350</v>
      </c>
      <c r="C12539" s="1" t="s">
        <v>12175</v>
      </c>
      <c r="D12539" t="s">
        <v>19351</v>
      </c>
    </row>
    <row r="12540" spans="1:4" x14ac:dyDescent="0.25">
      <c r="A12540" s="4" t="str">
        <f>HYPERLINK("http://www.autodoc.ru/Web/price/art/VWGLF92542N?analog=on","VWGLF92542N")</f>
        <v>VWGLF92542N</v>
      </c>
      <c r="B12540" s="1" t="s">
        <v>19352</v>
      </c>
      <c r="C12540" s="1" t="s">
        <v>12175</v>
      </c>
      <c r="D12540" t="s">
        <v>19353</v>
      </c>
    </row>
    <row r="12541" spans="1:4" x14ac:dyDescent="0.25">
      <c r="A12541" s="4" t="str">
        <f>HYPERLINK("http://www.autodoc.ru/Web/price/art/VWGLF92543N?analog=on","VWGLF92543N")</f>
        <v>VWGLF92543N</v>
      </c>
      <c r="B12541" s="1" t="s">
        <v>19354</v>
      </c>
      <c r="C12541" s="1" t="s">
        <v>12175</v>
      </c>
      <c r="D12541" t="s">
        <v>19355</v>
      </c>
    </row>
    <row r="12542" spans="1:4" x14ac:dyDescent="0.25">
      <c r="A12542" s="4" t="str">
        <f>HYPERLINK("http://www.autodoc.ru/Web/price/art/VWGLF92544N?analog=on","VWGLF92544N")</f>
        <v>VWGLF92544N</v>
      </c>
      <c r="C12542" s="1" t="s">
        <v>12175</v>
      </c>
      <c r="D12542" t="s">
        <v>19356</v>
      </c>
    </row>
    <row r="12543" spans="1:4" x14ac:dyDescent="0.25">
      <c r="A12543" s="4" t="str">
        <f>HYPERLINK("http://www.autodoc.ru/Web/price/art/VWGLF92600?analog=on","VWGLF92600")</f>
        <v>VWGLF92600</v>
      </c>
      <c r="B12543" s="1" t="s">
        <v>19357</v>
      </c>
      <c r="C12543" s="1" t="s">
        <v>12175</v>
      </c>
      <c r="D12543" t="s">
        <v>19358</v>
      </c>
    </row>
    <row r="12544" spans="1:4" x14ac:dyDescent="0.25">
      <c r="A12544" s="4" t="str">
        <f>HYPERLINK("http://www.autodoc.ru/Web/price/art/VWGLF92640B?analog=on","VWGLF92640B")</f>
        <v>VWGLF92640B</v>
      </c>
      <c r="B12544" s="1" t="s">
        <v>19359</v>
      </c>
      <c r="C12544" s="1" t="s">
        <v>12175</v>
      </c>
      <c r="D12544" t="s">
        <v>19360</v>
      </c>
    </row>
    <row r="12545" spans="1:4" x14ac:dyDescent="0.25">
      <c r="A12545" s="4" t="str">
        <f>HYPERLINK("http://www.autodoc.ru/Web/price/art/VWGLF92640X?analog=on","VWGLF92640X")</f>
        <v>VWGLF92640X</v>
      </c>
      <c r="B12545" s="1" t="s">
        <v>19361</v>
      </c>
      <c r="C12545" s="1" t="s">
        <v>12175</v>
      </c>
      <c r="D12545" t="s">
        <v>19362</v>
      </c>
    </row>
    <row r="12546" spans="1:4" x14ac:dyDescent="0.25">
      <c r="A12546" s="4" t="str">
        <f>HYPERLINK("http://www.autodoc.ru/Web/price/art/VWGLF92641X?analog=on","VWGLF92641X")</f>
        <v>VWGLF92641X</v>
      </c>
      <c r="B12546" s="1" t="s">
        <v>19363</v>
      </c>
      <c r="C12546" s="1" t="s">
        <v>12175</v>
      </c>
      <c r="D12546" t="s">
        <v>19364</v>
      </c>
    </row>
    <row r="12547" spans="1:4" x14ac:dyDescent="0.25">
      <c r="A12547" s="4" t="str">
        <f>HYPERLINK("http://www.autodoc.ru/Web/price/art/VWGLF92740WRN?analog=on","VWGLF92740WRN")</f>
        <v>VWGLF92740WRN</v>
      </c>
      <c r="B12547" s="1" t="s">
        <v>19365</v>
      </c>
      <c r="C12547" s="1" t="s">
        <v>12175</v>
      </c>
      <c r="D12547" t="s">
        <v>19366</v>
      </c>
    </row>
    <row r="12548" spans="1:4" x14ac:dyDescent="0.25">
      <c r="A12548" s="4" t="str">
        <f>HYPERLINK("http://www.autodoc.ru/Web/price/art/VWGLF92740L?analog=on","VWGLF92740L")</f>
        <v>VWGLF92740L</v>
      </c>
      <c r="B12548" s="1" t="s">
        <v>19367</v>
      </c>
      <c r="C12548" s="1" t="s">
        <v>12175</v>
      </c>
      <c r="D12548" t="s">
        <v>19194</v>
      </c>
    </row>
    <row r="12549" spans="1:4" x14ac:dyDescent="0.25">
      <c r="A12549" s="4" t="str">
        <f>HYPERLINK("http://www.autodoc.ru/Web/price/art/VWGLF92740R?analog=on","VWGLF92740R")</f>
        <v>VWGLF92740R</v>
      </c>
      <c r="B12549" s="1" t="s">
        <v>19368</v>
      </c>
      <c r="C12549" s="1" t="s">
        <v>12175</v>
      </c>
      <c r="D12549" t="s">
        <v>19196</v>
      </c>
    </row>
    <row r="12550" spans="1:4" x14ac:dyDescent="0.25">
      <c r="A12550" s="4" t="str">
        <f>HYPERLINK("http://www.autodoc.ru/Web/price/art/VWGLF92741HN?analog=on","VWGLF92741HN")</f>
        <v>VWGLF92741HN</v>
      </c>
      <c r="B12550" s="1" t="s">
        <v>19365</v>
      </c>
      <c r="C12550" s="1" t="s">
        <v>12175</v>
      </c>
      <c r="D12550" t="s">
        <v>19369</v>
      </c>
    </row>
    <row r="12551" spans="1:4" x14ac:dyDescent="0.25">
      <c r="A12551" s="4" t="str">
        <f>HYPERLINK("http://www.autodoc.ru/Web/price/art/VWGLF92742WRN?analog=on","VWGLF92742WRN")</f>
        <v>VWGLF92742WRN</v>
      </c>
      <c r="B12551" s="1" t="s">
        <v>19365</v>
      </c>
      <c r="C12551" s="1" t="s">
        <v>12175</v>
      </c>
      <c r="D12551" t="s">
        <v>19370</v>
      </c>
    </row>
    <row r="12552" spans="1:4" x14ac:dyDescent="0.25">
      <c r="A12552" s="4" t="str">
        <f>HYPERLINK("http://www.autodoc.ru/Web/price/art/VWGLF92744BN?analog=on","VWGLF92744BN")</f>
        <v>VWGLF92744BN</v>
      </c>
      <c r="B12552" s="1" t="s">
        <v>19365</v>
      </c>
      <c r="C12552" s="1" t="s">
        <v>12175</v>
      </c>
      <c r="D12552" t="s">
        <v>19371</v>
      </c>
    </row>
    <row r="12553" spans="1:4" x14ac:dyDescent="0.25">
      <c r="A12553" s="4" t="str">
        <f>HYPERLINK("http://www.autodoc.ru/Web/price/art/VWGLF92745L?analog=on","VWGLF92745L")</f>
        <v>VWGLF92745L</v>
      </c>
      <c r="B12553" s="1" t="s">
        <v>19372</v>
      </c>
      <c r="C12553" s="1" t="s">
        <v>12175</v>
      </c>
      <c r="D12553" t="s">
        <v>19373</v>
      </c>
    </row>
    <row r="12554" spans="1:4" x14ac:dyDescent="0.25">
      <c r="A12554" s="4" t="str">
        <f>HYPERLINK("http://www.autodoc.ru/Web/price/art/VWGLF92745R?analog=on","VWGLF92745R")</f>
        <v>VWGLF92745R</v>
      </c>
      <c r="B12554" s="1" t="s">
        <v>19374</v>
      </c>
      <c r="C12554" s="1" t="s">
        <v>12175</v>
      </c>
      <c r="D12554" t="s">
        <v>19375</v>
      </c>
    </row>
    <row r="12555" spans="1:4" x14ac:dyDescent="0.25">
      <c r="A12555" s="4" t="str">
        <f>HYPERLINK("http://www.autodoc.ru/Web/price/art/VWGLF92746RWL?analog=on","VWGLF92746RWL")</f>
        <v>VWGLF92746RWL</v>
      </c>
      <c r="B12555" s="1" t="s">
        <v>19367</v>
      </c>
      <c r="C12555" s="1" t="s">
        <v>12175</v>
      </c>
      <c r="D12555" t="s">
        <v>19376</v>
      </c>
    </row>
    <row r="12556" spans="1:4" x14ac:dyDescent="0.25">
      <c r="A12556" s="4" t="str">
        <f>HYPERLINK("http://www.autodoc.ru/Web/price/art/VWGLF92746RWR?analog=on","VWGLF92746RWR")</f>
        <v>VWGLF92746RWR</v>
      </c>
      <c r="B12556" s="1" t="s">
        <v>19368</v>
      </c>
      <c r="C12556" s="1" t="s">
        <v>12175</v>
      </c>
      <c r="D12556" t="s">
        <v>19377</v>
      </c>
    </row>
    <row r="12557" spans="1:4" x14ac:dyDescent="0.25">
      <c r="A12557" s="4" t="str">
        <f>HYPERLINK("http://www.autodoc.ru/Web/price/art/VWGLF92747BHN?analog=on","VWGLF92747BHN")</f>
        <v>VWGLF92747BHN</v>
      </c>
      <c r="B12557" s="1" t="s">
        <v>19365</v>
      </c>
      <c r="C12557" s="1" t="s">
        <v>12175</v>
      </c>
      <c r="D12557" t="s">
        <v>19378</v>
      </c>
    </row>
    <row r="12558" spans="1:4" x14ac:dyDescent="0.25">
      <c r="A12558" s="4" t="str">
        <f>HYPERLINK("http://www.autodoc.ru/Web/price/art/VWGLF92748HN?analog=on","VWGLF92748HN")</f>
        <v>VWGLF92748HN</v>
      </c>
      <c r="B12558" s="1" t="s">
        <v>19365</v>
      </c>
      <c r="C12558" s="1" t="s">
        <v>12175</v>
      </c>
      <c r="D12558" t="s">
        <v>19379</v>
      </c>
    </row>
    <row r="12559" spans="1:4" x14ac:dyDescent="0.25">
      <c r="A12559" s="4" t="str">
        <f>HYPERLINK("http://www.autodoc.ru/Web/price/art/VWGLF91910?analog=on","VWGLF91910")</f>
        <v>VWGLF91910</v>
      </c>
      <c r="B12559" s="1" t="s">
        <v>17574</v>
      </c>
      <c r="C12559" s="1" t="s">
        <v>2655</v>
      </c>
      <c r="D12559" t="s">
        <v>17575</v>
      </c>
    </row>
    <row r="12560" spans="1:4" x14ac:dyDescent="0.25">
      <c r="A12560" s="4" t="str">
        <f>HYPERLINK("http://www.autodoc.ru/Web/price/art/VWGLF91911?analog=on","VWGLF91911")</f>
        <v>VWGLF91911</v>
      </c>
      <c r="B12560" s="1" t="s">
        <v>19380</v>
      </c>
      <c r="C12560" s="1" t="s">
        <v>2655</v>
      </c>
      <c r="D12560" t="s">
        <v>19381</v>
      </c>
    </row>
    <row r="12561" spans="1:4" x14ac:dyDescent="0.25">
      <c r="A12561" s="4" t="str">
        <f>HYPERLINK("http://www.autodoc.ru/Web/price/art/VWGLF92911?analog=on","VWGLF92911")</f>
        <v>VWGLF92911</v>
      </c>
      <c r="B12561" s="1" t="s">
        <v>19382</v>
      </c>
      <c r="C12561" s="1" t="s">
        <v>11803</v>
      </c>
      <c r="D12561" t="s">
        <v>19383</v>
      </c>
    </row>
    <row r="12562" spans="1:4" x14ac:dyDescent="0.25">
      <c r="A12562" s="4" t="str">
        <f>HYPERLINK("http://www.autodoc.ru/Web/price/art/VWGLF92916?analog=on","VWGLF92916")</f>
        <v>VWGLF92916</v>
      </c>
      <c r="B12562" s="1" t="s">
        <v>19384</v>
      </c>
      <c r="C12562" s="1" t="s">
        <v>12175</v>
      </c>
      <c r="D12562" t="s">
        <v>19381</v>
      </c>
    </row>
    <row r="12563" spans="1:4" x14ac:dyDescent="0.25">
      <c r="A12563" s="4" t="str">
        <f>HYPERLINK("http://www.autodoc.ru/Web/price/art/VWGLF92919?analog=on","VWGLF92919")</f>
        <v>VWGLF92919</v>
      </c>
      <c r="B12563" s="1" t="s">
        <v>19385</v>
      </c>
      <c r="C12563" s="1" t="s">
        <v>7</v>
      </c>
      <c r="D12563" t="s">
        <v>19381</v>
      </c>
    </row>
    <row r="12564" spans="1:4" x14ac:dyDescent="0.25">
      <c r="A12564" s="4" t="str">
        <f>HYPERLINK("http://www.autodoc.ru/Web/price/art/VWGLF92930?analog=on","VWGLF92930")</f>
        <v>VWGLF92930</v>
      </c>
      <c r="B12564" s="1" t="s">
        <v>19386</v>
      </c>
      <c r="C12564" s="1" t="s">
        <v>239</v>
      </c>
      <c r="D12564" t="s">
        <v>19387</v>
      </c>
    </row>
    <row r="12565" spans="1:4" x14ac:dyDescent="0.25">
      <c r="A12565" s="4" t="str">
        <f>HYPERLINK("http://www.autodoc.ru/Web/price/art/VWGLF91930?analog=on","VWGLF91930")</f>
        <v>VWGLF91930</v>
      </c>
      <c r="B12565" s="1" t="s">
        <v>19388</v>
      </c>
      <c r="C12565" s="1" t="s">
        <v>2655</v>
      </c>
      <c r="D12565" t="s">
        <v>19389</v>
      </c>
    </row>
    <row r="12566" spans="1:4" x14ac:dyDescent="0.25">
      <c r="A12566" s="4" t="str">
        <f>HYPERLINK("http://www.autodoc.ru/Web/price/art/VWGLF93970?analog=on","VWGLF93970")</f>
        <v>VWGLF93970</v>
      </c>
      <c r="B12566" s="1" t="s">
        <v>17584</v>
      </c>
      <c r="C12566" s="1" t="s">
        <v>8360</v>
      </c>
      <c r="D12566" t="s">
        <v>17585</v>
      </c>
    </row>
    <row r="12567" spans="1:4" x14ac:dyDescent="0.25">
      <c r="A12567" s="4" t="str">
        <f>HYPERLINK("http://www.autodoc.ru/Web/price/art/VWGLF85990Z?analog=on","VWGLF85990Z")</f>
        <v>VWGLF85990Z</v>
      </c>
      <c r="B12567" s="1" t="s">
        <v>19213</v>
      </c>
      <c r="C12567" s="1" t="s">
        <v>19214</v>
      </c>
      <c r="D12567" t="s">
        <v>19215</v>
      </c>
    </row>
    <row r="12568" spans="1:4" x14ac:dyDescent="0.25">
      <c r="A12568" s="3" t="s">
        <v>19390</v>
      </c>
      <c r="B12568" s="3"/>
      <c r="C12568" s="3"/>
      <c r="D12568" s="3"/>
    </row>
    <row r="12569" spans="1:4" x14ac:dyDescent="0.25">
      <c r="A12569" s="4" t="str">
        <f>HYPERLINK("http://www.autodoc.ru/Web/price/art/VWGLF98001L?analog=on","VWGLF98001L")</f>
        <v>VWGLF98001L</v>
      </c>
      <c r="B12569" s="1" t="s">
        <v>19391</v>
      </c>
      <c r="C12569" s="1" t="s">
        <v>3226</v>
      </c>
      <c r="D12569" t="s">
        <v>19392</v>
      </c>
    </row>
    <row r="12570" spans="1:4" x14ac:dyDescent="0.25">
      <c r="A12570" s="4" t="str">
        <f>HYPERLINK("http://www.autodoc.ru/Web/price/art/VWGLF98001R?analog=on","VWGLF98001R")</f>
        <v>VWGLF98001R</v>
      </c>
      <c r="B12570" s="1" t="s">
        <v>19393</v>
      </c>
      <c r="C12570" s="1" t="s">
        <v>3226</v>
      </c>
      <c r="D12570" t="s">
        <v>19394</v>
      </c>
    </row>
    <row r="12571" spans="1:4" x14ac:dyDescent="0.25">
      <c r="A12571" s="4" t="str">
        <f>HYPERLINK("http://www.autodoc.ru/Web/price/art/VWGLF98002L?analog=on","VWGLF98002L")</f>
        <v>VWGLF98002L</v>
      </c>
      <c r="B12571" s="1" t="s">
        <v>19395</v>
      </c>
      <c r="C12571" s="1" t="s">
        <v>3226</v>
      </c>
      <c r="D12571" t="s">
        <v>19396</v>
      </c>
    </row>
    <row r="12572" spans="1:4" x14ac:dyDescent="0.25">
      <c r="A12572" s="4" t="str">
        <f>HYPERLINK("http://www.autodoc.ru/Web/price/art/VWGLF98002R?analog=on","VWGLF98002R")</f>
        <v>VWGLF98002R</v>
      </c>
      <c r="B12572" s="1" t="s">
        <v>19397</v>
      </c>
      <c r="C12572" s="1" t="s">
        <v>3226</v>
      </c>
      <c r="D12572" t="s">
        <v>19398</v>
      </c>
    </row>
    <row r="12573" spans="1:4" x14ac:dyDescent="0.25">
      <c r="A12573" s="4" t="str">
        <f>HYPERLINK("http://www.autodoc.ru/Web/price/art/VWGLF98003HN?analog=on","VWGLF98003HN")</f>
        <v>VWGLF98003HN</v>
      </c>
      <c r="B12573" s="1" t="s">
        <v>19399</v>
      </c>
      <c r="C12573" s="1" t="s">
        <v>3226</v>
      </c>
      <c r="D12573" t="s">
        <v>19400</v>
      </c>
    </row>
    <row r="12574" spans="1:4" x14ac:dyDescent="0.25">
      <c r="A12574" s="4" t="str">
        <f>HYPERLINK("http://www.autodoc.ru/Web/price/art/VWGLF98003BN?analog=on","VWGLF98003BN")</f>
        <v>VWGLF98003BN</v>
      </c>
      <c r="B12574" s="1" t="s">
        <v>19399</v>
      </c>
      <c r="C12574" s="1" t="s">
        <v>3226</v>
      </c>
      <c r="D12574" t="s">
        <v>19401</v>
      </c>
    </row>
    <row r="12575" spans="1:4" x14ac:dyDescent="0.25">
      <c r="A12575" s="4" t="str">
        <f>HYPERLINK("http://www.autodoc.ru/Web/price/art/VWGLF98004BN?analog=on","VWGLF98004BN")</f>
        <v>VWGLF98004BN</v>
      </c>
      <c r="B12575" s="1" t="s">
        <v>19402</v>
      </c>
      <c r="C12575" s="1" t="s">
        <v>3226</v>
      </c>
      <c r="D12575" t="s">
        <v>19403</v>
      </c>
    </row>
    <row r="12576" spans="1:4" x14ac:dyDescent="0.25">
      <c r="A12576" s="4" t="str">
        <f>HYPERLINK("http://www.autodoc.ru/Web/price/art/VWGLF98005BN?analog=on","VWGLF98005BN")</f>
        <v>VWGLF98005BN</v>
      </c>
      <c r="B12576" s="1" t="s">
        <v>19402</v>
      </c>
      <c r="C12576" s="1" t="s">
        <v>3226</v>
      </c>
      <c r="D12576" t="s">
        <v>19404</v>
      </c>
    </row>
    <row r="12577" spans="1:4" x14ac:dyDescent="0.25">
      <c r="A12577" s="4" t="str">
        <f>HYPERLINK("http://www.autodoc.ru/Web/price/art/VWGLF98006L?analog=on","VWGLF98006L")</f>
        <v>VWGLF98006L</v>
      </c>
      <c r="B12577" s="1" t="s">
        <v>19395</v>
      </c>
      <c r="C12577" s="1" t="s">
        <v>3226</v>
      </c>
      <c r="D12577" t="s">
        <v>19405</v>
      </c>
    </row>
    <row r="12578" spans="1:4" x14ac:dyDescent="0.25">
      <c r="A12578" s="4" t="str">
        <f>HYPERLINK("http://www.autodoc.ru/Web/price/art/VWGLF98006R?analog=on","VWGLF98006R")</f>
        <v>VWGLF98006R</v>
      </c>
      <c r="B12578" s="1" t="s">
        <v>19397</v>
      </c>
      <c r="C12578" s="1" t="s">
        <v>3226</v>
      </c>
      <c r="D12578" t="s">
        <v>19406</v>
      </c>
    </row>
    <row r="12579" spans="1:4" x14ac:dyDescent="0.25">
      <c r="A12579" s="4" t="str">
        <f>HYPERLINK("http://www.autodoc.ru/Web/price/art/VWGLF98007BL?analog=on","VWGLF98007BL")</f>
        <v>VWGLF98007BL</v>
      </c>
      <c r="B12579" s="1" t="s">
        <v>19395</v>
      </c>
      <c r="C12579" s="1" t="s">
        <v>3226</v>
      </c>
      <c r="D12579" t="s">
        <v>19407</v>
      </c>
    </row>
    <row r="12580" spans="1:4" x14ac:dyDescent="0.25">
      <c r="A12580" s="4" t="str">
        <f>HYPERLINK("http://www.autodoc.ru/Web/price/art/VWGLF98007BR?analog=on","VWGLF98007BR")</f>
        <v>VWGLF98007BR</v>
      </c>
      <c r="B12580" s="1" t="s">
        <v>19397</v>
      </c>
      <c r="C12580" s="1" t="s">
        <v>3226</v>
      </c>
      <c r="D12580" t="s">
        <v>19408</v>
      </c>
    </row>
    <row r="12581" spans="1:4" x14ac:dyDescent="0.25">
      <c r="A12581" s="4" t="str">
        <f>HYPERLINK("http://www.autodoc.ru/Web/price/art/VWGLF98008HN?analog=on","VWGLF98008HN")</f>
        <v>VWGLF98008HN</v>
      </c>
      <c r="B12581" s="1" t="s">
        <v>19399</v>
      </c>
      <c r="C12581" s="1" t="s">
        <v>3226</v>
      </c>
      <c r="D12581" t="s">
        <v>19409</v>
      </c>
    </row>
    <row r="12582" spans="1:4" x14ac:dyDescent="0.25">
      <c r="A12582" s="4" t="str">
        <f>HYPERLINK("http://www.autodoc.ru/Web/price/art/VWGLF98008BN?analog=on","VWGLF98008BN")</f>
        <v>VWGLF98008BN</v>
      </c>
      <c r="B12582" s="1" t="s">
        <v>19399</v>
      </c>
      <c r="C12582" s="1" t="s">
        <v>3226</v>
      </c>
      <c r="D12582" t="s">
        <v>19226</v>
      </c>
    </row>
    <row r="12583" spans="1:4" x14ac:dyDescent="0.25">
      <c r="A12583" s="4" t="str">
        <f>HYPERLINK("http://www.autodoc.ru/Web/price/art/VWGLF98020L?analog=on","VWGLF98020L")</f>
        <v>VWGLF98020L</v>
      </c>
      <c r="C12583" s="1" t="s">
        <v>3226</v>
      </c>
      <c r="D12583" t="s">
        <v>19410</v>
      </c>
    </row>
    <row r="12584" spans="1:4" x14ac:dyDescent="0.25">
      <c r="A12584" s="4" t="str">
        <f>HYPERLINK("http://www.autodoc.ru/Web/price/art/VWGLF98020R?analog=on","VWGLF98020R")</f>
        <v>VWGLF98020R</v>
      </c>
      <c r="C12584" s="1" t="s">
        <v>3226</v>
      </c>
      <c r="D12584" t="s">
        <v>19411</v>
      </c>
    </row>
    <row r="12585" spans="1:4" x14ac:dyDescent="0.25">
      <c r="A12585" s="4" t="str">
        <f>HYPERLINK("http://www.autodoc.ru/Web/price/art/VWGLF98070N?analog=on","VWGLF98070N")</f>
        <v>VWGLF98070N</v>
      </c>
      <c r="C12585" s="1" t="s">
        <v>3226</v>
      </c>
      <c r="D12585" t="s">
        <v>19412</v>
      </c>
    </row>
    <row r="12586" spans="1:4" x14ac:dyDescent="0.25">
      <c r="A12586" s="4" t="str">
        <f>HYPERLINK("http://www.autodoc.ru/Web/price/art/VWGLF98100X?analog=on","VWGLF98100X")</f>
        <v>VWGLF98100X</v>
      </c>
      <c r="B12586" s="1" t="s">
        <v>19413</v>
      </c>
      <c r="C12586" s="1" t="s">
        <v>699</v>
      </c>
      <c r="D12586" t="s">
        <v>19414</v>
      </c>
    </row>
    <row r="12587" spans="1:4" x14ac:dyDescent="0.25">
      <c r="A12587" s="4" t="str">
        <f>HYPERLINK("http://www.autodoc.ru/Web/price/art/VWGLF98100B?analog=on","VWGLF98100B")</f>
        <v>VWGLF98100B</v>
      </c>
      <c r="B12587" s="1" t="s">
        <v>19415</v>
      </c>
      <c r="C12587" s="1" t="s">
        <v>699</v>
      </c>
      <c r="D12587" t="s">
        <v>19416</v>
      </c>
    </row>
    <row r="12588" spans="1:4" x14ac:dyDescent="0.25">
      <c r="A12588" s="4" t="str">
        <f>HYPERLINK("http://www.autodoc.ru/Web/price/art/VWGLF98101B?analog=on","VWGLF98101B")</f>
        <v>VWGLF98101B</v>
      </c>
      <c r="B12588" s="1" t="s">
        <v>19417</v>
      </c>
      <c r="C12588" s="1" t="s">
        <v>699</v>
      </c>
      <c r="D12588" t="s">
        <v>19418</v>
      </c>
    </row>
    <row r="12589" spans="1:4" x14ac:dyDescent="0.25">
      <c r="A12589" s="4" t="str">
        <f>HYPERLINK("http://www.autodoc.ru/Web/price/art/VWGLF98160X?analog=on","VWGLF98160X")</f>
        <v>VWGLF98160X</v>
      </c>
      <c r="B12589" s="1" t="s">
        <v>19419</v>
      </c>
      <c r="C12589" s="1" t="s">
        <v>699</v>
      </c>
      <c r="D12589" t="s">
        <v>19420</v>
      </c>
    </row>
    <row r="12590" spans="1:4" x14ac:dyDescent="0.25">
      <c r="A12590" s="4" t="str">
        <f>HYPERLINK("http://www.autodoc.ru/Web/price/art/VWGLF98161?analog=on","VWGLF98161")</f>
        <v>VWGLF98161</v>
      </c>
      <c r="B12590" s="1" t="s">
        <v>19419</v>
      </c>
      <c r="C12590" s="1" t="s">
        <v>699</v>
      </c>
      <c r="D12590" t="s">
        <v>19421</v>
      </c>
    </row>
    <row r="12591" spans="1:4" x14ac:dyDescent="0.25">
      <c r="A12591" s="4" t="str">
        <f>HYPERLINK("http://www.autodoc.ru/Web/price/art/VWGLF98162X?analog=on","VWGLF98162X")</f>
        <v>VWGLF98162X</v>
      </c>
      <c r="B12591" s="1" t="s">
        <v>19422</v>
      </c>
      <c r="C12591" s="1" t="s">
        <v>699</v>
      </c>
      <c r="D12591" t="s">
        <v>19423</v>
      </c>
    </row>
    <row r="12592" spans="1:4" x14ac:dyDescent="0.25">
      <c r="A12592" s="4" t="str">
        <f>HYPERLINK("http://www.autodoc.ru/Web/price/art/VWGLF98170B?analog=on","VWGLF98170B")</f>
        <v>VWGLF98170B</v>
      </c>
      <c r="B12592" s="1" t="s">
        <v>19424</v>
      </c>
      <c r="C12592" s="1" t="s">
        <v>699</v>
      </c>
      <c r="D12592" t="s">
        <v>19425</v>
      </c>
    </row>
    <row r="12593" spans="1:4" x14ac:dyDescent="0.25">
      <c r="A12593" s="4" t="str">
        <f>HYPERLINK("http://www.autodoc.ru/Web/price/art/VWGLF98170X?analog=on","VWGLF98170X")</f>
        <v>VWGLF98170X</v>
      </c>
      <c r="B12593" s="1" t="s">
        <v>19426</v>
      </c>
      <c r="C12593" s="1" t="s">
        <v>699</v>
      </c>
      <c r="D12593" t="s">
        <v>19427</v>
      </c>
    </row>
    <row r="12594" spans="1:4" x14ac:dyDescent="0.25">
      <c r="A12594" s="4" t="str">
        <f>HYPERLINK("http://www.autodoc.ru/Web/price/art/VWGLF98190L?analog=on","VWGLF98190L")</f>
        <v>VWGLF98190L</v>
      </c>
      <c r="B12594" s="1" t="s">
        <v>19428</v>
      </c>
      <c r="C12594" s="1" t="s">
        <v>699</v>
      </c>
      <c r="D12594" t="s">
        <v>19429</v>
      </c>
    </row>
    <row r="12595" spans="1:4" x14ac:dyDescent="0.25">
      <c r="A12595" s="4" t="str">
        <f>HYPERLINK("http://www.autodoc.ru/Web/price/art/VWGLF98190R?analog=on","VWGLF98190R")</f>
        <v>VWGLF98190R</v>
      </c>
      <c r="B12595" s="1" t="s">
        <v>19430</v>
      </c>
      <c r="C12595" s="1" t="s">
        <v>699</v>
      </c>
      <c r="D12595" t="s">
        <v>19431</v>
      </c>
    </row>
    <row r="12596" spans="1:4" x14ac:dyDescent="0.25">
      <c r="A12596" s="4" t="str">
        <f>HYPERLINK("http://www.autodoc.ru/Web/price/art/VWGLF98190C?analog=on","VWGLF98190C")</f>
        <v>VWGLF98190C</v>
      </c>
      <c r="B12596" s="1" t="s">
        <v>19432</v>
      </c>
      <c r="C12596" s="1" t="s">
        <v>699</v>
      </c>
      <c r="D12596" t="s">
        <v>19433</v>
      </c>
    </row>
    <row r="12597" spans="1:4" x14ac:dyDescent="0.25">
      <c r="A12597" s="4" t="str">
        <f>HYPERLINK("http://www.autodoc.ru/Web/price/art/VWGLF98220B?analog=on","VWGLF98220B")</f>
        <v>VWGLF98220B</v>
      </c>
      <c r="B12597" s="1" t="s">
        <v>19434</v>
      </c>
      <c r="C12597" s="1" t="s">
        <v>699</v>
      </c>
      <c r="D12597" t="s">
        <v>19435</v>
      </c>
    </row>
    <row r="12598" spans="1:4" x14ac:dyDescent="0.25">
      <c r="A12598" s="4" t="str">
        <f>HYPERLINK("http://www.autodoc.ru/Web/price/art/VWGLF98240?analog=on","VWGLF98240")</f>
        <v>VWGLF98240</v>
      </c>
      <c r="B12598" s="1" t="s">
        <v>19436</v>
      </c>
      <c r="C12598" s="1" t="s">
        <v>699</v>
      </c>
      <c r="D12598" t="s">
        <v>19437</v>
      </c>
    </row>
    <row r="12599" spans="1:4" x14ac:dyDescent="0.25">
      <c r="A12599" s="4" t="str">
        <f>HYPERLINK("http://www.autodoc.ru/Web/price/art/VWGLF98270L?analog=on","VWGLF98270L")</f>
        <v>VWGLF98270L</v>
      </c>
      <c r="B12599" s="1" t="s">
        <v>19438</v>
      </c>
      <c r="C12599" s="1" t="s">
        <v>699</v>
      </c>
      <c r="D12599" t="s">
        <v>19439</v>
      </c>
    </row>
    <row r="12600" spans="1:4" x14ac:dyDescent="0.25">
      <c r="A12600" s="4" t="str">
        <f>HYPERLINK("http://www.autodoc.ru/Web/price/art/VWGLF98270R?analog=on","VWGLF98270R")</f>
        <v>VWGLF98270R</v>
      </c>
      <c r="B12600" s="1" t="s">
        <v>19440</v>
      </c>
      <c r="C12600" s="1" t="s">
        <v>699</v>
      </c>
      <c r="D12600" t="s">
        <v>19441</v>
      </c>
    </row>
    <row r="12601" spans="1:4" x14ac:dyDescent="0.25">
      <c r="A12601" s="4" t="str">
        <f>HYPERLINK("http://www.autodoc.ru/Web/price/art/VWPAS97280LZ?analog=on","VWPAS97280LZ")</f>
        <v>VWPAS97280LZ</v>
      </c>
      <c r="B12601" s="1" t="s">
        <v>7733</v>
      </c>
      <c r="C12601" s="1" t="s">
        <v>1074</v>
      </c>
      <c r="D12601" t="s">
        <v>7734</v>
      </c>
    </row>
    <row r="12602" spans="1:4" x14ac:dyDescent="0.25">
      <c r="A12602" s="4" t="str">
        <f>HYPERLINK("http://www.autodoc.ru/Web/price/art/VWGLF98300L?analog=on","VWGLF98300L")</f>
        <v>VWGLF98300L</v>
      </c>
      <c r="B12602" s="1" t="s">
        <v>18897</v>
      </c>
      <c r="C12602" s="1" t="s">
        <v>699</v>
      </c>
      <c r="D12602" t="s">
        <v>18898</v>
      </c>
    </row>
    <row r="12603" spans="1:4" x14ac:dyDescent="0.25">
      <c r="A12603" s="4" t="str">
        <f>HYPERLINK("http://www.autodoc.ru/Web/price/art/VWGLF98300R?analog=on","VWGLF98300R")</f>
        <v>VWGLF98300R</v>
      </c>
      <c r="B12603" s="1" t="s">
        <v>18899</v>
      </c>
      <c r="C12603" s="1" t="s">
        <v>699</v>
      </c>
      <c r="D12603" t="s">
        <v>18900</v>
      </c>
    </row>
    <row r="12604" spans="1:4" x14ac:dyDescent="0.25">
      <c r="A12604" s="4" t="str">
        <f>HYPERLINK("http://www.autodoc.ru/Web/price/art/VWGLF98301L?analog=on","VWGLF98301L")</f>
        <v>VWGLF98301L</v>
      </c>
      <c r="B12604" s="1" t="s">
        <v>18901</v>
      </c>
      <c r="C12604" s="1" t="s">
        <v>699</v>
      </c>
      <c r="D12604" t="s">
        <v>18902</v>
      </c>
    </row>
    <row r="12605" spans="1:4" x14ac:dyDescent="0.25">
      <c r="A12605" s="4" t="str">
        <f>HYPERLINK("http://www.autodoc.ru/Web/price/art/VWGLF98301R?analog=on","VWGLF98301R")</f>
        <v>VWGLF98301R</v>
      </c>
      <c r="B12605" s="1" t="s">
        <v>18903</v>
      </c>
      <c r="C12605" s="1" t="s">
        <v>699</v>
      </c>
      <c r="D12605" t="s">
        <v>18904</v>
      </c>
    </row>
    <row r="12606" spans="1:4" x14ac:dyDescent="0.25">
      <c r="A12606" s="4" t="str">
        <f>HYPERLINK("http://www.autodoc.ru/Web/price/art/VWGLF98302L?analog=on","VWGLF98302L")</f>
        <v>VWGLF98302L</v>
      </c>
      <c r="B12606" s="1" t="s">
        <v>18897</v>
      </c>
      <c r="C12606" s="1" t="s">
        <v>699</v>
      </c>
      <c r="D12606" t="s">
        <v>19442</v>
      </c>
    </row>
    <row r="12607" spans="1:4" x14ac:dyDescent="0.25">
      <c r="A12607" s="4" t="str">
        <f>HYPERLINK("http://www.autodoc.ru/Web/price/art/VWGLF98302R?analog=on","VWGLF98302R")</f>
        <v>VWGLF98302R</v>
      </c>
      <c r="B12607" s="1" t="s">
        <v>18899</v>
      </c>
      <c r="C12607" s="1" t="s">
        <v>699</v>
      </c>
      <c r="D12607" t="s">
        <v>19443</v>
      </c>
    </row>
    <row r="12608" spans="1:4" x14ac:dyDescent="0.25">
      <c r="A12608" s="4" t="str">
        <f>HYPERLINK("http://www.autodoc.ru/Web/price/art/VWGLF98330?analog=on","VWGLF98330")</f>
        <v>VWGLF98330</v>
      </c>
      <c r="B12608" s="1" t="s">
        <v>19444</v>
      </c>
      <c r="C12608" s="1" t="s">
        <v>699</v>
      </c>
      <c r="D12608" t="s">
        <v>19445</v>
      </c>
    </row>
    <row r="12609" spans="1:4" x14ac:dyDescent="0.25">
      <c r="A12609" s="4" t="str">
        <f>HYPERLINK("http://www.autodoc.ru/Web/price/art/VWGLF98380?analog=on","VWGLF98380")</f>
        <v>VWGLF98380</v>
      </c>
      <c r="B12609" s="1" t="s">
        <v>18907</v>
      </c>
      <c r="C12609" s="1" t="s">
        <v>699</v>
      </c>
      <c r="D12609" t="s">
        <v>18908</v>
      </c>
    </row>
    <row r="12610" spans="1:4" x14ac:dyDescent="0.25">
      <c r="A12610" s="4" t="str">
        <f>HYPERLINK("http://www.autodoc.ru/Web/price/art/VWGLF98381?analog=on","VWGLF98381")</f>
        <v>VWGLF98381</v>
      </c>
      <c r="B12610" s="1" t="s">
        <v>18907</v>
      </c>
      <c r="C12610" s="1" t="s">
        <v>699</v>
      </c>
      <c r="D12610" t="s">
        <v>18909</v>
      </c>
    </row>
    <row r="12611" spans="1:4" x14ac:dyDescent="0.25">
      <c r="A12611" s="4" t="str">
        <f>HYPERLINK("http://www.autodoc.ru/Web/price/art/VWGLF98450L?analog=on","VWGLF98450L")</f>
        <v>VWGLF98450L</v>
      </c>
      <c r="B12611" s="1" t="s">
        <v>18910</v>
      </c>
      <c r="C12611" s="1" t="s">
        <v>699</v>
      </c>
      <c r="D12611" t="s">
        <v>18911</v>
      </c>
    </row>
    <row r="12612" spans="1:4" x14ac:dyDescent="0.25">
      <c r="A12612" s="4" t="str">
        <f>HYPERLINK("http://www.autodoc.ru/Web/price/art/VWGLF98450XL?analog=on","VWGLF98450XL")</f>
        <v>VWGLF98450XL</v>
      </c>
      <c r="B12612" s="1" t="s">
        <v>18912</v>
      </c>
      <c r="C12612" s="1" t="s">
        <v>699</v>
      </c>
      <c r="D12612" t="s">
        <v>18913</v>
      </c>
    </row>
    <row r="12613" spans="1:4" x14ac:dyDescent="0.25">
      <c r="A12613" s="4" t="str">
        <f>HYPERLINK("http://www.autodoc.ru/Web/price/art/VWGLF98450R?analog=on","VWGLF98450R")</f>
        <v>VWGLF98450R</v>
      </c>
      <c r="B12613" s="1" t="s">
        <v>18914</v>
      </c>
      <c r="C12613" s="1" t="s">
        <v>699</v>
      </c>
      <c r="D12613" t="s">
        <v>18915</v>
      </c>
    </row>
    <row r="12614" spans="1:4" x14ac:dyDescent="0.25">
      <c r="A12614" s="4" t="str">
        <f>HYPERLINK("http://www.autodoc.ru/Web/price/art/VWGLF98450XR?analog=on","VWGLF98450XR")</f>
        <v>VWGLF98450XR</v>
      </c>
      <c r="B12614" s="1" t="s">
        <v>18916</v>
      </c>
      <c r="C12614" s="1" t="s">
        <v>699</v>
      </c>
      <c r="D12614" t="s">
        <v>18917</v>
      </c>
    </row>
    <row r="12615" spans="1:4" x14ac:dyDescent="0.25">
      <c r="A12615" s="4" t="str">
        <f>HYPERLINK("http://www.autodoc.ru/Web/price/art/VWGLF98460L?analog=on","VWGLF98460L")</f>
        <v>VWGLF98460L</v>
      </c>
      <c r="B12615" s="1" t="s">
        <v>18918</v>
      </c>
      <c r="C12615" s="1" t="s">
        <v>699</v>
      </c>
      <c r="D12615" t="s">
        <v>18919</v>
      </c>
    </row>
    <row r="12616" spans="1:4" x14ac:dyDescent="0.25">
      <c r="A12616" s="4" t="str">
        <f>HYPERLINK("http://www.autodoc.ru/Web/price/art/VWGLF98460R?analog=on","VWGLF98460R")</f>
        <v>VWGLF98460R</v>
      </c>
      <c r="B12616" s="1" t="s">
        <v>18920</v>
      </c>
      <c r="C12616" s="1" t="s">
        <v>699</v>
      </c>
      <c r="D12616" t="s">
        <v>18921</v>
      </c>
    </row>
    <row r="12617" spans="1:4" x14ac:dyDescent="0.25">
      <c r="A12617" s="4" t="str">
        <f>HYPERLINK("http://www.autodoc.ru/Web/price/art/VWGLF98500BN?analog=on","VWGLF98500BN")</f>
        <v>VWGLF98500BN</v>
      </c>
      <c r="C12617" s="1" t="s">
        <v>699</v>
      </c>
      <c r="D12617" t="s">
        <v>18922</v>
      </c>
    </row>
    <row r="12618" spans="1:4" x14ac:dyDescent="0.25">
      <c r="A12618" s="4" t="str">
        <f>HYPERLINK("http://www.autodoc.ru/Web/price/art/VWGLF98640?analog=on","VWGLF98640")</f>
        <v>VWGLF98640</v>
      </c>
      <c r="B12618" s="1" t="s">
        <v>19446</v>
      </c>
      <c r="C12618" s="1" t="s">
        <v>699</v>
      </c>
      <c r="D12618" t="s">
        <v>19447</v>
      </c>
    </row>
    <row r="12619" spans="1:4" x14ac:dyDescent="0.25">
      <c r="A12619" s="4" t="str">
        <f>HYPERLINK("http://www.autodoc.ru/Web/price/art/VWGLF98641X?analog=on","VWGLF98641X")</f>
        <v>VWGLF98641X</v>
      </c>
      <c r="B12619" s="1" t="s">
        <v>19446</v>
      </c>
      <c r="C12619" s="1" t="s">
        <v>699</v>
      </c>
      <c r="D12619" t="s">
        <v>19448</v>
      </c>
    </row>
    <row r="12620" spans="1:4" x14ac:dyDescent="0.25">
      <c r="A12620" s="4" t="str">
        <f>HYPERLINK("http://www.autodoc.ru/Web/price/art/VWGLF98660BL?analog=on","VWGLF98660BL")</f>
        <v>VWGLF98660BL</v>
      </c>
      <c r="B12620" s="1" t="s">
        <v>19449</v>
      </c>
      <c r="C12620" s="1" t="s">
        <v>699</v>
      </c>
      <c r="D12620" t="s">
        <v>19450</v>
      </c>
    </row>
    <row r="12621" spans="1:4" x14ac:dyDescent="0.25">
      <c r="A12621" s="4" t="str">
        <f>HYPERLINK("http://www.autodoc.ru/Web/price/art/VWGLF98660BR?analog=on","VWGLF98660BR")</f>
        <v>VWGLF98660BR</v>
      </c>
      <c r="B12621" s="1" t="s">
        <v>19451</v>
      </c>
      <c r="C12621" s="1" t="s">
        <v>699</v>
      </c>
      <c r="D12621" t="s">
        <v>19452</v>
      </c>
    </row>
    <row r="12622" spans="1:4" x14ac:dyDescent="0.25">
      <c r="A12622" s="4" t="str">
        <f>HYPERLINK("http://www.autodoc.ru/Web/price/art/VWGLF98680B?analog=on","VWGLF98680B")</f>
        <v>VWGLF98680B</v>
      </c>
      <c r="B12622" s="1" t="s">
        <v>19453</v>
      </c>
      <c r="C12622" s="1" t="s">
        <v>699</v>
      </c>
      <c r="D12622" t="s">
        <v>19454</v>
      </c>
    </row>
    <row r="12623" spans="1:4" x14ac:dyDescent="0.25">
      <c r="A12623" s="4" t="str">
        <f>HYPERLINK("http://www.autodoc.ru/Web/price/art/VWGLF98681B?analog=on","VWGLF98681B")</f>
        <v>VWGLF98681B</v>
      </c>
      <c r="B12623" s="1" t="s">
        <v>19453</v>
      </c>
      <c r="C12623" s="1" t="s">
        <v>699</v>
      </c>
      <c r="D12623" t="s">
        <v>19455</v>
      </c>
    </row>
    <row r="12624" spans="1:4" x14ac:dyDescent="0.25">
      <c r="A12624" s="4" t="str">
        <f>HYPERLINK("http://www.autodoc.ru/Web/price/art/VWGLF98700?analog=on","VWGLF98700")</f>
        <v>VWGLF98700</v>
      </c>
      <c r="B12624" s="1" t="s">
        <v>19456</v>
      </c>
      <c r="C12624" s="1" t="s">
        <v>699</v>
      </c>
      <c r="D12624" t="s">
        <v>19457</v>
      </c>
    </row>
    <row r="12625" spans="1:4" x14ac:dyDescent="0.25">
      <c r="A12625" s="4" t="str">
        <f>HYPERLINK("http://www.autodoc.ru/Web/price/art/VWGLF98740BN?analog=on","VWGLF98740BN")</f>
        <v>VWGLF98740BN</v>
      </c>
      <c r="B12625" s="1" t="s">
        <v>19458</v>
      </c>
      <c r="C12625" s="1" t="s">
        <v>699</v>
      </c>
      <c r="D12625" t="s">
        <v>19371</v>
      </c>
    </row>
    <row r="12626" spans="1:4" x14ac:dyDescent="0.25">
      <c r="A12626" s="4" t="str">
        <f>HYPERLINK("http://www.autodoc.ru/Web/price/art/VWGLF98740RWN?analog=on","VWGLF98740RWN")</f>
        <v>VWGLF98740RWN</v>
      </c>
      <c r="B12626" s="1" t="s">
        <v>19458</v>
      </c>
      <c r="C12626" s="1" t="s">
        <v>3226</v>
      </c>
      <c r="D12626" t="s">
        <v>19459</v>
      </c>
    </row>
    <row r="12627" spans="1:4" x14ac:dyDescent="0.25">
      <c r="A12627" s="4" t="str">
        <f>HYPERLINK("http://www.autodoc.ru/Web/price/art/VWGLF98742RWN?analog=on","VWGLF98742RWN")</f>
        <v>VWGLF98742RWN</v>
      </c>
      <c r="B12627" s="1" t="s">
        <v>19458</v>
      </c>
      <c r="C12627" s="1" t="s">
        <v>3226</v>
      </c>
      <c r="D12627" t="s">
        <v>19460</v>
      </c>
    </row>
    <row r="12628" spans="1:4" x14ac:dyDescent="0.25">
      <c r="A12628" s="4" t="str">
        <f>HYPERLINK("http://www.autodoc.ru/Web/price/art/VWGLF98742RTN?analog=on","VWGLF98742RTN")</f>
        <v>VWGLF98742RTN</v>
      </c>
      <c r="B12628" s="1" t="s">
        <v>19458</v>
      </c>
      <c r="C12628" s="1" t="s">
        <v>3226</v>
      </c>
      <c r="D12628" t="s">
        <v>19461</v>
      </c>
    </row>
    <row r="12629" spans="1:4" x14ac:dyDescent="0.25">
      <c r="A12629" s="4" t="str">
        <f>HYPERLINK("http://www.autodoc.ru/Web/price/art/VWGLF98743RYL?analog=on","VWGLF98743RYL")</f>
        <v>VWGLF98743RYL</v>
      </c>
      <c r="B12629" s="1" t="s">
        <v>19462</v>
      </c>
      <c r="C12629" s="1" t="s">
        <v>699</v>
      </c>
      <c r="D12629" t="s">
        <v>19463</v>
      </c>
    </row>
    <row r="12630" spans="1:4" x14ac:dyDescent="0.25">
      <c r="A12630" s="4" t="str">
        <f>HYPERLINK("http://www.autodoc.ru/Web/price/art/VWGLF98743RYR?analog=on","VWGLF98743RYR")</f>
        <v>VWGLF98743RYR</v>
      </c>
      <c r="B12630" s="1" t="s">
        <v>19464</v>
      </c>
      <c r="C12630" s="1" t="s">
        <v>699</v>
      </c>
      <c r="D12630" t="s">
        <v>19465</v>
      </c>
    </row>
    <row r="12631" spans="1:4" x14ac:dyDescent="0.25">
      <c r="A12631" s="4" t="str">
        <f>HYPERLINK("http://www.autodoc.ru/Web/price/art/VWGLF98744TRL?analog=on","VWGLF98744TRL")</f>
        <v>VWGLF98744TRL</v>
      </c>
      <c r="B12631" s="1" t="s">
        <v>19466</v>
      </c>
      <c r="C12631" s="1" t="s">
        <v>699</v>
      </c>
      <c r="D12631" t="s">
        <v>19467</v>
      </c>
    </row>
    <row r="12632" spans="1:4" x14ac:dyDescent="0.25">
      <c r="A12632" s="4" t="str">
        <f>HYPERLINK("http://www.autodoc.ru/Web/price/art/VWGLF98744TRR?analog=on","VWGLF98744TRR")</f>
        <v>VWGLF98744TRR</v>
      </c>
      <c r="B12632" s="1" t="s">
        <v>19468</v>
      </c>
      <c r="C12632" s="1" t="s">
        <v>699</v>
      </c>
      <c r="D12632" t="s">
        <v>19469</v>
      </c>
    </row>
    <row r="12633" spans="1:4" x14ac:dyDescent="0.25">
      <c r="A12633" s="4" t="str">
        <f>HYPERLINK("http://www.autodoc.ru/Web/price/art/VWGLF98745HN?analog=on","VWGLF98745HN")</f>
        <v>VWGLF98745HN</v>
      </c>
      <c r="B12633" s="1" t="s">
        <v>19458</v>
      </c>
      <c r="C12633" s="1" t="s">
        <v>699</v>
      </c>
      <c r="D12633" t="s">
        <v>19470</v>
      </c>
    </row>
    <row r="12634" spans="1:4" x14ac:dyDescent="0.25">
      <c r="A12634" s="4" t="str">
        <f>HYPERLINK("http://www.autodoc.ru/Web/price/art/VWGLF98810Z?analog=on","VWGLF98810Z")</f>
        <v>VWGLF98810Z</v>
      </c>
      <c r="B12634" s="1" t="s">
        <v>17607</v>
      </c>
      <c r="C12634" s="1" t="s">
        <v>699</v>
      </c>
      <c r="D12634" t="s">
        <v>17608</v>
      </c>
    </row>
    <row r="12635" spans="1:4" x14ac:dyDescent="0.25">
      <c r="A12635" s="4" t="str">
        <f>HYPERLINK("http://www.autodoc.ru/Web/price/art/SDOCT96911?analog=on","SDOCT96911")</f>
        <v>SDOCT96911</v>
      </c>
      <c r="B12635" s="1" t="s">
        <v>17609</v>
      </c>
      <c r="C12635" s="1" t="s">
        <v>5918</v>
      </c>
      <c r="D12635" t="s">
        <v>17610</v>
      </c>
    </row>
    <row r="12636" spans="1:4" x14ac:dyDescent="0.25">
      <c r="A12636" s="4" t="str">
        <f>HYPERLINK("http://www.autodoc.ru/Web/price/art/VWGLF97913?analog=on","VWGLF97913")</f>
        <v>VWGLF97913</v>
      </c>
      <c r="B12636" s="1" t="s">
        <v>688</v>
      </c>
      <c r="C12636" s="1" t="s">
        <v>19</v>
      </c>
      <c r="D12636" t="s">
        <v>689</v>
      </c>
    </row>
    <row r="12637" spans="1:4" x14ac:dyDescent="0.25">
      <c r="A12637" s="4" t="str">
        <f>HYPERLINK("http://www.autodoc.ru/Web/price/art/VWGLF98920?analog=on","VWGLF98920")</f>
        <v>VWGLF98920</v>
      </c>
      <c r="B12637" s="1" t="s">
        <v>18947</v>
      </c>
      <c r="C12637" s="1" t="s">
        <v>699</v>
      </c>
      <c r="D12637" t="s">
        <v>18948</v>
      </c>
    </row>
    <row r="12638" spans="1:4" x14ac:dyDescent="0.25">
      <c r="A12638" s="4" t="str">
        <f>HYPERLINK("http://www.autodoc.ru/Web/price/art/VWGLF98921?analog=on","VWGLF98921")</f>
        <v>VWGLF98921</v>
      </c>
      <c r="B12638" s="1" t="s">
        <v>18949</v>
      </c>
      <c r="C12638" s="1" t="s">
        <v>699</v>
      </c>
      <c r="D12638" t="s">
        <v>18950</v>
      </c>
    </row>
    <row r="12639" spans="1:4" x14ac:dyDescent="0.25">
      <c r="A12639" s="4" t="str">
        <f>HYPERLINK("http://www.autodoc.ru/Web/price/art/VWGLF98922?analog=on","VWGLF98922")</f>
        <v>VWGLF98922</v>
      </c>
      <c r="B12639" s="1" t="s">
        <v>18951</v>
      </c>
      <c r="C12639" s="1" t="s">
        <v>699</v>
      </c>
      <c r="D12639" t="s">
        <v>18952</v>
      </c>
    </row>
    <row r="12640" spans="1:4" x14ac:dyDescent="0.25">
      <c r="A12640" s="4" t="str">
        <f>HYPERLINK("http://www.autodoc.ru/Web/price/art/AI0A3969F0PL?analog=on","AI0A3969F0PL")</f>
        <v>AI0A3969F0PL</v>
      </c>
      <c r="B12640" s="1" t="s">
        <v>692</v>
      </c>
      <c r="C12640" s="1" t="s">
        <v>656</v>
      </c>
      <c r="D12640" t="s">
        <v>693</v>
      </c>
    </row>
    <row r="12641" spans="1:4" x14ac:dyDescent="0.25">
      <c r="A12641" s="4" t="str">
        <f>HYPERLINK("http://www.autodoc.ru/Web/price/art/AI0A3969F0PR?analog=on","AI0A3969F0PR")</f>
        <v>AI0A3969F0PR</v>
      </c>
      <c r="B12641" s="1" t="s">
        <v>694</v>
      </c>
      <c r="C12641" s="1" t="s">
        <v>656</v>
      </c>
      <c r="D12641" t="s">
        <v>695</v>
      </c>
    </row>
    <row r="12642" spans="1:4" x14ac:dyDescent="0.25">
      <c r="A12642" s="4" t="str">
        <f>HYPERLINK("http://www.autodoc.ru/Web/price/art/AI0A3969F0PC?analog=on","AI0A3969F0PC")</f>
        <v>AI0A3969F0PC</v>
      </c>
      <c r="B12642" s="1" t="s">
        <v>696</v>
      </c>
      <c r="C12642" s="1" t="s">
        <v>656</v>
      </c>
      <c r="D12642" t="s">
        <v>697</v>
      </c>
    </row>
    <row r="12643" spans="1:4" x14ac:dyDescent="0.25">
      <c r="A12643" s="4" t="str">
        <f>HYPERLINK("http://www.autodoc.ru/Web/price/art/VWGLF98960Z?analog=on","VWGLF98960Z")</f>
        <v>VWGLF98960Z</v>
      </c>
      <c r="B12643" s="1" t="s">
        <v>698</v>
      </c>
      <c r="C12643" s="1" t="s">
        <v>699</v>
      </c>
      <c r="D12643" t="s">
        <v>700</v>
      </c>
    </row>
    <row r="12644" spans="1:4" x14ac:dyDescent="0.25">
      <c r="A12644" s="4" t="str">
        <f>HYPERLINK("http://www.autodoc.ru/Web/price/art/VWGLF98970?analog=on","VWGLF98970")</f>
        <v>VWGLF98970</v>
      </c>
      <c r="B12644" s="1" t="s">
        <v>701</v>
      </c>
      <c r="C12644" s="1" t="s">
        <v>699</v>
      </c>
      <c r="D12644" t="s">
        <v>702</v>
      </c>
    </row>
    <row r="12645" spans="1:4" x14ac:dyDescent="0.25">
      <c r="A12645" s="4" t="str">
        <f>HYPERLINK("http://www.autodoc.ru/Web/price/art/VWGLF99970?analog=on","VWGLF99970")</f>
        <v>VWGLF99970</v>
      </c>
      <c r="B12645" s="1" t="s">
        <v>19471</v>
      </c>
      <c r="C12645" s="1" t="s">
        <v>5848</v>
      </c>
      <c r="D12645" t="s">
        <v>19472</v>
      </c>
    </row>
    <row r="12646" spans="1:4" x14ac:dyDescent="0.25">
      <c r="A12646" s="4" t="str">
        <f>HYPERLINK("http://www.autodoc.ru/Web/price/art/VWGLF98971?analog=on","VWGLF98971")</f>
        <v>VWGLF98971</v>
      </c>
      <c r="B12646" s="1" t="s">
        <v>703</v>
      </c>
      <c r="C12646" s="1" t="s">
        <v>699</v>
      </c>
      <c r="D12646" t="s">
        <v>704</v>
      </c>
    </row>
    <row r="12647" spans="1:4" x14ac:dyDescent="0.25">
      <c r="A12647" s="4" t="str">
        <f>HYPERLINK("http://www.autodoc.ru/Web/price/art/VWGLF989R0L?analog=on","VWGLF989R0L")</f>
        <v>VWGLF989R0L</v>
      </c>
      <c r="B12647" s="1" t="s">
        <v>19473</v>
      </c>
      <c r="C12647" s="1" t="s">
        <v>699</v>
      </c>
      <c r="D12647" t="s">
        <v>19474</v>
      </c>
    </row>
    <row r="12648" spans="1:4" x14ac:dyDescent="0.25">
      <c r="A12648" s="4" t="str">
        <f>HYPERLINK("http://www.autodoc.ru/Web/price/art/VWGLF989R0R?analog=on","VWGLF989R0R")</f>
        <v>VWGLF989R0R</v>
      </c>
      <c r="B12648" s="1" t="s">
        <v>19475</v>
      </c>
      <c r="C12648" s="1" t="s">
        <v>699</v>
      </c>
      <c r="D12648" t="s">
        <v>19476</v>
      </c>
    </row>
    <row r="12649" spans="1:4" x14ac:dyDescent="0.25">
      <c r="A12649" s="4" t="str">
        <f>HYPERLINK("http://www.autodoc.ru/Web/price/art/VWGLF989R2L?analog=on","VWGLF989R2L")</f>
        <v>VWGLF989R2L</v>
      </c>
      <c r="B12649" s="1" t="s">
        <v>19477</v>
      </c>
      <c r="C12649" s="1" t="s">
        <v>699</v>
      </c>
      <c r="D12649" t="s">
        <v>19478</v>
      </c>
    </row>
    <row r="12650" spans="1:4" x14ac:dyDescent="0.25">
      <c r="A12650" s="4" t="str">
        <f>HYPERLINK("http://www.autodoc.ru/Web/price/art/VWGLF989R2R?analog=on","VWGLF989R2R")</f>
        <v>VWGLF989R2R</v>
      </c>
      <c r="B12650" s="1" t="s">
        <v>19479</v>
      </c>
      <c r="C12650" s="1" t="s">
        <v>699</v>
      </c>
      <c r="D12650" t="s">
        <v>19480</v>
      </c>
    </row>
    <row r="12651" spans="1:4" x14ac:dyDescent="0.25">
      <c r="A12651" s="3" t="s">
        <v>19481</v>
      </c>
      <c r="B12651" s="3"/>
      <c r="C12651" s="3"/>
      <c r="D12651" s="3"/>
    </row>
    <row r="12652" spans="1:4" x14ac:dyDescent="0.25">
      <c r="A12652" s="4" t="str">
        <f>HYPERLINK("http://www.autodoc.ru/Web/price/art/VWGLP04000L?analog=on","VWGLP04000L")</f>
        <v>VWGLP04000L</v>
      </c>
      <c r="B12652" s="1" t="s">
        <v>19482</v>
      </c>
      <c r="C12652" s="1" t="s">
        <v>707</v>
      </c>
      <c r="D12652" t="s">
        <v>19483</v>
      </c>
    </row>
    <row r="12653" spans="1:4" x14ac:dyDescent="0.25">
      <c r="A12653" s="4" t="str">
        <f>HYPERLINK("http://www.autodoc.ru/Web/price/art/VWGLP09000BL?analog=on","VWGLP09000BL")</f>
        <v>VWGLP09000BL</v>
      </c>
      <c r="B12653" s="1" t="s">
        <v>19484</v>
      </c>
      <c r="C12653" s="1" t="s">
        <v>2050</v>
      </c>
      <c r="D12653" t="s">
        <v>19485</v>
      </c>
    </row>
    <row r="12654" spans="1:4" x14ac:dyDescent="0.25">
      <c r="A12654" s="4" t="str">
        <f>HYPERLINK("http://www.autodoc.ru/Web/price/art/VWGLP04000R?analog=on","VWGLP04000R")</f>
        <v>VWGLP04000R</v>
      </c>
      <c r="B12654" s="1" t="s">
        <v>19486</v>
      </c>
      <c r="C12654" s="1" t="s">
        <v>707</v>
      </c>
      <c r="D12654" t="s">
        <v>19487</v>
      </c>
    </row>
    <row r="12655" spans="1:4" x14ac:dyDescent="0.25">
      <c r="A12655" s="4" t="str">
        <f>HYPERLINK("http://www.autodoc.ru/Web/price/art/VWGLP09000BR?analog=on","VWGLP09000BR")</f>
        <v>VWGLP09000BR</v>
      </c>
      <c r="B12655" s="1" t="s">
        <v>19488</v>
      </c>
      <c r="C12655" s="1" t="s">
        <v>2050</v>
      </c>
      <c r="D12655" t="s">
        <v>19489</v>
      </c>
    </row>
    <row r="12656" spans="1:4" x14ac:dyDescent="0.25">
      <c r="A12656" s="4" t="str">
        <f>HYPERLINK("http://www.autodoc.ru/Web/price/art/VWCAD04070L?analog=on","VWCAD04070L")</f>
        <v>VWCAD04070L</v>
      </c>
      <c r="B12656" s="1" t="s">
        <v>18962</v>
      </c>
      <c r="C12656" s="1" t="s">
        <v>707</v>
      </c>
      <c r="D12656" t="s">
        <v>18963</v>
      </c>
    </row>
    <row r="12657" spans="1:4" x14ac:dyDescent="0.25">
      <c r="A12657" s="4" t="str">
        <f>HYPERLINK("http://www.autodoc.ru/Web/price/art/VWCAD04070R?analog=on","VWCAD04070R")</f>
        <v>VWCAD04070R</v>
      </c>
      <c r="B12657" s="1" t="s">
        <v>18964</v>
      </c>
      <c r="C12657" s="1" t="s">
        <v>707</v>
      </c>
      <c r="D12657" t="s">
        <v>18965</v>
      </c>
    </row>
    <row r="12658" spans="1:4" x14ac:dyDescent="0.25">
      <c r="A12658" s="4" t="str">
        <f>HYPERLINK("http://www.autodoc.ru/Web/price/art/VWGLF09070L?analog=on","VWGLF09070L")</f>
        <v>VWGLF09070L</v>
      </c>
      <c r="B12658" s="1" t="s">
        <v>19020</v>
      </c>
      <c r="C12658" s="1" t="s">
        <v>2050</v>
      </c>
      <c r="D12658" t="s">
        <v>19021</v>
      </c>
    </row>
    <row r="12659" spans="1:4" x14ac:dyDescent="0.25">
      <c r="A12659" s="4" t="str">
        <f>HYPERLINK("http://www.autodoc.ru/Web/price/art/VWGLF09070R?analog=on","VWGLF09070R")</f>
        <v>VWGLF09070R</v>
      </c>
      <c r="B12659" s="1" t="s">
        <v>19022</v>
      </c>
      <c r="C12659" s="1" t="s">
        <v>2050</v>
      </c>
      <c r="D12659" t="s">
        <v>19023</v>
      </c>
    </row>
    <row r="12660" spans="1:4" x14ac:dyDescent="0.25">
      <c r="A12660" s="4" t="str">
        <f>HYPERLINK("http://www.autodoc.ru/Web/price/art/VWTGN07070L?analog=on","VWTGN07070L")</f>
        <v>VWTGN07070L</v>
      </c>
      <c r="B12660" s="1" t="s">
        <v>19490</v>
      </c>
      <c r="C12660" s="1" t="s">
        <v>764</v>
      </c>
      <c r="D12660" t="s">
        <v>19491</v>
      </c>
    </row>
    <row r="12661" spans="1:4" x14ac:dyDescent="0.25">
      <c r="A12661" s="4" t="str">
        <f>HYPERLINK("http://www.autodoc.ru/Web/price/art/VWTGN07070R?analog=on","VWTGN07070R")</f>
        <v>VWTGN07070R</v>
      </c>
      <c r="B12661" s="1" t="s">
        <v>19492</v>
      </c>
      <c r="C12661" s="1" t="s">
        <v>764</v>
      </c>
      <c r="D12661" t="s">
        <v>19493</v>
      </c>
    </row>
    <row r="12662" spans="1:4" x14ac:dyDescent="0.25">
      <c r="A12662" s="4" t="str">
        <f>HYPERLINK("http://www.autodoc.ru/Web/price/art/VWTGN07071L?analog=on","VWTGN07071L")</f>
        <v>VWTGN07071L</v>
      </c>
      <c r="B12662" s="1" t="s">
        <v>19494</v>
      </c>
      <c r="C12662" s="1" t="s">
        <v>764</v>
      </c>
      <c r="D12662" t="s">
        <v>19495</v>
      </c>
    </row>
    <row r="12663" spans="1:4" x14ac:dyDescent="0.25">
      <c r="A12663" s="4" t="str">
        <f>HYPERLINK("http://www.autodoc.ru/Web/price/art/VWTGN07071R?analog=on","VWTGN07071R")</f>
        <v>VWTGN07071R</v>
      </c>
      <c r="B12663" s="1" t="s">
        <v>19496</v>
      </c>
      <c r="C12663" s="1" t="s">
        <v>764</v>
      </c>
      <c r="D12663" t="s">
        <v>19497</v>
      </c>
    </row>
    <row r="12664" spans="1:4" x14ac:dyDescent="0.25">
      <c r="A12664" s="4" t="str">
        <f>HYPERLINK("http://www.autodoc.ru/Web/price/art/VWGLP04100?analog=on","VWGLP04100")</f>
        <v>VWGLP04100</v>
      </c>
      <c r="B12664" s="1" t="s">
        <v>19498</v>
      </c>
      <c r="C12664" s="1" t="s">
        <v>707</v>
      </c>
      <c r="D12664" t="s">
        <v>19499</v>
      </c>
    </row>
    <row r="12665" spans="1:4" x14ac:dyDescent="0.25">
      <c r="A12665" s="4" t="str">
        <f>HYPERLINK("http://www.autodoc.ru/Web/price/art/VWGLP04160X?analog=on","VWGLP04160X")</f>
        <v>VWGLP04160X</v>
      </c>
      <c r="B12665" s="1" t="s">
        <v>19500</v>
      </c>
      <c r="C12665" s="1" t="s">
        <v>707</v>
      </c>
      <c r="D12665" t="s">
        <v>19501</v>
      </c>
    </row>
    <row r="12666" spans="1:4" x14ac:dyDescent="0.25">
      <c r="A12666" s="4" t="str">
        <f>HYPERLINK("http://www.autodoc.ru/Web/price/art/VWGLP09160?analog=on","VWGLP09160")</f>
        <v>VWGLP09160</v>
      </c>
      <c r="B12666" s="1" t="s">
        <v>19502</v>
      </c>
      <c r="C12666" s="1" t="s">
        <v>2050</v>
      </c>
      <c r="D12666" t="s">
        <v>19503</v>
      </c>
    </row>
    <row r="12667" spans="1:4" x14ac:dyDescent="0.25">
      <c r="A12667" s="4" t="str">
        <f>HYPERLINK("http://www.autodoc.ru/Web/price/art/VWGLP04170L?analog=on","VWGLP04170L")</f>
        <v>VWGLP04170L</v>
      </c>
      <c r="B12667" s="1" t="s">
        <v>19504</v>
      </c>
      <c r="C12667" s="1" t="s">
        <v>707</v>
      </c>
      <c r="D12667" t="s">
        <v>19505</v>
      </c>
    </row>
    <row r="12668" spans="1:4" x14ac:dyDescent="0.25">
      <c r="A12668" s="4" t="str">
        <f>HYPERLINK("http://www.autodoc.ru/Web/price/art/VWGLP04170R?analog=on","VWGLP04170R")</f>
        <v>VWGLP04170R</v>
      </c>
      <c r="B12668" s="1" t="s">
        <v>19506</v>
      </c>
      <c r="C12668" s="1" t="s">
        <v>707</v>
      </c>
      <c r="D12668" t="s">
        <v>19507</v>
      </c>
    </row>
    <row r="12669" spans="1:4" x14ac:dyDescent="0.25">
      <c r="A12669" s="4" t="str">
        <f>HYPERLINK("http://www.autodoc.ru/Web/price/art/VWGLP04190L?analog=on","VWGLP04190L")</f>
        <v>VWGLP04190L</v>
      </c>
      <c r="B12669" s="1" t="s">
        <v>19508</v>
      </c>
      <c r="C12669" s="1" t="s">
        <v>707</v>
      </c>
      <c r="D12669" t="s">
        <v>19509</v>
      </c>
    </row>
    <row r="12670" spans="1:4" x14ac:dyDescent="0.25">
      <c r="A12670" s="4" t="str">
        <f>HYPERLINK("http://www.autodoc.ru/Web/price/art/VWGLP04190R?analog=on","VWGLP04190R")</f>
        <v>VWGLP04190R</v>
      </c>
      <c r="B12670" s="1" t="s">
        <v>19510</v>
      </c>
      <c r="C12670" s="1" t="s">
        <v>707</v>
      </c>
      <c r="D12670" t="s">
        <v>19511</v>
      </c>
    </row>
    <row r="12671" spans="1:4" x14ac:dyDescent="0.25">
      <c r="A12671" s="4" t="str">
        <f>HYPERLINK("http://www.autodoc.ru/Web/price/art/VWGLP04190C?analog=on","VWGLP04190C")</f>
        <v>VWGLP04190C</v>
      </c>
      <c r="B12671" s="1" t="s">
        <v>19512</v>
      </c>
      <c r="C12671" s="1" t="s">
        <v>707</v>
      </c>
      <c r="D12671" t="s">
        <v>19513</v>
      </c>
    </row>
    <row r="12672" spans="1:4" x14ac:dyDescent="0.25">
      <c r="A12672" s="4" t="str">
        <f>HYPERLINK("http://www.autodoc.ru/Web/price/art/VWGLP04191L?analog=on","VWGLP04191L")</f>
        <v>VWGLP04191L</v>
      </c>
      <c r="B12672" s="1" t="s">
        <v>19514</v>
      </c>
      <c r="C12672" s="1" t="s">
        <v>707</v>
      </c>
      <c r="D12672" t="s">
        <v>19515</v>
      </c>
    </row>
    <row r="12673" spans="1:4" x14ac:dyDescent="0.25">
      <c r="A12673" s="4" t="str">
        <f>HYPERLINK("http://www.autodoc.ru/Web/price/art/VWGLP04191R?analog=on","VWGLP04191R")</f>
        <v>VWGLP04191R</v>
      </c>
      <c r="B12673" s="1" t="s">
        <v>19516</v>
      </c>
      <c r="C12673" s="1" t="s">
        <v>707</v>
      </c>
      <c r="D12673" t="s">
        <v>19517</v>
      </c>
    </row>
    <row r="12674" spans="1:4" x14ac:dyDescent="0.25">
      <c r="A12674" s="4" t="str">
        <f>HYPERLINK("http://www.autodoc.ru/Web/price/art/VWGLP04220?analog=on","VWGLP04220")</f>
        <v>VWGLP04220</v>
      </c>
      <c r="B12674" s="1" t="s">
        <v>19518</v>
      </c>
      <c r="C12674" s="1" t="s">
        <v>707</v>
      </c>
      <c r="D12674" t="s">
        <v>19519</v>
      </c>
    </row>
    <row r="12675" spans="1:4" x14ac:dyDescent="0.25">
      <c r="A12675" s="4" t="str">
        <f>HYPERLINK("http://www.autodoc.ru/Web/price/art/VWGLP04270L?analog=on","VWGLP04270L")</f>
        <v>VWGLP04270L</v>
      </c>
      <c r="B12675" s="1" t="s">
        <v>19520</v>
      </c>
      <c r="C12675" s="1" t="s">
        <v>707</v>
      </c>
      <c r="D12675" t="s">
        <v>19521</v>
      </c>
    </row>
    <row r="12676" spans="1:4" x14ac:dyDescent="0.25">
      <c r="A12676" s="4" t="str">
        <f>HYPERLINK("http://www.autodoc.ru/Web/price/art/VWGLP04270R?analog=on","VWGLP04270R")</f>
        <v>VWGLP04270R</v>
      </c>
      <c r="B12676" s="1" t="s">
        <v>19522</v>
      </c>
      <c r="C12676" s="1" t="s">
        <v>707</v>
      </c>
      <c r="D12676" t="s">
        <v>19523</v>
      </c>
    </row>
    <row r="12677" spans="1:4" x14ac:dyDescent="0.25">
      <c r="A12677" s="4" t="str">
        <f>HYPERLINK("http://www.autodoc.ru/Web/price/art/VWJET05300L?analog=on","VWJET05300L")</f>
        <v>VWJET05300L</v>
      </c>
      <c r="B12677" s="1" t="s">
        <v>19524</v>
      </c>
      <c r="C12677" s="1" t="s">
        <v>725</v>
      </c>
      <c r="D12677" t="s">
        <v>19525</v>
      </c>
    </row>
    <row r="12678" spans="1:4" x14ac:dyDescent="0.25">
      <c r="A12678" s="4" t="str">
        <f>HYPERLINK("http://www.autodoc.ru/Web/price/art/VWJET05300R?analog=on","VWJET05300R")</f>
        <v>VWJET05300R</v>
      </c>
      <c r="B12678" s="1" t="s">
        <v>19526</v>
      </c>
      <c r="C12678" s="1" t="s">
        <v>725</v>
      </c>
      <c r="D12678" t="s">
        <v>19527</v>
      </c>
    </row>
    <row r="12679" spans="1:4" x14ac:dyDescent="0.25">
      <c r="A12679" s="4" t="str">
        <f>HYPERLINK("http://www.autodoc.ru/Web/price/art/VWGLP04330?analog=on","VWGLP04330")</f>
        <v>VWGLP04330</v>
      </c>
      <c r="B12679" s="1" t="s">
        <v>19528</v>
      </c>
      <c r="C12679" s="1" t="s">
        <v>707</v>
      </c>
      <c r="D12679" t="s">
        <v>19529</v>
      </c>
    </row>
    <row r="12680" spans="1:4" x14ac:dyDescent="0.25">
      <c r="A12680" s="4" t="str">
        <f>HYPERLINK("http://www.autodoc.ru/Web/price/art/VWGLP04380?analog=on","VWGLP04380")</f>
        <v>VWGLP04380</v>
      </c>
      <c r="B12680" s="1" t="s">
        <v>19530</v>
      </c>
      <c r="C12680" s="1" t="s">
        <v>707</v>
      </c>
      <c r="D12680" t="s">
        <v>19531</v>
      </c>
    </row>
    <row r="12681" spans="1:4" x14ac:dyDescent="0.25">
      <c r="A12681" s="4" t="str">
        <f>HYPERLINK("http://www.autodoc.ru/Web/price/art/VWGLP04381?analog=on","VWGLP04381")</f>
        <v>VWGLP04381</v>
      </c>
      <c r="B12681" s="1" t="s">
        <v>19532</v>
      </c>
      <c r="C12681" s="1" t="s">
        <v>707</v>
      </c>
      <c r="D12681" t="s">
        <v>19533</v>
      </c>
    </row>
    <row r="12682" spans="1:4" x14ac:dyDescent="0.25">
      <c r="A12682" s="4" t="str">
        <f>HYPERLINK("http://www.autodoc.ru/Web/price/art/VWGLP04450L?analog=on","VWGLP04450L")</f>
        <v>VWGLP04450L</v>
      </c>
      <c r="B12682" s="1" t="s">
        <v>19534</v>
      </c>
      <c r="C12682" s="1" t="s">
        <v>707</v>
      </c>
      <c r="D12682" t="s">
        <v>19535</v>
      </c>
    </row>
    <row r="12683" spans="1:4" x14ac:dyDescent="0.25">
      <c r="A12683" s="4" t="str">
        <f>HYPERLINK("http://www.autodoc.ru/Web/price/art/VWGLP04450R?analog=on","VWGLP04450R")</f>
        <v>VWGLP04450R</v>
      </c>
      <c r="B12683" s="1" t="s">
        <v>19536</v>
      </c>
      <c r="C12683" s="1" t="s">
        <v>707</v>
      </c>
      <c r="D12683" t="s">
        <v>19537</v>
      </c>
    </row>
    <row r="12684" spans="1:4" x14ac:dyDescent="0.25">
      <c r="A12684" s="4" t="str">
        <f>HYPERLINK("http://www.autodoc.ru/Web/price/art/VWGLP09740L?analog=on","VWGLP09740L")</f>
        <v>VWGLP09740L</v>
      </c>
      <c r="B12684" s="1" t="s">
        <v>19538</v>
      </c>
      <c r="C12684" s="1" t="s">
        <v>2050</v>
      </c>
      <c r="D12684" t="s">
        <v>19539</v>
      </c>
    </row>
    <row r="12685" spans="1:4" x14ac:dyDescent="0.25">
      <c r="A12685" s="4" t="str">
        <f>HYPERLINK("http://www.autodoc.ru/Web/price/art/VWGLP04740L?analog=on","VWGLP04740L")</f>
        <v>VWGLP04740L</v>
      </c>
      <c r="B12685" s="1" t="s">
        <v>19540</v>
      </c>
      <c r="C12685" s="1" t="s">
        <v>707</v>
      </c>
      <c r="D12685" t="s">
        <v>19539</v>
      </c>
    </row>
    <row r="12686" spans="1:4" x14ac:dyDescent="0.25">
      <c r="A12686" s="4" t="str">
        <f>HYPERLINK("http://www.autodoc.ru/Web/price/art/VWGLP04740R?analog=on","VWGLP04740R")</f>
        <v>VWGLP04740R</v>
      </c>
      <c r="B12686" s="1" t="s">
        <v>19541</v>
      </c>
      <c r="C12686" s="1" t="s">
        <v>707</v>
      </c>
      <c r="D12686" t="s">
        <v>19542</v>
      </c>
    </row>
    <row r="12687" spans="1:4" x14ac:dyDescent="0.25">
      <c r="A12687" s="4" t="str">
        <f>HYPERLINK("http://www.autodoc.ru/Web/price/art/VWGLP09740R?analog=on","VWGLP09740R")</f>
        <v>VWGLP09740R</v>
      </c>
      <c r="B12687" s="1" t="s">
        <v>19543</v>
      </c>
      <c r="C12687" s="1" t="s">
        <v>2050</v>
      </c>
      <c r="D12687" t="s">
        <v>19542</v>
      </c>
    </row>
    <row r="12688" spans="1:4" x14ac:dyDescent="0.25">
      <c r="A12688" s="3" t="s">
        <v>19544</v>
      </c>
      <c r="B12688" s="3"/>
      <c r="C12688" s="3"/>
      <c r="D12688" s="3"/>
    </row>
    <row r="12689" spans="1:4" x14ac:dyDescent="0.25">
      <c r="A12689" s="4" t="str">
        <f>HYPERLINK("http://www.autodoc.ru/Web/price/art/VWGLF04000BL?analog=on","VWGLF04000BL")</f>
        <v>VWGLF04000BL</v>
      </c>
      <c r="B12689" s="1" t="s">
        <v>19545</v>
      </c>
      <c r="C12689" s="1" t="s">
        <v>707</v>
      </c>
      <c r="D12689" t="s">
        <v>19546</v>
      </c>
    </row>
    <row r="12690" spans="1:4" x14ac:dyDescent="0.25">
      <c r="A12690" s="4" t="str">
        <f>HYPERLINK("http://www.autodoc.ru/Web/price/art/VWGLF04000BR?analog=on","VWGLF04000BR")</f>
        <v>VWGLF04000BR</v>
      </c>
      <c r="B12690" s="1" t="s">
        <v>19547</v>
      </c>
      <c r="C12690" s="1" t="s">
        <v>707</v>
      </c>
      <c r="D12690" t="s">
        <v>19548</v>
      </c>
    </row>
    <row r="12691" spans="1:4" x14ac:dyDescent="0.25">
      <c r="A12691" s="4" t="str">
        <f>HYPERLINK("http://www.autodoc.ru/Web/price/art/VWGLF0400AHN?analog=on","VWGLF0400AHN")</f>
        <v>VWGLF0400AHN</v>
      </c>
      <c r="B12691" s="1" t="s">
        <v>19549</v>
      </c>
      <c r="C12691" s="1" t="s">
        <v>707</v>
      </c>
      <c r="D12691" t="s">
        <v>19550</v>
      </c>
    </row>
    <row r="12692" spans="1:4" x14ac:dyDescent="0.25">
      <c r="A12692" s="4" t="str">
        <f>HYPERLINK("http://www.autodoc.ru/Web/price/art/VWGLF04001GL?analog=on","VWGLF04001GL")</f>
        <v>VWGLF04001GL</v>
      </c>
      <c r="B12692" s="1" t="s">
        <v>19551</v>
      </c>
      <c r="C12692" s="1" t="s">
        <v>707</v>
      </c>
      <c r="D12692" t="s">
        <v>19552</v>
      </c>
    </row>
    <row r="12693" spans="1:4" x14ac:dyDescent="0.25">
      <c r="A12693" s="4" t="str">
        <f>HYPERLINK("http://www.autodoc.ru/Web/price/art/VWGLF04001GR?analog=on","VWGLF04001GR")</f>
        <v>VWGLF04001GR</v>
      </c>
      <c r="B12693" s="1" t="s">
        <v>19553</v>
      </c>
      <c r="C12693" s="1" t="s">
        <v>707</v>
      </c>
      <c r="D12693" t="s">
        <v>19554</v>
      </c>
    </row>
    <row r="12694" spans="1:4" x14ac:dyDescent="0.25">
      <c r="A12694" s="4" t="str">
        <f>HYPERLINK("http://www.autodoc.ru/Web/price/art/VWGLF0400BBN?analog=on","VWGLF0400BBN")</f>
        <v>VWGLF0400BBN</v>
      </c>
      <c r="B12694" s="1" t="s">
        <v>19549</v>
      </c>
      <c r="C12694" s="1" t="s">
        <v>707</v>
      </c>
      <c r="D12694" t="s">
        <v>19555</v>
      </c>
    </row>
    <row r="12695" spans="1:4" x14ac:dyDescent="0.25">
      <c r="A12695" s="4" t="str">
        <f>HYPERLINK("http://www.autodoc.ru/Web/price/art/VWGLF04002BN?analog=on","VWGLF04002BN")</f>
        <v>VWGLF04002BN</v>
      </c>
      <c r="B12695" s="1" t="s">
        <v>19549</v>
      </c>
      <c r="C12695" s="1" t="s">
        <v>707</v>
      </c>
      <c r="D12695" t="s">
        <v>19556</v>
      </c>
    </row>
    <row r="12696" spans="1:4" x14ac:dyDescent="0.25">
      <c r="A12696" s="4" t="str">
        <f>HYPERLINK("http://www.autodoc.ru/Web/price/art/VWGLF04003L?analog=on","VWGLF04003L")</f>
        <v>VWGLF04003L</v>
      </c>
      <c r="B12696" s="1" t="s">
        <v>19557</v>
      </c>
      <c r="C12696" s="1" t="s">
        <v>707</v>
      </c>
      <c r="D12696" t="s">
        <v>19558</v>
      </c>
    </row>
    <row r="12697" spans="1:4" x14ac:dyDescent="0.25">
      <c r="A12697" s="4" t="str">
        <f>HYPERLINK("http://www.autodoc.ru/Web/price/art/VWGLF04003R?analog=on","VWGLF04003R")</f>
        <v>VWGLF04003R</v>
      </c>
      <c r="B12697" s="1" t="s">
        <v>19559</v>
      </c>
      <c r="C12697" s="1" t="s">
        <v>707</v>
      </c>
      <c r="D12697" t="s">
        <v>19560</v>
      </c>
    </row>
    <row r="12698" spans="1:4" x14ac:dyDescent="0.25">
      <c r="A12698" s="4" t="str">
        <f>HYPERLINK("http://www.autodoc.ru/Web/price/art/VWGLF04004HN?analog=on","VWGLF04004HN")</f>
        <v>VWGLF04004HN</v>
      </c>
      <c r="B12698" s="1" t="s">
        <v>19561</v>
      </c>
      <c r="C12698" s="1" t="s">
        <v>707</v>
      </c>
      <c r="D12698" t="s">
        <v>19562</v>
      </c>
    </row>
    <row r="12699" spans="1:4" x14ac:dyDescent="0.25">
      <c r="A12699" s="4" t="str">
        <f>HYPERLINK("http://www.autodoc.ru/Web/price/art/VWGLF04005HN?analog=on","VWGLF04005HN")</f>
        <v>VWGLF04005HN</v>
      </c>
      <c r="B12699" s="1" t="s">
        <v>19561</v>
      </c>
      <c r="C12699" s="1" t="s">
        <v>707</v>
      </c>
      <c r="D12699" t="s">
        <v>19563</v>
      </c>
    </row>
    <row r="12700" spans="1:4" x14ac:dyDescent="0.25">
      <c r="A12700" s="4" t="str">
        <f>HYPERLINK("http://www.autodoc.ru/Web/price/art/VWGLF04006BN?analog=on","VWGLF04006BN")</f>
        <v>VWGLF04006BN</v>
      </c>
      <c r="B12700" s="1" t="s">
        <v>19549</v>
      </c>
      <c r="C12700" s="1" t="s">
        <v>707</v>
      </c>
      <c r="D12700" t="s">
        <v>19564</v>
      </c>
    </row>
    <row r="12701" spans="1:4" x14ac:dyDescent="0.25">
      <c r="A12701" s="4" t="str">
        <f>HYPERLINK("http://www.autodoc.ru/Web/price/art/VWGLF04007BN?analog=on","VWGLF04007BN")</f>
        <v>VWGLF04007BN</v>
      </c>
      <c r="B12701" s="1" t="s">
        <v>19549</v>
      </c>
      <c r="C12701" s="1" t="s">
        <v>707</v>
      </c>
      <c r="D12701" t="s">
        <v>19565</v>
      </c>
    </row>
    <row r="12702" spans="1:4" x14ac:dyDescent="0.25">
      <c r="A12702" s="4" t="str">
        <f>HYPERLINK("http://www.autodoc.ru/Web/price/art/VWGLF04008HN?analog=on","VWGLF04008HN")</f>
        <v>VWGLF04008HN</v>
      </c>
      <c r="B12702" s="1" t="s">
        <v>19561</v>
      </c>
      <c r="C12702" s="1" t="s">
        <v>707</v>
      </c>
      <c r="D12702" t="s">
        <v>19566</v>
      </c>
    </row>
    <row r="12703" spans="1:4" x14ac:dyDescent="0.25">
      <c r="A12703" s="4" t="str">
        <f>HYPERLINK("http://www.autodoc.ru/Web/price/art/VWGLF04008BN?analog=on","VWGLF04008BN")</f>
        <v>VWGLF04008BN</v>
      </c>
      <c r="B12703" s="1" t="s">
        <v>19549</v>
      </c>
      <c r="C12703" s="1" t="s">
        <v>707</v>
      </c>
      <c r="D12703" t="s">
        <v>19567</v>
      </c>
    </row>
    <row r="12704" spans="1:4" x14ac:dyDescent="0.25">
      <c r="A12704" s="4" t="str">
        <f>HYPERLINK("http://www.autodoc.ru/Web/price/art/VWGLF04009BN?analog=on","VWGLF04009BN")</f>
        <v>VWGLF04009BN</v>
      </c>
      <c r="B12704" s="1" t="s">
        <v>19549</v>
      </c>
      <c r="C12704" s="1" t="s">
        <v>707</v>
      </c>
      <c r="D12704" t="s">
        <v>19568</v>
      </c>
    </row>
    <row r="12705" spans="1:4" x14ac:dyDescent="0.25">
      <c r="A12705" s="4" t="str">
        <f>HYPERLINK("http://www.autodoc.ru/Web/price/art/VWGLF04070L?analog=on","VWGLF04070L")</f>
        <v>VWGLF04070L</v>
      </c>
      <c r="B12705" s="1" t="s">
        <v>19569</v>
      </c>
      <c r="C12705" s="1" t="s">
        <v>707</v>
      </c>
      <c r="D12705" t="s">
        <v>19570</v>
      </c>
    </row>
    <row r="12706" spans="1:4" x14ac:dyDescent="0.25">
      <c r="A12706" s="4" t="str">
        <f>HYPERLINK("http://www.autodoc.ru/Web/price/art/VWGLF04070R?analog=on","VWGLF04070R")</f>
        <v>VWGLF04070R</v>
      </c>
      <c r="B12706" s="1" t="s">
        <v>19571</v>
      </c>
      <c r="C12706" s="1" t="s">
        <v>707</v>
      </c>
      <c r="D12706" t="s">
        <v>19572</v>
      </c>
    </row>
    <row r="12707" spans="1:4" x14ac:dyDescent="0.25">
      <c r="A12707" s="4" t="str">
        <f>HYPERLINK("http://www.autodoc.ru/Web/price/art/VWJET05070L?analog=on","VWJET05070L")</f>
        <v>VWJET05070L</v>
      </c>
      <c r="B12707" s="1" t="s">
        <v>19573</v>
      </c>
      <c r="C12707" s="1" t="s">
        <v>725</v>
      </c>
      <c r="D12707" t="s">
        <v>19574</v>
      </c>
    </row>
    <row r="12708" spans="1:4" x14ac:dyDescent="0.25">
      <c r="A12708" s="4" t="str">
        <f>HYPERLINK("http://www.autodoc.ru/Web/price/art/VWJET05070R?analog=on","VWJET05070R")</f>
        <v>VWJET05070R</v>
      </c>
      <c r="B12708" s="1" t="s">
        <v>19575</v>
      </c>
      <c r="C12708" s="1" t="s">
        <v>725</v>
      </c>
      <c r="D12708" t="s">
        <v>19576</v>
      </c>
    </row>
    <row r="12709" spans="1:4" x14ac:dyDescent="0.25">
      <c r="A12709" s="4" t="str">
        <f>HYPERLINK("http://www.autodoc.ru/Web/price/art/VWJET05071L?analog=on","VWJET05071L")</f>
        <v>VWJET05071L</v>
      </c>
      <c r="B12709" s="1" t="s">
        <v>19573</v>
      </c>
      <c r="C12709" s="1" t="s">
        <v>725</v>
      </c>
      <c r="D12709" t="s">
        <v>19577</v>
      </c>
    </row>
    <row r="12710" spans="1:4" x14ac:dyDescent="0.25">
      <c r="A12710" s="4" t="str">
        <f>HYPERLINK("http://www.autodoc.ru/Web/price/art/VWJET05071R?analog=on","VWJET05071R")</f>
        <v>VWJET05071R</v>
      </c>
      <c r="B12710" s="1" t="s">
        <v>19575</v>
      </c>
      <c r="C12710" s="1" t="s">
        <v>725</v>
      </c>
      <c r="D12710" t="s">
        <v>19578</v>
      </c>
    </row>
    <row r="12711" spans="1:4" x14ac:dyDescent="0.25">
      <c r="A12711" s="4" t="str">
        <f>HYPERLINK("http://www.autodoc.ru/Web/price/art/VWGLF04100X?analog=on","VWGLF04100X")</f>
        <v>VWGLF04100X</v>
      </c>
      <c r="B12711" s="1" t="s">
        <v>19579</v>
      </c>
      <c r="C12711" s="1" t="s">
        <v>707</v>
      </c>
      <c r="D12711" t="s">
        <v>19580</v>
      </c>
    </row>
    <row r="12712" spans="1:4" x14ac:dyDescent="0.25">
      <c r="A12712" s="4" t="str">
        <f>HYPERLINK("http://www.autodoc.ru/Web/price/art/VWGLF04160?analog=on","VWGLF04160")</f>
        <v>VWGLF04160</v>
      </c>
      <c r="B12712" s="1" t="s">
        <v>19581</v>
      </c>
      <c r="C12712" s="1" t="s">
        <v>707</v>
      </c>
      <c r="D12712" t="s">
        <v>19582</v>
      </c>
    </row>
    <row r="12713" spans="1:4" x14ac:dyDescent="0.25">
      <c r="A12713" s="4" t="str">
        <f>HYPERLINK("http://www.autodoc.ru/Web/price/art/VWGLF04160X?analog=on","VWGLF04160X")</f>
        <v>VWGLF04160X</v>
      </c>
      <c r="B12713" s="1" t="s">
        <v>19583</v>
      </c>
      <c r="C12713" s="1" t="s">
        <v>707</v>
      </c>
      <c r="D12713" t="s">
        <v>19420</v>
      </c>
    </row>
    <row r="12714" spans="1:4" x14ac:dyDescent="0.25">
      <c r="A12714" s="4" t="str">
        <f>HYPERLINK("http://www.autodoc.ru/Web/price/art/VWGLF04170BL?analog=on","VWGLF04170BL")</f>
        <v>VWGLF04170BL</v>
      </c>
      <c r="B12714" s="1" t="s">
        <v>19584</v>
      </c>
      <c r="C12714" s="1" t="s">
        <v>707</v>
      </c>
      <c r="D12714" t="s">
        <v>19585</v>
      </c>
    </row>
    <row r="12715" spans="1:4" x14ac:dyDescent="0.25">
      <c r="A12715" s="4" t="str">
        <f>HYPERLINK("http://www.autodoc.ru/Web/price/art/VWGLF04170BR?analog=on","VWGLF04170BR")</f>
        <v>VWGLF04170BR</v>
      </c>
      <c r="B12715" s="1" t="s">
        <v>19586</v>
      </c>
      <c r="C12715" s="1" t="s">
        <v>707</v>
      </c>
      <c r="D12715" t="s">
        <v>19587</v>
      </c>
    </row>
    <row r="12716" spans="1:4" x14ac:dyDescent="0.25">
      <c r="A12716" s="4" t="str">
        <f>HYPERLINK("http://www.autodoc.ru/Web/price/art/VWGLF04190?analog=on","VWGLF04190")</f>
        <v>VWGLF04190</v>
      </c>
      <c r="B12716" s="1" t="s">
        <v>19588</v>
      </c>
      <c r="C12716" s="1" t="s">
        <v>707</v>
      </c>
      <c r="D12716" t="s">
        <v>19589</v>
      </c>
    </row>
    <row r="12717" spans="1:4" x14ac:dyDescent="0.25">
      <c r="A12717" s="4" t="str">
        <f>HYPERLINK("http://www.autodoc.ru/Web/price/art/VWGLF04190L?analog=on","VWGLF04190L")</f>
        <v>VWGLF04190L</v>
      </c>
      <c r="B12717" s="1" t="s">
        <v>19590</v>
      </c>
      <c r="C12717" s="1" t="s">
        <v>707</v>
      </c>
      <c r="D12717" t="s">
        <v>19591</v>
      </c>
    </row>
    <row r="12718" spans="1:4" x14ac:dyDescent="0.25">
      <c r="A12718" s="4" t="str">
        <f>HYPERLINK("http://www.autodoc.ru/Web/price/art/VWGLF04190R?analog=on","VWGLF04190R")</f>
        <v>VWGLF04190R</v>
      </c>
      <c r="B12718" s="1" t="s">
        <v>19592</v>
      </c>
      <c r="C12718" s="1" t="s">
        <v>707</v>
      </c>
      <c r="D12718" t="s">
        <v>19593</v>
      </c>
    </row>
    <row r="12719" spans="1:4" x14ac:dyDescent="0.25">
      <c r="A12719" s="4" t="str">
        <f>HYPERLINK("http://www.autodoc.ru/Web/price/art/VWGLF04190C?analog=on","VWGLF04190C")</f>
        <v>VWGLF04190C</v>
      </c>
      <c r="B12719" s="1" t="s">
        <v>19594</v>
      </c>
      <c r="C12719" s="1" t="s">
        <v>707</v>
      </c>
      <c r="D12719" t="s">
        <v>19595</v>
      </c>
    </row>
    <row r="12720" spans="1:4" x14ac:dyDescent="0.25">
      <c r="A12720" s="4" t="str">
        <f>HYPERLINK("http://www.autodoc.ru/Web/price/art/VWGLF04191L?analog=on","VWGLF04191L")</f>
        <v>VWGLF04191L</v>
      </c>
      <c r="B12720" s="1" t="s">
        <v>19596</v>
      </c>
      <c r="C12720" s="1" t="s">
        <v>711</v>
      </c>
      <c r="D12720" t="s">
        <v>19597</v>
      </c>
    </row>
    <row r="12721" spans="1:4" x14ac:dyDescent="0.25">
      <c r="A12721" s="4" t="str">
        <f>HYPERLINK("http://www.autodoc.ru/Web/price/art/VWGLF04191R?analog=on","VWGLF04191R")</f>
        <v>VWGLF04191R</v>
      </c>
      <c r="B12721" s="1" t="s">
        <v>19598</v>
      </c>
      <c r="C12721" s="1" t="s">
        <v>711</v>
      </c>
      <c r="D12721" t="s">
        <v>19599</v>
      </c>
    </row>
    <row r="12722" spans="1:4" x14ac:dyDescent="0.25">
      <c r="A12722" s="4" t="str">
        <f>HYPERLINK("http://www.autodoc.ru/Web/price/art/VWGLF04220B?analog=on","VWGLF04220B")</f>
        <v>VWGLF04220B</v>
      </c>
      <c r="B12722" s="1" t="s">
        <v>19600</v>
      </c>
      <c r="C12722" s="1" t="s">
        <v>707</v>
      </c>
      <c r="D12722" t="s">
        <v>19435</v>
      </c>
    </row>
    <row r="12723" spans="1:4" x14ac:dyDescent="0.25">
      <c r="A12723" s="4" t="str">
        <f>HYPERLINK("http://www.autodoc.ru/Web/price/art/VWGLF04221B?analog=on","VWGLF04221B")</f>
        <v>VWGLF04221B</v>
      </c>
      <c r="B12723" s="1" t="s">
        <v>19601</v>
      </c>
      <c r="C12723" s="1" t="s">
        <v>746</v>
      </c>
      <c r="D12723" t="s">
        <v>19602</v>
      </c>
    </row>
    <row r="12724" spans="1:4" x14ac:dyDescent="0.25">
      <c r="A12724" s="4" t="str">
        <f>HYPERLINK("http://www.autodoc.ru/Web/price/art/VWGLF04240?analog=on","VWGLF04240")</f>
        <v>VWGLF04240</v>
      </c>
      <c r="B12724" s="1" t="s">
        <v>19603</v>
      </c>
      <c r="C12724" s="1" t="s">
        <v>707</v>
      </c>
      <c r="D12724" t="s">
        <v>19604</v>
      </c>
    </row>
    <row r="12725" spans="1:4" x14ac:dyDescent="0.25">
      <c r="A12725" s="4" t="str">
        <f>HYPERLINK("http://www.autodoc.ru/Web/price/art/VWGLF04270L?analog=on","VWGLF04270L")</f>
        <v>VWGLF04270L</v>
      </c>
      <c r="B12725" s="1" t="s">
        <v>19605</v>
      </c>
      <c r="C12725" s="1" t="s">
        <v>707</v>
      </c>
      <c r="D12725" t="s">
        <v>19439</v>
      </c>
    </row>
    <row r="12726" spans="1:4" x14ac:dyDescent="0.25">
      <c r="A12726" s="4" t="str">
        <f>HYPERLINK("http://www.autodoc.ru/Web/price/art/VWGLF04270R?analog=on","VWGLF04270R")</f>
        <v>VWGLF04270R</v>
      </c>
      <c r="B12726" s="1" t="s">
        <v>19606</v>
      </c>
      <c r="C12726" s="1" t="s">
        <v>707</v>
      </c>
      <c r="D12726" t="s">
        <v>19441</v>
      </c>
    </row>
    <row r="12727" spans="1:4" x14ac:dyDescent="0.25">
      <c r="A12727" s="4" t="str">
        <f>HYPERLINK("http://www.autodoc.ru/Web/price/art/VWJET05300L?analog=on","VWJET05300L")</f>
        <v>VWJET05300L</v>
      </c>
      <c r="B12727" s="1" t="s">
        <v>19524</v>
      </c>
      <c r="C12727" s="1" t="s">
        <v>725</v>
      </c>
      <c r="D12727" t="s">
        <v>19525</v>
      </c>
    </row>
    <row r="12728" spans="1:4" x14ac:dyDescent="0.25">
      <c r="A12728" s="4" t="str">
        <f>HYPERLINK("http://www.autodoc.ru/Web/price/art/VWJET05300R?analog=on","VWJET05300R")</f>
        <v>VWJET05300R</v>
      </c>
      <c r="B12728" s="1" t="s">
        <v>19526</v>
      </c>
      <c r="C12728" s="1" t="s">
        <v>725</v>
      </c>
      <c r="D12728" t="s">
        <v>19527</v>
      </c>
    </row>
    <row r="12729" spans="1:4" x14ac:dyDescent="0.25">
      <c r="A12729" s="4" t="str">
        <f>HYPERLINK("http://www.autodoc.ru/Web/price/art/VWJET05301L?analog=on","VWJET05301L")</f>
        <v>VWJET05301L</v>
      </c>
      <c r="B12729" s="1" t="s">
        <v>19607</v>
      </c>
      <c r="C12729" s="1" t="s">
        <v>725</v>
      </c>
      <c r="D12729" t="s">
        <v>19608</v>
      </c>
    </row>
    <row r="12730" spans="1:4" x14ac:dyDescent="0.25">
      <c r="A12730" s="4" t="str">
        <f>HYPERLINK("http://www.autodoc.ru/Web/price/art/VWJET05301R?analog=on","VWJET05301R")</f>
        <v>VWJET05301R</v>
      </c>
      <c r="B12730" s="1" t="s">
        <v>19609</v>
      </c>
      <c r="C12730" s="1" t="s">
        <v>725</v>
      </c>
      <c r="D12730" t="s">
        <v>19610</v>
      </c>
    </row>
    <row r="12731" spans="1:4" x14ac:dyDescent="0.25">
      <c r="A12731" s="4" t="str">
        <f>HYPERLINK("http://www.autodoc.ru/Web/price/art/VWJET05302L?analog=on","VWJET05302L")</f>
        <v>VWJET05302L</v>
      </c>
      <c r="B12731" s="1" t="s">
        <v>19611</v>
      </c>
      <c r="C12731" s="1" t="s">
        <v>725</v>
      </c>
      <c r="D12731" t="s">
        <v>19612</v>
      </c>
    </row>
    <row r="12732" spans="1:4" x14ac:dyDescent="0.25">
      <c r="A12732" s="4" t="str">
        <f>HYPERLINK("http://www.autodoc.ru/Web/price/art/VWJET05302R?analog=on","VWJET05302R")</f>
        <v>VWJET05302R</v>
      </c>
      <c r="B12732" s="1" t="s">
        <v>19613</v>
      </c>
      <c r="C12732" s="1" t="s">
        <v>725</v>
      </c>
      <c r="D12732" t="s">
        <v>19614</v>
      </c>
    </row>
    <row r="12733" spans="1:4" x14ac:dyDescent="0.25">
      <c r="A12733" s="4" t="str">
        <f>HYPERLINK("http://www.autodoc.ru/Web/price/art/VWGLF04330?analog=on","VWGLF04330")</f>
        <v>VWGLF04330</v>
      </c>
      <c r="B12733" s="1" t="s">
        <v>19615</v>
      </c>
      <c r="C12733" s="1" t="s">
        <v>707</v>
      </c>
      <c r="D12733" t="s">
        <v>19616</v>
      </c>
    </row>
    <row r="12734" spans="1:4" x14ac:dyDescent="0.25">
      <c r="A12734" s="4" t="str">
        <f>HYPERLINK("http://www.autodoc.ru/Web/price/art/VWGLF04350?analog=on","VWGLF04350")</f>
        <v>VWGLF04350</v>
      </c>
      <c r="B12734" s="1" t="s">
        <v>19617</v>
      </c>
      <c r="C12734" s="1" t="s">
        <v>707</v>
      </c>
      <c r="D12734" t="s">
        <v>19618</v>
      </c>
    </row>
    <row r="12735" spans="1:4" x14ac:dyDescent="0.25">
      <c r="A12735" s="4" t="str">
        <f>HYPERLINK("http://www.autodoc.ru/Web/price/art/VWGLF04380?analog=on","VWGLF04380")</f>
        <v>VWGLF04380</v>
      </c>
      <c r="B12735" s="1" t="s">
        <v>19619</v>
      </c>
      <c r="C12735" s="1" t="s">
        <v>707</v>
      </c>
      <c r="D12735" t="s">
        <v>19620</v>
      </c>
    </row>
    <row r="12736" spans="1:4" x14ac:dyDescent="0.25">
      <c r="A12736" s="4" t="str">
        <f>HYPERLINK("http://www.autodoc.ru/Web/price/art/VWGLF044D0L?analog=on","VWGLF044D0L")</f>
        <v>VWGLF044D0L</v>
      </c>
      <c r="B12736" s="1" t="s">
        <v>19621</v>
      </c>
      <c r="C12736" s="1" t="s">
        <v>711</v>
      </c>
      <c r="D12736" t="s">
        <v>19622</v>
      </c>
    </row>
    <row r="12737" spans="1:4" x14ac:dyDescent="0.25">
      <c r="A12737" s="4" t="str">
        <f>HYPERLINK("http://www.autodoc.ru/Web/price/art/VWGLF044D0R?analog=on","VWGLF044D0R")</f>
        <v>VWGLF044D0R</v>
      </c>
      <c r="B12737" s="1" t="s">
        <v>19623</v>
      </c>
      <c r="C12737" s="1" t="s">
        <v>711</v>
      </c>
      <c r="D12737" t="s">
        <v>19624</v>
      </c>
    </row>
    <row r="12738" spans="1:4" x14ac:dyDescent="0.25">
      <c r="A12738" s="4" t="str">
        <f>HYPERLINK("http://www.autodoc.ru/Web/price/art/VWGLF04451XL?analog=on","VWGLF04451XL")</f>
        <v>VWGLF04451XL</v>
      </c>
      <c r="B12738" s="1" t="s">
        <v>19625</v>
      </c>
      <c r="C12738" s="1" t="s">
        <v>707</v>
      </c>
      <c r="D12738" t="s">
        <v>19626</v>
      </c>
    </row>
    <row r="12739" spans="1:4" x14ac:dyDescent="0.25">
      <c r="A12739" s="4" t="str">
        <f>HYPERLINK("http://www.autodoc.ru/Web/price/art/VWGLF04451XR?analog=on","VWGLF04451XR")</f>
        <v>VWGLF04451XR</v>
      </c>
      <c r="B12739" s="1" t="s">
        <v>19627</v>
      </c>
      <c r="C12739" s="1" t="s">
        <v>707</v>
      </c>
      <c r="D12739" t="s">
        <v>19628</v>
      </c>
    </row>
    <row r="12740" spans="1:4" x14ac:dyDescent="0.25">
      <c r="A12740" s="4" t="str">
        <f>HYPERLINK("http://www.autodoc.ru/Web/price/art/VWGLF04452XL?analog=on","VWGLF04452XL")</f>
        <v>VWGLF04452XL</v>
      </c>
      <c r="B12740" s="1" t="s">
        <v>19629</v>
      </c>
      <c r="C12740" s="1" t="s">
        <v>707</v>
      </c>
      <c r="D12740" t="s">
        <v>19630</v>
      </c>
    </row>
    <row r="12741" spans="1:4" x14ac:dyDescent="0.25">
      <c r="A12741" s="4" t="str">
        <f>HYPERLINK("http://www.autodoc.ru/Web/price/art/VWGLF04452XR?analog=on","VWGLF04452XR")</f>
        <v>VWGLF04452XR</v>
      </c>
      <c r="B12741" s="1" t="s">
        <v>19631</v>
      </c>
      <c r="C12741" s="1" t="s">
        <v>707</v>
      </c>
      <c r="D12741" t="s">
        <v>19632</v>
      </c>
    </row>
    <row r="12742" spans="1:4" x14ac:dyDescent="0.25">
      <c r="A12742" s="4" t="str">
        <f>HYPERLINK("http://www.autodoc.ru/Web/price/art/VWGLF04460L?analog=on","VWGLF04460L")</f>
        <v>VWGLF04460L</v>
      </c>
      <c r="B12742" s="1" t="s">
        <v>19633</v>
      </c>
      <c r="C12742" s="1" t="s">
        <v>707</v>
      </c>
      <c r="D12742" t="s">
        <v>19634</v>
      </c>
    </row>
    <row r="12743" spans="1:4" x14ac:dyDescent="0.25">
      <c r="A12743" s="4" t="str">
        <f>HYPERLINK("http://www.autodoc.ru/Web/price/art/VWGLF04460R?analog=on","VWGLF04460R")</f>
        <v>VWGLF04460R</v>
      </c>
      <c r="B12743" s="1" t="s">
        <v>19635</v>
      </c>
      <c r="C12743" s="1" t="s">
        <v>707</v>
      </c>
      <c r="D12743" t="s">
        <v>19636</v>
      </c>
    </row>
    <row r="12744" spans="1:4" x14ac:dyDescent="0.25">
      <c r="A12744" s="4" t="str">
        <f>HYPERLINK("http://www.autodoc.ru/Web/price/art/VWGLF04480L?analog=on","VWGLF04480L")</f>
        <v>VWGLF04480L</v>
      </c>
      <c r="B12744" s="1" t="s">
        <v>19637</v>
      </c>
      <c r="C12744" s="1" t="s">
        <v>707</v>
      </c>
      <c r="D12744" t="s">
        <v>19183</v>
      </c>
    </row>
    <row r="12745" spans="1:4" x14ac:dyDescent="0.25">
      <c r="A12745" s="4" t="str">
        <f>HYPERLINK("http://www.autodoc.ru/Web/price/art/VWGLF04480R?analog=on","VWGLF04480R")</f>
        <v>VWGLF04480R</v>
      </c>
      <c r="B12745" s="1" t="s">
        <v>19638</v>
      </c>
      <c r="C12745" s="1" t="s">
        <v>707</v>
      </c>
      <c r="D12745" t="s">
        <v>19185</v>
      </c>
    </row>
    <row r="12746" spans="1:4" x14ac:dyDescent="0.25">
      <c r="A12746" s="4" t="str">
        <f>HYPERLINK("http://www.autodoc.ru/Web/price/art/VWGLF04490L?analog=on","VWGLF04490L")</f>
        <v>VWGLF04490L</v>
      </c>
      <c r="C12746" s="1" t="s">
        <v>707</v>
      </c>
      <c r="D12746" t="s">
        <v>19186</v>
      </c>
    </row>
    <row r="12747" spans="1:4" x14ac:dyDescent="0.25">
      <c r="A12747" s="4" t="str">
        <f>HYPERLINK("http://www.autodoc.ru/Web/price/art/VWGLF04490R?analog=on","VWGLF04490R")</f>
        <v>VWGLF04490R</v>
      </c>
      <c r="C12747" s="1" t="s">
        <v>707</v>
      </c>
      <c r="D12747" t="s">
        <v>19187</v>
      </c>
    </row>
    <row r="12748" spans="1:4" x14ac:dyDescent="0.25">
      <c r="A12748" s="4" t="str">
        <f>HYPERLINK("http://www.autodoc.ru/Web/price/art/VWGLF04630?analog=on","VWGLF04630")</f>
        <v>VWGLF04630</v>
      </c>
      <c r="B12748" s="1" t="s">
        <v>19639</v>
      </c>
      <c r="C12748" s="1" t="s">
        <v>707</v>
      </c>
      <c r="D12748" t="s">
        <v>19640</v>
      </c>
    </row>
    <row r="12749" spans="1:4" x14ac:dyDescent="0.25">
      <c r="A12749" s="4" t="str">
        <f>HYPERLINK("http://www.autodoc.ru/Web/price/art/VWGLF04640X?analog=on","VWGLF04640X")</f>
        <v>VWGLF04640X</v>
      </c>
      <c r="B12749" s="1" t="s">
        <v>19641</v>
      </c>
      <c r="C12749" s="1" t="s">
        <v>707</v>
      </c>
      <c r="D12749" t="s">
        <v>19642</v>
      </c>
    </row>
    <row r="12750" spans="1:4" x14ac:dyDescent="0.25">
      <c r="A12750" s="4" t="str">
        <f>HYPERLINK("http://www.autodoc.ru/Web/price/art/VWGLF04641X?analog=on","VWGLF04641X")</f>
        <v>VWGLF04641X</v>
      </c>
      <c r="B12750" s="1" t="s">
        <v>19643</v>
      </c>
      <c r="C12750" s="1" t="s">
        <v>707</v>
      </c>
      <c r="D12750" t="s">
        <v>19644</v>
      </c>
    </row>
    <row r="12751" spans="1:4" x14ac:dyDescent="0.25">
      <c r="A12751" s="4" t="str">
        <f>HYPERLINK("http://www.autodoc.ru/Web/price/art/VWGLF04700?analog=on","VWGLF04700")</f>
        <v>VWGLF04700</v>
      </c>
      <c r="B12751" s="1" t="s">
        <v>19645</v>
      </c>
      <c r="C12751" s="1" t="s">
        <v>707</v>
      </c>
      <c r="D12751" t="s">
        <v>19457</v>
      </c>
    </row>
    <row r="12752" spans="1:4" x14ac:dyDescent="0.25">
      <c r="A12752" s="4" t="str">
        <f>HYPERLINK("http://www.autodoc.ru/Web/price/art/VWGLF04740L?analog=on","VWGLF04740L")</f>
        <v>VWGLF04740L</v>
      </c>
      <c r="B12752" s="1" t="s">
        <v>19646</v>
      </c>
      <c r="C12752" s="1" t="s">
        <v>707</v>
      </c>
      <c r="D12752" t="s">
        <v>19194</v>
      </c>
    </row>
    <row r="12753" spans="1:4" x14ac:dyDescent="0.25">
      <c r="A12753" s="4" t="str">
        <f>HYPERLINK("http://www.autodoc.ru/Web/price/art/VWGLF04740R?analog=on","VWGLF04740R")</f>
        <v>VWGLF04740R</v>
      </c>
      <c r="B12753" s="1" t="s">
        <v>19647</v>
      </c>
      <c r="C12753" s="1" t="s">
        <v>707</v>
      </c>
      <c r="D12753" t="s">
        <v>19196</v>
      </c>
    </row>
    <row r="12754" spans="1:4" x14ac:dyDescent="0.25">
      <c r="A12754" s="4" t="str">
        <f>HYPERLINK("http://www.autodoc.ru/Web/price/art/VWGLF04750L?analog=on","VWGLF04750L")</f>
        <v>VWGLF04750L</v>
      </c>
      <c r="B12754" s="1" t="s">
        <v>19648</v>
      </c>
      <c r="C12754" s="1" t="s">
        <v>707</v>
      </c>
      <c r="D12754" t="s">
        <v>19649</v>
      </c>
    </row>
    <row r="12755" spans="1:4" x14ac:dyDescent="0.25">
      <c r="A12755" s="4" t="str">
        <f>HYPERLINK("http://www.autodoc.ru/Web/price/art/VWGLF04750R?analog=on","VWGLF04750R")</f>
        <v>VWGLF04750R</v>
      </c>
      <c r="B12755" s="1" t="s">
        <v>19650</v>
      </c>
      <c r="C12755" s="1" t="s">
        <v>707</v>
      </c>
      <c r="D12755" t="s">
        <v>19651</v>
      </c>
    </row>
    <row r="12756" spans="1:4" x14ac:dyDescent="0.25">
      <c r="A12756" s="4" t="str">
        <f>HYPERLINK("http://www.autodoc.ru/Web/price/art/VWGLF04760HN?analog=on","VWGLF04760HN")</f>
        <v>VWGLF04760HN</v>
      </c>
      <c r="B12756" s="1" t="s">
        <v>19652</v>
      </c>
      <c r="C12756" s="1" t="s">
        <v>707</v>
      </c>
      <c r="D12756" t="s">
        <v>19653</v>
      </c>
    </row>
    <row r="12757" spans="1:4" x14ac:dyDescent="0.25">
      <c r="A12757" s="4" t="str">
        <f>HYPERLINK("http://www.autodoc.ru/Web/price/art/VWGLF04760BN?analog=on","VWGLF04760BN")</f>
        <v>VWGLF04760BN</v>
      </c>
      <c r="B12757" s="1" t="s">
        <v>19652</v>
      </c>
      <c r="C12757" s="1" t="s">
        <v>707</v>
      </c>
      <c r="D12757" t="s">
        <v>19654</v>
      </c>
    </row>
    <row r="12758" spans="1:4" x14ac:dyDescent="0.25">
      <c r="A12758" s="4" t="str">
        <f>HYPERLINK("http://www.autodoc.ru/Web/price/art/VWGLF03810L?analog=on","VWGLF03810L")</f>
        <v>VWGLF03810L</v>
      </c>
      <c r="B12758" s="1" t="s">
        <v>781</v>
      </c>
      <c r="C12758" s="1" t="s">
        <v>782</v>
      </c>
      <c r="D12758" t="s">
        <v>783</v>
      </c>
    </row>
    <row r="12759" spans="1:4" x14ac:dyDescent="0.25">
      <c r="A12759" s="4" t="str">
        <f>HYPERLINK("http://www.autodoc.ru/Web/price/art/VWGLF03810R?analog=on","VWGLF03810R")</f>
        <v>VWGLF03810R</v>
      </c>
      <c r="B12759" s="1" t="s">
        <v>784</v>
      </c>
      <c r="C12759" s="1" t="s">
        <v>782</v>
      </c>
      <c r="D12759" t="s">
        <v>785</v>
      </c>
    </row>
    <row r="12760" spans="1:4" x14ac:dyDescent="0.25">
      <c r="A12760" s="4" t="str">
        <f>HYPERLINK("http://www.autodoc.ru/Web/price/art/VWGLF03811L?analog=on","VWGLF03811L")</f>
        <v>VWGLF03811L</v>
      </c>
      <c r="B12760" s="1" t="s">
        <v>786</v>
      </c>
      <c r="C12760" s="1" t="s">
        <v>782</v>
      </c>
      <c r="D12760" t="s">
        <v>787</v>
      </c>
    </row>
    <row r="12761" spans="1:4" x14ac:dyDescent="0.25">
      <c r="A12761" s="4" t="str">
        <f>HYPERLINK("http://www.autodoc.ru/Web/price/art/VWGLF03811R?analog=on","VWGLF03811R")</f>
        <v>VWGLF03811R</v>
      </c>
      <c r="B12761" s="1" t="s">
        <v>788</v>
      </c>
      <c r="C12761" s="1" t="s">
        <v>782</v>
      </c>
      <c r="D12761" t="s">
        <v>789</v>
      </c>
    </row>
    <row r="12762" spans="1:4" x14ac:dyDescent="0.25">
      <c r="A12762" s="4" t="str">
        <f>HYPERLINK("http://www.autodoc.ru/Web/price/art/VWGLF049A0XL?analog=on","VWGLF049A0XL")</f>
        <v>VWGLF049A0XL</v>
      </c>
      <c r="B12762" s="1" t="s">
        <v>19655</v>
      </c>
      <c r="C12762" s="1" t="s">
        <v>707</v>
      </c>
      <c r="D12762" t="s">
        <v>19656</v>
      </c>
    </row>
    <row r="12763" spans="1:4" x14ac:dyDescent="0.25">
      <c r="A12763" s="4" t="str">
        <f>HYPERLINK("http://www.autodoc.ru/Web/price/art/VWGLF049A0XR?analog=on","VWGLF049A0XR")</f>
        <v>VWGLF049A0XR</v>
      </c>
      <c r="B12763" s="1" t="s">
        <v>19657</v>
      </c>
      <c r="C12763" s="1" t="s">
        <v>707</v>
      </c>
      <c r="D12763" t="s">
        <v>19658</v>
      </c>
    </row>
    <row r="12764" spans="1:4" x14ac:dyDescent="0.25">
      <c r="A12764" s="4" t="str">
        <f>HYPERLINK("http://www.autodoc.ru/Web/price/art/VWGLF04914?analog=on","VWGLF04914")</f>
        <v>VWGLF04914</v>
      </c>
      <c r="B12764" s="1" t="s">
        <v>790</v>
      </c>
      <c r="C12764" s="1" t="s">
        <v>707</v>
      </c>
      <c r="D12764" t="s">
        <v>791</v>
      </c>
    </row>
    <row r="12765" spans="1:4" x14ac:dyDescent="0.25">
      <c r="A12765" s="4" t="str">
        <f>HYPERLINK("http://www.autodoc.ru/Web/price/art/VWGLF04915?analog=on","VWGLF04915")</f>
        <v>VWGLF04915</v>
      </c>
      <c r="B12765" s="1" t="s">
        <v>792</v>
      </c>
      <c r="C12765" s="1" t="s">
        <v>707</v>
      </c>
      <c r="D12765" t="s">
        <v>791</v>
      </c>
    </row>
    <row r="12766" spans="1:4" x14ac:dyDescent="0.25">
      <c r="A12766" s="4" t="str">
        <f>HYPERLINK("http://www.autodoc.ru/Web/price/art/VWGLF04916?analog=on","VWGLF04916")</f>
        <v>VWGLF04916</v>
      </c>
      <c r="B12766" s="1" t="s">
        <v>790</v>
      </c>
      <c r="C12766" s="1" t="s">
        <v>707</v>
      </c>
      <c r="D12766" t="s">
        <v>793</v>
      </c>
    </row>
    <row r="12767" spans="1:4" x14ac:dyDescent="0.25">
      <c r="A12767" s="4" t="str">
        <f>HYPERLINK("http://www.autodoc.ru/Web/price/art/VWGLF04918?analog=on","VWGLF04918")</f>
        <v>VWGLF04918</v>
      </c>
      <c r="B12767" s="1" t="s">
        <v>19659</v>
      </c>
      <c r="C12767" s="1" t="s">
        <v>707</v>
      </c>
      <c r="D12767" t="s">
        <v>19660</v>
      </c>
    </row>
    <row r="12768" spans="1:4" x14ac:dyDescent="0.25">
      <c r="A12768" s="4" t="str">
        <f>HYPERLINK("http://www.autodoc.ru/Web/price/art/VWGLF04919?analog=on","VWGLF04919")</f>
        <v>VWGLF04919</v>
      </c>
      <c r="B12768" s="1" t="s">
        <v>794</v>
      </c>
      <c r="C12768" s="1" t="s">
        <v>707</v>
      </c>
      <c r="D12768" t="s">
        <v>791</v>
      </c>
    </row>
    <row r="12769" spans="1:4" x14ac:dyDescent="0.25">
      <c r="A12769" s="4" t="str">
        <f>HYPERLINK("http://www.autodoc.ru/Web/price/art/VWGLF04931?analog=on","VWGLF04931")</f>
        <v>VWGLF04931</v>
      </c>
      <c r="B12769" s="1" t="s">
        <v>795</v>
      </c>
      <c r="C12769" s="1" t="s">
        <v>707</v>
      </c>
      <c r="D12769" t="s">
        <v>796</v>
      </c>
    </row>
    <row r="12770" spans="1:4" x14ac:dyDescent="0.25">
      <c r="A12770" s="4" t="str">
        <f>HYPERLINK("http://www.autodoc.ru/Web/price/art/SDSUP089F0?analog=on","SDSUP089F0")</f>
        <v>SDSUP089F0</v>
      </c>
      <c r="B12770" s="1" t="s">
        <v>18205</v>
      </c>
      <c r="C12770" s="1" t="s">
        <v>483</v>
      </c>
      <c r="D12770" t="s">
        <v>18206</v>
      </c>
    </row>
    <row r="12771" spans="1:4" x14ac:dyDescent="0.25">
      <c r="A12771" s="4" t="str">
        <f>HYPERLINK("http://www.autodoc.ru/Web/price/art/VWGLF04970?analog=on","VWGLF04970")</f>
        <v>VWGLF04970</v>
      </c>
      <c r="B12771" s="1" t="s">
        <v>18132</v>
      </c>
      <c r="C12771" s="1" t="s">
        <v>711</v>
      </c>
      <c r="D12771" t="s">
        <v>18133</v>
      </c>
    </row>
    <row r="12772" spans="1:4" x14ac:dyDescent="0.25">
      <c r="A12772" s="4" t="str">
        <f>HYPERLINK("http://www.autodoc.ru/Web/price/art/VWGLF99970?analog=on","VWGLF99970")</f>
        <v>VWGLF99970</v>
      </c>
      <c r="B12772" s="1" t="s">
        <v>19471</v>
      </c>
      <c r="C12772" s="1" t="s">
        <v>5848</v>
      </c>
      <c r="D12772" t="s">
        <v>19472</v>
      </c>
    </row>
    <row r="12773" spans="1:4" x14ac:dyDescent="0.25">
      <c r="A12773" s="4" t="str">
        <f>HYPERLINK("http://www.autodoc.ru/Web/price/art/VWGLF03971?analog=on","VWGLF03971")</f>
        <v>VWGLF03971</v>
      </c>
      <c r="B12773" s="1" t="s">
        <v>797</v>
      </c>
      <c r="C12773" s="1" t="s">
        <v>782</v>
      </c>
      <c r="D12773" t="s">
        <v>798</v>
      </c>
    </row>
    <row r="12774" spans="1:4" x14ac:dyDescent="0.25">
      <c r="A12774" s="4" t="str">
        <f>HYPERLINK("http://www.autodoc.ru/Web/price/art/VWGLF04972?analog=on","VWGLF04972")</f>
        <v>VWGLF04972</v>
      </c>
      <c r="B12774" s="1" t="s">
        <v>799</v>
      </c>
      <c r="C12774" s="1" t="s">
        <v>707</v>
      </c>
      <c r="D12774" t="s">
        <v>800</v>
      </c>
    </row>
    <row r="12775" spans="1:4" x14ac:dyDescent="0.25">
      <c r="A12775" s="4" t="str">
        <f>HYPERLINK("http://www.autodoc.ru/Web/price/art/VWGLF049R0L?analog=on","VWGLF049R0L")</f>
        <v>VWGLF049R0L</v>
      </c>
      <c r="B12775" s="1" t="s">
        <v>19661</v>
      </c>
      <c r="C12775" s="1" t="s">
        <v>707</v>
      </c>
      <c r="D12775" t="s">
        <v>19662</v>
      </c>
    </row>
    <row r="12776" spans="1:4" x14ac:dyDescent="0.25">
      <c r="A12776" s="4" t="str">
        <f>HYPERLINK("http://www.autodoc.ru/Web/price/art/VWGLF989R0L?analog=on","VWGLF989R0L")</f>
        <v>VWGLF989R0L</v>
      </c>
      <c r="B12776" s="1" t="s">
        <v>19473</v>
      </c>
      <c r="C12776" s="1" t="s">
        <v>699</v>
      </c>
      <c r="D12776" t="s">
        <v>19474</v>
      </c>
    </row>
    <row r="12777" spans="1:4" x14ac:dyDescent="0.25">
      <c r="A12777" s="4" t="str">
        <f>HYPERLINK("http://www.autodoc.ru/Web/price/art/VWGLF049R0R?analog=on","VWGLF049R0R")</f>
        <v>VWGLF049R0R</v>
      </c>
      <c r="B12777" s="1" t="s">
        <v>19663</v>
      </c>
      <c r="C12777" s="1" t="s">
        <v>707</v>
      </c>
      <c r="D12777" t="s">
        <v>19664</v>
      </c>
    </row>
    <row r="12778" spans="1:4" x14ac:dyDescent="0.25">
      <c r="A12778" s="4" t="str">
        <f>HYPERLINK("http://www.autodoc.ru/Web/price/art/VWGLF989R0R?analog=on","VWGLF989R0R")</f>
        <v>VWGLF989R0R</v>
      </c>
      <c r="B12778" s="1" t="s">
        <v>19475</v>
      </c>
      <c r="C12778" s="1" t="s">
        <v>699</v>
      </c>
      <c r="D12778" t="s">
        <v>19476</v>
      </c>
    </row>
    <row r="12779" spans="1:4" x14ac:dyDescent="0.25">
      <c r="A12779" s="3" t="s">
        <v>19665</v>
      </c>
      <c r="B12779" s="3"/>
      <c r="C12779" s="3"/>
      <c r="D12779" s="3"/>
    </row>
    <row r="12780" spans="1:4" x14ac:dyDescent="0.25">
      <c r="A12780" s="4" t="str">
        <f>HYPERLINK("http://www.autodoc.ru/Web/price/art/VWGLF09000BN?analog=on","VWGLF09000BN")</f>
        <v>VWGLF09000BN</v>
      </c>
      <c r="B12780" s="1" t="s">
        <v>19666</v>
      </c>
      <c r="C12780" s="1" t="s">
        <v>2050</v>
      </c>
      <c r="D12780" t="s">
        <v>19667</v>
      </c>
    </row>
    <row r="12781" spans="1:4" x14ac:dyDescent="0.25">
      <c r="A12781" s="4" t="str">
        <f>HYPERLINK("http://www.autodoc.ru/Web/price/art/VWGLF09001BN?analog=on","VWGLF09001BN")</f>
        <v>VWGLF09001BN</v>
      </c>
      <c r="B12781" s="1" t="s">
        <v>19666</v>
      </c>
      <c r="C12781" s="1" t="s">
        <v>2050</v>
      </c>
      <c r="D12781" t="s">
        <v>19668</v>
      </c>
    </row>
    <row r="12782" spans="1:4" x14ac:dyDescent="0.25">
      <c r="A12782" s="4" t="str">
        <f>HYPERLINK("http://www.autodoc.ru/Web/price/art/VWGLF09002BL?analog=on","VWGLF09002BL")</f>
        <v>VWGLF09002BL</v>
      </c>
      <c r="B12782" s="1" t="s">
        <v>19669</v>
      </c>
      <c r="C12782" s="1" t="s">
        <v>2050</v>
      </c>
      <c r="D12782" t="s">
        <v>19670</v>
      </c>
    </row>
    <row r="12783" spans="1:4" x14ac:dyDescent="0.25">
      <c r="A12783" s="4" t="str">
        <f>HYPERLINK("http://www.autodoc.ru/Web/price/art/VWGLF09002BR?analog=on","VWGLF09002BR")</f>
        <v>VWGLF09002BR</v>
      </c>
      <c r="B12783" s="1" t="s">
        <v>19671</v>
      </c>
      <c r="C12783" s="1" t="s">
        <v>2050</v>
      </c>
      <c r="D12783" t="s">
        <v>19672</v>
      </c>
    </row>
    <row r="12784" spans="1:4" x14ac:dyDescent="0.25">
      <c r="A12784" s="4" t="str">
        <f>HYPERLINK("http://www.autodoc.ru/Web/price/art/VWGLF09003HN?analog=on","VWGLF09003HN")</f>
        <v>VWGLF09003HN</v>
      </c>
      <c r="B12784" s="1" t="s">
        <v>19666</v>
      </c>
      <c r="C12784" s="1" t="s">
        <v>2050</v>
      </c>
      <c r="D12784" t="s">
        <v>19673</v>
      </c>
    </row>
    <row r="12785" spans="1:4" x14ac:dyDescent="0.25">
      <c r="A12785" s="4" t="str">
        <f>HYPERLINK("http://www.autodoc.ru/Web/price/art/VWGLF09004HN?analog=on","VWGLF09004HN")</f>
        <v>VWGLF09004HN</v>
      </c>
      <c r="B12785" s="1" t="s">
        <v>19666</v>
      </c>
      <c r="C12785" s="1" t="s">
        <v>2050</v>
      </c>
      <c r="D12785" t="s">
        <v>19674</v>
      </c>
    </row>
    <row r="12786" spans="1:4" x14ac:dyDescent="0.25">
      <c r="A12786" s="4" t="str">
        <f>HYPERLINK("http://www.autodoc.ru/Web/price/art/VWGLF09005BN?analog=on","VWGLF09005BN")</f>
        <v>VWGLF09005BN</v>
      </c>
      <c r="B12786" s="1" t="s">
        <v>19666</v>
      </c>
      <c r="C12786" s="1" t="s">
        <v>2050</v>
      </c>
      <c r="D12786" t="s">
        <v>19675</v>
      </c>
    </row>
    <row r="12787" spans="1:4" x14ac:dyDescent="0.25">
      <c r="A12787" s="4" t="str">
        <f>HYPERLINK("http://www.autodoc.ru/Web/price/art/VWGLF09050L?analog=on","VWGLF09050L")</f>
        <v>VWGLF09050L</v>
      </c>
      <c r="B12787" s="1" t="s">
        <v>19676</v>
      </c>
      <c r="C12787" s="1" t="s">
        <v>2050</v>
      </c>
      <c r="D12787" t="s">
        <v>19677</v>
      </c>
    </row>
    <row r="12788" spans="1:4" x14ac:dyDescent="0.25">
      <c r="A12788" s="4" t="str">
        <f>HYPERLINK("http://www.autodoc.ru/Web/price/art/VWGLF09050R?analog=on","VWGLF09050R")</f>
        <v>VWGLF09050R</v>
      </c>
      <c r="B12788" s="1" t="s">
        <v>19678</v>
      </c>
      <c r="C12788" s="1" t="s">
        <v>2050</v>
      </c>
      <c r="D12788" t="s">
        <v>19679</v>
      </c>
    </row>
    <row r="12789" spans="1:4" x14ac:dyDescent="0.25">
      <c r="A12789" s="4" t="str">
        <f>HYPERLINK("http://www.autodoc.ru/Web/price/art/VWGLF09070L?analog=on","VWGLF09070L")</f>
        <v>VWGLF09070L</v>
      </c>
      <c r="B12789" s="1" t="s">
        <v>19020</v>
      </c>
      <c r="C12789" s="1" t="s">
        <v>2050</v>
      </c>
      <c r="D12789" t="s">
        <v>19021</v>
      </c>
    </row>
    <row r="12790" spans="1:4" x14ac:dyDescent="0.25">
      <c r="A12790" s="4" t="str">
        <f>HYPERLINK("http://www.autodoc.ru/Web/price/art/VWGLF09070R?analog=on","VWGLF09070R")</f>
        <v>VWGLF09070R</v>
      </c>
      <c r="B12790" s="1" t="s">
        <v>19022</v>
      </c>
      <c r="C12790" s="1" t="s">
        <v>2050</v>
      </c>
      <c r="D12790" t="s">
        <v>19023</v>
      </c>
    </row>
    <row r="12791" spans="1:4" x14ac:dyDescent="0.25">
      <c r="A12791" s="4" t="str">
        <f>HYPERLINK("http://www.autodoc.ru/Web/price/art/VWGLF09071L?analog=on","VWGLF09071L")</f>
        <v>VWGLF09071L</v>
      </c>
      <c r="B12791" s="1" t="s">
        <v>19020</v>
      </c>
      <c r="C12791" s="1" t="s">
        <v>2050</v>
      </c>
      <c r="D12791" t="s">
        <v>19680</v>
      </c>
    </row>
    <row r="12792" spans="1:4" x14ac:dyDescent="0.25">
      <c r="A12792" s="4" t="str">
        <f>HYPERLINK("http://www.autodoc.ru/Web/price/art/VWGLF09071R?analog=on","VWGLF09071R")</f>
        <v>VWGLF09071R</v>
      </c>
      <c r="B12792" s="1" t="s">
        <v>19022</v>
      </c>
      <c r="C12792" s="1" t="s">
        <v>2050</v>
      </c>
      <c r="D12792" t="s">
        <v>19681</v>
      </c>
    </row>
    <row r="12793" spans="1:4" x14ac:dyDescent="0.25">
      <c r="A12793" s="4" t="str">
        <f>HYPERLINK("http://www.autodoc.ru/Web/price/art/VWGLF09100?analog=on","VWGLF09100")</f>
        <v>VWGLF09100</v>
      </c>
      <c r="B12793" s="1" t="s">
        <v>19682</v>
      </c>
      <c r="C12793" s="1" t="s">
        <v>2050</v>
      </c>
      <c r="D12793" t="s">
        <v>19683</v>
      </c>
    </row>
    <row r="12794" spans="1:4" x14ac:dyDescent="0.25">
      <c r="A12794" s="4" t="str">
        <f>HYPERLINK("http://www.autodoc.ru/Web/price/art/VWGLF09101?analog=on","VWGLF09101")</f>
        <v>VWGLF09101</v>
      </c>
      <c r="B12794" s="1" t="s">
        <v>19682</v>
      </c>
      <c r="C12794" s="1" t="s">
        <v>2050</v>
      </c>
      <c r="D12794" t="s">
        <v>19684</v>
      </c>
    </row>
    <row r="12795" spans="1:4" x14ac:dyDescent="0.25">
      <c r="A12795" s="4" t="str">
        <f>HYPERLINK("http://www.autodoc.ru/Web/price/art/VWGLF09160X?analog=on","VWGLF09160X")</f>
        <v>VWGLF09160X</v>
      </c>
      <c r="B12795" s="1" t="s">
        <v>19685</v>
      </c>
      <c r="C12795" s="1" t="s">
        <v>2050</v>
      </c>
      <c r="D12795" t="s">
        <v>19686</v>
      </c>
    </row>
    <row r="12796" spans="1:4" x14ac:dyDescent="0.25">
      <c r="A12796" s="4" t="str">
        <f>HYPERLINK("http://www.autodoc.ru/Web/price/art/VWGLF09161?analog=on","VWGLF09161")</f>
        <v>VWGLF09161</v>
      </c>
      <c r="B12796" s="1" t="s">
        <v>19687</v>
      </c>
      <c r="C12796" s="1" t="s">
        <v>2050</v>
      </c>
      <c r="D12796" t="s">
        <v>19688</v>
      </c>
    </row>
    <row r="12797" spans="1:4" x14ac:dyDescent="0.25">
      <c r="A12797" s="4" t="str">
        <f>HYPERLINK("http://www.autodoc.ru/Web/price/art/VWGLF09162?analog=on","VWGLF09162")</f>
        <v>VWGLF09162</v>
      </c>
      <c r="B12797" s="1" t="s">
        <v>19689</v>
      </c>
      <c r="C12797" s="1" t="s">
        <v>2050</v>
      </c>
      <c r="D12797" t="s">
        <v>19690</v>
      </c>
    </row>
    <row r="12798" spans="1:4" x14ac:dyDescent="0.25">
      <c r="A12798" s="4" t="str">
        <f>HYPERLINK("http://www.autodoc.ru/Web/price/art/VWGLF09163?analog=on","VWGLF09163")</f>
        <v>VWGLF09163</v>
      </c>
      <c r="B12798" s="1" t="s">
        <v>19691</v>
      </c>
      <c r="C12798" s="1" t="s">
        <v>2050</v>
      </c>
      <c r="D12798" t="s">
        <v>19692</v>
      </c>
    </row>
    <row r="12799" spans="1:4" x14ac:dyDescent="0.25">
      <c r="A12799" s="4" t="str">
        <f>HYPERLINK("http://www.autodoc.ru/Web/price/art/VWGLF09164?analog=on","VWGLF09164")</f>
        <v>VWGLF09164</v>
      </c>
      <c r="B12799" s="1" t="s">
        <v>19693</v>
      </c>
      <c r="C12799" s="1" t="s">
        <v>2050</v>
      </c>
      <c r="D12799" t="s">
        <v>19694</v>
      </c>
    </row>
    <row r="12800" spans="1:4" x14ac:dyDescent="0.25">
      <c r="A12800" s="4" t="str">
        <f>HYPERLINK("http://www.autodoc.ru/Web/price/art/VWGLF09190C?analog=on","VWGLF09190C")</f>
        <v>VWGLF09190C</v>
      </c>
      <c r="B12800" s="1" t="s">
        <v>19695</v>
      </c>
      <c r="C12800" s="1" t="s">
        <v>2050</v>
      </c>
      <c r="D12800" t="s">
        <v>19696</v>
      </c>
    </row>
    <row r="12801" spans="1:4" x14ac:dyDescent="0.25">
      <c r="A12801" s="4" t="str">
        <f>HYPERLINK("http://www.autodoc.ru/Web/price/art/VWGLF09190L?analog=on","VWGLF09190L")</f>
        <v>VWGLF09190L</v>
      </c>
      <c r="B12801" s="1" t="s">
        <v>19697</v>
      </c>
      <c r="C12801" s="1" t="s">
        <v>2050</v>
      </c>
      <c r="D12801" t="s">
        <v>19698</v>
      </c>
    </row>
    <row r="12802" spans="1:4" x14ac:dyDescent="0.25">
      <c r="A12802" s="4" t="str">
        <f>HYPERLINK("http://www.autodoc.ru/Web/price/art/VWGLF09190R?analog=on","VWGLF09190R")</f>
        <v>VWGLF09190R</v>
      </c>
      <c r="B12802" s="1" t="s">
        <v>19699</v>
      </c>
      <c r="C12802" s="1" t="s">
        <v>2050</v>
      </c>
      <c r="D12802" t="s">
        <v>19700</v>
      </c>
    </row>
    <row r="12803" spans="1:4" x14ac:dyDescent="0.25">
      <c r="A12803" s="4" t="str">
        <f>HYPERLINK("http://www.autodoc.ru/Web/price/art/VWGLF09191C?analog=on","VWGLF09191C")</f>
        <v>VWGLF09191C</v>
      </c>
      <c r="B12803" s="1" t="s">
        <v>19701</v>
      </c>
      <c r="C12803" s="1" t="s">
        <v>2050</v>
      </c>
      <c r="D12803" t="s">
        <v>19702</v>
      </c>
    </row>
    <row r="12804" spans="1:4" x14ac:dyDescent="0.25">
      <c r="A12804" s="4" t="str">
        <f>HYPERLINK("http://www.autodoc.ru/Web/price/art/VWGLF09192L?analog=on","VWGLF09192L")</f>
        <v>VWGLF09192L</v>
      </c>
      <c r="B12804" s="1" t="s">
        <v>19703</v>
      </c>
      <c r="C12804" s="1" t="s">
        <v>2050</v>
      </c>
      <c r="D12804" t="s">
        <v>19597</v>
      </c>
    </row>
    <row r="12805" spans="1:4" x14ac:dyDescent="0.25">
      <c r="A12805" s="4" t="str">
        <f>HYPERLINK("http://www.autodoc.ru/Web/price/art/VWGLF09192R?analog=on","VWGLF09192R")</f>
        <v>VWGLF09192R</v>
      </c>
      <c r="B12805" s="1" t="s">
        <v>19704</v>
      </c>
      <c r="C12805" s="1" t="s">
        <v>2050</v>
      </c>
      <c r="D12805" t="s">
        <v>19599</v>
      </c>
    </row>
    <row r="12806" spans="1:4" x14ac:dyDescent="0.25">
      <c r="A12806" s="4" t="str">
        <f>HYPERLINK("http://www.autodoc.ru/Web/price/art/VWGLF09192C?analog=on","VWGLF09192C")</f>
        <v>VWGLF09192C</v>
      </c>
      <c r="B12806" s="1" t="s">
        <v>19705</v>
      </c>
      <c r="C12806" s="1" t="s">
        <v>2050</v>
      </c>
      <c r="D12806" t="s">
        <v>19706</v>
      </c>
    </row>
    <row r="12807" spans="1:4" x14ac:dyDescent="0.25">
      <c r="A12807" s="4" t="str">
        <f>HYPERLINK("http://www.autodoc.ru/Web/price/art/VWGLF09194L?analog=on","VWGLF09194L")</f>
        <v>VWGLF09194L</v>
      </c>
      <c r="B12807" s="1" t="s">
        <v>19707</v>
      </c>
      <c r="C12807" s="1" t="s">
        <v>2050</v>
      </c>
      <c r="D12807" t="s">
        <v>19708</v>
      </c>
    </row>
    <row r="12808" spans="1:4" x14ac:dyDescent="0.25">
      <c r="A12808" s="4" t="str">
        <f>HYPERLINK("http://www.autodoc.ru/Web/price/art/VWGLF09194R?analog=on","VWGLF09194R")</f>
        <v>VWGLF09194R</v>
      </c>
      <c r="B12808" s="1" t="s">
        <v>19709</v>
      </c>
      <c r="C12808" s="1" t="s">
        <v>2050</v>
      </c>
      <c r="D12808" t="s">
        <v>19710</v>
      </c>
    </row>
    <row r="12809" spans="1:4" x14ac:dyDescent="0.25">
      <c r="A12809" s="4" t="str">
        <f>HYPERLINK("http://www.autodoc.ru/Web/price/art/VWGLF09195L?analog=on","VWGLF09195L")</f>
        <v>VWGLF09195L</v>
      </c>
      <c r="B12809" s="1" t="s">
        <v>19697</v>
      </c>
      <c r="C12809" s="1" t="s">
        <v>2050</v>
      </c>
      <c r="D12809" t="s">
        <v>19711</v>
      </c>
    </row>
    <row r="12810" spans="1:4" x14ac:dyDescent="0.25">
      <c r="A12810" s="4" t="str">
        <f>HYPERLINK("http://www.autodoc.ru/Web/price/art/VWGLF09195R?analog=on","VWGLF09195R")</f>
        <v>VWGLF09195R</v>
      </c>
      <c r="B12810" s="1" t="s">
        <v>19699</v>
      </c>
      <c r="C12810" s="1" t="s">
        <v>2050</v>
      </c>
      <c r="D12810" t="s">
        <v>19712</v>
      </c>
    </row>
    <row r="12811" spans="1:4" x14ac:dyDescent="0.25">
      <c r="A12811" s="4" t="str">
        <f>HYPERLINK("http://www.autodoc.ru/Web/price/art/VWGLF092A0?analog=on","VWGLF092A0")</f>
        <v>VWGLF092A0</v>
      </c>
      <c r="B12811" s="1" t="s">
        <v>19713</v>
      </c>
      <c r="C12811" s="1" t="s">
        <v>2050</v>
      </c>
      <c r="D12811" t="s">
        <v>19714</v>
      </c>
    </row>
    <row r="12812" spans="1:4" x14ac:dyDescent="0.25">
      <c r="A12812" s="4" t="str">
        <f>HYPERLINK("http://www.autodoc.ru/Web/price/art/VWGLF09220B?analog=on","VWGLF09220B")</f>
        <v>VWGLF09220B</v>
      </c>
      <c r="B12812" s="1" t="s">
        <v>19715</v>
      </c>
      <c r="C12812" s="1" t="s">
        <v>2050</v>
      </c>
      <c r="D12812" t="s">
        <v>19435</v>
      </c>
    </row>
    <row r="12813" spans="1:4" x14ac:dyDescent="0.25">
      <c r="A12813" s="4" t="str">
        <f>HYPERLINK("http://www.autodoc.ru/Web/price/art/VWGLF09221?analog=on","VWGLF09221")</f>
        <v>VWGLF09221</v>
      </c>
      <c r="B12813" s="1" t="s">
        <v>19716</v>
      </c>
      <c r="C12813" s="1" t="s">
        <v>2050</v>
      </c>
      <c r="D12813" t="s">
        <v>19717</v>
      </c>
    </row>
    <row r="12814" spans="1:4" x14ac:dyDescent="0.25">
      <c r="A12814" s="4" t="str">
        <f>HYPERLINK("http://www.autodoc.ru/Web/price/art/VWGLF09240?analog=on","VWGLF09240")</f>
        <v>VWGLF09240</v>
      </c>
      <c r="B12814" s="1" t="s">
        <v>19718</v>
      </c>
      <c r="C12814" s="1" t="s">
        <v>2050</v>
      </c>
      <c r="D12814" t="s">
        <v>19719</v>
      </c>
    </row>
    <row r="12815" spans="1:4" x14ac:dyDescent="0.25">
      <c r="A12815" s="4" t="str">
        <f>HYPERLINK("http://www.autodoc.ru/Web/price/art/VWGLF09241?analog=on","VWGLF09241")</f>
        <v>VWGLF09241</v>
      </c>
      <c r="B12815" s="1" t="s">
        <v>19720</v>
      </c>
      <c r="C12815" s="1" t="s">
        <v>2050</v>
      </c>
      <c r="D12815" t="s">
        <v>19721</v>
      </c>
    </row>
    <row r="12816" spans="1:4" x14ac:dyDescent="0.25">
      <c r="A12816" s="4" t="str">
        <f>HYPERLINK("http://www.autodoc.ru/Web/price/art/VWGLF09242?analog=on","VWGLF09242")</f>
        <v>VWGLF09242</v>
      </c>
      <c r="B12816" s="1" t="s">
        <v>19720</v>
      </c>
      <c r="C12816" s="1" t="s">
        <v>2050</v>
      </c>
      <c r="D12816" t="s">
        <v>19722</v>
      </c>
    </row>
    <row r="12817" spans="1:4" x14ac:dyDescent="0.25">
      <c r="A12817" s="4" t="str">
        <f>HYPERLINK("http://www.autodoc.ru/Web/price/art/VWGLF09270L?analog=on","VWGLF09270L")</f>
        <v>VWGLF09270L</v>
      </c>
      <c r="B12817" s="1" t="s">
        <v>19723</v>
      </c>
      <c r="C12817" s="1" t="s">
        <v>2050</v>
      </c>
      <c r="D12817" t="s">
        <v>19439</v>
      </c>
    </row>
    <row r="12818" spans="1:4" x14ac:dyDescent="0.25">
      <c r="A12818" s="4" t="str">
        <f>HYPERLINK("http://www.autodoc.ru/Web/price/art/VWGLF09270R?analog=on","VWGLF09270R")</f>
        <v>VWGLF09270R</v>
      </c>
      <c r="B12818" s="1" t="s">
        <v>19724</v>
      </c>
      <c r="C12818" s="1" t="s">
        <v>2050</v>
      </c>
      <c r="D12818" t="s">
        <v>19441</v>
      </c>
    </row>
    <row r="12819" spans="1:4" x14ac:dyDescent="0.25">
      <c r="A12819" s="4" t="str">
        <f>HYPERLINK("http://www.autodoc.ru/Web/price/art/VWGLF09300L?analog=on","VWGLF09300L")</f>
        <v>VWGLF09300L</v>
      </c>
      <c r="B12819" s="1" t="s">
        <v>19725</v>
      </c>
      <c r="C12819" s="1" t="s">
        <v>2050</v>
      </c>
      <c r="D12819" t="s">
        <v>19726</v>
      </c>
    </row>
    <row r="12820" spans="1:4" x14ac:dyDescent="0.25">
      <c r="A12820" s="4" t="str">
        <f>HYPERLINK("http://www.autodoc.ru/Web/price/art/VWGLF09300R?analog=on","VWGLF09300R")</f>
        <v>VWGLF09300R</v>
      </c>
      <c r="B12820" s="1" t="s">
        <v>19727</v>
      </c>
      <c r="C12820" s="1" t="s">
        <v>2050</v>
      </c>
      <c r="D12820" t="s">
        <v>19728</v>
      </c>
    </row>
    <row r="12821" spans="1:4" x14ac:dyDescent="0.25">
      <c r="A12821" s="4" t="str">
        <f>HYPERLINK("http://www.autodoc.ru/Web/price/art/VWGLF09301L?analog=on","VWGLF09301L")</f>
        <v>VWGLF09301L</v>
      </c>
      <c r="B12821" s="1" t="s">
        <v>19725</v>
      </c>
      <c r="C12821" s="1" t="s">
        <v>2050</v>
      </c>
      <c r="D12821" t="s">
        <v>19729</v>
      </c>
    </row>
    <row r="12822" spans="1:4" x14ac:dyDescent="0.25">
      <c r="A12822" s="4" t="str">
        <f>HYPERLINK("http://www.autodoc.ru/Web/price/art/VWGLF09301R?analog=on","VWGLF09301R")</f>
        <v>VWGLF09301R</v>
      </c>
      <c r="B12822" s="1" t="s">
        <v>19727</v>
      </c>
      <c r="C12822" s="1" t="s">
        <v>2050</v>
      </c>
      <c r="D12822" t="s">
        <v>19730</v>
      </c>
    </row>
    <row r="12823" spans="1:4" x14ac:dyDescent="0.25">
      <c r="A12823" s="4" t="str">
        <f>HYPERLINK("http://www.autodoc.ru/Web/price/art/VWGLF09302L?analog=on","VWGLF09302L")</f>
        <v>VWGLF09302L</v>
      </c>
      <c r="B12823" s="1" t="s">
        <v>19731</v>
      </c>
      <c r="C12823" s="1" t="s">
        <v>2050</v>
      </c>
      <c r="D12823" t="s">
        <v>19732</v>
      </c>
    </row>
    <row r="12824" spans="1:4" x14ac:dyDescent="0.25">
      <c r="A12824" s="4" t="str">
        <f>HYPERLINK("http://www.autodoc.ru/Web/price/art/VWGLF09302R?analog=on","VWGLF09302R")</f>
        <v>VWGLF09302R</v>
      </c>
      <c r="B12824" s="1" t="s">
        <v>19733</v>
      </c>
      <c r="C12824" s="1" t="s">
        <v>2050</v>
      </c>
      <c r="D12824" t="s">
        <v>19734</v>
      </c>
    </row>
    <row r="12825" spans="1:4" x14ac:dyDescent="0.25">
      <c r="A12825" s="4" t="str">
        <f>HYPERLINK("http://www.autodoc.ru/Web/price/art/VWGLF09303L?analog=on","VWGLF09303L")</f>
        <v>VWGLF09303L</v>
      </c>
      <c r="B12825" s="1" t="s">
        <v>19725</v>
      </c>
      <c r="C12825" s="1" t="s">
        <v>2050</v>
      </c>
      <c r="D12825" t="s">
        <v>19735</v>
      </c>
    </row>
    <row r="12826" spans="1:4" x14ac:dyDescent="0.25">
      <c r="A12826" s="4" t="str">
        <f>HYPERLINK("http://www.autodoc.ru/Web/price/art/VWGLF09303R?analog=on","VWGLF09303R")</f>
        <v>VWGLF09303R</v>
      </c>
      <c r="B12826" s="1" t="s">
        <v>19727</v>
      </c>
      <c r="C12826" s="1" t="s">
        <v>2050</v>
      </c>
      <c r="D12826" t="s">
        <v>19736</v>
      </c>
    </row>
    <row r="12827" spans="1:4" x14ac:dyDescent="0.25">
      <c r="A12827" s="4" t="str">
        <f>HYPERLINK("http://www.autodoc.ru/Web/price/art/VWGLF09310N?analog=on","VWGLF09310N")</f>
        <v>VWGLF09310N</v>
      </c>
      <c r="B12827" s="1" t="s">
        <v>19737</v>
      </c>
      <c r="C12827" s="1" t="s">
        <v>2050</v>
      </c>
      <c r="D12827" t="s">
        <v>19738</v>
      </c>
    </row>
    <row r="12828" spans="1:4" x14ac:dyDescent="0.25">
      <c r="A12828" s="4" t="str">
        <f>HYPERLINK("http://www.autodoc.ru/Web/price/art/VWGLF09330?analog=on","VWGLF09330")</f>
        <v>VWGLF09330</v>
      </c>
      <c r="B12828" s="1" t="s">
        <v>19739</v>
      </c>
      <c r="C12828" s="1" t="s">
        <v>2050</v>
      </c>
      <c r="D12828" t="s">
        <v>19445</v>
      </c>
    </row>
    <row r="12829" spans="1:4" x14ac:dyDescent="0.25">
      <c r="A12829" s="4" t="str">
        <f>HYPERLINK("http://www.autodoc.ru/Web/price/art/VWGLF09350?analog=on","VWGLF09350")</f>
        <v>VWGLF09350</v>
      </c>
      <c r="B12829" s="1" t="s">
        <v>19740</v>
      </c>
      <c r="C12829" s="1" t="s">
        <v>2050</v>
      </c>
      <c r="D12829" t="s">
        <v>19618</v>
      </c>
    </row>
    <row r="12830" spans="1:4" x14ac:dyDescent="0.25">
      <c r="A12830" s="4" t="str">
        <f>HYPERLINK("http://www.autodoc.ru/Web/price/art/VWGLF09360?analog=on","VWGLF09360")</f>
        <v>VWGLF09360</v>
      </c>
      <c r="B12830" s="1" t="s">
        <v>19741</v>
      </c>
      <c r="C12830" s="1" t="s">
        <v>2050</v>
      </c>
      <c r="D12830" t="s">
        <v>19742</v>
      </c>
    </row>
    <row r="12831" spans="1:4" x14ac:dyDescent="0.25">
      <c r="A12831" s="4" t="str">
        <f>HYPERLINK("http://www.autodoc.ru/Web/price/art/VWGLF09361?analog=on","VWGLF09361")</f>
        <v>VWGLF09361</v>
      </c>
      <c r="B12831" s="1" t="s">
        <v>19741</v>
      </c>
      <c r="C12831" s="1" t="s">
        <v>2050</v>
      </c>
      <c r="D12831" t="s">
        <v>19743</v>
      </c>
    </row>
    <row r="12832" spans="1:4" x14ac:dyDescent="0.25">
      <c r="A12832" s="4" t="str">
        <f>HYPERLINK("http://www.autodoc.ru/Web/price/art/VWGLF09400L?analog=on","VWGLF09400L")</f>
        <v>VWGLF09400L</v>
      </c>
      <c r="B12832" s="1" t="s">
        <v>19744</v>
      </c>
      <c r="C12832" s="1" t="s">
        <v>2050</v>
      </c>
      <c r="D12832" t="s">
        <v>19745</v>
      </c>
    </row>
    <row r="12833" spans="1:4" x14ac:dyDescent="0.25">
      <c r="A12833" s="4" t="str">
        <f>HYPERLINK("http://www.autodoc.ru/Web/price/art/VWGLF09400R?analog=on","VWGLF09400R")</f>
        <v>VWGLF09400R</v>
      </c>
      <c r="B12833" s="1" t="s">
        <v>19746</v>
      </c>
      <c r="C12833" s="1" t="s">
        <v>2050</v>
      </c>
      <c r="D12833" t="s">
        <v>19747</v>
      </c>
    </row>
    <row r="12834" spans="1:4" x14ac:dyDescent="0.25">
      <c r="A12834" s="4" t="str">
        <f>HYPERLINK("http://www.autodoc.ru/Web/price/art/VWGLF094D0L?analog=on","VWGLF094D0L")</f>
        <v>VWGLF094D0L</v>
      </c>
      <c r="B12834" s="1" t="s">
        <v>19748</v>
      </c>
      <c r="C12834" s="1" t="s">
        <v>2050</v>
      </c>
      <c r="D12834" t="s">
        <v>19749</v>
      </c>
    </row>
    <row r="12835" spans="1:4" x14ac:dyDescent="0.25">
      <c r="A12835" s="4" t="str">
        <f>HYPERLINK("http://www.autodoc.ru/Web/price/art/VWGLF094D0R?analog=on","VWGLF094D0R")</f>
        <v>VWGLF094D0R</v>
      </c>
      <c r="B12835" s="1" t="s">
        <v>19750</v>
      </c>
      <c r="C12835" s="1" t="s">
        <v>2050</v>
      </c>
      <c r="D12835" t="s">
        <v>19751</v>
      </c>
    </row>
    <row r="12836" spans="1:4" x14ac:dyDescent="0.25">
      <c r="A12836" s="4" t="str">
        <f>HYPERLINK("http://www.autodoc.ru/Web/price/art/VWGLF09450L?analog=on","VWGLF09450L")</f>
        <v>VWGLF09450L</v>
      </c>
      <c r="B12836" s="1" t="s">
        <v>19752</v>
      </c>
      <c r="C12836" s="1" t="s">
        <v>2050</v>
      </c>
      <c r="D12836" t="s">
        <v>19753</v>
      </c>
    </row>
    <row r="12837" spans="1:4" x14ac:dyDescent="0.25">
      <c r="A12837" s="4" t="str">
        <f>HYPERLINK("http://www.autodoc.ru/Web/price/art/VWGLF09450R?analog=on","VWGLF09450R")</f>
        <v>VWGLF09450R</v>
      </c>
      <c r="B12837" s="1" t="s">
        <v>19754</v>
      </c>
      <c r="C12837" s="1" t="s">
        <v>2050</v>
      </c>
      <c r="D12837" t="s">
        <v>19755</v>
      </c>
    </row>
    <row r="12838" spans="1:4" x14ac:dyDescent="0.25">
      <c r="A12838" s="4" t="str">
        <f>HYPERLINK("http://www.autodoc.ru/Web/price/art/VWGLF09451L?analog=on","VWGLF09451L")</f>
        <v>VWGLF09451L</v>
      </c>
      <c r="B12838" s="1" t="s">
        <v>19756</v>
      </c>
      <c r="C12838" s="1" t="s">
        <v>2050</v>
      </c>
      <c r="D12838" t="s">
        <v>19757</v>
      </c>
    </row>
    <row r="12839" spans="1:4" x14ac:dyDescent="0.25">
      <c r="A12839" s="4" t="str">
        <f>HYPERLINK("http://www.autodoc.ru/Web/price/art/VWGLF09451R?analog=on","VWGLF09451R")</f>
        <v>VWGLF09451R</v>
      </c>
      <c r="B12839" s="1" t="s">
        <v>19758</v>
      </c>
      <c r="C12839" s="1" t="s">
        <v>2050</v>
      </c>
      <c r="D12839" t="s">
        <v>19759</v>
      </c>
    </row>
    <row r="12840" spans="1:4" x14ac:dyDescent="0.25">
      <c r="A12840" s="4" t="str">
        <f>HYPERLINK("http://www.autodoc.ru/Web/price/art/VWGLF09452L?analog=on","VWGLF09452L")</f>
        <v>VWGLF09452L</v>
      </c>
      <c r="B12840" s="1" t="s">
        <v>19752</v>
      </c>
      <c r="C12840" s="1" t="s">
        <v>2050</v>
      </c>
      <c r="D12840" t="s">
        <v>19760</v>
      </c>
    </row>
    <row r="12841" spans="1:4" x14ac:dyDescent="0.25">
      <c r="A12841" s="4" t="str">
        <f>HYPERLINK("http://www.autodoc.ru/Web/price/art/VWGLF09452R?analog=on","VWGLF09452R")</f>
        <v>VWGLF09452R</v>
      </c>
      <c r="B12841" s="1" t="s">
        <v>19754</v>
      </c>
      <c r="C12841" s="1" t="s">
        <v>2050</v>
      </c>
      <c r="D12841" t="s">
        <v>19761</v>
      </c>
    </row>
    <row r="12842" spans="1:4" x14ac:dyDescent="0.25">
      <c r="A12842" s="4" t="str">
        <f>HYPERLINK("http://www.autodoc.ru/Web/price/art/VWGLF09453L?analog=on","VWGLF09453L")</f>
        <v>VWGLF09453L</v>
      </c>
      <c r="B12842" s="1" t="s">
        <v>19762</v>
      </c>
      <c r="C12842" s="1" t="s">
        <v>2050</v>
      </c>
      <c r="D12842" t="s">
        <v>19763</v>
      </c>
    </row>
    <row r="12843" spans="1:4" x14ac:dyDescent="0.25">
      <c r="A12843" s="4" t="str">
        <f>HYPERLINK("http://www.autodoc.ru/Web/price/art/VWGLF09453R?analog=on","VWGLF09453R")</f>
        <v>VWGLF09453R</v>
      </c>
      <c r="B12843" s="1" t="s">
        <v>19764</v>
      </c>
      <c r="C12843" s="1" t="s">
        <v>2050</v>
      </c>
      <c r="D12843" t="s">
        <v>19765</v>
      </c>
    </row>
    <row r="12844" spans="1:4" x14ac:dyDescent="0.25">
      <c r="A12844" s="4" t="str">
        <f>HYPERLINK("http://www.autodoc.ru/Web/price/art/VWGLF09460L?analog=on","VWGLF09460L")</f>
        <v>VWGLF09460L</v>
      </c>
      <c r="B12844" s="1" t="s">
        <v>19766</v>
      </c>
      <c r="C12844" s="1" t="s">
        <v>2050</v>
      </c>
      <c r="D12844" t="s">
        <v>19767</v>
      </c>
    </row>
    <row r="12845" spans="1:4" x14ac:dyDescent="0.25">
      <c r="A12845" s="4" t="str">
        <f>HYPERLINK("http://www.autodoc.ru/Web/price/art/VWGLF09460R?analog=on","VWGLF09460R")</f>
        <v>VWGLF09460R</v>
      </c>
      <c r="B12845" s="1" t="s">
        <v>19768</v>
      </c>
      <c r="C12845" s="1" t="s">
        <v>2050</v>
      </c>
      <c r="D12845" t="s">
        <v>19769</v>
      </c>
    </row>
    <row r="12846" spans="1:4" x14ac:dyDescent="0.25">
      <c r="A12846" s="4" t="str">
        <f>HYPERLINK("http://www.autodoc.ru/Web/price/art/VWGLF094G0?analog=on","VWGLF094G0")</f>
        <v>VWGLF094G0</v>
      </c>
      <c r="B12846" s="1" t="s">
        <v>19770</v>
      </c>
      <c r="C12846" s="1" t="s">
        <v>2050</v>
      </c>
      <c r="D12846" t="s">
        <v>19771</v>
      </c>
    </row>
    <row r="12847" spans="1:4" x14ac:dyDescent="0.25">
      <c r="A12847" s="4" t="str">
        <f>HYPERLINK("http://www.autodoc.ru/Web/price/art/VWGLF09470XL?analog=on","VWGLF09470XL")</f>
        <v>VWGLF09470XL</v>
      </c>
      <c r="B12847" s="1" t="s">
        <v>19772</v>
      </c>
      <c r="C12847" s="1" t="s">
        <v>2050</v>
      </c>
      <c r="D12847" t="s">
        <v>19773</v>
      </c>
    </row>
    <row r="12848" spans="1:4" x14ac:dyDescent="0.25">
      <c r="A12848" s="4" t="str">
        <f>HYPERLINK("http://www.autodoc.ru/Web/price/art/VWGLF09470XR?analog=on","VWGLF09470XR")</f>
        <v>VWGLF09470XR</v>
      </c>
      <c r="B12848" s="1" t="s">
        <v>19774</v>
      </c>
      <c r="C12848" s="1" t="s">
        <v>2050</v>
      </c>
      <c r="D12848" t="s">
        <v>19775</v>
      </c>
    </row>
    <row r="12849" spans="1:4" x14ac:dyDescent="0.25">
      <c r="A12849" s="4" t="str">
        <f>HYPERLINK("http://www.autodoc.ru/Web/price/art/VWGLF094G1?analog=on","VWGLF094G1")</f>
        <v>VWGLF094G1</v>
      </c>
      <c r="B12849" s="1" t="s">
        <v>19776</v>
      </c>
      <c r="C12849" s="1" t="s">
        <v>2050</v>
      </c>
      <c r="D12849" t="s">
        <v>19777</v>
      </c>
    </row>
    <row r="12850" spans="1:4" x14ac:dyDescent="0.25">
      <c r="A12850" s="4" t="str">
        <f>HYPERLINK("http://www.autodoc.ru/Web/price/art/VWGLF09490L?analog=on","VWGLF09490L")</f>
        <v>VWGLF09490L</v>
      </c>
      <c r="C12850" s="1" t="s">
        <v>2050</v>
      </c>
      <c r="D12850" t="s">
        <v>19778</v>
      </c>
    </row>
    <row r="12851" spans="1:4" x14ac:dyDescent="0.25">
      <c r="A12851" s="4" t="str">
        <f>HYPERLINK("http://www.autodoc.ru/Web/price/art/VWGLF09490R?analog=on","VWGLF09490R")</f>
        <v>VWGLF09490R</v>
      </c>
      <c r="C12851" s="1" t="s">
        <v>2050</v>
      </c>
      <c r="D12851" t="s">
        <v>19779</v>
      </c>
    </row>
    <row r="12852" spans="1:4" x14ac:dyDescent="0.25">
      <c r="A12852" s="4" t="str">
        <f>HYPERLINK("http://www.autodoc.ru/Web/price/art/VWGLF09510L?analog=on","VWGLF09510L")</f>
        <v>VWGLF09510L</v>
      </c>
      <c r="B12852" s="1" t="s">
        <v>19780</v>
      </c>
      <c r="C12852" s="1" t="s">
        <v>2050</v>
      </c>
      <c r="D12852" t="s">
        <v>19781</v>
      </c>
    </row>
    <row r="12853" spans="1:4" x14ac:dyDescent="0.25">
      <c r="A12853" s="4" t="str">
        <f>HYPERLINK("http://www.autodoc.ru/Web/price/art/VWGLF09510R?analog=on","VWGLF09510R")</f>
        <v>VWGLF09510R</v>
      </c>
      <c r="B12853" s="1" t="s">
        <v>19782</v>
      </c>
      <c r="C12853" s="1" t="s">
        <v>2050</v>
      </c>
      <c r="D12853" t="s">
        <v>19783</v>
      </c>
    </row>
    <row r="12854" spans="1:4" x14ac:dyDescent="0.25">
      <c r="A12854" s="4" t="str">
        <f>HYPERLINK("http://www.autodoc.ru/Web/price/art/VWGLF09520L?analog=on","VWGLF09520L")</f>
        <v>VWGLF09520L</v>
      </c>
      <c r="B12854" s="1" t="s">
        <v>19784</v>
      </c>
      <c r="C12854" s="1" t="s">
        <v>2050</v>
      </c>
      <c r="D12854" t="s">
        <v>19785</v>
      </c>
    </row>
    <row r="12855" spans="1:4" x14ac:dyDescent="0.25">
      <c r="A12855" s="4" t="str">
        <f>HYPERLINK("http://www.autodoc.ru/Web/price/art/VWGLF09520R?analog=on","VWGLF09520R")</f>
        <v>VWGLF09520R</v>
      </c>
      <c r="B12855" s="1" t="s">
        <v>19786</v>
      </c>
      <c r="C12855" s="1" t="s">
        <v>2050</v>
      </c>
      <c r="D12855" t="s">
        <v>19787</v>
      </c>
    </row>
    <row r="12856" spans="1:4" x14ac:dyDescent="0.25">
      <c r="A12856" s="4" t="str">
        <f>HYPERLINK("http://www.autodoc.ru/Web/price/art/VWGLF09560L?analog=on","VWGLF09560L")</f>
        <v>VWGLF09560L</v>
      </c>
      <c r="B12856" s="1" t="s">
        <v>19788</v>
      </c>
      <c r="C12856" s="1" t="s">
        <v>2050</v>
      </c>
      <c r="D12856" t="s">
        <v>19789</v>
      </c>
    </row>
    <row r="12857" spans="1:4" x14ac:dyDescent="0.25">
      <c r="A12857" s="4" t="str">
        <f>HYPERLINK("http://www.autodoc.ru/Web/price/art/VWGLF09560R?analog=on","VWGLF09560R")</f>
        <v>VWGLF09560R</v>
      </c>
      <c r="B12857" s="1" t="s">
        <v>19790</v>
      </c>
      <c r="C12857" s="1" t="s">
        <v>2050</v>
      </c>
      <c r="D12857" t="s">
        <v>19791</v>
      </c>
    </row>
    <row r="12858" spans="1:4" x14ac:dyDescent="0.25">
      <c r="A12858" s="4" t="str">
        <f>HYPERLINK("http://www.autodoc.ru/Web/price/art/VWGLF09600?analog=on","VWGLF09600")</f>
        <v>VWGLF09600</v>
      </c>
      <c r="B12858" s="1" t="s">
        <v>19792</v>
      </c>
      <c r="C12858" s="1" t="s">
        <v>2050</v>
      </c>
      <c r="D12858" t="s">
        <v>19793</v>
      </c>
    </row>
    <row r="12859" spans="1:4" x14ac:dyDescent="0.25">
      <c r="A12859" s="4" t="str">
        <f>HYPERLINK("http://www.autodoc.ru/Web/price/art/VWGLF09630?analog=on","VWGLF09630")</f>
        <v>VWGLF09630</v>
      </c>
      <c r="B12859" s="1" t="s">
        <v>19794</v>
      </c>
      <c r="C12859" s="1" t="s">
        <v>2050</v>
      </c>
      <c r="D12859" t="s">
        <v>19640</v>
      </c>
    </row>
    <row r="12860" spans="1:4" x14ac:dyDescent="0.25">
      <c r="A12860" s="4" t="str">
        <f>HYPERLINK("http://www.autodoc.ru/Web/price/art/VWGLF09640?analog=on","VWGLF09640")</f>
        <v>VWGLF09640</v>
      </c>
      <c r="B12860" s="1" t="s">
        <v>19795</v>
      </c>
      <c r="C12860" s="1" t="s">
        <v>2050</v>
      </c>
      <c r="D12860" t="s">
        <v>19796</v>
      </c>
    </row>
    <row r="12861" spans="1:4" x14ac:dyDescent="0.25">
      <c r="A12861" s="4" t="str">
        <f>HYPERLINK("http://www.autodoc.ru/Web/price/art/VWGLF09641?analog=on","VWGLF09641")</f>
        <v>VWGLF09641</v>
      </c>
      <c r="B12861" s="1" t="s">
        <v>19797</v>
      </c>
      <c r="C12861" s="1" t="s">
        <v>2050</v>
      </c>
      <c r="D12861" t="s">
        <v>19798</v>
      </c>
    </row>
    <row r="12862" spans="1:4" x14ac:dyDescent="0.25">
      <c r="A12862" s="4" t="str">
        <f>HYPERLINK("http://www.autodoc.ru/Web/price/art/VWGLF09642?analog=on","VWGLF09642")</f>
        <v>VWGLF09642</v>
      </c>
      <c r="B12862" s="1" t="s">
        <v>19797</v>
      </c>
      <c r="C12862" s="1" t="s">
        <v>2050</v>
      </c>
      <c r="D12862" t="s">
        <v>19447</v>
      </c>
    </row>
    <row r="12863" spans="1:4" x14ac:dyDescent="0.25">
      <c r="A12863" s="4" t="str">
        <f>HYPERLINK("http://www.autodoc.ru/Web/price/art/VWGLF09643?analog=on","VWGLF09643")</f>
        <v>VWGLF09643</v>
      </c>
      <c r="B12863" s="1" t="s">
        <v>19795</v>
      </c>
      <c r="C12863" s="1" t="s">
        <v>2050</v>
      </c>
      <c r="D12863" t="s">
        <v>19799</v>
      </c>
    </row>
    <row r="12864" spans="1:4" x14ac:dyDescent="0.25">
      <c r="A12864" s="4" t="str">
        <f>HYPERLINK("http://www.autodoc.ru/Web/price/art/VWGLF09680B?analog=on","VWGLF09680B")</f>
        <v>VWGLF09680B</v>
      </c>
      <c r="B12864" s="1" t="s">
        <v>19800</v>
      </c>
      <c r="C12864" s="1" t="s">
        <v>2050</v>
      </c>
      <c r="D12864" t="s">
        <v>19801</v>
      </c>
    </row>
    <row r="12865" spans="1:4" x14ac:dyDescent="0.25">
      <c r="A12865" s="4" t="str">
        <f>HYPERLINK("http://www.autodoc.ru/Web/price/art/VWGLF09681?analog=on","VWGLF09681")</f>
        <v>VWGLF09681</v>
      </c>
      <c r="B12865" s="1" t="s">
        <v>19802</v>
      </c>
      <c r="C12865" s="1" t="s">
        <v>2050</v>
      </c>
      <c r="D12865" t="s">
        <v>19803</v>
      </c>
    </row>
    <row r="12866" spans="1:4" x14ac:dyDescent="0.25">
      <c r="A12866" s="4" t="str">
        <f>HYPERLINK("http://www.autodoc.ru/Web/price/art/VWGLF09700?analog=on","VWGLF09700")</f>
        <v>VWGLF09700</v>
      </c>
      <c r="B12866" s="1" t="s">
        <v>19804</v>
      </c>
      <c r="C12866" s="1" t="s">
        <v>2050</v>
      </c>
      <c r="D12866" t="s">
        <v>19457</v>
      </c>
    </row>
    <row r="12867" spans="1:4" x14ac:dyDescent="0.25">
      <c r="A12867" s="4" t="str">
        <f>HYPERLINK("http://www.autodoc.ru/Web/price/art/VWGLF09701?analog=on","VWGLF09701")</f>
        <v>VWGLF09701</v>
      </c>
      <c r="B12867" s="1" t="s">
        <v>19804</v>
      </c>
      <c r="C12867" s="1" t="s">
        <v>2050</v>
      </c>
      <c r="D12867" t="s">
        <v>19805</v>
      </c>
    </row>
    <row r="12868" spans="1:4" x14ac:dyDescent="0.25">
      <c r="A12868" s="4" t="str">
        <f>HYPERLINK("http://www.autodoc.ru/Web/price/art/VWGLF09740L?analog=on","VWGLF09740L")</f>
        <v>VWGLF09740L</v>
      </c>
      <c r="B12868" s="1" t="s">
        <v>19806</v>
      </c>
      <c r="C12868" s="1" t="s">
        <v>2050</v>
      </c>
      <c r="D12868" t="s">
        <v>19807</v>
      </c>
    </row>
    <row r="12869" spans="1:4" x14ac:dyDescent="0.25">
      <c r="A12869" s="4" t="str">
        <f>HYPERLINK("http://www.autodoc.ru/Web/price/art/VWGLF09740R?analog=on","VWGLF09740R")</f>
        <v>VWGLF09740R</v>
      </c>
      <c r="B12869" s="1" t="s">
        <v>19808</v>
      </c>
      <c r="C12869" s="1" t="s">
        <v>2050</v>
      </c>
      <c r="D12869" t="s">
        <v>19809</v>
      </c>
    </row>
    <row r="12870" spans="1:4" x14ac:dyDescent="0.25">
      <c r="A12870" s="4" t="str">
        <f>HYPERLINK("http://www.autodoc.ru/Web/price/art/VWGLF09750L?analog=on","VWGLF09750L")</f>
        <v>VWGLF09750L</v>
      </c>
      <c r="B12870" s="1" t="s">
        <v>19810</v>
      </c>
      <c r="C12870" s="1" t="s">
        <v>2050</v>
      </c>
      <c r="D12870" t="s">
        <v>19811</v>
      </c>
    </row>
    <row r="12871" spans="1:4" x14ac:dyDescent="0.25">
      <c r="A12871" s="4" t="str">
        <f>HYPERLINK("http://www.autodoc.ru/Web/price/art/VWGLF09750R?analog=on","VWGLF09750R")</f>
        <v>VWGLF09750R</v>
      </c>
      <c r="B12871" s="1" t="s">
        <v>19812</v>
      </c>
      <c r="C12871" s="1" t="s">
        <v>2050</v>
      </c>
      <c r="D12871" t="s">
        <v>19813</v>
      </c>
    </row>
    <row r="12872" spans="1:4" x14ac:dyDescent="0.25">
      <c r="A12872" s="4" t="str">
        <f>HYPERLINK("http://www.autodoc.ru/Web/price/art/VWGLF09760TTN?analog=on","VWGLF09760TTN")</f>
        <v>VWGLF09760TTN</v>
      </c>
      <c r="B12872" s="1" t="s">
        <v>19814</v>
      </c>
      <c r="C12872" s="1" t="s">
        <v>2050</v>
      </c>
      <c r="D12872" t="s">
        <v>19815</v>
      </c>
    </row>
    <row r="12873" spans="1:4" x14ac:dyDescent="0.25">
      <c r="A12873" s="4" t="str">
        <f>HYPERLINK("http://www.autodoc.ru/Web/price/art/VWGLF09761RTN?analog=on","VWGLF09761RTN")</f>
        <v>VWGLF09761RTN</v>
      </c>
      <c r="B12873" s="1" t="s">
        <v>19814</v>
      </c>
      <c r="C12873" s="1" t="s">
        <v>2050</v>
      </c>
      <c r="D12873" t="s">
        <v>19816</v>
      </c>
    </row>
    <row r="12874" spans="1:4" x14ac:dyDescent="0.25">
      <c r="A12874" s="4" t="str">
        <f>HYPERLINK("http://www.autodoc.ru/Web/price/art/VWGLF09762RTN?analog=on","VWGLF09762RTN")</f>
        <v>VWGLF09762RTN</v>
      </c>
      <c r="B12874" s="1" t="s">
        <v>19814</v>
      </c>
      <c r="C12874" s="1" t="s">
        <v>2050</v>
      </c>
      <c r="D12874" t="s">
        <v>19817</v>
      </c>
    </row>
    <row r="12875" spans="1:4" x14ac:dyDescent="0.25">
      <c r="A12875" s="4" t="str">
        <f>HYPERLINK("http://www.autodoc.ru/Web/price/art/VWGLF09763HN?analog=on","VWGLF09763HN")</f>
        <v>VWGLF09763HN</v>
      </c>
      <c r="B12875" s="1" t="s">
        <v>19814</v>
      </c>
      <c r="C12875" s="1" t="s">
        <v>2050</v>
      </c>
      <c r="D12875" t="s">
        <v>19818</v>
      </c>
    </row>
    <row r="12876" spans="1:4" x14ac:dyDescent="0.25">
      <c r="A12876" s="4" t="str">
        <f>HYPERLINK("http://www.autodoc.ru/Web/price/art/VWGLF09764HN?analog=on","VWGLF09764HN")</f>
        <v>VWGLF09764HN</v>
      </c>
      <c r="B12876" s="1" t="s">
        <v>19814</v>
      </c>
      <c r="C12876" s="1" t="s">
        <v>2050</v>
      </c>
      <c r="D12876" t="s">
        <v>19819</v>
      </c>
    </row>
    <row r="12877" spans="1:4" x14ac:dyDescent="0.25">
      <c r="A12877" s="4" t="str">
        <f>HYPERLINK("http://www.autodoc.ru/Web/price/art/VWGLF09765TTN?analog=on","VWGLF09765TTN")</f>
        <v>VWGLF09765TTN</v>
      </c>
      <c r="B12877" s="1" t="s">
        <v>19814</v>
      </c>
      <c r="C12877" s="1" t="s">
        <v>2050</v>
      </c>
      <c r="D12877" t="s">
        <v>19820</v>
      </c>
    </row>
    <row r="12878" spans="1:4" x14ac:dyDescent="0.25">
      <c r="A12878" s="4" t="str">
        <f>HYPERLINK("http://www.autodoc.ru/Web/price/art/VWGLF099A0L?analog=on","VWGLF099A0L")</f>
        <v>VWGLF099A0L</v>
      </c>
      <c r="B12878" s="1" t="s">
        <v>19821</v>
      </c>
      <c r="C12878" s="1" t="s">
        <v>2050</v>
      </c>
      <c r="D12878" t="s">
        <v>19822</v>
      </c>
    </row>
    <row r="12879" spans="1:4" x14ac:dyDescent="0.25">
      <c r="A12879" s="4" t="str">
        <f>HYPERLINK("http://www.autodoc.ru/Web/price/art/VWGLF099A0R?analog=on","VWGLF099A0R")</f>
        <v>VWGLF099A0R</v>
      </c>
      <c r="B12879" s="1" t="s">
        <v>19823</v>
      </c>
      <c r="C12879" s="1" t="s">
        <v>2050</v>
      </c>
      <c r="D12879" t="s">
        <v>19824</v>
      </c>
    </row>
    <row r="12880" spans="1:4" x14ac:dyDescent="0.25">
      <c r="A12880" s="4" t="str">
        <f>HYPERLINK("http://www.autodoc.ru/Web/price/art/VWGLF099A1L?analog=on","VWGLF099A1L")</f>
        <v>VWGLF099A1L</v>
      </c>
      <c r="B12880" s="1" t="s">
        <v>19825</v>
      </c>
      <c r="C12880" s="1" t="s">
        <v>2050</v>
      </c>
      <c r="D12880" t="s">
        <v>19826</v>
      </c>
    </row>
    <row r="12881" spans="1:4" x14ac:dyDescent="0.25">
      <c r="A12881" s="4" t="str">
        <f>HYPERLINK("http://www.autodoc.ru/Web/price/art/VWGLF099A1R?analog=on","VWGLF099A1R")</f>
        <v>VWGLF099A1R</v>
      </c>
      <c r="B12881" s="1" t="s">
        <v>19827</v>
      </c>
      <c r="C12881" s="1" t="s">
        <v>2050</v>
      </c>
      <c r="D12881" t="s">
        <v>19828</v>
      </c>
    </row>
    <row r="12882" spans="1:4" x14ac:dyDescent="0.25">
      <c r="A12882" s="4" t="str">
        <f>HYPERLINK("http://www.autodoc.ru/Web/price/art/VWGLF099B0L?analog=on","VWGLF099B0L")</f>
        <v>VWGLF099B0L</v>
      </c>
      <c r="B12882" s="1" t="s">
        <v>19829</v>
      </c>
      <c r="C12882" s="1" t="s">
        <v>2050</v>
      </c>
      <c r="D12882" t="s">
        <v>19830</v>
      </c>
    </row>
    <row r="12883" spans="1:4" x14ac:dyDescent="0.25">
      <c r="A12883" s="4" t="str">
        <f>HYPERLINK("http://www.autodoc.ru/Web/price/art/VWGLF099B0R?analog=on","VWGLF099B0R")</f>
        <v>VWGLF099B0R</v>
      </c>
      <c r="B12883" s="1" t="s">
        <v>19831</v>
      </c>
      <c r="C12883" s="1" t="s">
        <v>2050</v>
      </c>
      <c r="D12883" t="s">
        <v>19832</v>
      </c>
    </row>
    <row r="12884" spans="1:4" x14ac:dyDescent="0.25">
      <c r="A12884" s="4" t="str">
        <f>HYPERLINK("http://www.autodoc.ru/Web/price/art/VWGLF099C0Z?analog=on","VWGLF099C0Z")</f>
        <v>VWGLF099C0Z</v>
      </c>
      <c r="B12884" s="1" t="s">
        <v>19833</v>
      </c>
      <c r="C12884" s="1" t="s">
        <v>2050</v>
      </c>
      <c r="D12884" t="s">
        <v>19834</v>
      </c>
    </row>
    <row r="12885" spans="1:4" x14ac:dyDescent="0.25">
      <c r="A12885" s="4" t="str">
        <f>HYPERLINK("http://www.autodoc.ru/Web/price/art/SDSUP089F0?analog=on","SDSUP089F0")</f>
        <v>SDSUP089F0</v>
      </c>
      <c r="B12885" s="1" t="s">
        <v>18205</v>
      </c>
      <c r="C12885" s="1" t="s">
        <v>483</v>
      </c>
      <c r="D12885" t="s">
        <v>18206</v>
      </c>
    </row>
    <row r="12886" spans="1:4" x14ac:dyDescent="0.25">
      <c r="A12886" s="4" t="str">
        <f>HYPERLINK("http://www.autodoc.ru/Web/price/art/VWGLF04970?analog=on","VWGLF04970")</f>
        <v>VWGLF04970</v>
      </c>
      <c r="B12886" s="1" t="s">
        <v>18132</v>
      </c>
      <c r="C12886" s="1" t="s">
        <v>711</v>
      </c>
      <c r="D12886" t="s">
        <v>18133</v>
      </c>
    </row>
    <row r="12887" spans="1:4" x14ac:dyDescent="0.25">
      <c r="A12887" s="4" t="str">
        <f>HYPERLINK("http://www.autodoc.ru/Web/price/art/VWGLF099R0L?analog=on","VWGLF099R0L")</f>
        <v>VWGLF099R0L</v>
      </c>
      <c r="B12887" s="1" t="s">
        <v>19835</v>
      </c>
      <c r="C12887" s="1" t="s">
        <v>2050</v>
      </c>
      <c r="D12887" t="s">
        <v>19662</v>
      </c>
    </row>
    <row r="12888" spans="1:4" x14ac:dyDescent="0.25">
      <c r="A12888" s="4" t="str">
        <f>HYPERLINK("http://www.autodoc.ru/Web/price/art/VWGLF989R0L?analog=on","VWGLF989R0L")</f>
        <v>VWGLF989R0L</v>
      </c>
      <c r="B12888" s="1" t="s">
        <v>19473</v>
      </c>
      <c r="C12888" s="1" t="s">
        <v>699</v>
      </c>
      <c r="D12888" t="s">
        <v>19474</v>
      </c>
    </row>
    <row r="12889" spans="1:4" x14ac:dyDescent="0.25">
      <c r="A12889" s="4" t="str">
        <f>HYPERLINK("http://www.autodoc.ru/Web/price/art/VWGLF099R0R?analog=on","VWGLF099R0R")</f>
        <v>VWGLF099R0R</v>
      </c>
      <c r="B12889" s="1" t="s">
        <v>19836</v>
      </c>
      <c r="C12889" s="1" t="s">
        <v>2050</v>
      </c>
      <c r="D12889" t="s">
        <v>19664</v>
      </c>
    </row>
    <row r="12890" spans="1:4" x14ac:dyDescent="0.25">
      <c r="A12890" s="4" t="str">
        <f>HYPERLINK("http://www.autodoc.ru/Web/price/art/VWGLF989R0R?analog=on","VWGLF989R0R")</f>
        <v>VWGLF989R0R</v>
      </c>
      <c r="B12890" s="1" t="s">
        <v>19475</v>
      </c>
      <c r="C12890" s="1" t="s">
        <v>699</v>
      </c>
      <c r="D12890" t="s">
        <v>19476</v>
      </c>
    </row>
    <row r="12891" spans="1:4" x14ac:dyDescent="0.25">
      <c r="A12891" s="4" t="str">
        <f>HYPERLINK("http://www.autodoc.ru/Web/price/art/VWGLF099R1L?analog=on","VWGLF099R1L")</f>
        <v>VWGLF099R1L</v>
      </c>
      <c r="B12891" s="1" t="s">
        <v>19837</v>
      </c>
      <c r="C12891" s="1" t="s">
        <v>2050</v>
      </c>
      <c r="D12891" t="s">
        <v>19478</v>
      </c>
    </row>
    <row r="12892" spans="1:4" x14ac:dyDescent="0.25">
      <c r="A12892" s="4" t="str">
        <f>HYPERLINK("http://www.autodoc.ru/Web/price/art/VWGLF099R1R?analog=on","VWGLF099R1R")</f>
        <v>VWGLF099R1R</v>
      </c>
      <c r="B12892" s="1" t="s">
        <v>19838</v>
      </c>
      <c r="C12892" s="1" t="s">
        <v>2050</v>
      </c>
      <c r="D12892" t="s">
        <v>19480</v>
      </c>
    </row>
    <row r="12893" spans="1:4" x14ac:dyDescent="0.25">
      <c r="A12893" s="3" t="s">
        <v>19839</v>
      </c>
      <c r="B12893" s="3"/>
      <c r="C12893" s="3"/>
      <c r="D12893" s="3"/>
    </row>
    <row r="12894" spans="1:4" x14ac:dyDescent="0.25">
      <c r="A12894" s="4" t="str">
        <f>HYPERLINK("http://www.autodoc.ru/Web/price/art/VWGLF12000BL?analog=on","VWGLF12000BL")</f>
        <v>VWGLF12000BL</v>
      </c>
      <c r="B12894" s="1" t="s">
        <v>19840</v>
      </c>
      <c r="C12894" s="1" t="s">
        <v>546</v>
      </c>
      <c r="D12894" t="s">
        <v>19546</v>
      </c>
    </row>
    <row r="12895" spans="1:4" x14ac:dyDescent="0.25">
      <c r="A12895" s="4" t="str">
        <f>HYPERLINK("http://www.autodoc.ru/Web/price/art/VWGLF12000BR?analog=on","VWGLF12000BR")</f>
        <v>VWGLF12000BR</v>
      </c>
      <c r="B12895" s="1" t="s">
        <v>19841</v>
      </c>
      <c r="C12895" s="1" t="s">
        <v>546</v>
      </c>
      <c r="D12895" t="s">
        <v>19548</v>
      </c>
    </row>
    <row r="12896" spans="1:4" x14ac:dyDescent="0.25">
      <c r="A12896" s="4" t="str">
        <f>HYPERLINK("http://www.autodoc.ru/Web/price/art/VWGLF12001BL?analog=on","VWGLF12001BL")</f>
        <v>VWGLF12001BL</v>
      </c>
      <c r="B12896" s="1" t="s">
        <v>19842</v>
      </c>
      <c r="C12896" s="1" t="s">
        <v>546</v>
      </c>
      <c r="D12896" t="s">
        <v>19843</v>
      </c>
    </row>
    <row r="12897" spans="1:4" x14ac:dyDescent="0.25">
      <c r="A12897" s="4" t="str">
        <f>HYPERLINK("http://www.autodoc.ru/Web/price/art/VWGLF12001BR?analog=on","VWGLF12001BR")</f>
        <v>VWGLF12001BR</v>
      </c>
      <c r="B12897" s="1" t="s">
        <v>19844</v>
      </c>
      <c r="C12897" s="1" t="s">
        <v>546</v>
      </c>
      <c r="D12897" t="s">
        <v>19845</v>
      </c>
    </row>
    <row r="12898" spans="1:4" x14ac:dyDescent="0.25">
      <c r="A12898" s="4" t="str">
        <f>HYPERLINK("http://www.autodoc.ru/Web/price/art/VWGLF12002BN?analog=on","VWGLF12002BN")</f>
        <v>VWGLF12002BN</v>
      </c>
      <c r="C12898" s="1" t="s">
        <v>546</v>
      </c>
      <c r="D12898" t="s">
        <v>19846</v>
      </c>
    </row>
    <row r="12899" spans="1:4" x14ac:dyDescent="0.25">
      <c r="A12899" s="4" t="str">
        <f>HYPERLINK("http://www.autodoc.ru/Web/price/art/VWGLF12050L?analog=on","VWGLF12050L")</f>
        <v>VWGLF12050L</v>
      </c>
      <c r="B12899" s="1" t="s">
        <v>19847</v>
      </c>
      <c r="C12899" s="1" t="s">
        <v>546</v>
      </c>
      <c r="D12899" t="s">
        <v>19677</v>
      </c>
    </row>
    <row r="12900" spans="1:4" x14ac:dyDescent="0.25">
      <c r="A12900" s="4" t="str">
        <f>HYPERLINK("http://www.autodoc.ru/Web/price/art/VWGLF12050R?analog=on","VWGLF12050R")</f>
        <v>VWGLF12050R</v>
      </c>
      <c r="B12900" s="1" t="s">
        <v>19848</v>
      </c>
      <c r="C12900" s="1" t="s">
        <v>546</v>
      </c>
      <c r="D12900" t="s">
        <v>19679</v>
      </c>
    </row>
    <row r="12901" spans="1:4" x14ac:dyDescent="0.25">
      <c r="A12901" s="4" t="str">
        <f>HYPERLINK("http://www.autodoc.ru/Web/price/art/VWGLF12051L?analog=on","VWGLF12051L")</f>
        <v>VWGLF12051L</v>
      </c>
      <c r="B12901" s="1" t="s">
        <v>19847</v>
      </c>
      <c r="C12901" s="1" t="s">
        <v>546</v>
      </c>
      <c r="D12901" t="s">
        <v>19849</v>
      </c>
    </row>
    <row r="12902" spans="1:4" x14ac:dyDescent="0.25">
      <c r="A12902" s="4" t="str">
        <f>HYPERLINK("http://www.autodoc.ru/Web/price/art/VWGLF12051R?analog=on","VWGLF12051R")</f>
        <v>VWGLF12051R</v>
      </c>
      <c r="B12902" s="1" t="s">
        <v>19848</v>
      </c>
      <c r="C12902" s="1" t="s">
        <v>546</v>
      </c>
      <c r="D12902" t="s">
        <v>19850</v>
      </c>
    </row>
    <row r="12903" spans="1:4" x14ac:dyDescent="0.25">
      <c r="A12903" s="4" t="str">
        <f>HYPERLINK("http://www.autodoc.ru/Web/price/art/VWGLF12070L?analog=on","VWGLF12070L")</f>
        <v>VWGLF12070L</v>
      </c>
      <c r="B12903" s="1" t="s">
        <v>19851</v>
      </c>
      <c r="C12903" s="1" t="s">
        <v>546</v>
      </c>
      <c r="D12903" t="s">
        <v>19852</v>
      </c>
    </row>
    <row r="12904" spans="1:4" x14ac:dyDescent="0.25">
      <c r="A12904" s="4" t="str">
        <f>HYPERLINK("http://www.autodoc.ru/Web/price/art/VWGLF12070R?analog=on","VWGLF12070R")</f>
        <v>VWGLF12070R</v>
      </c>
      <c r="B12904" s="1" t="s">
        <v>19853</v>
      </c>
      <c r="C12904" s="1" t="s">
        <v>546</v>
      </c>
      <c r="D12904" t="s">
        <v>19854</v>
      </c>
    </row>
    <row r="12905" spans="1:4" x14ac:dyDescent="0.25">
      <c r="A12905" s="4" t="str">
        <f>HYPERLINK("http://www.autodoc.ru/Web/price/art/VWGLF12100?analog=on","VWGLF12100")</f>
        <v>VWGLF12100</v>
      </c>
      <c r="B12905" s="1" t="s">
        <v>19855</v>
      </c>
      <c r="C12905" s="1" t="s">
        <v>546</v>
      </c>
      <c r="D12905" t="s">
        <v>19684</v>
      </c>
    </row>
    <row r="12906" spans="1:4" x14ac:dyDescent="0.25">
      <c r="A12906" s="4" t="str">
        <f>HYPERLINK("http://www.autodoc.ru/Web/price/art/VWGLF12101?analog=on","VWGLF12101")</f>
        <v>VWGLF12101</v>
      </c>
      <c r="B12906" s="1" t="s">
        <v>19856</v>
      </c>
      <c r="C12906" s="1" t="s">
        <v>546</v>
      </c>
      <c r="D12906" t="s">
        <v>19857</v>
      </c>
    </row>
    <row r="12907" spans="1:4" x14ac:dyDescent="0.25">
      <c r="A12907" s="4" t="str">
        <f>HYPERLINK("http://www.autodoc.ru/Web/price/art/VWGLF12160?analog=on","VWGLF12160")</f>
        <v>VWGLF12160</v>
      </c>
      <c r="B12907" s="1" t="s">
        <v>19858</v>
      </c>
      <c r="C12907" s="1" t="s">
        <v>546</v>
      </c>
      <c r="D12907" t="s">
        <v>19859</v>
      </c>
    </row>
    <row r="12908" spans="1:4" x14ac:dyDescent="0.25">
      <c r="A12908" s="4" t="str">
        <f>HYPERLINK("http://www.autodoc.ru/Web/price/art/VWGLF12161?analog=on","VWGLF12161")</f>
        <v>VWGLF12161</v>
      </c>
      <c r="B12908" s="1" t="s">
        <v>19860</v>
      </c>
      <c r="C12908" s="1" t="s">
        <v>546</v>
      </c>
      <c r="D12908" t="s">
        <v>19861</v>
      </c>
    </row>
    <row r="12909" spans="1:4" x14ac:dyDescent="0.25">
      <c r="A12909" s="4" t="str">
        <f>HYPERLINK("http://www.autodoc.ru/Web/price/art/VWGLF12162?analog=on","VWGLF12162")</f>
        <v>VWGLF12162</v>
      </c>
      <c r="B12909" s="1" t="s">
        <v>19860</v>
      </c>
      <c r="C12909" s="1" t="s">
        <v>546</v>
      </c>
      <c r="D12909" t="s">
        <v>19690</v>
      </c>
    </row>
    <row r="12910" spans="1:4" x14ac:dyDescent="0.25">
      <c r="A12910" s="4" t="str">
        <f>HYPERLINK("http://www.autodoc.ru/Web/price/art/VWGLF12190?analog=on","VWGLF12190")</f>
        <v>VWGLF12190</v>
      </c>
      <c r="B12910" s="1" t="s">
        <v>19862</v>
      </c>
      <c r="C12910" s="1" t="s">
        <v>546</v>
      </c>
      <c r="D12910" t="s">
        <v>19863</v>
      </c>
    </row>
    <row r="12911" spans="1:4" x14ac:dyDescent="0.25">
      <c r="A12911" s="4" t="str">
        <f>HYPERLINK("http://www.autodoc.ru/Web/price/art/VWGLF12191L?analog=on","VWGLF12191L")</f>
        <v>VWGLF12191L</v>
      </c>
      <c r="B12911" s="1" t="s">
        <v>19864</v>
      </c>
      <c r="C12911" s="1" t="s">
        <v>546</v>
      </c>
      <c r="D12911" t="s">
        <v>19865</v>
      </c>
    </row>
    <row r="12912" spans="1:4" x14ac:dyDescent="0.25">
      <c r="A12912" s="4" t="str">
        <f>HYPERLINK("http://www.autodoc.ru/Web/price/art/VWGLF12191R?analog=on","VWGLF12191R")</f>
        <v>VWGLF12191R</v>
      </c>
      <c r="B12912" s="1" t="s">
        <v>19866</v>
      </c>
      <c r="C12912" s="1" t="s">
        <v>546</v>
      </c>
      <c r="D12912" t="s">
        <v>19867</v>
      </c>
    </row>
    <row r="12913" spans="1:4" x14ac:dyDescent="0.25">
      <c r="A12913" s="4" t="str">
        <f>HYPERLINK("http://www.autodoc.ru/Web/price/art/VWGLF12192L?analog=on","VWGLF12192L")</f>
        <v>VWGLF12192L</v>
      </c>
      <c r="B12913" s="1" t="s">
        <v>19864</v>
      </c>
      <c r="C12913" s="1" t="s">
        <v>546</v>
      </c>
      <c r="D12913" t="s">
        <v>19868</v>
      </c>
    </row>
    <row r="12914" spans="1:4" x14ac:dyDescent="0.25">
      <c r="A12914" s="4" t="str">
        <f>HYPERLINK("http://www.autodoc.ru/Web/price/art/VWGLF12192R?analog=on","VWGLF12192R")</f>
        <v>VWGLF12192R</v>
      </c>
      <c r="B12914" s="1" t="s">
        <v>19866</v>
      </c>
      <c r="C12914" s="1" t="s">
        <v>546</v>
      </c>
      <c r="D12914" t="s">
        <v>19869</v>
      </c>
    </row>
    <row r="12915" spans="1:4" x14ac:dyDescent="0.25">
      <c r="A12915" s="4" t="str">
        <f>HYPERLINK("http://www.autodoc.ru/Web/price/art/VWGLF12193L?analog=on","VWGLF12193L")</f>
        <v>VWGLF12193L</v>
      </c>
      <c r="B12915" s="1" t="s">
        <v>19870</v>
      </c>
      <c r="C12915" s="1" t="s">
        <v>546</v>
      </c>
      <c r="D12915" t="s">
        <v>19871</v>
      </c>
    </row>
    <row r="12916" spans="1:4" x14ac:dyDescent="0.25">
      <c r="A12916" s="4" t="str">
        <f>HYPERLINK("http://www.autodoc.ru/Web/price/art/VWGLF12193R?analog=on","VWGLF12193R")</f>
        <v>VWGLF12193R</v>
      </c>
      <c r="B12916" s="1" t="s">
        <v>19872</v>
      </c>
      <c r="C12916" s="1" t="s">
        <v>546</v>
      </c>
      <c r="D12916" t="s">
        <v>19873</v>
      </c>
    </row>
    <row r="12917" spans="1:4" x14ac:dyDescent="0.25">
      <c r="A12917" s="4" t="str">
        <f>HYPERLINK("http://www.autodoc.ru/Web/price/art/VWGLF12220?analog=on","VWGLF12220")</f>
        <v>VWGLF12220</v>
      </c>
      <c r="B12917" s="1" t="s">
        <v>19874</v>
      </c>
      <c r="C12917" s="1" t="s">
        <v>546</v>
      </c>
      <c r="D12917" t="s">
        <v>19717</v>
      </c>
    </row>
    <row r="12918" spans="1:4" x14ac:dyDescent="0.25">
      <c r="A12918" s="4" t="str">
        <f>HYPERLINK("http://www.autodoc.ru/Web/price/art/VWGLF12240?analog=on","VWGLF12240")</f>
        <v>VWGLF12240</v>
      </c>
      <c r="B12918" s="1" t="s">
        <v>19875</v>
      </c>
      <c r="C12918" s="1" t="s">
        <v>546</v>
      </c>
      <c r="D12918" t="s">
        <v>19604</v>
      </c>
    </row>
    <row r="12919" spans="1:4" x14ac:dyDescent="0.25">
      <c r="A12919" s="4" t="str">
        <f>HYPERLINK("http://www.autodoc.ru/Web/price/art/VWGLF12241?analog=on","VWGLF12241")</f>
        <v>VWGLF12241</v>
      </c>
      <c r="B12919" s="1" t="s">
        <v>19875</v>
      </c>
      <c r="C12919" s="1" t="s">
        <v>546</v>
      </c>
      <c r="D12919" t="s">
        <v>19876</v>
      </c>
    </row>
    <row r="12920" spans="1:4" x14ac:dyDescent="0.25">
      <c r="A12920" s="4" t="str">
        <f>HYPERLINK("http://www.autodoc.ru/Web/price/art/VWGLF12242?analog=on","VWGLF12242")</f>
        <v>VWGLF12242</v>
      </c>
      <c r="B12920" s="1" t="s">
        <v>19877</v>
      </c>
      <c r="C12920" s="1" t="s">
        <v>546</v>
      </c>
      <c r="D12920" t="s">
        <v>19878</v>
      </c>
    </row>
    <row r="12921" spans="1:4" x14ac:dyDescent="0.25">
      <c r="A12921" s="4" t="str">
        <f>HYPERLINK("http://www.autodoc.ru/Web/price/art/VWGLF12270L?analog=on","VWGLF12270L")</f>
        <v>VWGLF12270L</v>
      </c>
      <c r="B12921" s="1" t="s">
        <v>19879</v>
      </c>
      <c r="C12921" s="1" t="s">
        <v>546</v>
      </c>
      <c r="D12921" t="s">
        <v>19439</v>
      </c>
    </row>
    <row r="12922" spans="1:4" x14ac:dyDescent="0.25">
      <c r="A12922" s="4" t="str">
        <f>HYPERLINK("http://www.autodoc.ru/Web/price/art/VWGLF12270R?analog=on","VWGLF12270R")</f>
        <v>VWGLF12270R</v>
      </c>
      <c r="B12922" s="1" t="s">
        <v>19880</v>
      </c>
      <c r="C12922" s="1" t="s">
        <v>546</v>
      </c>
      <c r="D12922" t="s">
        <v>19441</v>
      </c>
    </row>
    <row r="12923" spans="1:4" x14ac:dyDescent="0.25">
      <c r="A12923" s="4" t="str">
        <f>HYPERLINK("http://www.autodoc.ru/Web/price/art/VWGLF12330?analog=on","VWGLF12330")</f>
        <v>VWGLF12330</v>
      </c>
      <c r="B12923" s="1" t="s">
        <v>19881</v>
      </c>
      <c r="C12923" s="1" t="s">
        <v>546</v>
      </c>
      <c r="D12923" t="s">
        <v>19445</v>
      </c>
    </row>
    <row r="12924" spans="1:4" x14ac:dyDescent="0.25">
      <c r="A12924" s="4" t="str">
        <f>HYPERLINK("http://www.autodoc.ru/Web/price/art/VWGLF12360?analog=on","VWGLF12360")</f>
        <v>VWGLF12360</v>
      </c>
      <c r="B12924" s="1" t="s">
        <v>19882</v>
      </c>
      <c r="C12924" s="1" t="s">
        <v>546</v>
      </c>
      <c r="D12924" t="s">
        <v>19883</v>
      </c>
    </row>
    <row r="12925" spans="1:4" x14ac:dyDescent="0.25">
      <c r="A12925" s="4" t="str">
        <f>HYPERLINK("http://www.autodoc.ru/Web/price/art/VWGLF12361?analog=on","VWGLF12361")</f>
        <v>VWGLF12361</v>
      </c>
      <c r="B12925" s="1" t="s">
        <v>19884</v>
      </c>
      <c r="C12925" s="1" t="s">
        <v>546</v>
      </c>
      <c r="D12925" t="s">
        <v>19885</v>
      </c>
    </row>
    <row r="12926" spans="1:4" x14ac:dyDescent="0.25">
      <c r="A12926" s="4" t="str">
        <f>HYPERLINK("http://www.autodoc.ru/Web/price/art/VWGLF124D0L?analog=on","VWGLF124D0L")</f>
        <v>VWGLF124D0L</v>
      </c>
      <c r="B12926" s="1" t="s">
        <v>19886</v>
      </c>
      <c r="C12926" s="1" t="s">
        <v>546</v>
      </c>
      <c r="D12926" t="s">
        <v>19749</v>
      </c>
    </row>
    <row r="12927" spans="1:4" x14ac:dyDescent="0.25">
      <c r="A12927" s="4" t="str">
        <f>HYPERLINK("http://www.autodoc.ru/Web/price/art/VWGLF124D0R?analog=on","VWGLF124D0R")</f>
        <v>VWGLF124D0R</v>
      </c>
      <c r="B12927" s="1" t="s">
        <v>19887</v>
      </c>
      <c r="C12927" s="1" t="s">
        <v>546</v>
      </c>
      <c r="D12927" t="s">
        <v>19751</v>
      </c>
    </row>
    <row r="12928" spans="1:4" x14ac:dyDescent="0.25">
      <c r="A12928" s="4" t="str">
        <f>HYPERLINK("http://www.autodoc.ru/Web/price/art/VWGLF12450L?analog=on","VWGLF12450L")</f>
        <v>VWGLF12450L</v>
      </c>
      <c r="B12928" s="1" t="s">
        <v>19888</v>
      </c>
      <c r="C12928" s="1" t="s">
        <v>546</v>
      </c>
      <c r="D12928" t="s">
        <v>19889</v>
      </c>
    </row>
    <row r="12929" spans="1:4" x14ac:dyDescent="0.25">
      <c r="A12929" s="4" t="str">
        <f>HYPERLINK("http://www.autodoc.ru/Web/price/art/VWGLF12450R?analog=on","VWGLF12450R")</f>
        <v>VWGLF12450R</v>
      </c>
      <c r="B12929" s="1" t="s">
        <v>19890</v>
      </c>
      <c r="C12929" s="1" t="s">
        <v>546</v>
      </c>
      <c r="D12929" t="s">
        <v>19891</v>
      </c>
    </row>
    <row r="12930" spans="1:4" x14ac:dyDescent="0.25">
      <c r="A12930" s="4" t="str">
        <f>HYPERLINK("http://www.autodoc.ru/Web/price/art/VWGLF12451L?analog=on","VWGLF12451L")</f>
        <v>VWGLF12451L</v>
      </c>
      <c r="B12930" s="1" t="s">
        <v>19888</v>
      </c>
      <c r="C12930" s="1" t="s">
        <v>546</v>
      </c>
      <c r="D12930" t="s">
        <v>19892</v>
      </c>
    </row>
    <row r="12931" spans="1:4" x14ac:dyDescent="0.25">
      <c r="A12931" s="4" t="str">
        <f>HYPERLINK("http://www.autodoc.ru/Web/price/art/VWGLF12451R?analog=on","VWGLF12451R")</f>
        <v>VWGLF12451R</v>
      </c>
      <c r="B12931" s="1" t="s">
        <v>19890</v>
      </c>
      <c r="C12931" s="1" t="s">
        <v>546</v>
      </c>
      <c r="D12931" t="s">
        <v>19893</v>
      </c>
    </row>
    <row r="12932" spans="1:4" x14ac:dyDescent="0.25">
      <c r="A12932" s="4" t="str">
        <f>HYPERLINK("http://www.autodoc.ru/Web/price/art/VWGLF124G0?analog=on","VWGLF124G0")</f>
        <v>VWGLF124G0</v>
      </c>
      <c r="B12932" s="1" t="s">
        <v>19894</v>
      </c>
      <c r="C12932" s="1" t="s">
        <v>546</v>
      </c>
      <c r="D12932" t="s">
        <v>19895</v>
      </c>
    </row>
    <row r="12933" spans="1:4" x14ac:dyDescent="0.25">
      <c r="A12933" s="4" t="str">
        <f>HYPERLINK("http://www.autodoc.ru/Web/price/art/VWGLF124G1?analog=on","VWGLF124G1")</f>
        <v>VWGLF124G1</v>
      </c>
      <c r="B12933" s="1" t="s">
        <v>19896</v>
      </c>
      <c r="C12933" s="1" t="s">
        <v>546</v>
      </c>
      <c r="D12933" t="s">
        <v>19777</v>
      </c>
    </row>
    <row r="12934" spans="1:4" x14ac:dyDescent="0.25">
      <c r="A12934" s="4" t="str">
        <f>HYPERLINK("http://www.autodoc.ru/Web/price/art/VWGLF124G2?analog=on","VWGLF124G2")</f>
        <v>VWGLF124G2</v>
      </c>
      <c r="B12934" s="1" t="s">
        <v>19894</v>
      </c>
      <c r="C12934" s="1" t="s">
        <v>546</v>
      </c>
      <c r="D12934" t="s">
        <v>19771</v>
      </c>
    </row>
    <row r="12935" spans="1:4" x14ac:dyDescent="0.25">
      <c r="A12935" s="4" t="str">
        <f>HYPERLINK("http://www.autodoc.ru/Web/price/art/VWGLF12510L?analog=on","VWGLF12510L")</f>
        <v>VWGLF12510L</v>
      </c>
      <c r="B12935" s="1" t="s">
        <v>19897</v>
      </c>
      <c r="C12935" s="1" t="s">
        <v>546</v>
      </c>
      <c r="D12935" t="s">
        <v>19781</v>
      </c>
    </row>
    <row r="12936" spans="1:4" x14ac:dyDescent="0.25">
      <c r="A12936" s="4" t="str">
        <f>HYPERLINK("http://www.autodoc.ru/Web/price/art/VWGLF12510R?analog=on","VWGLF12510R")</f>
        <v>VWGLF12510R</v>
      </c>
      <c r="B12936" s="1" t="s">
        <v>19898</v>
      </c>
      <c r="C12936" s="1" t="s">
        <v>546</v>
      </c>
      <c r="D12936" t="s">
        <v>19783</v>
      </c>
    </row>
    <row r="12937" spans="1:4" x14ac:dyDescent="0.25">
      <c r="A12937" s="4" t="str">
        <f>HYPERLINK("http://www.autodoc.ru/Web/price/art/VWGLF12560L?analog=on","VWGLF12560L")</f>
        <v>VWGLF12560L</v>
      </c>
      <c r="B12937" s="1" t="s">
        <v>19899</v>
      </c>
      <c r="C12937" s="1" t="s">
        <v>546</v>
      </c>
      <c r="D12937" t="s">
        <v>19789</v>
      </c>
    </row>
    <row r="12938" spans="1:4" x14ac:dyDescent="0.25">
      <c r="A12938" s="4" t="str">
        <f>HYPERLINK("http://www.autodoc.ru/Web/price/art/VWGLF12560R?analog=on","VWGLF12560R")</f>
        <v>VWGLF12560R</v>
      </c>
      <c r="B12938" s="1" t="s">
        <v>19900</v>
      </c>
      <c r="C12938" s="1" t="s">
        <v>546</v>
      </c>
      <c r="D12938" t="s">
        <v>19791</v>
      </c>
    </row>
    <row r="12939" spans="1:4" x14ac:dyDescent="0.25">
      <c r="A12939" s="4" t="str">
        <f>HYPERLINK("http://www.autodoc.ru/Web/price/art/VWGLF12640?analog=on","VWGLF12640")</f>
        <v>VWGLF12640</v>
      </c>
      <c r="B12939" s="1" t="s">
        <v>19901</v>
      </c>
      <c r="C12939" s="1" t="s">
        <v>546</v>
      </c>
      <c r="D12939" t="s">
        <v>19902</v>
      </c>
    </row>
    <row r="12940" spans="1:4" x14ac:dyDescent="0.25">
      <c r="A12940" s="4" t="str">
        <f>HYPERLINK("http://www.autodoc.ru/Web/price/art/VWGLF12641?analog=on","VWGLF12641")</f>
        <v>VWGLF12641</v>
      </c>
      <c r="B12940" s="1" t="s">
        <v>19903</v>
      </c>
      <c r="C12940" s="1" t="s">
        <v>546</v>
      </c>
      <c r="D12940" t="s">
        <v>19904</v>
      </c>
    </row>
    <row r="12941" spans="1:4" x14ac:dyDescent="0.25">
      <c r="A12941" s="4" t="str">
        <f>HYPERLINK("http://www.autodoc.ru/Web/price/art/VWGLF12642?analog=on","VWGLF12642")</f>
        <v>VWGLF12642</v>
      </c>
      <c r="B12941" s="1" t="s">
        <v>19901</v>
      </c>
      <c r="C12941" s="1" t="s">
        <v>546</v>
      </c>
      <c r="D12941" t="s">
        <v>19905</v>
      </c>
    </row>
    <row r="12942" spans="1:4" x14ac:dyDescent="0.25">
      <c r="A12942" s="4" t="str">
        <f>HYPERLINK("http://www.autodoc.ru/Web/price/art/VWGLF12680?analog=on","VWGLF12680")</f>
        <v>VWGLF12680</v>
      </c>
      <c r="B12942" s="1" t="s">
        <v>19906</v>
      </c>
      <c r="C12942" s="1" t="s">
        <v>546</v>
      </c>
      <c r="D12942" t="s">
        <v>19907</v>
      </c>
    </row>
    <row r="12943" spans="1:4" x14ac:dyDescent="0.25">
      <c r="A12943" s="4" t="str">
        <f>HYPERLINK("http://www.autodoc.ru/Web/price/art/VWGLF12681?analog=on","VWGLF12681")</f>
        <v>VWGLF12681</v>
      </c>
      <c r="B12943" s="1" t="s">
        <v>19906</v>
      </c>
      <c r="C12943" s="1" t="s">
        <v>546</v>
      </c>
      <c r="D12943" t="s">
        <v>19803</v>
      </c>
    </row>
    <row r="12944" spans="1:4" x14ac:dyDescent="0.25">
      <c r="A12944" s="4" t="str">
        <f>HYPERLINK("http://www.autodoc.ru/Web/price/art/VWGLF12700?analog=on","VWGLF12700")</f>
        <v>VWGLF12700</v>
      </c>
      <c r="B12944" s="1" t="s">
        <v>19908</v>
      </c>
      <c r="C12944" s="1" t="s">
        <v>546</v>
      </c>
      <c r="D12944" t="s">
        <v>19457</v>
      </c>
    </row>
    <row r="12945" spans="1:4" x14ac:dyDescent="0.25">
      <c r="A12945" s="4" t="str">
        <f>HYPERLINK("http://www.autodoc.ru/Web/price/art/VWGLF129A0L?analog=on","VWGLF129A0L")</f>
        <v>VWGLF129A0L</v>
      </c>
      <c r="B12945" s="1" t="s">
        <v>19909</v>
      </c>
      <c r="C12945" s="1" t="s">
        <v>546</v>
      </c>
      <c r="D12945" t="s">
        <v>19822</v>
      </c>
    </row>
    <row r="12946" spans="1:4" x14ac:dyDescent="0.25">
      <c r="A12946" s="4" t="str">
        <f>HYPERLINK("http://www.autodoc.ru/Web/price/art/VWGLF129A0R?analog=on","VWGLF129A0R")</f>
        <v>VWGLF129A0R</v>
      </c>
      <c r="B12946" s="1" t="s">
        <v>19910</v>
      </c>
      <c r="C12946" s="1" t="s">
        <v>546</v>
      </c>
      <c r="D12946" t="s">
        <v>19824</v>
      </c>
    </row>
    <row r="12947" spans="1:4" x14ac:dyDescent="0.25">
      <c r="A12947" s="4" t="str">
        <f>HYPERLINK("http://www.autodoc.ru/Web/price/art/VWGLF129B0L?analog=on","VWGLF129B0L")</f>
        <v>VWGLF129B0L</v>
      </c>
      <c r="B12947" s="1" t="s">
        <v>19911</v>
      </c>
      <c r="C12947" s="1" t="s">
        <v>546</v>
      </c>
      <c r="D12947" t="s">
        <v>19912</v>
      </c>
    </row>
    <row r="12948" spans="1:4" x14ac:dyDescent="0.25">
      <c r="A12948" s="4" t="str">
        <f>HYPERLINK("http://www.autodoc.ru/Web/price/art/VWGLF129B0R?analog=on","VWGLF129B0R")</f>
        <v>VWGLF129B0R</v>
      </c>
      <c r="B12948" s="1" t="s">
        <v>19913</v>
      </c>
      <c r="C12948" s="1" t="s">
        <v>546</v>
      </c>
      <c r="D12948" t="s">
        <v>19914</v>
      </c>
    </row>
    <row r="12949" spans="1:4" x14ac:dyDescent="0.25">
      <c r="A12949" s="4" t="str">
        <f>HYPERLINK("http://www.autodoc.ru/Web/price/art/VWGLF129B1L?analog=on","VWGLF129B1L")</f>
        <v>VWGLF129B1L</v>
      </c>
      <c r="B12949" s="1" t="s">
        <v>19915</v>
      </c>
      <c r="C12949" s="1" t="s">
        <v>546</v>
      </c>
      <c r="D12949" t="s">
        <v>19830</v>
      </c>
    </row>
    <row r="12950" spans="1:4" x14ac:dyDescent="0.25">
      <c r="A12950" s="4" t="str">
        <f>HYPERLINK("http://www.autodoc.ru/Web/price/art/VWGLF129B1R?analog=on","VWGLF129B1R")</f>
        <v>VWGLF129B1R</v>
      </c>
      <c r="B12950" s="1" t="s">
        <v>19916</v>
      </c>
      <c r="C12950" s="1" t="s">
        <v>546</v>
      </c>
      <c r="D12950" t="s">
        <v>19832</v>
      </c>
    </row>
    <row r="12951" spans="1:4" x14ac:dyDescent="0.25">
      <c r="A12951" s="4" t="str">
        <f>HYPERLINK("http://www.autodoc.ru/Web/price/art/VWGLF129C0L?analog=on","VWGLF129C0L")</f>
        <v>VWGLF129C0L</v>
      </c>
      <c r="B12951" s="1" t="s">
        <v>19917</v>
      </c>
      <c r="C12951" s="1" t="s">
        <v>546</v>
      </c>
      <c r="D12951" t="s">
        <v>19918</v>
      </c>
    </row>
    <row r="12952" spans="1:4" x14ac:dyDescent="0.25">
      <c r="A12952" s="4" t="str">
        <f>HYPERLINK("http://www.autodoc.ru/Web/price/art/VWGLF129C0R?analog=on","VWGLF129C0R")</f>
        <v>VWGLF129C0R</v>
      </c>
      <c r="B12952" s="1" t="s">
        <v>19919</v>
      </c>
      <c r="C12952" s="1" t="s">
        <v>546</v>
      </c>
      <c r="D12952" t="s">
        <v>19920</v>
      </c>
    </row>
    <row r="12953" spans="1:4" x14ac:dyDescent="0.25">
      <c r="A12953" s="4" t="str">
        <f>HYPERLINK("http://www.autodoc.ru/Web/price/art/VWGLF129R0L?analog=on","VWGLF129R0L")</f>
        <v>VWGLF129R0L</v>
      </c>
      <c r="B12953" s="1" t="s">
        <v>19921</v>
      </c>
      <c r="C12953" s="1" t="s">
        <v>546</v>
      </c>
      <c r="D12953" t="s">
        <v>19662</v>
      </c>
    </row>
    <row r="12954" spans="1:4" x14ac:dyDescent="0.25">
      <c r="A12954" s="4" t="str">
        <f>HYPERLINK("http://www.autodoc.ru/Web/price/art/VWGLF129R0R?analog=on","VWGLF129R0R")</f>
        <v>VWGLF129R0R</v>
      </c>
      <c r="B12954" s="1" t="s">
        <v>19922</v>
      </c>
      <c r="C12954" s="1" t="s">
        <v>546</v>
      </c>
      <c r="D12954" t="s">
        <v>19664</v>
      </c>
    </row>
    <row r="12955" spans="1:4" x14ac:dyDescent="0.25">
      <c r="A12955" s="4" t="str">
        <f>HYPERLINK("http://www.autodoc.ru/Web/price/art/VWGLF129R1L?analog=on","VWGLF129R1L")</f>
        <v>VWGLF129R1L</v>
      </c>
      <c r="B12955" s="1" t="s">
        <v>19923</v>
      </c>
      <c r="C12955" s="1" t="s">
        <v>546</v>
      </c>
      <c r="D12955" t="s">
        <v>19478</v>
      </c>
    </row>
    <row r="12956" spans="1:4" x14ac:dyDescent="0.25">
      <c r="A12956" s="4" t="str">
        <f>HYPERLINK("http://www.autodoc.ru/Web/price/art/VWGLF129R1R?analog=on","VWGLF129R1R")</f>
        <v>VWGLF129R1R</v>
      </c>
      <c r="B12956" s="1" t="s">
        <v>19924</v>
      </c>
      <c r="C12956" s="1" t="s">
        <v>546</v>
      </c>
      <c r="D12956" t="s">
        <v>19480</v>
      </c>
    </row>
    <row r="12957" spans="1:4" x14ac:dyDescent="0.25">
      <c r="A12957" s="3" t="s">
        <v>19925</v>
      </c>
      <c r="B12957" s="3"/>
      <c r="C12957" s="3"/>
      <c r="D12957" s="3"/>
    </row>
    <row r="12958" spans="1:4" x14ac:dyDescent="0.25">
      <c r="A12958" s="4" t="str">
        <f>HYPERLINK("http://www.autodoc.ru/Web/price/art/VWJET05000L?analog=on","VWJET05000L")</f>
        <v>VWJET05000L</v>
      </c>
      <c r="B12958" s="1" t="s">
        <v>19926</v>
      </c>
      <c r="C12958" s="1" t="s">
        <v>725</v>
      </c>
      <c r="D12958" t="s">
        <v>19927</v>
      </c>
    </row>
    <row r="12959" spans="1:4" x14ac:dyDescent="0.25">
      <c r="A12959" s="4" t="str">
        <f>HYPERLINK("http://www.autodoc.ru/Web/price/art/VWJET05000R?analog=on","VWJET05000R")</f>
        <v>VWJET05000R</v>
      </c>
      <c r="B12959" s="1" t="s">
        <v>19928</v>
      </c>
      <c r="C12959" s="1" t="s">
        <v>725</v>
      </c>
      <c r="D12959" t="s">
        <v>19929</v>
      </c>
    </row>
    <row r="12960" spans="1:4" x14ac:dyDescent="0.25">
      <c r="A12960" s="4" t="str">
        <f>HYPERLINK("http://www.autodoc.ru/Web/price/art/VWGLF0400AHN?analog=on","VWGLF0400AHN")</f>
        <v>VWGLF0400AHN</v>
      </c>
      <c r="B12960" s="1" t="s">
        <v>19549</v>
      </c>
      <c r="C12960" s="1" t="s">
        <v>707</v>
      </c>
      <c r="D12960" t="s">
        <v>19550</v>
      </c>
    </row>
    <row r="12961" spans="1:4" x14ac:dyDescent="0.25">
      <c r="A12961" s="4" t="str">
        <f>HYPERLINK("http://www.autodoc.ru/Web/price/art/VWGLF0400BBN?analog=on","VWGLF0400BBN")</f>
        <v>VWGLF0400BBN</v>
      </c>
      <c r="B12961" s="1" t="s">
        <v>19549</v>
      </c>
      <c r="C12961" s="1" t="s">
        <v>707</v>
      </c>
      <c r="D12961" t="s">
        <v>19555</v>
      </c>
    </row>
    <row r="12962" spans="1:4" x14ac:dyDescent="0.25">
      <c r="A12962" s="4" t="str">
        <f>HYPERLINK("http://www.autodoc.ru/Web/price/art/VWGLF04007BN?analog=on","VWGLF04007BN")</f>
        <v>VWGLF04007BN</v>
      </c>
      <c r="B12962" s="1" t="s">
        <v>19549</v>
      </c>
      <c r="C12962" s="1" t="s">
        <v>707</v>
      </c>
      <c r="D12962" t="s">
        <v>19565</v>
      </c>
    </row>
    <row r="12963" spans="1:4" x14ac:dyDescent="0.25">
      <c r="A12963" s="4" t="str">
        <f>HYPERLINK("http://www.autodoc.ru/Web/price/art/VWGLF04070L?analog=on","VWGLF04070L")</f>
        <v>VWGLF04070L</v>
      </c>
      <c r="B12963" s="1" t="s">
        <v>19569</v>
      </c>
      <c r="C12963" s="1" t="s">
        <v>707</v>
      </c>
      <c r="D12963" t="s">
        <v>19570</v>
      </c>
    </row>
    <row r="12964" spans="1:4" x14ac:dyDescent="0.25">
      <c r="A12964" s="4" t="str">
        <f>HYPERLINK("http://www.autodoc.ru/Web/price/art/VWGLF04070R?analog=on","VWGLF04070R")</f>
        <v>VWGLF04070R</v>
      </c>
      <c r="B12964" s="1" t="s">
        <v>19571</v>
      </c>
      <c r="C12964" s="1" t="s">
        <v>707</v>
      </c>
      <c r="D12964" t="s">
        <v>19572</v>
      </c>
    </row>
    <row r="12965" spans="1:4" x14ac:dyDescent="0.25">
      <c r="A12965" s="4" t="str">
        <f>HYPERLINK("http://www.autodoc.ru/Web/price/art/VWJET05070L?analog=on","VWJET05070L")</f>
        <v>VWJET05070L</v>
      </c>
      <c r="B12965" s="1" t="s">
        <v>19573</v>
      </c>
      <c r="C12965" s="1" t="s">
        <v>725</v>
      </c>
      <c r="D12965" t="s">
        <v>19574</v>
      </c>
    </row>
    <row r="12966" spans="1:4" x14ac:dyDescent="0.25">
      <c r="A12966" s="4" t="str">
        <f>HYPERLINK("http://www.autodoc.ru/Web/price/art/VWJET05070R?analog=on","VWJET05070R")</f>
        <v>VWJET05070R</v>
      </c>
      <c r="B12966" s="1" t="s">
        <v>19575</v>
      </c>
      <c r="C12966" s="1" t="s">
        <v>725</v>
      </c>
      <c r="D12966" t="s">
        <v>19576</v>
      </c>
    </row>
    <row r="12967" spans="1:4" x14ac:dyDescent="0.25">
      <c r="A12967" s="4" t="str">
        <f>HYPERLINK("http://www.autodoc.ru/Web/price/art/VWJET05071L?analog=on","VWJET05071L")</f>
        <v>VWJET05071L</v>
      </c>
      <c r="B12967" s="1" t="s">
        <v>19573</v>
      </c>
      <c r="C12967" s="1" t="s">
        <v>725</v>
      </c>
      <c r="D12967" t="s">
        <v>19577</v>
      </c>
    </row>
    <row r="12968" spans="1:4" x14ac:dyDescent="0.25">
      <c r="A12968" s="4" t="str">
        <f>HYPERLINK("http://www.autodoc.ru/Web/price/art/VWJET05071R?analog=on","VWJET05071R")</f>
        <v>VWJET05071R</v>
      </c>
      <c r="B12968" s="1" t="s">
        <v>19575</v>
      </c>
      <c r="C12968" s="1" t="s">
        <v>725</v>
      </c>
      <c r="D12968" t="s">
        <v>19578</v>
      </c>
    </row>
    <row r="12969" spans="1:4" x14ac:dyDescent="0.25">
      <c r="A12969" s="4" t="str">
        <f>HYPERLINK("http://www.autodoc.ru/Web/price/art/VWJET05100?analog=on","VWJET05100")</f>
        <v>VWJET05100</v>
      </c>
      <c r="B12969" s="1" t="s">
        <v>19930</v>
      </c>
      <c r="C12969" s="1" t="s">
        <v>725</v>
      </c>
      <c r="D12969" t="s">
        <v>19931</v>
      </c>
    </row>
    <row r="12970" spans="1:4" x14ac:dyDescent="0.25">
      <c r="A12970" s="4" t="str">
        <f>HYPERLINK("http://www.autodoc.ru/Web/price/art/VWJET05101?analog=on","VWJET05101")</f>
        <v>VWJET05101</v>
      </c>
      <c r="B12970" s="1" t="s">
        <v>19932</v>
      </c>
      <c r="C12970" s="1" t="s">
        <v>725</v>
      </c>
      <c r="D12970" t="s">
        <v>19933</v>
      </c>
    </row>
    <row r="12971" spans="1:4" x14ac:dyDescent="0.25">
      <c r="A12971" s="4" t="str">
        <f>HYPERLINK("http://www.autodoc.ru/Web/price/art/VWJET05160X?analog=on","VWJET05160X")</f>
        <v>VWJET05160X</v>
      </c>
      <c r="B12971" s="1" t="s">
        <v>19934</v>
      </c>
      <c r="C12971" s="1" t="s">
        <v>725</v>
      </c>
      <c r="D12971" t="s">
        <v>19935</v>
      </c>
    </row>
    <row r="12972" spans="1:4" x14ac:dyDescent="0.25">
      <c r="A12972" s="4" t="str">
        <f>HYPERLINK("http://www.autodoc.ru/Web/price/art/VWJET05161?analog=on","VWJET05161")</f>
        <v>VWJET05161</v>
      </c>
      <c r="B12972" s="1" t="s">
        <v>19934</v>
      </c>
      <c r="C12972" s="1" t="s">
        <v>725</v>
      </c>
      <c r="D12972" t="s">
        <v>19936</v>
      </c>
    </row>
    <row r="12973" spans="1:4" x14ac:dyDescent="0.25">
      <c r="A12973" s="4" t="str">
        <f>HYPERLINK("http://www.autodoc.ru/Web/price/art/VWJET05162?analog=on","VWJET05162")</f>
        <v>VWJET05162</v>
      </c>
      <c r="B12973" s="1" t="s">
        <v>19934</v>
      </c>
      <c r="C12973" s="1" t="s">
        <v>725</v>
      </c>
      <c r="D12973" t="s">
        <v>19937</v>
      </c>
    </row>
    <row r="12974" spans="1:4" x14ac:dyDescent="0.25">
      <c r="A12974" s="4" t="str">
        <f>HYPERLINK("http://www.autodoc.ru/Web/price/art/VWJET05170HL?analog=on","VWJET05170HL")</f>
        <v>VWJET05170HL</v>
      </c>
      <c r="B12974" s="1" t="s">
        <v>19938</v>
      </c>
      <c r="C12974" s="1" t="s">
        <v>725</v>
      </c>
      <c r="D12974" t="s">
        <v>19939</v>
      </c>
    </row>
    <row r="12975" spans="1:4" x14ac:dyDescent="0.25">
      <c r="A12975" s="4" t="str">
        <f>HYPERLINK("http://www.autodoc.ru/Web/price/art/VWJET05170HR?analog=on","VWJET05170HR")</f>
        <v>VWJET05170HR</v>
      </c>
      <c r="B12975" s="1" t="s">
        <v>19940</v>
      </c>
      <c r="C12975" s="1" t="s">
        <v>725</v>
      </c>
      <c r="D12975" t="s">
        <v>19941</v>
      </c>
    </row>
    <row r="12976" spans="1:4" x14ac:dyDescent="0.25">
      <c r="A12976" s="4" t="str">
        <f>HYPERLINK("http://www.autodoc.ru/Web/price/art/VWJET05171HL?analog=on","VWJET05171HL")</f>
        <v>VWJET05171HL</v>
      </c>
      <c r="B12976" s="1" t="s">
        <v>19938</v>
      </c>
      <c r="C12976" s="1" t="s">
        <v>725</v>
      </c>
      <c r="D12976" t="s">
        <v>19942</v>
      </c>
    </row>
    <row r="12977" spans="1:4" x14ac:dyDescent="0.25">
      <c r="A12977" s="4" t="str">
        <f>HYPERLINK("http://www.autodoc.ru/Web/price/art/VWJET05171HR?analog=on","VWJET05171HR")</f>
        <v>VWJET05171HR</v>
      </c>
      <c r="B12977" s="1" t="s">
        <v>19940</v>
      </c>
      <c r="C12977" s="1" t="s">
        <v>725</v>
      </c>
      <c r="D12977" t="s">
        <v>19943</v>
      </c>
    </row>
    <row r="12978" spans="1:4" x14ac:dyDescent="0.25">
      <c r="A12978" s="4" t="str">
        <f>HYPERLINK("http://www.autodoc.ru/Web/price/art/VWJET05190B?analog=on","VWJET05190B")</f>
        <v>VWJET05190B</v>
      </c>
      <c r="B12978" s="1" t="s">
        <v>19944</v>
      </c>
      <c r="C12978" s="1" t="s">
        <v>725</v>
      </c>
      <c r="D12978" t="s">
        <v>19945</v>
      </c>
    </row>
    <row r="12979" spans="1:4" x14ac:dyDescent="0.25">
      <c r="A12979" s="4" t="str">
        <f>HYPERLINK("http://www.autodoc.ru/Web/price/art/VWJET05191L?analog=on","VWJET05191L")</f>
        <v>VWJET05191L</v>
      </c>
      <c r="B12979" s="1" t="s">
        <v>19946</v>
      </c>
      <c r="C12979" s="1" t="s">
        <v>725</v>
      </c>
      <c r="D12979" t="s">
        <v>19947</v>
      </c>
    </row>
    <row r="12980" spans="1:4" x14ac:dyDescent="0.25">
      <c r="A12980" s="4" t="str">
        <f>HYPERLINK("http://www.autodoc.ru/Web/price/art/VWJET05191R?analog=on","VWJET05191R")</f>
        <v>VWJET05191R</v>
      </c>
      <c r="B12980" s="1" t="s">
        <v>19948</v>
      </c>
      <c r="C12980" s="1" t="s">
        <v>725</v>
      </c>
      <c r="D12980" t="s">
        <v>19949</v>
      </c>
    </row>
    <row r="12981" spans="1:4" x14ac:dyDescent="0.25">
      <c r="A12981" s="4" t="str">
        <f>HYPERLINK("http://www.autodoc.ru/Web/price/art/VWJET05220B?analog=on","VWJET05220B")</f>
        <v>VWJET05220B</v>
      </c>
      <c r="B12981" s="1" t="s">
        <v>19950</v>
      </c>
      <c r="C12981" s="1" t="s">
        <v>725</v>
      </c>
      <c r="D12981" t="s">
        <v>19951</v>
      </c>
    </row>
    <row r="12982" spans="1:4" x14ac:dyDescent="0.25">
      <c r="A12982" s="4" t="str">
        <f>HYPERLINK("http://www.autodoc.ru/Web/price/art/VWJET05221?analog=on","VWJET05221")</f>
        <v>VWJET05221</v>
      </c>
      <c r="B12982" s="1" t="s">
        <v>19950</v>
      </c>
      <c r="C12982" s="1" t="s">
        <v>725</v>
      </c>
      <c r="D12982" t="s">
        <v>19952</v>
      </c>
    </row>
    <row r="12983" spans="1:4" x14ac:dyDescent="0.25">
      <c r="A12983" s="4" t="str">
        <f>HYPERLINK("http://www.autodoc.ru/Web/price/art/VWJET05240?analog=on","VWJET05240")</f>
        <v>VWJET05240</v>
      </c>
      <c r="B12983" s="1" t="s">
        <v>19953</v>
      </c>
      <c r="C12983" s="1" t="s">
        <v>725</v>
      </c>
      <c r="D12983" t="s">
        <v>19954</v>
      </c>
    </row>
    <row r="12984" spans="1:4" x14ac:dyDescent="0.25">
      <c r="A12984" s="4" t="str">
        <f>HYPERLINK("http://www.autodoc.ru/Web/price/art/VWJET05270L?analog=on","VWJET05270L")</f>
        <v>VWJET05270L</v>
      </c>
      <c r="B12984" s="1" t="s">
        <v>19955</v>
      </c>
      <c r="C12984" s="1" t="s">
        <v>725</v>
      </c>
      <c r="D12984" t="s">
        <v>19956</v>
      </c>
    </row>
    <row r="12985" spans="1:4" x14ac:dyDescent="0.25">
      <c r="A12985" s="4" t="str">
        <f>HYPERLINK("http://www.autodoc.ru/Web/price/art/VWJET05270R?analog=on","VWJET05270R")</f>
        <v>VWJET05270R</v>
      </c>
      <c r="B12985" s="1" t="s">
        <v>19957</v>
      </c>
      <c r="C12985" s="1" t="s">
        <v>725</v>
      </c>
      <c r="D12985" t="s">
        <v>19958</v>
      </c>
    </row>
    <row r="12986" spans="1:4" x14ac:dyDescent="0.25">
      <c r="A12986" s="4" t="str">
        <f>HYPERLINK("http://www.autodoc.ru/Web/price/art/VWJET05300L?analog=on","VWJET05300L")</f>
        <v>VWJET05300L</v>
      </c>
      <c r="B12986" s="1" t="s">
        <v>19524</v>
      </c>
      <c r="C12986" s="1" t="s">
        <v>725</v>
      </c>
      <c r="D12986" t="s">
        <v>19525</v>
      </c>
    </row>
    <row r="12987" spans="1:4" x14ac:dyDescent="0.25">
      <c r="A12987" s="4" t="str">
        <f>HYPERLINK("http://www.autodoc.ru/Web/price/art/VWJET05300R?analog=on","VWJET05300R")</f>
        <v>VWJET05300R</v>
      </c>
      <c r="B12987" s="1" t="s">
        <v>19526</v>
      </c>
      <c r="C12987" s="1" t="s">
        <v>725</v>
      </c>
      <c r="D12987" t="s">
        <v>19527</v>
      </c>
    </row>
    <row r="12988" spans="1:4" x14ac:dyDescent="0.25">
      <c r="A12988" s="4" t="str">
        <f>HYPERLINK("http://www.autodoc.ru/Web/price/art/VWJET05301L?analog=on","VWJET05301L")</f>
        <v>VWJET05301L</v>
      </c>
      <c r="B12988" s="1" t="s">
        <v>19607</v>
      </c>
      <c r="C12988" s="1" t="s">
        <v>725</v>
      </c>
      <c r="D12988" t="s">
        <v>19608</v>
      </c>
    </row>
    <row r="12989" spans="1:4" x14ac:dyDescent="0.25">
      <c r="A12989" s="4" t="str">
        <f>HYPERLINK("http://www.autodoc.ru/Web/price/art/VWJET05301R?analog=on","VWJET05301R")</f>
        <v>VWJET05301R</v>
      </c>
      <c r="B12989" s="1" t="s">
        <v>19609</v>
      </c>
      <c r="C12989" s="1" t="s">
        <v>725</v>
      </c>
      <c r="D12989" t="s">
        <v>19610</v>
      </c>
    </row>
    <row r="12990" spans="1:4" x14ac:dyDescent="0.25">
      <c r="A12990" s="4" t="str">
        <f>HYPERLINK("http://www.autodoc.ru/Web/price/art/VWJET05302L?analog=on","VWJET05302L")</f>
        <v>VWJET05302L</v>
      </c>
      <c r="B12990" s="1" t="s">
        <v>19611</v>
      </c>
      <c r="C12990" s="1" t="s">
        <v>725</v>
      </c>
      <c r="D12990" t="s">
        <v>19612</v>
      </c>
    </row>
    <row r="12991" spans="1:4" x14ac:dyDescent="0.25">
      <c r="A12991" s="4" t="str">
        <f>HYPERLINK("http://www.autodoc.ru/Web/price/art/VWJET05302R?analog=on","VWJET05302R")</f>
        <v>VWJET05302R</v>
      </c>
      <c r="B12991" s="1" t="s">
        <v>19613</v>
      </c>
      <c r="C12991" s="1" t="s">
        <v>725</v>
      </c>
      <c r="D12991" t="s">
        <v>19614</v>
      </c>
    </row>
    <row r="12992" spans="1:4" x14ac:dyDescent="0.25">
      <c r="A12992" s="4" t="str">
        <f>HYPERLINK("http://www.autodoc.ru/Web/price/art/VWJET05330?analog=on","VWJET05330")</f>
        <v>VWJET05330</v>
      </c>
      <c r="B12992" s="1" t="s">
        <v>19959</v>
      </c>
      <c r="C12992" s="1" t="s">
        <v>725</v>
      </c>
      <c r="D12992" t="s">
        <v>19960</v>
      </c>
    </row>
    <row r="12993" spans="1:4" x14ac:dyDescent="0.25">
      <c r="A12993" s="4" t="str">
        <f>HYPERLINK("http://www.autodoc.ru/Web/price/art/VWJET05380?analog=on","VWJET05380")</f>
        <v>VWJET05380</v>
      </c>
      <c r="B12993" s="1" t="s">
        <v>19961</v>
      </c>
      <c r="C12993" s="1" t="s">
        <v>725</v>
      </c>
      <c r="D12993" t="s">
        <v>19962</v>
      </c>
    </row>
    <row r="12994" spans="1:4" x14ac:dyDescent="0.25">
      <c r="A12994" s="4" t="str">
        <f>HYPERLINK("http://www.autodoc.ru/Web/price/art/VWJET05381?analog=on","VWJET05381")</f>
        <v>VWJET05381</v>
      </c>
      <c r="B12994" s="1" t="s">
        <v>19963</v>
      </c>
      <c r="C12994" s="1" t="s">
        <v>725</v>
      </c>
      <c r="D12994" t="s">
        <v>19964</v>
      </c>
    </row>
    <row r="12995" spans="1:4" x14ac:dyDescent="0.25">
      <c r="A12995" s="4" t="str">
        <f>HYPERLINK("http://www.autodoc.ru/Web/price/art/VWJET05382?analog=on","VWJET05382")</f>
        <v>VWJET05382</v>
      </c>
      <c r="B12995" s="1" t="s">
        <v>19963</v>
      </c>
      <c r="C12995" s="1" t="s">
        <v>725</v>
      </c>
      <c r="D12995" t="s">
        <v>19965</v>
      </c>
    </row>
    <row r="12996" spans="1:4" x14ac:dyDescent="0.25">
      <c r="A12996" s="4" t="str">
        <f>HYPERLINK("http://www.autodoc.ru/Web/price/art/VWJET05383?analog=on","VWJET05383")</f>
        <v>VWJET05383</v>
      </c>
      <c r="B12996" s="1" t="s">
        <v>19961</v>
      </c>
      <c r="C12996" s="1" t="s">
        <v>725</v>
      </c>
      <c r="D12996" t="s">
        <v>19966</v>
      </c>
    </row>
    <row r="12997" spans="1:4" x14ac:dyDescent="0.25">
      <c r="A12997" s="4" t="str">
        <f>HYPERLINK("http://www.autodoc.ru/Web/price/art/VWJET05450XL?analog=on","VWJET05450XL")</f>
        <v>VWJET05450XL</v>
      </c>
      <c r="B12997" s="1" t="s">
        <v>19967</v>
      </c>
      <c r="C12997" s="1" t="s">
        <v>725</v>
      </c>
      <c r="D12997" t="s">
        <v>19968</v>
      </c>
    </row>
    <row r="12998" spans="1:4" x14ac:dyDescent="0.25">
      <c r="A12998" s="4" t="str">
        <f>HYPERLINK("http://www.autodoc.ru/Web/price/art/VWJET05450XR?analog=on","VWJET05450XR")</f>
        <v>VWJET05450XR</v>
      </c>
      <c r="B12998" s="1" t="s">
        <v>19969</v>
      </c>
      <c r="C12998" s="1" t="s">
        <v>725</v>
      </c>
      <c r="D12998" t="s">
        <v>19970</v>
      </c>
    </row>
    <row r="12999" spans="1:4" x14ac:dyDescent="0.25">
      <c r="A12999" s="4" t="str">
        <f>HYPERLINK("http://www.autodoc.ru/Web/price/art/VWJET05451L?analog=on","VWJET05451L")</f>
        <v>VWJET05451L</v>
      </c>
      <c r="B12999" s="1" t="s">
        <v>19967</v>
      </c>
      <c r="C12999" s="1" t="s">
        <v>725</v>
      </c>
      <c r="D12999" t="s">
        <v>19971</v>
      </c>
    </row>
    <row r="13000" spans="1:4" x14ac:dyDescent="0.25">
      <c r="A13000" s="4" t="str">
        <f>HYPERLINK("http://www.autodoc.ru/Web/price/art/VWJET05451R?analog=on","VWJET05451R")</f>
        <v>VWJET05451R</v>
      </c>
      <c r="B13000" s="1" t="s">
        <v>19969</v>
      </c>
      <c r="C13000" s="1" t="s">
        <v>725</v>
      </c>
      <c r="D13000" t="s">
        <v>19972</v>
      </c>
    </row>
    <row r="13001" spans="1:4" x14ac:dyDescent="0.25">
      <c r="A13001" s="4" t="str">
        <f>HYPERLINK("http://www.autodoc.ru/Web/price/art/VWJET054G1?analog=on","VWJET054G1")</f>
        <v>VWJET054G1</v>
      </c>
      <c r="B13001" s="1" t="s">
        <v>19973</v>
      </c>
      <c r="C13001" s="1" t="s">
        <v>725</v>
      </c>
      <c r="D13001" t="s">
        <v>19974</v>
      </c>
    </row>
    <row r="13002" spans="1:4" x14ac:dyDescent="0.25">
      <c r="A13002" s="4" t="str">
        <f>HYPERLINK("http://www.autodoc.ru/Web/price/art/VWJET05560L?analog=on","VWJET05560L")</f>
        <v>VWJET05560L</v>
      </c>
      <c r="B13002" s="1" t="s">
        <v>19975</v>
      </c>
      <c r="C13002" s="1" t="s">
        <v>725</v>
      </c>
      <c r="D13002" t="s">
        <v>19976</v>
      </c>
    </row>
    <row r="13003" spans="1:4" x14ac:dyDescent="0.25">
      <c r="A13003" s="4" t="str">
        <f>HYPERLINK("http://www.autodoc.ru/Web/price/art/VWJET05560R?analog=on","VWJET05560R")</f>
        <v>VWJET05560R</v>
      </c>
      <c r="B13003" s="1" t="s">
        <v>19977</v>
      </c>
      <c r="C13003" s="1" t="s">
        <v>725</v>
      </c>
      <c r="D13003" t="s">
        <v>19978</v>
      </c>
    </row>
    <row r="13004" spans="1:4" x14ac:dyDescent="0.25">
      <c r="A13004" s="4" t="str">
        <f>HYPERLINK("http://www.autodoc.ru/Web/price/art/VWJET05630?analog=on","VWJET05630")</f>
        <v>VWJET05630</v>
      </c>
      <c r="B13004" s="1" t="s">
        <v>19979</v>
      </c>
      <c r="C13004" s="1" t="s">
        <v>725</v>
      </c>
      <c r="D13004" t="s">
        <v>19980</v>
      </c>
    </row>
    <row r="13005" spans="1:4" x14ac:dyDescent="0.25">
      <c r="A13005" s="4" t="str">
        <f>HYPERLINK("http://www.autodoc.ru/Web/price/art/VWJET05640X?analog=on","VWJET05640X")</f>
        <v>VWJET05640X</v>
      </c>
      <c r="B13005" s="1" t="s">
        <v>19981</v>
      </c>
      <c r="C13005" s="1" t="s">
        <v>725</v>
      </c>
      <c r="D13005" t="s">
        <v>19982</v>
      </c>
    </row>
    <row r="13006" spans="1:4" x14ac:dyDescent="0.25">
      <c r="A13006" s="4" t="str">
        <f>HYPERLINK("http://www.autodoc.ru/Web/price/art/VWJET05641?analog=on","VWJET05641")</f>
        <v>VWJET05641</v>
      </c>
      <c r="B13006" s="1" t="s">
        <v>19981</v>
      </c>
      <c r="C13006" s="1" t="s">
        <v>725</v>
      </c>
      <c r="D13006" t="s">
        <v>19983</v>
      </c>
    </row>
    <row r="13007" spans="1:4" x14ac:dyDescent="0.25">
      <c r="A13007" s="4" t="str">
        <f>HYPERLINK("http://www.autodoc.ru/Web/price/art/VWJET05642?analog=on","VWJET05642")</f>
        <v>VWJET05642</v>
      </c>
      <c r="B13007" s="1" t="s">
        <v>19984</v>
      </c>
      <c r="C13007" s="1" t="s">
        <v>725</v>
      </c>
      <c r="D13007" t="s">
        <v>19985</v>
      </c>
    </row>
    <row r="13008" spans="1:4" x14ac:dyDescent="0.25">
      <c r="A13008" s="4" t="str">
        <f>HYPERLINK("http://www.autodoc.ru/Web/price/art/VWJET05680?analog=on","VWJET05680")</f>
        <v>VWJET05680</v>
      </c>
      <c r="B13008" s="1" t="s">
        <v>19986</v>
      </c>
      <c r="C13008" s="1" t="s">
        <v>725</v>
      </c>
      <c r="D13008" t="s">
        <v>19987</v>
      </c>
    </row>
    <row r="13009" spans="1:4" x14ac:dyDescent="0.25">
      <c r="A13009" s="4" t="str">
        <f>HYPERLINK("http://www.autodoc.ru/Web/price/art/VWJET05740L?analog=on","VWJET05740L")</f>
        <v>VWJET05740L</v>
      </c>
      <c r="B13009" s="1" t="s">
        <v>19988</v>
      </c>
      <c r="C13009" s="1" t="s">
        <v>725</v>
      </c>
      <c r="D13009" t="s">
        <v>19989</v>
      </c>
    </row>
    <row r="13010" spans="1:4" x14ac:dyDescent="0.25">
      <c r="A13010" s="4" t="str">
        <f>HYPERLINK("http://www.autodoc.ru/Web/price/art/VWJET05740R?analog=on","VWJET05740R")</f>
        <v>VWJET05740R</v>
      </c>
      <c r="B13010" s="1" t="s">
        <v>19990</v>
      </c>
      <c r="C13010" s="1" t="s">
        <v>725</v>
      </c>
      <c r="D13010" t="s">
        <v>19991</v>
      </c>
    </row>
    <row r="13011" spans="1:4" x14ac:dyDescent="0.25">
      <c r="A13011" s="4" t="str">
        <f>HYPERLINK("http://www.autodoc.ru/Web/price/art/VWJET05750L?analog=on","VWJET05750L")</f>
        <v>VWJET05750L</v>
      </c>
      <c r="B13011" s="1" t="s">
        <v>19992</v>
      </c>
      <c r="C13011" s="1" t="s">
        <v>725</v>
      </c>
      <c r="D13011" t="s">
        <v>19993</v>
      </c>
    </row>
    <row r="13012" spans="1:4" x14ac:dyDescent="0.25">
      <c r="A13012" s="4" t="str">
        <f>HYPERLINK("http://www.autodoc.ru/Web/price/art/VWJET05750R?analog=on","VWJET05750R")</f>
        <v>VWJET05750R</v>
      </c>
      <c r="B13012" s="1" t="s">
        <v>19994</v>
      </c>
      <c r="C13012" s="1" t="s">
        <v>725</v>
      </c>
      <c r="D13012" t="s">
        <v>19995</v>
      </c>
    </row>
    <row r="13013" spans="1:4" x14ac:dyDescent="0.25">
      <c r="A13013" s="4" t="str">
        <f>HYPERLINK("http://www.autodoc.ru/Web/price/art/VWJET05751L?analog=on","VWJET05751L")</f>
        <v>VWJET05751L</v>
      </c>
      <c r="B13013" s="1" t="s">
        <v>19992</v>
      </c>
      <c r="C13013" s="1" t="s">
        <v>725</v>
      </c>
      <c r="D13013" t="s">
        <v>19996</v>
      </c>
    </row>
    <row r="13014" spans="1:4" x14ac:dyDescent="0.25">
      <c r="A13014" s="4" t="str">
        <f>HYPERLINK("http://www.autodoc.ru/Web/price/art/VWJET05751R?analog=on","VWJET05751R")</f>
        <v>VWJET05751R</v>
      </c>
      <c r="B13014" s="1" t="s">
        <v>19994</v>
      </c>
      <c r="C13014" s="1" t="s">
        <v>725</v>
      </c>
      <c r="D13014" t="s">
        <v>19997</v>
      </c>
    </row>
    <row r="13015" spans="1:4" x14ac:dyDescent="0.25">
      <c r="A13015" s="4" t="str">
        <f>HYPERLINK("http://www.autodoc.ru/Web/price/art/VWGLF03810L?analog=on","VWGLF03810L")</f>
        <v>VWGLF03810L</v>
      </c>
      <c r="B13015" s="1" t="s">
        <v>781</v>
      </c>
      <c r="C13015" s="1" t="s">
        <v>782</v>
      </c>
      <c r="D13015" t="s">
        <v>783</v>
      </c>
    </row>
    <row r="13016" spans="1:4" x14ac:dyDescent="0.25">
      <c r="A13016" s="4" t="str">
        <f>HYPERLINK("http://www.autodoc.ru/Web/price/art/VWGLF03810R?analog=on","VWGLF03810R")</f>
        <v>VWGLF03810R</v>
      </c>
      <c r="B13016" s="1" t="s">
        <v>784</v>
      </c>
      <c r="C13016" s="1" t="s">
        <v>782</v>
      </c>
      <c r="D13016" t="s">
        <v>785</v>
      </c>
    </row>
    <row r="13017" spans="1:4" x14ac:dyDescent="0.25">
      <c r="A13017" s="4" t="str">
        <f>HYPERLINK("http://www.autodoc.ru/Web/price/art/VWGLF03811L?analog=on","VWGLF03811L")</f>
        <v>VWGLF03811L</v>
      </c>
      <c r="B13017" s="1" t="s">
        <v>786</v>
      </c>
      <c r="C13017" s="1" t="s">
        <v>782</v>
      </c>
      <c r="D13017" t="s">
        <v>787</v>
      </c>
    </row>
    <row r="13018" spans="1:4" x14ac:dyDescent="0.25">
      <c r="A13018" s="4" t="str">
        <f>HYPERLINK("http://www.autodoc.ru/Web/price/art/VWGLF03811R?analog=on","VWGLF03811R")</f>
        <v>VWGLF03811R</v>
      </c>
      <c r="B13018" s="1" t="s">
        <v>788</v>
      </c>
      <c r="C13018" s="1" t="s">
        <v>782</v>
      </c>
      <c r="D13018" t="s">
        <v>789</v>
      </c>
    </row>
    <row r="13019" spans="1:4" x14ac:dyDescent="0.25">
      <c r="A13019" s="4" t="str">
        <f>HYPERLINK("http://www.autodoc.ru/Web/price/art/VWJET059A0L?analog=on","VWJET059A0L")</f>
        <v>VWJET059A0L</v>
      </c>
      <c r="B13019" s="1" t="s">
        <v>19998</v>
      </c>
      <c r="C13019" s="1" t="s">
        <v>725</v>
      </c>
      <c r="D13019" t="s">
        <v>19999</v>
      </c>
    </row>
    <row r="13020" spans="1:4" x14ac:dyDescent="0.25">
      <c r="A13020" s="4" t="str">
        <f>HYPERLINK("http://www.autodoc.ru/Web/price/art/VWJET059A0R?analog=on","VWJET059A0R")</f>
        <v>VWJET059A0R</v>
      </c>
      <c r="B13020" s="1" t="s">
        <v>20000</v>
      </c>
      <c r="C13020" s="1" t="s">
        <v>725</v>
      </c>
      <c r="D13020" t="s">
        <v>20001</v>
      </c>
    </row>
    <row r="13021" spans="1:4" x14ac:dyDescent="0.25">
      <c r="A13021" s="4" t="str">
        <f>HYPERLINK("http://www.autodoc.ru/Web/price/art/VWJET059A1L?analog=on","VWJET059A1L")</f>
        <v>VWJET059A1L</v>
      </c>
      <c r="B13021" s="1" t="s">
        <v>19655</v>
      </c>
      <c r="C13021" s="1" t="s">
        <v>725</v>
      </c>
      <c r="D13021" t="s">
        <v>19999</v>
      </c>
    </row>
    <row r="13022" spans="1:4" x14ac:dyDescent="0.25">
      <c r="A13022" s="4" t="str">
        <f>HYPERLINK("http://www.autodoc.ru/Web/price/art/VWJET059A1R?analog=on","VWJET059A1R")</f>
        <v>VWJET059A1R</v>
      </c>
      <c r="B13022" s="1" t="s">
        <v>19657</v>
      </c>
      <c r="C13022" s="1" t="s">
        <v>725</v>
      </c>
      <c r="D13022" t="s">
        <v>20001</v>
      </c>
    </row>
    <row r="13023" spans="1:4" x14ac:dyDescent="0.25">
      <c r="A13023" s="4" t="str">
        <f>HYPERLINK("http://www.autodoc.ru/Web/price/art/VWJET059B0L?analog=on","VWJET059B0L")</f>
        <v>VWJET059B0L</v>
      </c>
      <c r="B13023" s="1" t="s">
        <v>20002</v>
      </c>
      <c r="C13023" s="1" t="s">
        <v>725</v>
      </c>
      <c r="D13023" t="s">
        <v>20003</v>
      </c>
    </row>
    <row r="13024" spans="1:4" x14ac:dyDescent="0.25">
      <c r="A13024" s="4" t="str">
        <f>HYPERLINK("http://www.autodoc.ru/Web/price/art/VWJET059B0R?analog=on","VWJET059B0R")</f>
        <v>VWJET059B0R</v>
      </c>
      <c r="B13024" s="1" t="s">
        <v>20004</v>
      </c>
      <c r="C13024" s="1" t="s">
        <v>725</v>
      </c>
      <c r="D13024" t="s">
        <v>20005</v>
      </c>
    </row>
    <row r="13025" spans="1:4" x14ac:dyDescent="0.25">
      <c r="A13025" s="4" t="str">
        <f>HYPERLINK("http://www.autodoc.ru/Web/price/art/SDSUP089F0?analog=on","SDSUP089F0")</f>
        <v>SDSUP089F0</v>
      </c>
      <c r="B13025" s="1" t="s">
        <v>18205</v>
      </c>
      <c r="C13025" s="1" t="s">
        <v>483</v>
      </c>
      <c r="D13025" t="s">
        <v>18206</v>
      </c>
    </row>
    <row r="13026" spans="1:4" x14ac:dyDescent="0.25">
      <c r="A13026" s="4" t="str">
        <f>HYPERLINK("http://www.autodoc.ru/Web/price/art/VWGLF04970?analog=on","VWGLF04970")</f>
        <v>VWGLF04970</v>
      </c>
      <c r="B13026" s="1" t="s">
        <v>18132</v>
      </c>
      <c r="C13026" s="1" t="s">
        <v>711</v>
      </c>
      <c r="D13026" t="s">
        <v>18133</v>
      </c>
    </row>
    <row r="13027" spans="1:4" x14ac:dyDescent="0.25">
      <c r="A13027" s="4" t="str">
        <f>HYPERLINK("http://www.autodoc.ru/Web/price/art/VWPAS05970?analog=on","VWPAS05970")</f>
        <v>VWPAS05970</v>
      </c>
      <c r="B13027" s="1" t="s">
        <v>20006</v>
      </c>
      <c r="C13027" s="1" t="s">
        <v>831</v>
      </c>
      <c r="D13027" t="s">
        <v>20007</v>
      </c>
    </row>
    <row r="13028" spans="1:4" x14ac:dyDescent="0.25">
      <c r="A13028" s="4" t="str">
        <f>HYPERLINK("http://www.autodoc.ru/Web/price/art/VWGLF03971?analog=on","VWGLF03971")</f>
        <v>VWGLF03971</v>
      </c>
      <c r="B13028" s="1" t="s">
        <v>797</v>
      </c>
      <c r="C13028" s="1" t="s">
        <v>782</v>
      </c>
      <c r="D13028" t="s">
        <v>798</v>
      </c>
    </row>
    <row r="13029" spans="1:4" x14ac:dyDescent="0.25">
      <c r="A13029" s="4" t="str">
        <f>HYPERLINK("http://www.autodoc.ru/Web/price/art/VWGLF04972?analog=on","VWGLF04972")</f>
        <v>VWGLF04972</v>
      </c>
      <c r="B13029" s="1" t="s">
        <v>799</v>
      </c>
      <c r="C13029" s="1" t="s">
        <v>707</v>
      </c>
      <c r="D13029" t="s">
        <v>800</v>
      </c>
    </row>
    <row r="13030" spans="1:4" x14ac:dyDescent="0.25">
      <c r="A13030" s="4" t="str">
        <f>HYPERLINK("http://www.autodoc.ru/Web/price/art/VWJET059R0L?analog=on","VWJET059R0L")</f>
        <v>VWJET059R0L</v>
      </c>
      <c r="B13030" s="1" t="s">
        <v>20008</v>
      </c>
      <c r="C13030" s="1" t="s">
        <v>5514</v>
      </c>
      <c r="D13030" t="s">
        <v>20009</v>
      </c>
    </row>
    <row r="13031" spans="1:4" x14ac:dyDescent="0.25">
      <c r="A13031" s="4" t="str">
        <f>HYPERLINK("http://www.autodoc.ru/Web/price/art/VWJET059R0R?analog=on","VWJET059R0R")</f>
        <v>VWJET059R0R</v>
      </c>
      <c r="B13031" s="1" t="s">
        <v>20010</v>
      </c>
      <c r="C13031" s="1" t="s">
        <v>5514</v>
      </c>
      <c r="D13031" t="s">
        <v>20011</v>
      </c>
    </row>
    <row r="13032" spans="1:4" x14ac:dyDescent="0.25">
      <c r="A13032" s="4" t="str">
        <f>HYPERLINK("http://www.autodoc.ru/Web/price/art/VWJET059R1L?analog=on","VWJET059R1L")</f>
        <v>VWJET059R1L</v>
      </c>
      <c r="B13032" s="1" t="s">
        <v>20012</v>
      </c>
      <c r="C13032" s="1" t="s">
        <v>5514</v>
      </c>
      <c r="D13032" t="s">
        <v>20013</v>
      </c>
    </row>
    <row r="13033" spans="1:4" x14ac:dyDescent="0.25">
      <c r="A13033" s="4" t="str">
        <f>HYPERLINK("http://www.autodoc.ru/Web/price/art/VWJET059R1R?analog=on","VWJET059R1R")</f>
        <v>VWJET059R1R</v>
      </c>
      <c r="B13033" s="1" t="s">
        <v>20014</v>
      </c>
      <c r="C13033" s="1" t="s">
        <v>5514</v>
      </c>
      <c r="D13033" t="s">
        <v>20015</v>
      </c>
    </row>
    <row r="13034" spans="1:4" x14ac:dyDescent="0.25">
      <c r="A13034" s="3" t="s">
        <v>20016</v>
      </c>
      <c r="B13034" s="3"/>
      <c r="C13034" s="3"/>
      <c r="D13034" s="3"/>
    </row>
    <row r="13035" spans="1:4" x14ac:dyDescent="0.25">
      <c r="A13035" s="4" t="str">
        <f>HYPERLINK("http://www.autodoc.ru/Web/price/art/VWJET11000BL?analog=on","VWJET11000BL")</f>
        <v>VWJET11000BL</v>
      </c>
      <c r="B13035" s="1" t="s">
        <v>20017</v>
      </c>
      <c r="C13035" s="1" t="s">
        <v>1470</v>
      </c>
      <c r="D13035" t="s">
        <v>20018</v>
      </c>
    </row>
    <row r="13036" spans="1:4" x14ac:dyDescent="0.25">
      <c r="A13036" s="4" t="str">
        <f>HYPERLINK("http://www.autodoc.ru/Web/price/art/VWJET11000BR?analog=on","VWJET11000BR")</f>
        <v>VWJET11000BR</v>
      </c>
      <c r="B13036" s="1" t="s">
        <v>20019</v>
      </c>
      <c r="C13036" s="1" t="s">
        <v>1470</v>
      </c>
      <c r="D13036" t="s">
        <v>20020</v>
      </c>
    </row>
    <row r="13037" spans="1:4" x14ac:dyDescent="0.25">
      <c r="A13037" s="4" t="str">
        <f>HYPERLINK("http://www.autodoc.ru/Web/price/art/VWJET11001HN?analog=on","VWJET11001HN")</f>
        <v>VWJET11001HN</v>
      </c>
      <c r="B13037" s="1" t="s">
        <v>20021</v>
      </c>
      <c r="C13037" s="1" t="s">
        <v>1470</v>
      </c>
      <c r="D13037" t="s">
        <v>20022</v>
      </c>
    </row>
    <row r="13038" spans="1:4" x14ac:dyDescent="0.25">
      <c r="A13038" s="4" t="str">
        <f>HYPERLINK("http://www.autodoc.ru/Web/price/art/VWJET11001BN?analog=on","VWJET11001BN")</f>
        <v>VWJET11001BN</v>
      </c>
      <c r="B13038" s="1" t="s">
        <v>20021</v>
      </c>
      <c r="C13038" s="1" t="s">
        <v>1470</v>
      </c>
      <c r="D13038" t="s">
        <v>20023</v>
      </c>
    </row>
    <row r="13039" spans="1:4" x14ac:dyDescent="0.25">
      <c r="A13039" s="4" t="str">
        <f>HYPERLINK("http://www.autodoc.ru/Web/price/art/VWJET11002N?analog=on","VWJET11002N")</f>
        <v>VWJET11002N</v>
      </c>
      <c r="B13039" s="1" t="s">
        <v>20021</v>
      </c>
      <c r="C13039" s="1" t="s">
        <v>1470</v>
      </c>
      <c r="D13039" t="s">
        <v>20024</v>
      </c>
    </row>
    <row r="13040" spans="1:4" x14ac:dyDescent="0.25">
      <c r="A13040" s="4" t="str">
        <f>HYPERLINK("http://www.autodoc.ru/Web/price/art/VWJET11050L?analog=on","VWJET11050L")</f>
        <v>VWJET11050L</v>
      </c>
      <c r="B13040" s="1" t="s">
        <v>20025</v>
      </c>
      <c r="C13040" s="1" t="s">
        <v>1470</v>
      </c>
      <c r="D13040" t="s">
        <v>20026</v>
      </c>
    </row>
    <row r="13041" spans="1:4" x14ac:dyDescent="0.25">
      <c r="A13041" s="4" t="str">
        <f>HYPERLINK("http://www.autodoc.ru/Web/price/art/VWJET15050L?analog=on","VWJET15050L")</f>
        <v>VWJET15050L</v>
      </c>
      <c r="B13041" s="1" t="s">
        <v>20027</v>
      </c>
      <c r="C13041" s="1" t="s">
        <v>1256</v>
      </c>
      <c r="D13041" t="s">
        <v>20026</v>
      </c>
    </row>
    <row r="13042" spans="1:4" x14ac:dyDescent="0.25">
      <c r="A13042" s="4" t="str">
        <f>HYPERLINK("http://www.autodoc.ru/Web/price/art/VWJET15050R?analog=on","VWJET15050R")</f>
        <v>VWJET15050R</v>
      </c>
      <c r="B13042" s="1" t="s">
        <v>20028</v>
      </c>
      <c r="C13042" s="1" t="s">
        <v>1256</v>
      </c>
      <c r="D13042" t="s">
        <v>20029</v>
      </c>
    </row>
    <row r="13043" spans="1:4" x14ac:dyDescent="0.25">
      <c r="A13043" s="4" t="str">
        <f>HYPERLINK("http://www.autodoc.ru/Web/price/art/VWJET11050R?analog=on","VWJET11050R")</f>
        <v>VWJET11050R</v>
      </c>
      <c r="B13043" s="1" t="s">
        <v>20030</v>
      </c>
      <c r="C13043" s="1" t="s">
        <v>1470</v>
      </c>
      <c r="D13043" t="s">
        <v>20029</v>
      </c>
    </row>
    <row r="13044" spans="1:4" x14ac:dyDescent="0.25">
      <c r="A13044" s="4" t="str">
        <f>HYPERLINK("http://www.autodoc.ru/Web/price/art/VWJET11051L?analog=on","VWJET11051L")</f>
        <v>VWJET11051L</v>
      </c>
      <c r="B13044" s="1" t="s">
        <v>20031</v>
      </c>
      <c r="C13044" s="1" t="s">
        <v>1470</v>
      </c>
      <c r="D13044" t="s">
        <v>20032</v>
      </c>
    </row>
    <row r="13045" spans="1:4" x14ac:dyDescent="0.25">
      <c r="A13045" s="4" t="str">
        <f>HYPERLINK("http://www.autodoc.ru/Web/price/art/VWJET11051R?analog=on","VWJET11051R")</f>
        <v>VWJET11051R</v>
      </c>
      <c r="B13045" s="1" t="s">
        <v>20033</v>
      </c>
      <c r="C13045" s="1" t="s">
        <v>1470</v>
      </c>
      <c r="D13045" t="s">
        <v>20034</v>
      </c>
    </row>
    <row r="13046" spans="1:4" x14ac:dyDescent="0.25">
      <c r="A13046" s="4" t="str">
        <f>HYPERLINK("http://www.autodoc.ru/Web/price/art/VWGLF09070L?analog=on","VWGLF09070L")</f>
        <v>VWGLF09070L</v>
      </c>
      <c r="B13046" s="1" t="s">
        <v>19020</v>
      </c>
      <c r="C13046" s="1" t="s">
        <v>2050</v>
      </c>
      <c r="D13046" t="s">
        <v>19021</v>
      </c>
    </row>
    <row r="13047" spans="1:4" x14ac:dyDescent="0.25">
      <c r="A13047" s="4" t="str">
        <f>HYPERLINK("http://www.autodoc.ru/Web/price/art/VWGLF09070R?analog=on","VWGLF09070R")</f>
        <v>VWGLF09070R</v>
      </c>
      <c r="B13047" s="1" t="s">
        <v>19022</v>
      </c>
      <c r="C13047" s="1" t="s">
        <v>2050</v>
      </c>
      <c r="D13047" t="s">
        <v>19023</v>
      </c>
    </row>
    <row r="13048" spans="1:4" x14ac:dyDescent="0.25">
      <c r="A13048" s="4" t="str">
        <f>HYPERLINK("http://www.autodoc.ru/Web/price/art/VWJET11070N?analog=on","VWJET11070N")</f>
        <v>VWJET11070N</v>
      </c>
      <c r="B13048" s="1" t="s">
        <v>20035</v>
      </c>
      <c r="C13048" s="1" t="s">
        <v>1470</v>
      </c>
      <c r="D13048" t="s">
        <v>20036</v>
      </c>
    </row>
    <row r="13049" spans="1:4" x14ac:dyDescent="0.25">
      <c r="A13049" s="4" t="str">
        <f>HYPERLINK("http://www.autodoc.ru/Web/price/art/VWJET15070L?analog=on","VWJET15070L")</f>
        <v>VWJET15070L</v>
      </c>
      <c r="B13049" s="1" t="s">
        <v>20037</v>
      </c>
      <c r="C13049" s="1" t="s">
        <v>1256</v>
      </c>
      <c r="D13049" t="s">
        <v>20038</v>
      </c>
    </row>
    <row r="13050" spans="1:4" x14ac:dyDescent="0.25">
      <c r="A13050" s="4" t="str">
        <f>HYPERLINK("http://www.autodoc.ru/Web/price/art/VWJET15070R?analog=on","VWJET15070R")</f>
        <v>VWJET15070R</v>
      </c>
      <c r="B13050" s="1" t="s">
        <v>20039</v>
      </c>
      <c r="C13050" s="1" t="s">
        <v>1256</v>
      </c>
      <c r="D13050" t="s">
        <v>20040</v>
      </c>
    </row>
    <row r="13051" spans="1:4" x14ac:dyDescent="0.25">
      <c r="A13051" s="4" t="str">
        <f>HYPERLINK("http://www.autodoc.ru/Web/price/art/VWGLF09071L?analog=on","VWGLF09071L")</f>
        <v>VWGLF09071L</v>
      </c>
      <c r="B13051" s="1" t="s">
        <v>19020</v>
      </c>
      <c r="C13051" s="1" t="s">
        <v>2050</v>
      </c>
      <c r="D13051" t="s">
        <v>19680</v>
      </c>
    </row>
    <row r="13052" spans="1:4" x14ac:dyDescent="0.25">
      <c r="A13052" s="4" t="str">
        <f>HYPERLINK("http://www.autodoc.ru/Web/price/art/VWGLF09071R?analog=on","VWGLF09071R")</f>
        <v>VWGLF09071R</v>
      </c>
      <c r="B13052" s="1" t="s">
        <v>19022</v>
      </c>
      <c r="C13052" s="1" t="s">
        <v>2050</v>
      </c>
      <c r="D13052" t="s">
        <v>19681</v>
      </c>
    </row>
    <row r="13053" spans="1:4" x14ac:dyDescent="0.25">
      <c r="A13053" s="4" t="str">
        <f>HYPERLINK("http://www.autodoc.ru/Web/price/art/VWJET15071L?analog=on","VWJET15071L")</f>
        <v>VWJET15071L</v>
      </c>
      <c r="B13053" s="1" t="s">
        <v>20037</v>
      </c>
      <c r="C13053" s="1" t="s">
        <v>1256</v>
      </c>
      <c r="D13053" t="s">
        <v>20041</v>
      </c>
    </row>
    <row r="13054" spans="1:4" x14ac:dyDescent="0.25">
      <c r="A13054" s="4" t="str">
        <f>HYPERLINK("http://www.autodoc.ru/Web/price/art/VWJET15071R?analog=on","VWJET15071R")</f>
        <v>VWJET15071R</v>
      </c>
      <c r="B13054" s="1" t="s">
        <v>20039</v>
      </c>
      <c r="C13054" s="1" t="s">
        <v>1256</v>
      </c>
      <c r="D13054" t="s">
        <v>20042</v>
      </c>
    </row>
    <row r="13055" spans="1:4" x14ac:dyDescent="0.25">
      <c r="A13055" s="4" t="str">
        <f>HYPERLINK("http://www.autodoc.ru/Web/price/art/VWJET15100?analog=on","VWJET15100")</f>
        <v>VWJET15100</v>
      </c>
      <c r="B13055" s="1" t="s">
        <v>20043</v>
      </c>
      <c r="C13055" s="1" t="s">
        <v>1256</v>
      </c>
      <c r="D13055" t="s">
        <v>20044</v>
      </c>
    </row>
    <row r="13056" spans="1:4" x14ac:dyDescent="0.25">
      <c r="A13056" s="4" t="str">
        <f>HYPERLINK("http://www.autodoc.ru/Web/price/art/VWJET11100HG?analog=on","VWJET11100HG")</f>
        <v>VWJET11100HG</v>
      </c>
      <c r="B13056" s="1" t="s">
        <v>20045</v>
      </c>
      <c r="C13056" s="1" t="s">
        <v>1470</v>
      </c>
      <c r="D13056" t="s">
        <v>20046</v>
      </c>
    </row>
    <row r="13057" spans="1:4" x14ac:dyDescent="0.25">
      <c r="A13057" s="4" t="str">
        <f>HYPERLINK("http://www.autodoc.ru/Web/price/art/VWJET11101?analog=on","VWJET11101")</f>
        <v>VWJET11101</v>
      </c>
      <c r="B13057" s="1" t="s">
        <v>20045</v>
      </c>
      <c r="C13057" s="1" t="s">
        <v>1470</v>
      </c>
      <c r="D13057" t="s">
        <v>20044</v>
      </c>
    </row>
    <row r="13058" spans="1:4" x14ac:dyDescent="0.25">
      <c r="A13058" s="4" t="str">
        <f>HYPERLINK("http://www.autodoc.ru/Web/price/art/VWJET111D0?analog=on","VWJET111D0")</f>
        <v>VWJET111D0</v>
      </c>
      <c r="B13058" s="1" t="s">
        <v>20047</v>
      </c>
      <c r="C13058" s="1" t="s">
        <v>1470</v>
      </c>
      <c r="D13058" t="s">
        <v>20048</v>
      </c>
    </row>
    <row r="13059" spans="1:4" x14ac:dyDescent="0.25">
      <c r="A13059" s="4" t="str">
        <f>HYPERLINK("http://www.autodoc.ru/Web/price/art/VWJET15160?analog=on","VWJET15160")</f>
        <v>VWJET15160</v>
      </c>
      <c r="B13059" s="1" t="s">
        <v>20049</v>
      </c>
      <c r="C13059" s="1" t="s">
        <v>1256</v>
      </c>
      <c r="D13059" t="s">
        <v>19936</v>
      </c>
    </row>
    <row r="13060" spans="1:4" x14ac:dyDescent="0.25">
      <c r="A13060" s="4" t="str">
        <f>HYPERLINK("http://www.autodoc.ru/Web/price/art/VWJET11160?analog=on","VWJET11160")</f>
        <v>VWJET11160</v>
      </c>
      <c r="B13060" s="1" t="s">
        <v>20050</v>
      </c>
      <c r="C13060" s="1" t="s">
        <v>1470</v>
      </c>
      <c r="D13060" t="s">
        <v>20051</v>
      </c>
    </row>
    <row r="13061" spans="1:4" x14ac:dyDescent="0.25">
      <c r="A13061" s="4" t="str">
        <f>HYPERLINK("http://www.autodoc.ru/Web/price/art/VWJET15161?analog=on","VWJET15161")</f>
        <v>VWJET15161</v>
      </c>
      <c r="B13061" s="1" t="s">
        <v>20049</v>
      </c>
      <c r="C13061" s="1" t="s">
        <v>1256</v>
      </c>
      <c r="D13061" t="s">
        <v>20052</v>
      </c>
    </row>
    <row r="13062" spans="1:4" x14ac:dyDescent="0.25">
      <c r="A13062" s="4" t="str">
        <f>HYPERLINK("http://www.autodoc.ru/Web/price/art/VWJET15170L?analog=on","VWJET15170L")</f>
        <v>VWJET15170L</v>
      </c>
      <c r="B13062" s="1" t="s">
        <v>20053</v>
      </c>
      <c r="C13062" s="1" t="s">
        <v>1256</v>
      </c>
      <c r="D13062" t="s">
        <v>20054</v>
      </c>
    </row>
    <row r="13063" spans="1:4" x14ac:dyDescent="0.25">
      <c r="A13063" s="4" t="str">
        <f>HYPERLINK("http://www.autodoc.ru/Web/price/art/VWJET15170R?analog=on","VWJET15170R")</f>
        <v>VWJET15170R</v>
      </c>
      <c r="B13063" s="1" t="s">
        <v>20055</v>
      </c>
      <c r="C13063" s="1" t="s">
        <v>1256</v>
      </c>
      <c r="D13063" t="s">
        <v>20056</v>
      </c>
    </row>
    <row r="13064" spans="1:4" x14ac:dyDescent="0.25">
      <c r="A13064" s="4" t="str">
        <f>HYPERLINK("http://www.autodoc.ru/Web/price/art/VWJET11190L?analog=on","VWJET11190L")</f>
        <v>VWJET11190L</v>
      </c>
      <c r="B13064" s="1" t="s">
        <v>20057</v>
      </c>
      <c r="C13064" s="1" t="s">
        <v>1470</v>
      </c>
      <c r="D13064" t="s">
        <v>20058</v>
      </c>
    </row>
    <row r="13065" spans="1:4" x14ac:dyDescent="0.25">
      <c r="A13065" s="4" t="str">
        <f>HYPERLINK("http://www.autodoc.ru/Web/price/art/VWJET15190L?analog=on","VWJET15190L")</f>
        <v>VWJET15190L</v>
      </c>
      <c r="B13065" s="1" t="s">
        <v>20059</v>
      </c>
      <c r="C13065" s="1" t="s">
        <v>1256</v>
      </c>
      <c r="D13065" t="s">
        <v>20060</v>
      </c>
    </row>
    <row r="13066" spans="1:4" x14ac:dyDescent="0.25">
      <c r="A13066" s="4" t="str">
        <f>HYPERLINK("http://www.autodoc.ru/Web/price/art/VWJET11190R?analog=on","VWJET11190R")</f>
        <v>VWJET11190R</v>
      </c>
      <c r="B13066" s="1" t="s">
        <v>20061</v>
      </c>
      <c r="C13066" s="1" t="s">
        <v>1470</v>
      </c>
      <c r="D13066" t="s">
        <v>20062</v>
      </c>
    </row>
    <row r="13067" spans="1:4" x14ac:dyDescent="0.25">
      <c r="A13067" s="4" t="str">
        <f>HYPERLINK("http://www.autodoc.ru/Web/price/art/VWJET15190R?analog=on","VWJET15190R")</f>
        <v>VWJET15190R</v>
      </c>
      <c r="B13067" s="1" t="s">
        <v>20063</v>
      </c>
      <c r="C13067" s="1" t="s">
        <v>1256</v>
      </c>
      <c r="D13067" t="s">
        <v>20064</v>
      </c>
    </row>
    <row r="13068" spans="1:4" x14ac:dyDescent="0.25">
      <c r="A13068" s="4" t="str">
        <f>HYPERLINK("http://www.autodoc.ru/Web/price/art/VWJET11190C?analog=on","VWJET11190C")</f>
        <v>VWJET11190C</v>
      </c>
      <c r="B13068" s="1" t="s">
        <v>20065</v>
      </c>
      <c r="C13068" s="1" t="s">
        <v>1470</v>
      </c>
      <c r="D13068" t="s">
        <v>20066</v>
      </c>
    </row>
    <row r="13069" spans="1:4" x14ac:dyDescent="0.25">
      <c r="A13069" s="4" t="str">
        <f>HYPERLINK("http://www.autodoc.ru/Web/price/art/VWJET15191L?analog=on","VWJET15191L")</f>
        <v>VWJET15191L</v>
      </c>
      <c r="B13069" s="1" t="s">
        <v>20067</v>
      </c>
      <c r="C13069" s="1" t="s">
        <v>1256</v>
      </c>
      <c r="D13069" t="s">
        <v>20068</v>
      </c>
    </row>
    <row r="13070" spans="1:4" x14ac:dyDescent="0.25">
      <c r="A13070" s="4" t="str">
        <f>HYPERLINK("http://www.autodoc.ru/Web/price/art/VWJET11191L?analog=on","VWJET11191L")</f>
        <v>VWJET11191L</v>
      </c>
      <c r="B13070" s="1" t="s">
        <v>20069</v>
      </c>
      <c r="C13070" s="1" t="s">
        <v>1470</v>
      </c>
      <c r="D13070" t="s">
        <v>20070</v>
      </c>
    </row>
    <row r="13071" spans="1:4" x14ac:dyDescent="0.25">
      <c r="A13071" s="4" t="str">
        <f>HYPERLINK("http://www.autodoc.ru/Web/price/art/VWJET15191R?analog=on","VWJET15191R")</f>
        <v>VWJET15191R</v>
      </c>
      <c r="B13071" s="1" t="s">
        <v>20071</v>
      </c>
      <c r="C13071" s="1" t="s">
        <v>1256</v>
      </c>
      <c r="D13071" t="s">
        <v>20072</v>
      </c>
    </row>
    <row r="13072" spans="1:4" x14ac:dyDescent="0.25">
      <c r="A13072" s="4" t="str">
        <f>HYPERLINK("http://www.autodoc.ru/Web/price/art/VWJET11191R?analog=on","VWJET11191R")</f>
        <v>VWJET11191R</v>
      </c>
      <c r="B13072" s="1" t="s">
        <v>20073</v>
      </c>
      <c r="C13072" s="1" t="s">
        <v>1470</v>
      </c>
      <c r="D13072" t="s">
        <v>20074</v>
      </c>
    </row>
    <row r="13073" spans="1:4" x14ac:dyDescent="0.25">
      <c r="A13073" s="4" t="str">
        <f>HYPERLINK("http://www.autodoc.ru/Web/price/art/VWJET15191C?analog=on","VWJET15191C")</f>
        <v>VWJET15191C</v>
      </c>
      <c r="B13073" s="1" t="s">
        <v>20075</v>
      </c>
      <c r="C13073" s="1" t="s">
        <v>1256</v>
      </c>
      <c r="D13073" t="s">
        <v>20076</v>
      </c>
    </row>
    <row r="13074" spans="1:4" x14ac:dyDescent="0.25">
      <c r="A13074" s="4" t="str">
        <f>HYPERLINK("http://www.autodoc.ru/Web/price/art/VWJET15192C?analog=on","VWJET15192C")</f>
        <v>VWJET15192C</v>
      </c>
      <c r="B13074" s="1" t="s">
        <v>20077</v>
      </c>
      <c r="C13074" s="1" t="s">
        <v>1256</v>
      </c>
      <c r="D13074" t="s">
        <v>20078</v>
      </c>
    </row>
    <row r="13075" spans="1:4" x14ac:dyDescent="0.25">
      <c r="A13075" s="4" t="str">
        <f>HYPERLINK("http://www.autodoc.ru/Web/price/art/VWJET11192C?analog=on","VWJET11192C")</f>
        <v>VWJET11192C</v>
      </c>
      <c r="B13075" s="1" t="s">
        <v>20079</v>
      </c>
      <c r="C13075" s="1" t="s">
        <v>1470</v>
      </c>
      <c r="D13075" t="s">
        <v>20080</v>
      </c>
    </row>
    <row r="13076" spans="1:4" x14ac:dyDescent="0.25">
      <c r="A13076" s="4" t="str">
        <f>HYPERLINK("http://www.autodoc.ru/Web/price/art/VWJET11193L?analog=on","VWJET11193L")</f>
        <v>VWJET11193L</v>
      </c>
      <c r="B13076" s="1" t="s">
        <v>20069</v>
      </c>
      <c r="C13076" s="1" t="s">
        <v>1470</v>
      </c>
      <c r="D13076" t="s">
        <v>20060</v>
      </c>
    </row>
    <row r="13077" spans="1:4" x14ac:dyDescent="0.25">
      <c r="A13077" s="4" t="str">
        <f>HYPERLINK("http://www.autodoc.ru/Web/price/art/VWJET11193R?analog=on","VWJET11193R")</f>
        <v>VWJET11193R</v>
      </c>
      <c r="B13077" s="1" t="s">
        <v>20073</v>
      </c>
      <c r="C13077" s="1" t="s">
        <v>1470</v>
      </c>
      <c r="D13077" t="s">
        <v>20064</v>
      </c>
    </row>
    <row r="13078" spans="1:4" x14ac:dyDescent="0.25">
      <c r="A13078" s="4" t="str">
        <f>HYPERLINK("http://www.autodoc.ru/Web/price/art/VWJET15193C?analog=on","VWJET15193C")</f>
        <v>VWJET15193C</v>
      </c>
      <c r="B13078" s="1" t="s">
        <v>20081</v>
      </c>
      <c r="C13078" s="1" t="s">
        <v>1256</v>
      </c>
      <c r="D13078" t="s">
        <v>20082</v>
      </c>
    </row>
    <row r="13079" spans="1:4" x14ac:dyDescent="0.25">
      <c r="A13079" s="4" t="str">
        <f>HYPERLINK("http://www.autodoc.ru/Web/price/art/VWJET15220?analog=on","VWJET15220")</f>
        <v>VWJET15220</v>
      </c>
      <c r="B13079" s="1" t="s">
        <v>20083</v>
      </c>
      <c r="C13079" s="1" t="s">
        <v>1256</v>
      </c>
      <c r="D13079" t="s">
        <v>19952</v>
      </c>
    </row>
    <row r="13080" spans="1:4" x14ac:dyDescent="0.25">
      <c r="A13080" s="4" t="str">
        <f>HYPERLINK("http://www.autodoc.ru/Web/price/art/VWJET11220?analog=on","VWJET11220")</f>
        <v>VWJET11220</v>
      </c>
      <c r="B13080" s="1" t="s">
        <v>20084</v>
      </c>
      <c r="C13080" s="1" t="s">
        <v>1470</v>
      </c>
      <c r="D13080" t="s">
        <v>20085</v>
      </c>
    </row>
    <row r="13081" spans="1:4" x14ac:dyDescent="0.25">
      <c r="A13081" s="4" t="str">
        <f>HYPERLINK("http://www.autodoc.ru/Web/price/art/VWJET11221?analog=on","VWJET11221")</f>
        <v>VWJET11221</v>
      </c>
      <c r="B13081" s="1" t="s">
        <v>20084</v>
      </c>
      <c r="C13081" s="1" t="s">
        <v>1470</v>
      </c>
      <c r="D13081" t="s">
        <v>19952</v>
      </c>
    </row>
    <row r="13082" spans="1:4" x14ac:dyDescent="0.25">
      <c r="A13082" s="4" t="str">
        <f>HYPERLINK("http://www.autodoc.ru/Web/price/art/VWJET11240?analog=on","VWJET11240")</f>
        <v>VWJET11240</v>
      </c>
      <c r="B13082" s="1" t="s">
        <v>20086</v>
      </c>
      <c r="C13082" s="1" t="s">
        <v>1470</v>
      </c>
      <c r="D13082" t="s">
        <v>19954</v>
      </c>
    </row>
    <row r="13083" spans="1:4" x14ac:dyDescent="0.25">
      <c r="A13083" s="4" t="str">
        <f>HYPERLINK("http://www.autodoc.ru/Web/price/art/VWJET11241?analog=on","VWJET11241")</f>
        <v>VWJET11241</v>
      </c>
      <c r="B13083" s="1" t="s">
        <v>20087</v>
      </c>
      <c r="C13083" s="1" t="s">
        <v>1470</v>
      </c>
      <c r="D13083" t="s">
        <v>20088</v>
      </c>
    </row>
    <row r="13084" spans="1:4" x14ac:dyDescent="0.25">
      <c r="A13084" s="4" t="str">
        <f>HYPERLINK("http://www.autodoc.ru/Web/price/art/VWJET11270L?analog=on","VWJET11270L")</f>
        <v>VWJET11270L</v>
      </c>
      <c r="B13084" s="1" t="s">
        <v>20089</v>
      </c>
      <c r="C13084" s="1" t="s">
        <v>1470</v>
      </c>
      <c r="D13084" t="s">
        <v>19956</v>
      </c>
    </row>
    <row r="13085" spans="1:4" x14ac:dyDescent="0.25">
      <c r="A13085" s="4" t="str">
        <f>HYPERLINK("http://www.autodoc.ru/Web/price/art/VWJET11270R?analog=on","VWJET11270R")</f>
        <v>VWJET11270R</v>
      </c>
      <c r="B13085" s="1" t="s">
        <v>20090</v>
      </c>
      <c r="C13085" s="1" t="s">
        <v>1470</v>
      </c>
      <c r="D13085" t="s">
        <v>19958</v>
      </c>
    </row>
    <row r="13086" spans="1:4" x14ac:dyDescent="0.25">
      <c r="A13086" s="4" t="str">
        <f>HYPERLINK("http://www.autodoc.ru/Web/price/art/VWJET11300L?analog=on","VWJET11300L")</f>
        <v>VWJET11300L</v>
      </c>
      <c r="B13086" s="1" t="s">
        <v>20091</v>
      </c>
      <c r="C13086" s="1" t="s">
        <v>1470</v>
      </c>
      <c r="D13086" t="s">
        <v>20092</v>
      </c>
    </row>
    <row r="13087" spans="1:4" x14ac:dyDescent="0.25">
      <c r="A13087" s="4" t="str">
        <f>HYPERLINK("http://www.autodoc.ru/Web/price/art/VWJET11300R?analog=on","VWJET11300R")</f>
        <v>VWJET11300R</v>
      </c>
      <c r="B13087" s="1" t="s">
        <v>20093</v>
      </c>
      <c r="C13087" s="1" t="s">
        <v>1470</v>
      </c>
      <c r="D13087" t="s">
        <v>20094</v>
      </c>
    </row>
    <row r="13088" spans="1:4" x14ac:dyDescent="0.25">
      <c r="A13088" s="4" t="str">
        <f>HYPERLINK("http://www.autodoc.ru/Web/price/art/VWJET11301L?analog=on","VWJET11301L")</f>
        <v>VWJET11301L</v>
      </c>
      <c r="B13088" s="1" t="s">
        <v>20091</v>
      </c>
      <c r="C13088" s="1" t="s">
        <v>1470</v>
      </c>
      <c r="D13088" t="s">
        <v>20095</v>
      </c>
    </row>
    <row r="13089" spans="1:4" x14ac:dyDescent="0.25">
      <c r="A13089" s="4" t="str">
        <f>HYPERLINK("http://www.autodoc.ru/Web/price/art/VWJET11301R?analog=on","VWJET11301R")</f>
        <v>VWJET11301R</v>
      </c>
      <c r="B13089" s="1" t="s">
        <v>20093</v>
      </c>
      <c r="C13089" s="1" t="s">
        <v>1470</v>
      </c>
      <c r="D13089" t="s">
        <v>20096</v>
      </c>
    </row>
    <row r="13090" spans="1:4" x14ac:dyDescent="0.25">
      <c r="A13090" s="4" t="str">
        <f>HYPERLINK("http://www.autodoc.ru/Web/price/art/VWJET11310N?analog=on","VWJET11310N")</f>
        <v>VWJET11310N</v>
      </c>
      <c r="B13090" s="1" t="s">
        <v>20097</v>
      </c>
      <c r="C13090" s="1" t="s">
        <v>1470</v>
      </c>
      <c r="D13090" t="s">
        <v>20098</v>
      </c>
    </row>
    <row r="13091" spans="1:4" x14ac:dyDescent="0.25">
      <c r="A13091" s="4" t="str">
        <f>HYPERLINK("http://www.autodoc.ru/Web/price/art/VWJET11330?analog=on","VWJET11330")</f>
        <v>VWJET11330</v>
      </c>
      <c r="B13091" s="1" t="s">
        <v>20099</v>
      </c>
      <c r="C13091" s="1" t="s">
        <v>1470</v>
      </c>
      <c r="D13091" t="s">
        <v>19960</v>
      </c>
    </row>
    <row r="13092" spans="1:4" x14ac:dyDescent="0.25">
      <c r="A13092" s="4" t="str">
        <f>HYPERLINK("http://www.autodoc.ru/Web/price/art/VWJET11360?analog=on","VWJET11360")</f>
        <v>VWJET11360</v>
      </c>
      <c r="B13092" s="1" t="s">
        <v>20100</v>
      </c>
      <c r="C13092" s="1" t="s">
        <v>1470</v>
      </c>
      <c r="D13092" t="s">
        <v>20101</v>
      </c>
    </row>
    <row r="13093" spans="1:4" x14ac:dyDescent="0.25">
      <c r="A13093" s="4" t="str">
        <f>HYPERLINK("http://www.autodoc.ru/Web/price/art/VWJET11361?analog=on","VWJET11361")</f>
        <v>VWJET11361</v>
      </c>
      <c r="B13093" s="1" t="s">
        <v>20100</v>
      </c>
      <c r="C13093" s="1" t="s">
        <v>1470</v>
      </c>
      <c r="D13093" t="s">
        <v>20102</v>
      </c>
    </row>
    <row r="13094" spans="1:4" x14ac:dyDescent="0.25">
      <c r="A13094" s="4" t="str">
        <f>HYPERLINK("http://www.autodoc.ru/Web/price/art/VWJET15380?analog=on","VWJET15380")</f>
        <v>VWJET15380</v>
      </c>
      <c r="B13094" s="1" t="s">
        <v>20103</v>
      </c>
      <c r="C13094" s="1" t="s">
        <v>1256</v>
      </c>
      <c r="D13094" t="s">
        <v>20104</v>
      </c>
    </row>
    <row r="13095" spans="1:4" x14ac:dyDescent="0.25">
      <c r="A13095" s="4" t="str">
        <f>HYPERLINK("http://www.autodoc.ru/Web/price/art/VWJET114D0L?analog=on","VWJET114D0L")</f>
        <v>VWJET114D0L</v>
      </c>
      <c r="B13095" s="1" t="s">
        <v>20105</v>
      </c>
      <c r="C13095" s="1" t="s">
        <v>1470</v>
      </c>
      <c r="D13095" t="s">
        <v>20106</v>
      </c>
    </row>
    <row r="13096" spans="1:4" x14ac:dyDescent="0.25">
      <c r="A13096" s="4" t="str">
        <f>HYPERLINK("http://www.autodoc.ru/Web/price/art/VWJET114D0R?analog=on","VWJET114D0R")</f>
        <v>VWJET114D0R</v>
      </c>
      <c r="B13096" s="1" t="s">
        <v>20107</v>
      </c>
      <c r="C13096" s="1" t="s">
        <v>1470</v>
      </c>
      <c r="D13096" t="s">
        <v>20108</v>
      </c>
    </row>
    <row r="13097" spans="1:4" x14ac:dyDescent="0.25">
      <c r="A13097" s="4" t="str">
        <f>HYPERLINK("http://www.autodoc.ru/Web/price/art/VWJET11450XL?analog=on","VWJET11450XL")</f>
        <v>VWJET11450XL</v>
      </c>
      <c r="B13097" s="1" t="s">
        <v>20109</v>
      </c>
      <c r="C13097" s="1" t="s">
        <v>1470</v>
      </c>
      <c r="D13097" t="s">
        <v>20110</v>
      </c>
    </row>
    <row r="13098" spans="1:4" x14ac:dyDescent="0.25">
      <c r="A13098" s="4" t="str">
        <f>HYPERLINK("http://www.autodoc.ru/Web/price/art/VWJET11450XR?analog=on","VWJET11450XR")</f>
        <v>VWJET11450XR</v>
      </c>
      <c r="B13098" s="1" t="s">
        <v>20111</v>
      </c>
      <c r="C13098" s="1" t="s">
        <v>1470</v>
      </c>
      <c r="D13098" t="s">
        <v>20112</v>
      </c>
    </row>
    <row r="13099" spans="1:4" x14ac:dyDescent="0.25">
      <c r="A13099" s="4" t="str">
        <f>HYPERLINK("http://www.autodoc.ru/Web/price/art/VWJET11451XR?analog=on","VWJET11451XR")</f>
        <v>VWJET11451XR</v>
      </c>
      <c r="B13099" s="1" t="s">
        <v>20113</v>
      </c>
      <c r="C13099" s="1" t="s">
        <v>1470</v>
      </c>
      <c r="D13099" t="s">
        <v>20114</v>
      </c>
    </row>
    <row r="13100" spans="1:4" x14ac:dyDescent="0.25">
      <c r="A13100" s="4" t="str">
        <f>HYPERLINK("http://www.autodoc.ru/Web/price/art/VWJET11451XL?analog=on","VWJET11451XL")</f>
        <v>VWJET11451XL</v>
      </c>
      <c r="B13100" s="1" t="s">
        <v>20115</v>
      </c>
      <c r="C13100" s="1" t="s">
        <v>1470</v>
      </c>
      <c r="D13100" t="s">
        <v>20116</v>
      </c>
    </row>
    <row r="13101" spans="1:4" x14ac:dyDescent="0.25">
      <c r="A13101" s="4" t="str">
        <f>HYPERLINK("http://www.autodoc.ru/Web/price/art/VWJET11452XL?analog=on","VWJET11452XL")</f>
        <v>VWJET11452XL</v>
      </c>
      <c r="B13101" s="1" t="s">
        <v>20117</v>
      </c>
      <c r="C13101" s="1" t="s">
        <v>1470</v>
      </c>
      <c r="D13101" t="s">
        <v>20118</v>
      </c>
    </row>
    <row r="13102" spans="1:4" x14ac:dyDescent="0.25">
      <c r="A13102" s="4" t="str">
        <f>HYPERLINK("http://www.autodoc.ru/Web/price/art/VWJET11452XR?analog=on","VWJET11452XR")</f>
        <v>VWJET11452XR</v>
      </c>
      <c r="B13102" s="1" t="s">
        <v>20119</v>
      </c>
      <c r="C13102" s="1" t="s">
        <v>1470</v>
      </c>
      <c r="D13102" t="s">
        <v>20120</v>
      </c>
    </row>
    <row r="13103" spans="1:4" x14ac:dyDescent="0.25">
      <c r="A13103" s="4" t="str">
        <f>HYPERLINK("http://www.autodoc.ru/Web/price/art/VWJET11453L?analog=on","VWJET11453L")</f>
        <v>VWJET11453L</v>
      </c>
      <c r="C13103" s="1" t="s">
        <v>1470</v>
      </c>
      <c r="D13103" t="s">
        <v>20121</v>
      </c>
    </row>
    <row r="13104" spans="1:4" x14ac:dyDescent="0.25">
      <c r="A13104" s="4" t="str">
        <f>HYPERLINK("http://www.autodoc.ru/Web/price/art/VWJET11453R?analog=on","VWJET11453R")</f>
        <v>VWJET11453R</v>
      </c>
      <c r="C13104" s="1" t="s">
        <v>1470</v>
      </c>
      <c r="D13104" t="s">
        <v>20122</v>
      </c>
    </row>
    <row r="13105" spans="1:4" x14ac:dyDescent="0.25">
      <c r="A13105" s="4" t="str">
        <f>HYPERLINK("http://www.autodoc.ru/Web/price/art/VWJET154G0?analog=on","VWJET154G0")</f>
        <v>VWJET154G0</v>
      </c>
      <c r="B13105" s="1" t="s">
        <v>20123</v>
      </c>
      <c r="C13105" s="1" t="s">
        <v>1256</v>
      </c>
      <c r="D13105" t="s">
        <v>20124</v>
      </c>
    </row>
    <row r="13106" spans="1:4" x14ac:dyDescent="0.25">
      <c r="A13106" s="4" t="str">
        <f>HYPERLINK("http://www.autodoc.ru/Web/price/art/VWJET154G1?analog=on","VWJET154G1")</f>
        <v>VWJET154G1</v>
      </c>
      <c r="B13106" s="1" t="s">
        <v>20125</v>
      </c>
      <c r="C13106" s="1" t="s">
        <v>1256</v>
      </c>
      <c r="D13106" t="s">
        <v>19974</v>
      </c>
    </row>
    <row r="13107" spans="1:4" x14ac:dyDescent="0.25">
      <c r="A13107" s="4" t="str">
        <f>HYPERLINK("http://www.autodoc.ru/Web/price/art/VWJET11510L?analog=on","VWJET11510L")</f>
        <v>VWJET11510L</v>
      </c>
      <c r="B13107" s="1" t="s">
        <v>20126</v>
      </c>
      <c r="C13107" s="1" t="s">
        <v>1470</v>
      </c>
      <c r="D13107" t="s">
        <v>20127</v>
      </c>
    </row>
    <row r="13108" spans="1:4" x14ac:dyDescent="0.25">
      <c r="A13108" s="4" t="str">
        <f>HYPERLINK("http://www.autodoc.ru/Web/price/art/VWJET11510R?analog=on","VWJET11510R")</f>
        <v>VWJET11510R</v>
      </c>
      <c r="B13108" s="1" t="s">
        <v>20128</v>
      </c>
      <c r="C13108" s="1" t="s">
        <v>1470</v>
      </c>
      <c r="D13108" t="s">
        <v>20129</v>
      </c>
    </row>
    <row r="13109" spans="1:4" x14ac:dyDescent="0.25">
      <c r="A13109" s="4" t="str">
        <f>HYPERLINK("http://www.autodoc.ru/Web/price/art/VWJET11520L?analog=on","VWJET11520L")</f>
        <v>VWJET11520L</v>
      </c>
      <c r="B13109" s="1" t="s">
        <v>20130</v>
      </c>
      <c r="C13109" s="1" t="s">
        <v>1470</v>
      </c>
      <c r="D13109" t="s">
        <v>20131</v>
      </c>
    </row>
    <row r="13110" spans="1:4" x14ac:dyDescent="0.25">
      <c r="A13110" s="4" t="str">
        <f>HYPERLINK("http://www.autodoc.ru/Web/price/art/VWJET11520R?analog=on","VWJET11520R")</f>
        <v>VWJET11520R</v>
      </c>
      <c r="B13110" s="1" t="s">
        <v>20132</v>
      </c>
      <c r="C13110" s="1" t="s">
        <v>1470</v>
      </c>
      <c r="D13110" t="s">
        <v>20133</v>
      </c>
    </row>
    <row r="13111" spans="1:4" x14ac:dyDescent="0.25">
      <c r="A13111" s="4" t="str">
        <f>HYPERLINK("http://www.autodoc.ru/Web/price/art/VWJET11560L?analog=on","VWJET11560L")</f>
        <v>VWJET11560L</v>
      </c>
      <c r="B13111" s="1" t="s">
        <v>20134</v>
      </c>
      <c r="C13111" s="1" t="s">
        <v>1470</v>
      </c>
      <c r="D13111" t="s">
        <v>19976</v>
      </c>
    </row>
    <row r="13112" spans="1:4" x14ac:dyDescent="0.25">
      <c r="A13112" s="4" t="str">
        <f>HYPERLINK("http://www.autodoc.ru/Web/price/art/VWJET11560R?analog=on","VWJET11560R")</f>
        <v>VWJET11560R</v>
      </c>
      <c r="B13112" s="1" t="s">
        <v>20135</v>
      </c>
      <c r="C13112" s="1" t="s">
        <v>1470</v>
      </c>
      <c r="D13112" t="s">
        <v>19978</v>
      </c>
    </row>
    <row r="13113" spans="1:4" x14ac:dyDescent="0.25">
      <c r="A13113" s="4" t="str">
        <f>HYPERLINK("http://www.autodoc.ru/Web/price/art/VWJET11600?analog=on","VWJET11600")</f>
        <v>VWJET11600</v>
      </c>
      <c r="B13113" s="1" t="s">
        <v>20136</v>
      </c>
      <c r="C13113" s="1" t="s">
        <v>1470</v>
      </c>
      <c r="D13113" t="s">
        <v>20137</v>
      </c>
    </row>
    <row r="13114" spans="1:4" x14ac:dyDescent="0.25">
      <c r="A13114" s="4" t="str">
        <f>HYPERLINK("http://www.autodoc.ru/Web/price/art/VWJET11640?analog=on","VWJET11640")</f>
        <v>VWJET11640</v>
      </c>
      <c r="B13114" s="1" t="s">
        <v>20138</v>
      </c>
      <c r="C13114" s="1" t="s">
        <v>1470</v>
      </c>
      <c r="D13114" t="s">
        <v>20139</v>
      </c>
    </row>
    <row r="13115" spans="1:4" x14ac:dyDescent="0.25">
      <c r="A13115" s="4" t="str">
        <f>HYPERLINK("http://www.autodoc.ru/Web/price/art/VWJET15640?analog=on","VWJET15640")</f>
        <v>VWJET15640</v>
      </c>
      <c r="B13115" s="1" t="s">
        <v>20140</v>
      </c>
      <c r="C13115" s="1" t="s">
        <v>1256</v>
      </c>
      <c r="D13115" t="s">
        <v>20141</v>
      </c>
    </row>
    <row r="13116" spans="1:4" x14ac:dyDescent="0.25">
      <c r="A13116" s="4" t="str">
        <f>HYPERLINK("http://www.autodoc.ru/Web/price/art/VWJET15641?analog=on","VWJET15641")</f>
        <v>VWJET15641</v>
      </c>
      <c r="B13116" s="1" t="s">
        <v>20142</v>
      </c>
      <c r="C13116" s="1" t="s">
        <v>1256</v>
      </c>
      <c r="D13116" t="s">
        <v>20143</v>
      </c>
    </row>
    <row r="13117" spans="1:4" x14ac:dyDescent="0.25">
      <c r="A13117" s="4" t="str">
        <f>HYPERLINK("http://www.autodoc.ru/Web/price/art/VWJET11641?analog=on","VWJET11641")</f>
        <v>VWJET11641</v>
      </c>
      <c r="B13117" s="1" t="s">
        <v>20138</v>
      </c>
      <c r="C13117" s="1" t="s">
        <v>1470</v>
      </c>
      <c r="D13117" t="s">
        <v>20144</v>
      </c>
    </row>
    <row r="13118" spans="1:4" x14ac:dyDescent="0.25">
      <c r="A13118" s="4" t="str">
        <f>HYPERLINK("http://www.autodoc.ru/Web/price/art/VWJET15642?analog=on","VWJET15642")</f>
        <v>VWJET15642</v>
      </c>
      <c r="B13118" s="1" t="s">
        <v>20142</v>
      </c>
      <c r="C13118" s="1" t="s">
        <v>1256</v>
      </c>
      <c r="D13118" t="s">
        <v>20145</v>
      </c>
    </row>
    <row r="13119" spans="1:4" x14ac:dyDescent="0.25">
      <c r="A13119" s="4" t="str">
        <f>HYPERLINK("http://www.autodoc.ru/Web/price/art/VWJET11642?analog=on","VWJET11642")</f>
        <v>VWJET11642</v>
      </c>
      <c r="B13119" s="1" t="s">
        <v>20146</v>
      </c>
      <c r="C13119" s="1" t="s">
        <v>1470</v>
      </c>
      <c r="D13119" t="s">
        <v>20147</v>
      </c>
    </row>
    <row r="13120" spans="1:4" x14ac:dyDescent="0.25">
      <c r="A13120" s="4" t="str">
        <f>HYPERLINK("http://www.autodoc.ru/Web/price/art/VWJET15680?analog=on","VWJET15680")</f>
        <v>VWJET15680</v>
      </c>
      <c r="B13120" s="1" t="s">
        <v>20148</v>
      </c>
      <c r="C13120" s="1" t="s">
        <v>1256</v>
      </c>
      <c r="D13120" t="s">
        <v>19987</v>
      </c>
    </row>
    <row r="13121" spans="1:4" x14ac:dyDescent="0.25">
      <c r="A13121" s="4" t="str">
        <f>HYPERLINK("http://www.autodoc.ru/Web/price/art/VWJET11680?analog=on","VWJET11680")</f>
        <v>VWJET11680</v>
      </c>
      <c r="B13121" s="1" t="s">
        <v>20149</v>
      </c>
      <c r="C13121" s="1" t="s">
        <v>1470</v>
      </c>
      <c r="D13121" t="s">
        <v>20150</v>
      </c>
    </row>
    <row r="13122" spans="1:4" x14ac:dyDescent="0.25">
      <c r="A13122" s="4" t="str">
        <f>HYPERLINK("http://www.autodoc.ru/Web/price/art/VWJET11681?analog=on","VWJET11681")</f>
        <v>VWJET11681</v>
      </c>
      <c r="B13122" s="1" t="s">
        <v>20149</v>
      </c>
      <c r="C13122" s="1" t="s">
        <v>1470</v>
      </c>
      <c r="D13122" t="s">
        <v>19987</v>
      </c>
    </row>
    <row r="13123" spans="1:4" x14ac:dyDescent="0.25">
      <c r="A13123" s="4" t="str">
        <f>HYPERLINK("http://www.autodoc.ru/Web/price/art/VWJET11700?analog=on","VWJET11700")</f>
        <v>VWJET11700</v>
      </c>
      <c r="B13123" s="1" t="s">
        <v>20151</v>
      </c>
      <c r="C13123" s="1" t="s">
        <v>1470</v>
      </c>
      <c r="D13123" t="s">
        <v>20152</v>
      </c>
    </row>
    <row r="13124" spans="1:4" x14ac:dyDescent="0.25">
      <c r="A13124" s="4" t="str">
        <f>HYPERLINK("http://www.autodoc.ru/Web/price/art/VWJET11740L?analog=on","VWJET11740L")</f>
        <v>VWJET11740L</v>
      </c>
      <c r="B13124" s="1" t="s">
        <v>20153</v>
      </c>
      <c r="C13124" s="1" t="s">
        <v>1470</v>
      </c>
      <c r="D13124" t="s">
        <v>19198</v>
      </c>
    </row>
    <row r="13125" spans="1:4" x14ac:dyDescent="0.25">
      <c r="A13125" s="4" t="str">
        <f>HYPERLINK("http://www.autodoc.ru/Web/price/art/VWJET15740L?analog=on","VWJET15740L")</f>
        <v>VWJET15740L</v>
      </c>
      <c r="B13125" s="1" t="s">
        <v>20154</v>
      </c>
      <c r="C13125" s="1" t="s">
        <v>1256</v>
      </c>
      <c r="D13125" t="s">
        <v>20155</v>
      </c>
    </row>
    <row r="13126" spans="1:4" x14ac:dyDescent="0.25">
      <c r="A13126" s="4" t="str">
        <f>HYPERLINK("http://www.autodoc.ru/Web/price/art/VWJET11740R?analog=on","VWJET11740R")</f>
        <v>VWJET11740R</v>
      </c>
      <c r="B13126" s="1" t="s">
        <v>20156</v>
      </c>
      <c r="C13126" s="1" t="s">
        <v>1470</v>
      </c>
      <c r="D13126" t="s">
        <v>19200</v>
      </c>
    </row>
    <row r="13127" spans="1:4" x14ac:dyDescent="0.25">
      <c r="A13127" s="4" t="str">
        <f>HYPERLINK("http://www.autodoc.ru/Web/price/art/VWJET15740R?analog=on","VWJET15740R")</f>
        <v>VWJET15740R</v>
      </c>
      <c r="B13127" s="1" t="s">
        <v>20157</v>
      </c>
      <c r="C13127" s="1" t="s">
        <v>1256</v>
      </c>
      <c r="D13127" t="s">
        <v>20158</v>
      </c>
    </row>
    <row r="13128" spans="1:4" x14ac:dyDescent="0.25">
      <c r="A13128" s="4" t="str">
        <f>HYPERLINK("http://www.autodoc.ru/Web/price/art/VWJET15741L?analog=on","VWJET15741L")</f>
        <v>VWJET15741L</v>
      </c>
      <c r="B13128" s="1" t="s">
        <v>20159</v>
      </c>
      <c r="C13128" s="1" t="s">
        <v>1256</v>
      </c>
      <c r="D13128" t="s">
        <v>19198</v>
      </c>
    </row>
    <row r="13129" spans="1:4" x14ac:dyDescent="0.25">
      <c r="A13129" s="4" t="str">
        <f>HYPERLINK("http://www.autodoc.ru/Web/price/art/VWJET11741L?analog=on","VWJET11741L")</f>
        <v>VWJET11741L</v>
      </c>
      <c r="B13129" s="1" t="s">
        <v>20153</v>
      </c>
      <c r="C13129" s="1" t="s">
        <v>1470</v>
      </c>
      <c r="D13129" t="s">
        <v>20160</v>
      </c>
    </row>
    <row r="13130" spans="1:4" x14ac:dyDescent="0.25">
      <c r="A13130" s="4" t="str">
        <f>HYPERLINK("http://www.autodoc.ru/Web/price/art/VWJET15741R?analog=on","VWJET15741R")</f>
        <v>VWJET15741R</v>
      </c>
      <c r="B13130" s="1" t="s">
        <v>20161</v>
      </c>
      <c r="C13130" s="1" t="s">
        <v>1256</v>
      </c>
      <c r="D13130" t="s">
        <v>19200</v>
      </c>
    </row>
    <row r="13131" spans="1:4" x14ac:dyDescent="0.25">
      <c r="A13131" s="4" t="str">
        <f>HYPERLINK("http://www.autodoc.ru/Web/price/art/VWJET11741R?analog=on","VWJET11741R")</f>
        <v>VWJET11741R</v>
      </c>
      <c r="B13131" s="1" t="s">
        <v>20156</v>
      </c>
      <c r="C13131" s="1" t="s">
        <v>1470</v>
      </c>
      <c r="D13131" t="s">
        <v>20162</v>
      </c>
    </row>
    <row r="13132" spans="1:4" x14ac:dyDescent="0.25">
      <c r="A13132" s="4" t="str">
        <f>HYPERLINK("http://www.autodoc.ru/Web/price/art/VWJET15742L?analog=on","VWJET15742L")</f>
        <v>VWJET15742L</v>
      </c>
      <c r="B13132" s="1" t="s">
        <v>20163</v>
      </c>
      <c r="C13132" s="1" t="s">
        <v>1256</v>
      </c>
      <c r="D13132" t="s">
        <v>20164</v>
      </c>
    </row>
    <row r="13133" spans="1:4" x14ac:dyDescent="0.25">
      <c r="A13133" s="4" t="str">
        <f>HYPERLINK("http://www.autodoc.ru/Web/price/art/VWJET15742R?analog=on","VWJET15742R")</f>
        <v>VWJET15742R</v>
      </c>
      <c r="B13133" s="1" t="s">
        <v>20165</v>
      </c>
      <c r="C13133" s="1" t="s">
        <v>1256</v>
      </c>
      <c r="D13133" t="s">
        <v>20166</v>
      </c>
    </row>
    <row r="13134" spans="1:4" x14ac:dyDescent="0.25">
      <c r="A13134" s="4" t="str">
        <f>HYPERLINK("http://www.autodoc.ru/Web/price/art/VWJET11750L?analog=on","VWJET11750L")</f>
        <v>VWJET11750L</v>
      </c>
      <c r="B13134" s="1" t="s">
        <v>20167</v>
      </c>
      <c r="C13134" s="1" t="s">
        <v>1470</v>
      </c>
      <c r="D13134" t="s">
        <v>19996</v>
      </c>
    </row>
    <row r="13135" spans="1:4" x14ac:dyDescent="0.25">
      <c r="A13135" s="4" t="str">
        <f>HYPERLINK("http://www.autodoc.ru/Web/price/art/VWJET11750R?analog=on","VWJET11750R")</f>
        <v>VWJET11750R</v>
      </c>
      <c r="B13135" s="1" t="s">
        <v>20168</v>
      </c>
      <c r="C13135" s="1" t="s">
        <v>1470</v>
      </c>
      <c r="D13135" t="s">
        <v>19997</v>
      </c>
    </row>
    <row r="13136" spans="1:4" x14ac:dyDescent="0.25">
      <c r="A13136" s="4" t="str">
        <f>HYPERLINK("http://www.autodoc.ru/Web/price/art/VWJET11751L?analog=on","VWJET11751L")</f>
        <v>VWJET11751L</v>
      </c>
      <c r="B13136" s="1" t="s">
        <v>20167</v>
      </c>
      <c r="C13136" s="1" t="s">
        <v>1470</v>
      </c>
      <c r="D13136" t="s">
        <v>20169</v>
      </c>
    </row>
    <row r="13137" spans="1:4" x14ac:dyDescent="0.25">
      <c r="A13137" s="4" t="str">
        <f>HYPERLINK("http://www.autodoc.ru/Web/price/art/VWJET11751R?analog=on","VWJET11751R")</f>
        <v>VWJET11751R</v>
      </c>
      <c r="B13137" s="1" t="s">
        <v>20168</v>
      </c>
      <c r="C13137" s="1" t="s">
        <v>1470</v>
      </c>
      <c r="D13137" t="s">
        <v>20170</v>
      </c>
    </row>
    <row r="13138" spans="1:4" x14ac:dyDescent="0.25">
      <c r="A13138" s="4" t="str">
        <f>HYPERLINK("http://www.autodoc.ru/Web/price/art/VWJET11761TTN?analog=on","VWJET11761TTN")</f>
        <v>VWJET11761TTN</v>
      </c>
      <c r="B13138" s="1" t="s">
        <v>20171</v>
      </c>
      <c r="C13138" s="1" t="s">
        <v>1470</v>
      </c>
      <c r="D13138" t="s">
        <v>20172</v>
      </c>
    </row>
    <row r="13139" spans="1:4" x14ac:dyDescent="0.25">
      <c r="A13139" s="4" t="str">
        <f>HYPERLINK("http://www.autodoc.ru/Web/price/art/VWJET11880?analog=on","VWJET11880")</f>
        <v>VWJET11880</v>
      </c>
      <c r="B13139" s="1" t="s">
        <v>20173</v>
      </c>
      <c r="C13139" s="1" t="s">
        <v>1470</v>
      </c>
      <c r="D13139" t="s">
        <v>20174</v>
      </c>
    </row>
    <row r="13140" spans="1:4" x14ac:dyDescent="0.25">
      <c r="A13140" s="4" t="str">
        <f>HYPERLINK("http://www.autodoc.ru/Web/price/art/VWJET119A0L?analog=on","VWJET119A0L")</f>
        <v>VWJET119A0L</v>
      </c>
      <c r="B13140" s="1" t="s">
        <v>20175</v>
      </c>
      <c r="C13140" s="1" t="s">
        <v>1470</v>
      </c>
      <c r="D13140" t="s">
        <v>19999</v>
      </c>
    </row>
    <row r="13141" spans="1:4" x14ac:dyDescent="0.25">
      <c r="A13141" s="4" t="str">
        <f>HYPERLINK("http://www.autodoc.ru/Web/price/art/VWJET159A0L?analog=on","VWJET159A0L")</f>
        <v>VWJET159A0L</v>
      </c>
      <c r="B13141" s="1" t="s">
        <v>20176</v>
      </c>
      <c r="C13141" s="1" t="s">
        <v>1256</v>
      </c>
      <c r="D13141" t="s">
        <v>19999</v>
      </c>
    </row>
    <row r="13142" spans="1:4" x14ac:dyDescent="0.25">
      <c r="A13142" s="4" t="str">
        <f>HYPERLINK("http://www.autodoc.ru/Web/price/art/VWJET159A0R?analog=on","VWJET159A0R")</f>
        <v>VWJET159A0R</v>
      </c>
      <c r="B13142" s="1" t="s">
        <v>20177</v>
      </c>
      <c r="C13142" s="1" t="s">
        <v>1256</v>
      </c>
      <c r="D13142" t="s">
        <v>20001</v>
      </c>
    </row>
    <row r="13143" spans="1:4" x14ac:dyDescent="0.25">
      <c r="A13143" s="4" t="str">
        <f>HYPERLINK("http://www.autodoc.ru/Web/price/art/VWJET119A0R?analog=on","VWJET119A0R")</f>
        <v>VWJET119A0R</v>
      </c>
      <c r="B13143" s="1" t="s">
        <v>20178</v>
      </c>
      <c r="C13143" s="1" t="s">
        <v>1470</v>
      </c>
      <c r="D13143" t="s">
        <v>20001</v>
      </c>
    </row>
    <row r="13144" spans="1:4" x14ac:dyDescent="0.25">
      <c r="A13144" s="4" t="str">
        <f>HYPERLINK("http://www.autodoc.ru/Web/price/art/VWJET11910?analog=on","VWJET11910")</f>
        <v>VWJET11910</v>
      </c>
      <c r="B13144" s="1" t="s">
        <v>20179</v>
      </c>
      <c r="C13144" s="1" t="s">
        <v>1470</v>
      </c>
      <c r="D13144" t="s">
        <v>20180</v>
      </c>
    </row>
    <row r="13145" spans="1:4" x14ac:dyDescent="0.25">
      <c r="A13145" s="4" t="str">
        <f>HYPERLINK("http://www.autodoc.ru/Web/price/art/VWJET119B0L?analog=on","VWJET119B0L")</f>
        <v>VWJET119B0L</v>
      </c>
      <c r="B13145" s="1" t="s">
        <v>20181</v>
      </c>
      <c r="C13145" s="1" t="s">
        <v>1470</v>
      </c>
      <c r="D13145" t="s">
        <v>20182</v>
      </c>
    </row>
    <row r="13146" spans="1:4" x14ac:dyDescent="0.25">
      <c r="A13146" s="4" t="str">
        <f>HYPERLINK("http://www.autodoc.ru/Web/price/art/VWJET119B0R?analog=on","VWJET119B0R")</f>
        <v>VWJET119B0R</v>
      </c>
      <c r="B13146" s="1" t="s">
        <v>20183</v>
      </c>
      <c r="C13146" s="1" t="s">
        <v>1470</v>
      </c>
      <c r="D13146" t="s">
        <v>20184</v>
      </c>
    </row>
    <row r="13147" spans="1:4" x14ac:dyDescent="0.25">
      <c r="A13147" s="4" t="str">
        <f>HYPERLINK("http://www.autodoc.ru/Web/price/art/VWJET119B1L?analog=on","VWJET119B1L")</f>
        <v>VWJET119B1L</v>
      </c>
      <c r="B13147" s="1" t="s">
        <v>20185</v>
      </c>
      <c r="C13147" s="1" t="s">
        <v>1470</v>
      </c>
      <c r="D13147" t="s">
        <v>20003</v>
      </c>
    </row>
    <row r="13148" spans="1:4" x14ac:dyDescent="0.25">
      <c r="A13148" s="4" t="str">
        <f>HYPERLINK("http://www.autodoc.ru/Web/price/art/VWJET119B1R?analog=on","VWJET119B1R")</f>
        <v>VWJET119B1R</v>
      </c>
      <c r="B13148" s="1" t="s">
        <v>20186</v>
      </c>
      <c r="C13148" s="1" t="s">
        <v>1470</v>
      </c>
      <c r="D13148" t="s">
        <v>20005</v>
      </c>
    </row>
    <row r="13149" spans="1:4" x14ac:dyDescent="0.25">
      <c r="A13149" s="4" t="str">
        <f>HYPERLINK("http://www.autodoc.ru/Web/price/art/VWGLF099C0Z?analog=on","VWGLF099C0Z")</f>
        <v>VWGLF099C0Z</v>
      </c>
      <c r="B13149" s="1" t="s">
        <v>19833</v>
      </c>
      <c r="C13149" s="1" t="s">
        <v>2050</v>
      </c>
      <c r="D13149" t="s">
        <v>19834</v>
      </c>
    </row>
    <row r="13150" spans="1:4" x14ac:dyDescent="0.25">
      <c r="A13150" s="4" t="str">
        <f>HYPERLINK("http://www.autodoc.ru/Web/price/art/VWJET11930?analog=on","VWJET11930")</f>
        <v>VWJET11930</v>
      </c>
      <c r="B13150" s="1" t="s">
        <v>20187</v>
      </c>
      <c r="C13150" s="1" t="s">
        <v>1470</v>
      </c>
      <c r="D13150" t="s">
        <v>20188</v>
      </c>
    </row>
    <row r="13151" spans="1:4" x14ac:dyDescent="0.25">
      <c r="A13151" s="4" t="str">
        <f>HYPERLINK("http://www.autodoc.ru/Web/price/art/VWPLO109D0?analog=on","VWPLO109D0")</f>
        <v>VWPLO109D0</v>
      </c>
      <c r="B13151" s="1" t="s">
        <v>17914</v>
      </c>
      <c r="C13151" s="1" t="s">
        <v>437</v>
      </c>
      <c r="D13151" t="s">
        <v>17915</v>
      </c>
    </row>
    <row r="13152" spans="1:4" x14ac:dyDescent="0.25">
      <c r="A13152" s="3" t="s">
        <v>20189</v>
      </c>
      <c r="B13152" s="3"/>
      <c r="C13152" s="3"/>
      <c r="D13152" s="3"/>
    </row>
    <row r="13153" spans="1:4" x14ac:dyDescent="0.25">
      <c r="A13153" s="4" t="str">
        <f>HYPERLINK("http://www.autodoc.ru/Web/price/art/VW0LT97000L?analog=on","VW0LT97000L")</f>
        <v>VW0LT97000L</v>
      </c>
      <c r="B13153" s="1" t="s">
        <v>20190</v>
      </c>
      <c r="C13153" s="1" t="s">
        <v>19</v>
      </c>
      <c r="D13153" t="s">
        <v>20191</v>
      </c>
    </row>
    <row r="13154" spans="1:4" x14ac:dyDescent="0.25">
      <c r="A13154" s="4" t="str">
        <f>HYPERLINK("http://www.autodoc.ru/Web/price/art/VW0LT97000R?analog=on","VW0LT97000R")</f>
        <v>VW0LT97000R</v>
      </c>
      <c r="B13154" s="1" t="s">
        <v>20192</v>
      </c>
      <c r="C13154" s="1" t="s">
        <v>19</v>
      </c>
      <c r="D13154" t="s">
        <v>20193</v>
      </c>
    </row>
    <row r="13155" spans="1:4" x14ac:dyDescent="0.25">
      <c r="A13155" s="4" t="str">
        <f>HYPERLINK("http://www.autodoc.ru/Web/price/art/VW0LT97020L?analog=on","VW0LT97020L")</f>
        <v>VW0LT97020L</v>
      </c>
      <c r="B13155" s="1" t="s">
        <v>20194</v>
      </c>
      <c r="C13155" s="1" t="s">
        <v>19</v>
      </c>
      <c r="D13155" t="s">
        <v>20195</v>
      </c>
    </row>
    <row r="13156" spans="1:4" x14ac:dyDescent="0.25">
      <c r="A13156" s="4" t="str">
        <f>HYPERLINK("http://www.autodoc.ru/Web/price/art/VW0LT97020R?analog=on","VW0LT97020R")</f>
        <v>VW0LT97020R</v>
      </c>
      <c r="B13156" s="1" t="s">
        <v>20196</v>
      </c>
      <c r="C13156" s="1" t="s">
        <v>19</v>
      </c>
      <c r="D13156" t="s">
        <v>20197</v>
      </c>
    </row>
    <row r="13157" spans="1:4" x14ac:dyDescent="0.25">
      <c r="A13157" s="4" t="str">
        <f>HYPERLINK("http://www.autodoc.ru/Web/price/art/VW0LT97100B?analog=on","VW0LT97100B")</f>
        <v>VW0LT97100B</v>
      </c>
      <c r="B13157" s="1" t="s">
        <v>20198</v>
      </c>
      <c r="C13157" s="1" t="s">
        <v>19</v>
      </c>
      <c r="D13157" t="s">
        <v>20199</v>
      </c>
    </row>
    <row r="13158" spans="1:4" x14ac:dyDescent="0.25">
      <c r="A13158" s="4" t="str">
        <f>HYPERLINK("http://www.autodoc.ru/Web/price/art/VW0LT97160B?analog=on","VW0LT97160B")</f>
        <v>VW0LT97160B</v>
      </c>
      <c r="B13158" s="1" t="s">
        <v>20200</v>
      </c>
      <c r="C13158" s="1" t="s">
        <v>19</v>
      </c>
      <c r="D13158" t="s">
        <v>20201</v>
      </c>
    </row>
    <row r="13159" spans="1:4" x14ac:dyDescent="0.25">
      <c r="A13159" s="4" t="str">
        <f>HYPERLINK("http://www.autodoc.ru/Web/price/art/VW0LT97270L?analog=on","VW0LT97270L")</f>
        <v>VW0LT97270L</v>
      </c>
      <c r="B13159" s="1" t="s">
        <v>20202</v>
      </c>
      <c r="C13159" s="1" t="s">
        <v>19</v>
      </c>
      <c r="D13159" t="s">
        <v>20203</v>
      </c>
    </row>
    <row r="13160" spans="1:4" x14ac:dyDescent="0.25">
      <c r="A13160" s="4" t="str">
        <f>HYPERLINK("http://www.autodoc.ru/Web/price/art/VW0LT97270R?analog=on","VW0LT97270R")</f>
        <v>VW0LT97270R</v>
      </c>
      <c r="B13160" s="1" t="s">
        <v>20204</v>
      </c>
      <c r="C13160" s="1" t="s">
        <v>19</v>
      </c>
      <c r="D13160" t="s">
        <v>20205</v>
      </c>
    </row>
    <row r="13161" spans="1:4" x14ac:dyDescent="0.25">
      <c r="A13161" s="4" t="str">
        <f>HYPERLINK("http://www.autodoc.ru/Web/price/art/VW0LT97380?analog=on","VW0LT97380")</f>
        <v>VW0LT97380</v>
      </c>
      <c r="B13161" s="1" t="s">
        <v>20206</v>
      </c>
      <c r="C13161" s="1" t="s">
        <v>19</v>
      </c>
      <c r="D13161" t="s">
        <v>20207</v>
      </c>
    </row>
    <row r="13162" spans="1:4" x14ac:dyDescent="0.25">
      <c r="A13162" s="4" t="str">
        <f>HYPERLINK("http://www.autodoc.ru/Web/price/art/VW0LT97450L?analog=on","VW0LT97450L")</f>
        <v>VW0LT97450L</v>
      </c>
      <c r="B13162" s="1" t="s">
        <v>20208</v>
      </c>
      <c r="C13162" s="1" t="s">
        <v>19</v>
      </c>
      <c r="D13162" t="s">
        <v>20209</v>
      </c>
    </row>
    <row r="13163" spans="1:4" x14ac:dyDescent="0.25">
      <c r="A13163" s="4" t="str">
        <f>HYPERLINK("http://www.autodoc.ru/Web/price/art/VW0LT97450R?analog=on","VW0LT97450R")</f>
        <v>VW0LT97450R</v>
      </c>
      <c r="B13163" s="1" t="s">
        <v>20210</v>
      </c>
      <c r="C13163" s="1" t="s">
        <v>19</v>
      </c>
      <c r="D13163" t="s">
        <v>20211</v>
      </c>
    </row>
    <row r="13164" spans="1:4" x14ac:dyDescent="0.25">
      <c r="A13164" s="4" t="str">
        <f>HYPERLINK("http://www.autodoc.ru/Web/price/art/VW0LT97451L?analog=on","VW0LT97451L")</f>
        <v>VW0LT97451L</v>
      </c>
      <c r="B13164" s="1" t="s">
        <v>20212</v>
      </c>
      <c r="C13164" s="1" t="s">
        <v>19</v>
      </c>
      <c r="D13164" t="s">
        <v>20213</v>
      </c>
    </row>
    <row r="13165" spans="1:4" x14ac:dyDescent="0.25">
      <c r="A13165" s="4" t="str">
        <f>HYPERLINK("http://www.autodoc.ru/Web/price/art/VW0LT97451R?analog=on","VW0LT97451R")</f>
        <v>VW0LT97451R</v>
      </c>
      <c r="B13165" s="1" t="s">
        <v>20214</v>
      </c>
      <c r="C13165" s="1" t="s">
        <v>19</v>
      </c>
      <c r="D13165" t="s">
        <v>20215</v>
      </c>
    </row>
    <row r="13166" spans="1:4" x14ac:dyDescent="0.25">
      <c r="A13166" s="4" t="str">
        <f>HYPERLINK("http://www.autodoc.ru/Web/price/art/MDSPR95990?analog=on","MDSPR95990")</f>
        <v>MDSPR95990</v>
      </c>
      <c r="B13166" s="1" t="s">
        <v>9548</v>
      </c>
      <c r="C13166" s="1" t="s">
        <v>9549</v>
      </c>
      <c r="D13166" t="s">
        <v>9550</v>
      </c>
    </row>
    <row r="13167" spans="1:4" x14ac:dyDescent="0.25">
      <c r="A13167" s="3" t="s">
        <v>20216</v>
      </c>
      <c r="B13167" s="3"/>
      <c r="C13167" s="3"/>
      <c r="D13167" s="3"/>
    </row>
    <row r="13168" spans="1:4" x14ac:dyDescent="0.25">
      <c r="A13168" s="4" t="str">
        <f>HYPERLINK("http://www.autodoc.ru/Web/price/art/VWPAS88000L?analog=on","VWPAS88000L")</f>
        <v>VWPAS88000L</v>
      </c>
      <c r="B13168" s="1" t="s">
        <v>20217</v>
      </c>
      <c r="C13168" s="1" t="s">
        <v>2389</v>
      </c>
      <c r="D13168" t="s">
        <v>20218</v>
      </c>
    </row>
    <row r="13169" spans="1:4" x14ac:dyDescent="0.25">
      <c r="A13169" s="4" t="str">
        <f>HYPERLINK("http://www.autodoc.ru/Web/price/art/VWPAS88000R?analog=on","VWPAS88000R")</f>
        <v>VWPAS88000R</v>
      </c>
      <c r="B13169" s="1" t="s">
        <v>20219</v>
      </c>
      <c r="C13169" s="1" t="s">
        <v>2389</v>
      </c>
      <c r="D13169" t="s">
        <v>20220</v>
      </c>
    </row>
    <row r="13170" spans="1:4" x14ac:dyDescent="0.25">
      <c r="A13170" s="4" t="str">
        <f>HYPERLINK("http://www.autodoc.ru/Web/price/art/VWPAS88001L?analog=on","VWPAS88001L")</f>
        <v>VWPAS88001L</v>
      </c>
      <c r="B13170" s="1" t="s">
        <v>20217</v>
      </c>
      <c r="C13170" s="1" t="s">
        <v>2389</v>
      </c>
      <c r="D13170" t="s">
        <v>20221</v>
      </c>
    </row>
    <row r="13171" spans="1:4" x14ac:dyDescent="0.25">
      <c r="A13171" s="4" t="str">
        <f>HYPERLINK("http://www.autodoc.ru/Web/price/art/VWPAS88001R?analog=on","VWPAS88001R")</f>
        <v>VWPAS88001R</v>
      </c>
      <c r="B13171" s="1" t="s">
        <v>20219</v>
      </c>
      <c r="C13171" s="1" t="s">
        <v>2389</v>
      </c>
      <c r="D13171" t="s">
        <v>20222</v>
      </c>
    </row>
    <row r="13172" spans="1:4" x14ac:dyDescent="0.25">
      <c r="A13172" s="4" t="str">
        <f>HYPERLINK("http://www.autodoc.ru/Web/price/art/VWPAS88020L?analog=on","VWPAS88020L")</f>
        <v>VWPAS88020L</v>
      </c>
      <c r="B13172" s="1" t="s">
        <v>20223</v>
      </c>
      <c r="C13172" s="1" t="s">
        <v>2389</v>
      </c>
      <c r="D13172" t="s">
        <v>20224</v>
      </c>
    </row>
    <row r="13173" spans="1:4" x14ac:dyDescent="0.25">
      <c r="A13173" s="4" t="str">
        <f>HYPERLINK("http://www.autodoc.ru/Web/price/art/VWPAS88020R?analog=on","VWPAS88020R")</f>
        <v>VWPAS88020R</v>
      </c>
      <c r="B13173" s="1" t="s">
        <v>20225</v>
      </c>
      <c r="C13173" s="1" t="s">
        <v>2389</v>
      </c>
      <c r="D13173" t="s">
        <v>20226</v>
      </c>
    </row>
    <row r="13174" spans="1:4" x14ac:dyDescent="0.25">
      <c r="A13174" s="4" t="str">
        <f>HYPERLINK("http://www.autodoc.ru/Web/price/art/VWPAS88030WL?analog=on","VWPAS88030WL")</f>
        <v>VWPAS88030WL</v>
      </c>
      <c r="B13174" s="1" t="s">
        <v>20227</v>
      </c>
      <c r="C13174" s="1" t="s">
        <v>2389</v>
      </c>
      <c r="D13174" t="s">
        <v>20228</v>
      </c>
    </row>
    <row r="13175" spans="1:4" x14ac:dyDescent="0.25">
      <c r="A13175" s="4" t="str">
        <f>HYPERLINK("http://www.autodoc.ru/Web/price/art/VWPAS88030YL?analog=on","VWPAS88030YL")</f>
        <v>VWPAS88030YL</v>
      </c>
      <c r="B13175" s="1" t="s">
        <v>20229</v>
      </c>
      <c r="C13175" s="1" t="s">
        <v>2389</v>
      </c>
      <c r="D13175" t="s">
        <v>20230</v>
      </c>
    </row>
    <row r="13176" spans="1:4" x14ac:dyDescent="0.25">
      <c r="A13176" s="4" t="str">
        <f>HYPERLINK("http://www.autodoc.ru/Web/price/art/VWPAS88030WR?analog=on","VWPAS88030WR")</f>
        <v>VWPAS88030WR</v>
      </c>
      <c r="B13176" s="1" t="s">
        <v>20231</v>
      </c>
      <c r="C13176" s="1" t="s">
        <v>2389</v>
      </c>
      <c r="D13176" t="s">
        <v>20232</v>
      </c>
    </row>
    <row r="13177" spans="1:4" x14ac:dyDescent="0.25">
      <c r="A13177" s="4" t="str">
        <f>HYPERLINK("http://www.autodoc.ru/Web/price/art/VWPAS88030YR?analog=on","VWPAS88030YR")</f>
        <v>VWPAS88030YR</v>
      </c>
      <c r="B13177" s="1" t="s">
        <v>20233</v>
      </c>
      <c r="C13177" s="1" t="s">
        <v>2389</v>
      </c>
      <c r="D13177" t="s">
        <v>20234</v>
      </c>
    </row>
    <row r="13178" spans="1:4" x14ac:dyDescent="0.25">
      <c r="A13178" s="4" t="str">
        <f>HYPERLINK("http://www.autodoc.ru/Web/price/art/VWPAS88031YL?analog=on","VWPAS88031YL")</f>
        <v>VWPAS88031YL</v>
      </c>
      <c r="B13178" s="1" t="s">
        <v>20229</v>
      </c>
      <c r="C13178" s="1" t="s">
        <v>2389</v>
      </c>
      <c r="D13178" t="s">
        <v>20235</v>
      </c>
    </row>
    <row r="13179" spans="1:4" x14ac:dyDescent="0.25">
      <c r="A13179" s="4" t="str">
        <f>HYPERLINK("http://www.autodoc.ru/Web/price/art/VWPAS88031YR?analog=on","VWPAS88031YR")</f>
        <v>VWPAS88031YR</v>
      </c>
      <c r="B13179" s="1" t="s">
        <v>20233</v>
      </c>
      <c r="C13179" s="1" t="s">
        <v>2389</v>
      </c>
      <c r="D13179" t="s">
        <v>20236</v>
      </c>
    </row>
    <row r="13180" spans="1:4" x14ac:dyDescent="0.25">
      <c r="A13180" s="4" t="str">
        <f>HYPERLINK("http://www.autodoc.ru/Web/price/art/VWPAS88070L?analog=on","VWPAS88070L")</f>
        <v>VWPAS88070L</v>
      </c>
      <c r="B13180" s="1" t="s">
        <v>20237</v>
      </c>
      <c r="C13180" s="1" t="s">
        <v>2389</v>
      </c>
      <c r="D13180" t="s">
        <v>20238</v>
      </c>
    </row>
    <row r="13181" spans="1:4" x14ac:dyDescent="0.25">
      <c r="A13181" s="4" t="str">
        <f>HYPERLINK("http://www.autodoc.ru/Web/price/art/VWPAS88070R?analog=on","VWPAS88070R")</f>
        <v>VWPAS88070R</v>
      </c>
      <c r="B13181" s="1" t="s">
        <v>20239</v>
      </c>
      <c r="C13181" s="1" t="s">
        <v>2389</v>
      </c>
      <c r="D13181" t="s">
        <v>20240</v>
      </c>
    </row>
    <row r="13182" spans="1:4" x14ac:dyDescent="0.25">
      <c r="A13182" s="4" t="str">
        <f>HYPERLINK("http://www.autodoc.ru/Web/price/art/VWPAS88080L?analog=on","VWPAS88080L")</f>
        <v>VWPAS88080L</v>
      </c>
      <c r="C13182" s="1" t="s">
        <v>2389</v>
      </c>
      <c r="D13182" t="s">
        <v>20241</v>
      </c>
    </row>
    <row r="13183" spans="1:4" x14ac:dyDescent="0.25">
      <c r="A13183" s="4" t="str">
        <f>HYPERLINK("http://www.autodoc.ru/Web/price/art/VWPAS88080R?analog=on","VWPAS88080R")</f>
        <v>VWPAS88080R</v>
      </c>
      <c r="C13183" s="1" t="s">
        <v>2389</v>
      </c>
      <c r="D13183" t="s">
        <v>20242</v>
      </c>
    </row>
    <row r="13184" spans="1:4" x14ac:dyDescent="0.25">
      <c r="A13184" s="4" t="str">
        <f>HYPERLINK("http://www.autodoc.ru/Web/price/art/VWPAS88100G?analog=on","VWPAS88100G")</f>
        <v>VWPAS88100G</v>
      </c>
      <c r="B13184" s="1" t="s">
        <v>20243</v>
      </c>
      <c r="C13184" s="1" t="s">
        <v>2389</v>
      </c>
      <c r="D13184" t="s">
        <v>20244</v>
      </c>
    </row>
    <row r="13185" spans="1:4" x14ac:dyDescent="0.25">
      <c r="A13185" s="4" t="str">
        <f>HYPERLINK("http://www.autodoc.ru/Web/price/art/VWPAS88100B?analog=on","VWPAS88100B")</f>
        <v>VWPAS88100B</v>
      </c>
      <c r="B13185" s="1" t="s">
        <v>20243</v>
      </c>
      <c r="C13185" s="1" t="s">
        <v>2389</v>
      </c>
      <c r="D13185" t="s">
        <v>20245</v>
      </c>
    </row>
    <row r="13186" spans="1:4" x14ac:dyDescent="0.25">
      <c r="A13186" s="4" t="str">
        <f>HYPERLINK("http://www.autodoc.ru/Web/price/art/VWPAS88101G?analog=on","VWPAS88101G")</f>
        <v>VWPAS88101G</v>
      </c>
      <c r="B13186" s="1" t="s">
        <v>20243</v>
      </c>
      <c r="C13186" s="1" t="s">
        <v>2389</v>
      </c>
      <c r="D13186" t="s">
        <v>20246</v>
      </c>
    </row>
    <row r="13187" spans="1:4" x14ac:dyDescent="0.25">
      <c r="A13187" s="4" t="str">
        <f>HYPERLINK("http://www.autodoc.ru/Web/price/art/VWPAS88160X?analog=on","VWPAS88160X")</f>
        <v>VWPAS88160X</v>
      </c>
      <c r="B13187" s="1" t="s">
        <v>20247</v>
      </c>
      <c r="C13187" s="1" t="s">
        <v>2389</v>
      </c>
      <c r="D13187" t="s">
        <v>20248</v>
      </c>
    </row>
    <row r="13188" spans="1:4" x14ac:dyDescent="0.25">
      <c r="A13188" s="4" t="str">
        <f>HYPERLINK("http://www.autodoc.ru/Web/price/art/VWPAS88160B?analog=on","VWPAS88160B")</f>
        <v>VWPAS88160B</v>
      </c>
      <c r="B13188" s="1" t="s">
        <v>20249</v>
      </c>
      <c r="C13188" s="1" t="s">
        <v>2389</v>
      </c>
      <c r="D13188" t="s">
        <v>20250</v>
      </c>
    </row>
    <row r="13189" spans="1:4" x14ac:dyDescent="0.25">
      <c r="A13189" s="4" t="str">
        <f>HYPERLINK("http://www.autodoc.ru/Web/price/art/VWPAS88161B?analog=on","VWPAS88161B")</f>
        <v>VWPAS88161B</v>
      </c>
      <c r="B13189" s="1" t="s">
        <v>20251</v>
      </c>
      <c r="C13189" s="1" t="s">
        <v>2389</v>
      </c>
      <c r="D13189" t="s">
        <v>20252</v>
      </c>
    </row>
    <row r="13190" spans="1:4" x14ac:dyDescent="0.25">
      <c r="A13190" s="4" t="str">
        <f>HYPERLINK("http://www.autodoc.ru/Web/price/art/VWPAS88162B?analog=on","VWPAS88162B")</f>
        <v>VWPAS88162B</v>
      </c>
      <c r="B13190" s="1" t="s">
        <v>20253</v>
      </c>
      <c r="C13190" s="1" t="s">
        <v>2389</v>
      </c>
      <c r="D13190" t="s">
        <v>20254</v>
      </c>
    </row>
    <row r="13191" spans="1:4" x14ac:dyDescent="0.25">
      <c r="A13191" s="4" t="str">
        <f>HYPERLINK("http://www.autodoc.ru/Web/price/art/VWPAS88190B?analog=on","VWPAS88190B")</f>
        <v>VWPAS88190B</v>
      </c>
      <c r="B13191" s="1" t="s">
        <v>20255</v>
      </c>
      <c r="C13191" s="1" t="s">
        <v>2389</v>
      </c>
      <c r="D13191" t="s">
        <v>20256</v>
      </c>
    </row>
    <row r="13192" spans="1:4" x14ac:dyDescent="0.25">
      <c r="A13192" s="4" t="str">
        <f>HYPERLINK("http://www.autodoc.ru/Web/price/art/VWPAS88191B?analog=on","VWPAS88191B")</f>
        <v>VWPAS88191B</v>
      </c>
      <c r="B13192" s="1" t="s">
        <v>20255</v>
      </c>
      <c r="C13192" s="1" t="s">
        <v>2389</v>
      </c>
      <c r="D13192" t="s">
        <v>20257</v>
      </c>
    </row>
    <row r="13193" spans="1:4" x14ac:dyDescent="0.25">
      <c r="A13193" s="4" t="str">
        <f>HYPERLINK("http://www.autodoc.ru/Web/price/art/VWPAS88220L?analog=on","VWPAS88220L")</f>
        <v>VWPAS88220L</v>
      </c>
      <c r="B13193" s="1" t="s">
        <v>20258</v>
      </c>
      <c r="C13193" s="1" t="s">
        <v>2389</v>
      </c>
      <c r="D13193" t="s">
        <v>20259</v>
      </c>
    </row>
    <row r="13194" spans="1:4" x14ac:dyDescent="0.25">
      <c r="A13194" s="4" t="str">
        <f>HYPERLINK("http://www.autodoc.ru/Web/price/art/VWPAS88220R?analog=on","VWPAS88220R")</f>
        <v>VWPAS88220R</v>
      </c>
      <c r="B13194" s="1" t="s">
        <v>20260</v>
      </c>
      <c r="C13194" s="1" t="s">
        <v>2389</v>
      </c>
      <c r="D13194" t="s">
        <v>20261</v>
      </c>
    </row>
    <row r="13195" spans="1:4" x14ac:dyDescent="0.25">
      <c r="A13195" s="4" t="str">
        <f>HYPERLINK("http://www.autodoc.ru/Web/price/art/VWPAS88221N?analog=on","VWPAS88221N")</f>
        <v>VWPAS88221N</v>
      </c>
      <c r="B13195" s="1" t="s">
        <v>20262</v>
      </c>
      <c r="C13195" s="1" t="s">
        <v>2389</v>
      </c>
      <c r="D13195" t="s">
        <v>20263</v>
      </c>
    </row>
    <row r="13196" spans="1:4" x14ac:dyDescent="0.25">
      <c r="A13196" s="4" t="str">
        <f>HYPERLINK("http://www.autodoc.ru/Web/price/art/VWPAS88240?analog=on","VWPAS88240")</f>
        <v>VWPAS88240</v>
      </c>
      <c r="B13196" s="1" t="s">
        <v>20264</v>
      </c>
      <c r="C13196" s="1" t="s">
        <v>2389</v>
      </c>
      <c r="D13196" t="s">
        <v>20265</v>
      </c>
    </row>
    <row r="13197" spans="1:4" x14ac:dyDescent="0.25">
      <c r="A13197" s="4" t="str">
        <f>HYPERLINK("http://www.autodoc.ru/Web/price/art/VWPAS88250L?analog=on","VWPAS88250L")</f>
        <v>VWPAS88250L</v>
      </c>
      <c r="B13197" s="1" t="s">
        <v>20266</v>
      </c>
      <c r="C13197" s="1" t="s">
        <v>2389</v>
      </c>
      <c r="D13197" t="s">
        <v>20267</v>
      </c>
    </row>
    <row r="13198" spans="1:4" x14ac:dyDescent="0.25">
      <c r="A13198" s="4" t="str">
        <f>HYPERLINK("http://www.autodoc.ru/Web/price/art/VWPAS88250R?analog=on","VWPAS88250R")</f>
        <v>VWPAS88250R</v>
      </c>
      <c r="B13198" s="1" t="s">
        <v>20268</v>
      </c>
      <c r="C13198" s="1" t="s">
        <v>2389</v>
      </c>
      <c r="D13198" t="s">
        <v>20269</v>
      </c>
    </row>
    <row r="13199" spans="1:4" x14ac:dyDescent="0.25">
      <c r="A13199" s="4" t="str">
        <f>HYPERLINK("http://www.autodoc.ru/Web/price/art/VWPAS88270L?analog=on","VWPAS88270L")</f>
        <v>VWPAS88270L</v>
      </c>
      <c r="B13199" s="1" t="s">
        <v>20270</v>
      </c>
      <c r="C13199" s="1" t="s">
        <v>2389</v>
      </c>
      <c r="D13199" t="s">
        <v>20271</v>
      </c>
    </row>
    <row r="13200" spans="1:4" x14ac:dyDescent="0.25">
      <c r="A13200" s="4" t="str">
        <f>HYPERLINK("http://www.autodoc.ru/Web/price/art/VWPAS88270R?analog=on","VWPAS88270R")</f>
        <v>VWPAS88270R</v>
      </c>
      <c r="B13200" s="1" t="s">
        <v>20272</v>
      </c>
      <c r="C13200" s="1" t="s">
        <v>2389</v>
      </c>
      <c r="D13200" t="s">
        <v>20273</v>
      </c>
    </row>
    <row r="13201" spans="1:4" x14ac:dyDescent="0.25">
      <c r="A13201" s="4" t="str">
        <f>HYPERLINK("http://www.autodoc.ru/Web/price/art/VWPAS88300L?analog=on","VWPAS88300L")</f>
        <v>VWPAS88300L</v>
      </c>
      <c r="B13201" s="1" t="s">
        <v>20274</v>
      </c>
      <c r="C13201" s="1" t="s">
        <v>2389</v>
      </c>
      <c r="D13201" t="s">
        <v>20275</v>
      </c>
    </row>
    <row r="13202" spans="1:4" x14ac:dyDescent="0.25">
      <c r="A13202" s="4" t="str">
        <f>HYPERLINK("http://www.autodoc.ru/Web/price/art/VWPAS88300R?analog=on","VWPAS88300R")</f>
        <v>VWPAS88300R</v>
      </c>
      <c r="B13202" s="1" t="s">
        <v>20276</v>
      </c>
      <c r="C13202" s="1" t="s">
        <v>2389</v>
      </c>
      <c r="D13202" t="s">
        <v>20277</v>
      </c>
    </row>
    <row r="13203" spans="1:4" x14ac:dyDescent="0.25">
      <c r="A13203" s="4" t="str">
        <f>HYPERLINK("http://www.autodoc.ru/Web/price/art/VWPAS88330?analog=on","VWPAS88330")</f>
        <v>VWPAS88330</v>
      </c>
      <c r="B13203" s="1" t="s">
        <v>20278</v>
      </c>
      <c r="C13203" s="1" t="s">
        <v>2389</v>
      </c>
      <c r="D13203" t="s">
        <v>20279</v>
      </c>
    </row>
    <row r="13204" spans="1:4" x14ac:dyDescent="0.25">
      <c r="A13204" s="4" t="str">
        <f>HYPERLINK("http://www.autodoc.ru/Web/price/art/VWPAS88340L?analog=on","VWPAS88340L")</f>
        <v>VWPAS88340L</v>
      </c>
      <c r="B13204" s="1" t="s">
        <v>20280</v>
      </c>
      <c r="C13204" s="1" t="s">
        <v>2389</v>
      </c>
      <c r="D13204" t="s">
        <v>20281</v>
      </c>
    </row>
    <row r="13205" spans="1:4" x14ac:dyDescent="0.25">
      <c r="A13205" s="4" t="str">
        <f>HYPERLINK("http://www.autodoc.ru/Web/price/art/VWPAS88340R?analog=on","VWPAS88340R")</f>
        <v>VWPAS88340R</v>
      </c>
      <c r="B13205" s="1" t="s">
        <v>20282</v>
      </c>
      <c r="C13205" s="1" t="s">
        <v>2389</v>
      </c>
      <c r="D13205" t="s">
        <v>20283</v>
      </c>
    </row>
    <row r="13206" spans="1:4" x14ac:dyDescent="0.25">
      <c r="A13206" s="4" t="str">
        <f>HYPERLINK("http://www.autodoc.ru/Web/price/art/VWPAS88380?analog=on","VWPAS88380")</f>
        <v>VWPAS88380</v>
      </c>
      <c r="B13206" s="1" t="s">
        <v>20284</v>
      </c>
      <c r="C13206" s="1" t="s">
        <v>2389</v>
      </c>
      <c r="D13206" t="s">
        <v>20285</v>
      </c>
    </row>
    <row r="13207" spans="1:4" x14ac:dyDescent="0.25">
      <c r="A13207" s="4" t="str">
        <f>HYPERLINK("http://www.autodoc.ru/Web/price/art/VWPAS88410?analog=on","VWPAS88410")</f>
        <v>VWPAS88410</v>
      </c>
      <c r="B13207" s="1" t="s">
        <v>20286</v>
      </c>
      <c r="C13207" s="1" t="s">
        <v>2389</v>
      </c>
      <c r="D13207" t="s">
        <v>20287</v>
      </c>
    </row>
    <row r="13208" spans="1:4" x14ac:dyDescent="0.25">
      <c r="A13208" s="4" t="str">
        <f>HYPERLINK("http://www.autodoc.ru/Web/price/art/VWPAS88450L?analog=on","VWPAS88450L")</f>
        <v>VWPAS88450L</v>
      </c>
      <c r="B13208" s="1" t="s">
        <v>20288</v>
      </c>
      <c r="C13208" s="1" t="s">
        <v>13013</v>
      </c>
      <c r="D13208" t="s">
        <v>20289</v>
      </c>
    </row>
    <row r="13209" spans="1:4" x14ac:dyDescent="0.25">
      <c r="A13209" s="4" t="str">
        <f>HYPERLINK("http://www.autodoc.ru/Web/price/art/VWPAS88450R?analog=on","VWPAS88450R")</f>
        <v>VWPAS88450R</v>
      </c>
      <c r="B13209" s="1" t="s">
        <v>20290</v>
      </c>
      <c r="C13209" s="1" t="s">
        <v>13013</v>
      </c>
      <c r="D13209" t="s">
        <v>20291</v>
      </c>
    </row>
    <row r="13210" spans="1:4" x14ac:dyDescent="0.25">
      <c r="A13210" s="4" t="str">
        <f>HYPERLINK("http://www.autodoc.ru/Web/price/art/VWPAS88451L?analog=on","VWPAS88451L")</f>
        <v>VWPAS88451L</v>
      </c>
      <c r="B13210" s="1" t="s">
        <v>20292</v>
      </c>
      <c r="C13210" s="1" t="s">
        <v>13013</v>
      </c>
      <c r="D13210" t="s">
        <v>20293</v>
      </c>
    </row>
    <row r="13211" spans="1:4" x14ac:dyDescent="0.25">
      <c r="A13211" s="4" t="str">
        <f>HYPERLINK("http://www.autodoc.ru/Web/price/art/VWPAS88451R?analog=on","VWPAS88451R")</f>
        <v>VWPAS88451R</v>
      </c>
      <c r="B13211" s="1" t="s">
        <v>20294</v>
      </c>
      <c r="C13211" s="1" t="s">
        <v>13013</v>
      </c>
      <c r="D13211" t="s">
        <v>20295</v>
      </c>
    </row>
    <row r="13212" spans="1:4" x14ac:dyDescent="0.25">
      <c r="A13212" s="4" t="str">
        <f>HYPERLINK("http://www.autodoc.ru/Web/price/art/VWPAS88452L?analog=on","VWPAS88452L")</f>
        <v>VWPAS88452L</v>
      </c>
      <c r="C13212" s="1" t="s">
        <v>13013</v>
      </c>
      <c r="D13212" t="s">
        <v>20296</v>
      </c>
    </row>
    <row r="13213" spans="1:4" x14ac:dyDescent="0.25">
      <c r="A13213" s="4" t="str">
        <f>HYPERLINK("http://www.autodoc.ru/Web/price/art/VWPAS88452R?analog=on","VWPAS88452R")</f>
        <v>VWPAS88452R</v>
      </c>
      <c r="C13213" s="1" t="s">
        <v>13013</v>
      </c>
      <c r="D13213" t="s">
        <v>20297</v>
      </c>
    </row>
    <row r="13214" spans="1:4" x14ac:dyDescent="0.25">
      <c r="A13214" s="4" t="str">
        <f>HYPERLINK("http://www.autodoc.ru/Web/price/art/VWPAS88460L?analog=on","VWPAS88460L")</f>
        <v>VWPAS88460L</v>
      </c>
      <c r="B13214" s="1" t="s">
        <v>20298</v>
      </c>
      <c r="C13214" s="1" t="s">
        <v>13013</v>
      </c>
      <c r="D13214" t="s">
        <v>20299</v>
      </c>
    </row>
    <row r="13215" spans="1:4" x14ac:dyDescent="0.25">
      <c r="A13215" s="4" t="str">
        <f>HYPERLINK("http://www.autodoc.ru/Web/price/art/VWPAS88460R?analog=on","VWPAS88460R")</f>
        <v>VWPAS88460R</v>
      </c>
      <c r="B13215" s="1" t="s">
        <v>20300</v>
      </c>
      <c r="C13215" s="1" t="s">
        <v>13013</v>
      </c>
      <c r="D13215" t="s">
        <v>20301</v>
      </c>
    </row>
    <row r="13216" spans="1:4" x14ac:dyDescent="0.25">
      <c r="A13216" s="4" t="str">
        <f>HYPERLINK("http://www.autodoc.ru/Web/price/art/VWPAS88480L?analog=on","VWPAS88480L")</f>
        <v>VWPAS88480L</v>
      </c>
      <c r="B13216" s="1" t="s">
        <v>20302</v>
      </c>
      <c r="C13216" s="1" t="s">
        <v>2389</v>
      </c>
      <c r="D13216" t="s">
        <v>20303</v>
      </c>
    </row>
    <row r="13217" spans="1:4" x14ac:dyDescent="0.25">
      <c r="A13217" s="4" t="str">
        <f>HYPERLINK("http://www.autodoc.ru/Web/price/art/VWPAS88480R?analog=on","VWPAS88480R")</f>
        <v>VWPAS88480R</v>
      </c>
      <c r="B13217" s="1" t="s">
        <v>20304</v>
      </c>
      <c r="C13217" s="1" t="s">
        <v>2389</v>
      </c>
      <c r="D13217" t="s">
        <v>20305</v>
      </c>
    </row>
    <row r="13218" spans="1:4" x14ac:dyDescent="0.25">
      <c r="A13218" s="4" t="str">
        <f>HYPERLINK("http://www.autodoc.ru/Web/price/art/VWPAS88490L?analog=on","VWPAS88490L")</f>
        <v>VWPAS88490L</v>
      </c>
      <c r="C13218" s="1" t="s">
        <v>2389</v>
      </c>
      <c r="D13218" t="s">
        <v>20306</v>
      </c>
    </row>
    <row r="13219" spans="1:4" x14ac:dyDescent="0.25">
      <c r="A13219" s="4" t="str">
        <f>HYPERLINK("http://www.autodoc.ru/Web/price/art/VWPAS88490R?analog=on","VWPAS88490R")</f>
        <v>VWPAS88490R</v>
      </c>
      <c r="C13219" s="1" t="s">
        <v>2389</v>
      </c>
      <c r="D13219" t="s">
        <v>20307</v>
      </c>
    </row>
    <row r="13220" spans="1:4" x14ac:dyDescent="0.25">
      <c r="A13220" s="4" t="str">
        <f>HYPERLINK("http://www.autodoc.ru/Web/price/art/VWPAS88540N?analog=on","VWPAS88540N")</f>
        <v>VWPAS88540N</v>
      </c>
      <c r="C13220" s="1" t="s">
        <v>2389</v>
      </c>
      <c r="D13220" t="s">
        <v>20308</v>
      </c>
    </row>
    <row r="13221" spans="1:4" x14ac:dyDescent="0.25">
      <c r="A13221" s="4" t="str">
        <f>HYPERLINK("http://www.autodoc.ru/Web/price/art/VWPAS88540L?analog=on","VWPAS88540L")</f>
        <v>VWPAS88540L</v>
      </c>
      <c r="C13221" s="1" t="s">
        <v>2389</v>
      </c>
      <c r="D13221" t="s">
        <v>20309</v>
      </c>
    </row>
    <row r="13222" spans="1:4" x14ac:dyDescent="0.25">
      <c r="A13222" s="4" t="str">
        <f>HYPERLINK("http://www.autodoc.ru/Web/price/art/VWPAS88540R?analog=on","VWPAS88540R")</f>
        <v>VWPAS88540R</v>
      </c>
      <c r="C13222" s="1" t="s">
        <v>2389</v>
      </c>
      <c r="D13222" t="s">
        <v>20310</v>
      </c>
    </row>
    <row r="13223" spans="1:4" x14ac:dyDescent="0.25">
      <c r="A13223" s="4" t="str">
        <f>HYPERLINK("http://www.autodoc.ru/Web/price/art/VWPAS88541L?analog=on","VWPAS88541L")</f>
        <v>VWPAS88541L</v>
      </c>
      <c r="C13223" s="1" t="s">
        <v>2389</v>
      </c>
      <c r="D13223" t="s">
        <v>20311</v>
      </c>
    </row>
    <row r="13224" spans="1:4" x14ac:dyDescent="0.25">
      <c r="A13224" s="4" t="str">
        <f>HYPERLINK("http://www.autodoc.ru/Web/price/art/VWPAS88541R?analog=on","VWPAS88541R")</f>
        <v>VWPAS88541R</v>
      </c>
      <c r="C13224" s="1" t="s">
        <v>2389</v>
      </c>
      <c r="D13224" t="s">
        <v>20312</v>
      </c>
    </row>
    <row r="13225" spans="1:4" x14ac:dyDescent="0.25">
      <c r="A13225" s="4" t="str">
        <f>HYPERLINK("http://www.autodoc.ru/Web/price/art/VWPAS88542L?analog=on","VWPAS88542L")</f>
        <v>VWPAS88542L</v>
      </c>
      <c r="C13225" s="1" t="s">
        <v>2389</v>
      </c>
      <c r="D13225" t="s">
        <v>20313</v>
      </c>
    </row>
    <row r="13226" spans="1:4" x14ac:dyDescent="0.25">
      <c r="A13226" s="4" t="str">
        <f>HYPERLINK("http://www.autodoc.ru/Web/price/art/VWPAS88542R?analog=on","VWPAS88542R")</f>
        <v>VWPAS88542R</v>
      </c>
      <c r="C13226" s="1" t="s">
        <v>2389</v>
      </c>
      <c r="D13226" t="s">
        <v>20314</v>
      </c>
    </row>
    <row r="13227" spans="1:4" x14ac:dyDescent="0.25">
      <c r="A13227" s="4" t="str">
        <f>HYPERLINK("http://www.autodoc.ru/Web/price/art/VWPAS88543L?analog=on","VWPAS88543L")</f>
        <v>VWPAS88543L</v>
      </c>
      <c r="C13227" s="1" t="s">
        <v>2389</v>
      </c>
      <c r="D13227" t="s">
        <v>20315</v>
      </c>
    </row>
    <row r="13228" spans="1:4" x14ac:dyDescent="0.25">
      <c r="A13228" s="4" t="str">
        <f>HYPERLINK("http://www.autodoc.ru/Web/price/art/VWPAS88543R?analog=on","VWPAS88543R")</f>
        <v>VWPAS88543R</v>
      </c>
      <c r="C13228" s="1" t="s">
        <v>2389</v>
      </c>
      <c r="D13228" t="s">
        <v>20316</v>
      </c>
    </row>
    <row r="13229" spans="1:4" x14ac:dyDescent="0.25">
      <c r="A13229" s="4" t="str">
        <f>HYPERLINK("http://www.autodoc.ru/Web/price/art/VWPAS88544N?analog=on","VWPAS88544N")</f>
        <v>VWPAS88544N</v>
      </c>
      <c r="C13229" s="1" t="s">
        <v>2389</v>
      </c>
      <c r="D13229" t="s">
        <v>20317</v>
      </c>
    </row>
    <row r="13230" spans="1:4" x14ac:dyDescent="0.25">
      <c r="A13230" s="4" t="str">
        <f>HYPERLINK("http://www.autodoc.ru/Web/price/art/VWPAS88545N?analog=on","VWPAS88545N")</f>
        <v>VWPAS88545N</v>
      </c>
      <c r="C13230" s="1" t="s">
        <v>2389</v>
      </c>
      <c r="D13230" t="s">
        <v>20318</v>
      </c>
    </row>
    <row r="13231" spans="1:4" x14ac:dyDescent="0.25">
      <c r="A13231" s="4" t="str">
        <f>HYPERLINK("http://www.autodoc.ru/Web/price/art/VWPAS88640B?analog=on","VWPAS88640B")</f>
        <v>VWPAS88640B</v>
      </c>
      <c r="B13231" s="1" t="s">
        <v>20319</v>
      </c>
      <c r="C13231" s="1" t="s">
        <v>2389</v>
      </c>
      <c r="D13231" t="s">
        <v>20320</v>
      </c>
    </row>
    <row r="13232" spans="1:4" x14ac:dyDescent="0.25">
      <c r="A13232" s="4" t="str">
        <f>HYPERLINK("http://www.autodoc.ru/Web/price/art/VWPAS88741L?analog=on","VWPAS88741L")</f>
        <v>VWPAS88741L</v>
      </c>
      <c r="B13232" s="1" t="s">
        <v>20321</v>
      </c>
      <c r="C13232" s="1" t="s">
        <v>2389</v>
      </c>
      <c r="D13232" t="s">
        <v>20322</v>
      </c>
    </row>
    <row r="13233" spans="1:4" x14ac:dyDescent="0.25">
      <c r="A13233" s="4" t="str">
        <f>HYPERLINK("http://www.autodoc.ru/Web/price/art/VWPAS88741R?analog=on","VWPAS88741R")</f>
        <v>VWPAS88741R</v>
      </c>
      <c r="B13233" s="1" t="s">
        <v>20323</v>
      </c>
      <c r="C13233" s="1" t="s">
        <v>2389</v>
      </c>
      <c r="D13233" t="s">
        <v>20324</v>
      </c>
    </row>
    <row r="13234" spans="1:4" x14ac:dyDescent="0.25">
      <c r="A13234" s="4" t="str">
        <f>HYPERLINK("http://www.autodoc.ru/Web/price/art/VWPAS88742L?analog=on","VWPAS88742L")</f>
        <v>VWPAS88742L</v>
      </c>
      <c r="B13234" s="1" t="s">
        <v>20325</v>
      </c>
      <c r="C13234" s="1" t="s">
        <v>2389</v>
      </c>
      <c r="D13234" t="s">
        <v>20326</v>
      </c>
    </row>
    <row r="13235" spans="1:4" x14ac:dyDescent="0.25">
      <c r="A13235" s="4" t="str">
        <f>HYPERLINK("http://www.autodoc.ru/Web/price/art/VWPAS88742R?analog=on","VWPAS88742R")</f>
        <v>VWPAS88742R</v>
      </c>
      <c r="B13235" s="1" t="s">
        <v>20327</v>
      </c>
      <c r="C13235" s="1" t="s">
        <v>2389</v>
      </c>
      <c r="D13235" t="s">
        <v>20328</v>
      </c>
    </row>
    <row r="13236" spans="1:4" x14ac:dyDescent="0.25">
      <c r="A13236" s="4" t="str">
        <f>HYPERLINK("http://www.autodoc.ru/Web/price/art/VWPAS88750L?analog=on","VWPAS88750L")</f>
        <v>VWPAS88750L</v>
      </c>
      <c r="B13236" s="1" t="s">
        <v>20329</v>
      </c>
      <c r="C13236" s="1" t="s">
        <v>2389</v>
      </c>
      <c r="D13236" t="s">
        <v>20330</v>
      </c>
    </row>
    <row r="13237" spans="1:4" x14ac:dyDescent="0.25">
      <c r="A13237" s="4" t="str">
        <f>HYPERLINK("http://www.autodoc.ru/Web/price/art/VWPAS88750R?analog=on","VWPAS88750R")</f>
        <v>VWPAS88750R</v>
      </c>
      <c r="B13237" s="1" t="s">
        <v>20331</v>
      </c>
      <c r="C13237" s="1" t="s">
        <v>2389</v>
      </c>
      <c r="D13237" t="s">
        <v>20332</v>
      </c>
    </row>
    <row r="13238" spans="1:4" x14ac:dyDescent="0.25">
      <c r="A13238" s="4" t="str">
        <f>HYPERLINK("http://www.autodoc.ru/Web/price/art/VWPAS88901?analog=on","VWPAS88901")</f>
        <v>VWPAS88901</v>
      </c>
      <c r="B13238" s="1" t="s">
        <v>20333</v>
      </c>
      <c r="C13238" s="1" t="s">
        <v>13013</v>
      </c>
      <c r="D13238" t="s">
        <v>20334</v>
      </c>
    </row>
    <row r="13239" spans="1:4" x14ac:dyDescent="0.25">
      <c r="A13239" s="4" t="str">
        <f>HYPERLINK("http://www.autodoc.ru/Web/price/art/VWPAS91910?analog=on","VWPAS91910")</f>
        <v>VWPAS91910</v>
      </c>
      <c r="B13239" s="1" t="s">
        <v>20335</v>
      </c>
      <c r="C13239" s="1" t="s">
        <v>1830</v>
      </c>
      <c r="D13239" t="s">
        <v>20336</v>
      </c>
    </row>
    <row r="13240" spans="1:4" x14ac:dyDescent="0.25">
      <c r="A13240" s="4" t="str">
        <f>HYPERLINK("http://www.autodoc.ru/Web/price/art/VWPAS88910?analog=on","VWPAS88910")</f>
        <v>VWPAS88910</v>
      </c>
      <c r="B13240" s="1" t="s">
        <v>20337</v>
      </c>
      <c r="C13240" s="1" t="s">
        <v>2389</v>
      </c>
      <c r="D13240" t="s">
        <v>20338</v>
      </c>
    </row>
    <row r="13241" spans="1:4" x14ac:dyDescent="0.25">
      <c r="A13241" s="4" t="str">
        <f>HYPERLINK("http://www.autodoc.ru/Web/price/art/VWPAS91912?analog=on","VWPAS91912")</f>
        <v>VWPAS91912</v>
      </c>
      <c r="B13241" s="1" t="s">
        <v>20339</v>
      </c>
      <c r="C13241" s="1" t="s">
        <v>1830</v>
      </c>
      <c r="D13241" t="s">
        <v>20338</v>
      </c>
    </row>
    <row r="13242" spans="1:4" x14ac:dyDescent="0.25">
      <c r="A13242" s="4" t="str">
        <f>HYPERLINK("http://www.autodoc.ru/Web/price/art/VWPAS88914?analog=on","VWPAS88914")</f>
        <v>VWPAS88914</v>
      </c>
      <c r="B13242" s="1" t="s">
        <v>20340</v>
      </c>
      <c r="C13242" s="1" t="s">
        <v>2389</v>
      </c>
      <c r="D13242" t="s">
        <v>20336</v>
      </c>
    </row>
    <row r="13243" spans="1:4" x14ac:dyDescent="0.25">
      <c r="A13243" s="4" t="str">
        <f>HYPERLINK("http://www.autodoc.ru/Web/price/art/VWPAS88915?analog=on","VWPAS88915")</f>
        <v>VWPAS88915</v>
      </c>
      <c r="B13243" s="1" t="s">
        <v>20341</v>
      </c>
      <c r="C13243" s="1" t="s">
        <v>2389</v>
      </c>
      <c r="D13243" t="s">
        <v>20338</v>
      </c>
    </row>
    <row r="13244" spans="1:4" x14ac:dyDescent="0.25">
      <c r="A13244" s="4" t="str">
        <f>HYPERLINK("http://www.autodoc.ru/Web/price/art/VWPAS88917?analog=on","VWPAS88917")</f>
        <v>VWPAS88917</v>
      </c>
      <c r="B13244" s="1" t="s">
        <v>20340</v>
      </c>
      <c r="C13244" s="1" t="s">
        <v>2389</v>
      </c>
      <c r="D13244" t="s">
        <v>20338</v>
      </c>
    </row>
    <row r="13245" spans="1:4" x14ac:dyDescent="0.25">
      <c r="A13245" s="4" t="str">
        <f>HYPERLINK("http://www.autodoc.ru/Web/price/art/VWPAS88918?analog=on","VWPAS88918")</f>
        <v>VWPAS88918</v>
      </c>
      <c r="B13245" s="1" t="s">
        <v>20342</v>
      </c>
      <c r="C13245" s="1" t="s">
        <v>2389</v>
      </c>
      <c r="D13245" t="s">
        <v>20338</v>
      </c>
    </row>
    <row r="13246" spans="1:4" x14ac:dyDescent="0.25">
      <c r="A13246" s="4" t="str">
        <f>HYPERLINK("http://www.autodoc.ru/Web/price/art/VWGLF85990Z?analog=on","VWGLF85990Z")</f>
        <v>VWGLF85990Z</v>
      </c>
      <c r="B13246" s="1" t="s">
        <v>19213</v>
      </c>
      <c r="C13246" s="1" t="s">
        <v>19214</v>
      </c>
      <c r="D13246" t="s">
        <v>19215</v>
      </c>
    </row>
    <row r="13247" spans="1:4" x14ac:dyDescent="0.25">
      <c r="A13247" s="3" t="s">
        <v>20343</v>
      </c>
      <c r="B13247" s="3"/>
      <c r="C13247" s="3"/>
      <c r="D13247" s="3"/>
    </row>
    <row r="13248" spans="1:4" x14ac:dyDescent="0.25">
      <c r="A13248" s="4" t="str">
        <f>HYPERLINK("http://www.autodoc.ru/Web/price/art/VWPAS93000BN?analog=on","VWPAS93000BN")</f>
        <v>VWPAS93000BN</v>
      </c>
      <c r="B13248" s="1" t="s">
        <v>20344</v>
      </c>
      <c r="C13248" s="1" t="s">
        <v>8275</v>
      </c>
      <c r="D13248" t="s">
        <v>20345</v>
      </c>
    </row>
    <row r="13249" spans="1:4" x14ac:dyDescent="0.25">
      <c r="A13249" s="4" t="str">
        <f>HYPERLINK("http://www.autodoc.ru/Web/price/art/VWPAS93000L?analog=on","VWPAS93000L")</f>
        <v>VWPAS93000L</v>
      </c>
      <c r="B13249" s="1" t="s">
        <v>20346</v>
      </c>
      <c r="C13249" s="1" t="s">
        <v>8275</v>
      </c>
      <c r="D13249" t="s">
        <v>20218</v>
      </c>
    </row>
    <row r="13250" spans="1:4" x14ac:dyDescent="0.25">
      <c r="A13250" s="4" t="str">
        <f>HYPERLINK("http://www.autodoc.ru/Web/price/art/VWPAS93000R?analog=on","VWPAS93000R")</f>
        <v>VWPAS93000R</v>
      </c>
      <c r="B13250" s="1" t="s">
        <v>20347</v>
      </c>
      <c r="C13250" s="1" t="s">
        <v>8275</v>
      </c>
      <c r="D13250" t="s">
        <v>20220</v>
      </c>
    </row>
    <row r="13251" spans="1:4" x14ac:dyDescent="0.25">
      <c r="A13251" s="4" t="str">
        <f>HYPERLINK("http://www.autodoc.ru/Web/price/art/VWPAS93020L?analog=on","VWPAS93020L")</f>
        <v>VWPAS93020L</v>
      </c>
      <c r="C13251" s="1" t="s">
        <v>8275</v>
      </c>
      <c r="D13251" t="s">
        <v>20224</v>
      </c>
    </row>
    <row r="13252" spans="1:4" x14ac:dyDescent="0.25">
      <c r="A13252" s="4" t="str">
        <f>HYPERLINK("http://www.autodoc.ru/Web/price/art/VWPAS93020R?analog=on","VWPAS93020R")</f>
        <v>VWPAS93020R</v>
      </c>
      <c r="C13252" s="1" t="s">
        <v>8275</v>
      </c>
      <c r="D13252" t="s">
        <v>20226</v>
      </c>
    </row>
    <row r="13253" spans="1:4" x14ac:dyDescent="0.25">
      <c r="A13253" s="4" t="str">
        <f>HYPERLINK("http://www.autodoc.ru/Web/price/art/VWPAS93030WL?analog=on","VWPAS93030WL")</f>
        <v>VWPAS93030WL</v>
      </c>
      <c r="B13253" s="1" t="s">
        <v>20348</v>
      </c>
      <c r="C13253" s="1" t="s">
        <v>8275</v>
      </c>
      <c r="D13253" t="s">
        <v>20349</v>
      </c>
    </row>
    <row r="13254" spans="1:4" x14ac:dyDescent="0.25">
      <c r="A13254" s="4" t="str">
        <f>HYPERLINK("http://www.autodoc.ru/Web/price/art/VWPAS93030WR?analog=on","VWPAS93030WR")</f>
        <v>VWPAS93030WR</v>
      </c>
      <c r="B13254" s="1" t="s">
        <v>20350</v>
      </c>
      <c r="C13254" s="1" t="s">
        <v>8275</v>
      </c>
      <c r="D13254" t="s">
        <v>20351</v>
      </c>
    </row>
    <row r="13255" spans="1:4" x14ac:dyDescent="0.25">
      <c r="A13255" s="4" t="str">
        <f>HYPERLINK("http://www.autodoc.ru/Web/price/art/VWPAS93031WL?analog=on","VWPAS93031WL")</f>
        <v>VWPAS93031WL</v>
      </c>
      <c r="B13255" s="1" t="s">
        <v>20348</v>
      </c>
      <c r="C13255" s="1" t="s">
        <v>8275</v>
      </c>
      <c r="D13255" t="s">
        <v>20352</v>
      </c>
    </row>
    <row r="13256" spans="1:4" x14ac:dyDescent="0.25">
      <c r="A13256" s="4" t="str">
        <f>HYPERLINK("http://www.autodoc.ru/Web/price/art/VWPAS93031WR?analog=on","VWPAS93031WR")</f>
        <v>VWPAS93031WR</v>
      </c>
      <c r="B13256" s="1" t="s">
        <v>20350</v>
      </c>
      <c r="C13256" s="1" t="s">
        <v>8275</v>
      </c>
      <c r="D13256" t="s">
        <v>20353</v>
      </c>
    </row>
    <row r="13257" spans="1:4" x14ac:dyDescent="0.25">
      <c r="A13257" s="4" t="str">
        <f>HYPERLINK("http://www.autodoc.ru/Web/price/art/VWPAS93040L?analog=on","VWPAS93040L")</f>
        <v>VWPAS93040L</v>
      </c>
      <c r="B13257" s="1" t="s">
        <v>20354</v>
      </c>
      <c r="C13257" s="1" t="s">
        <v>8275</v>
      </c>
      <c r="D13257" t="s">
        <v>20355</v>
      </c>
    </row>
    <row r="13258" spans="1:4" x14ac:dyDescent="0.25">
      <c r="A13258" s="4" t="str">
        <f>HYPERLINK("http://www.autodoc.ru/Web/price/art/VWPAS93040R?analog=on","VWPAS93040R")</f>
        <v>VWPAS93040R</v>
      </c>
      <c r="B13258" s="1" t="s">
        <v>20356</v>
      </c>
      <c r="C13258" s="1" t="s">
        <v>8275</v>
      </c>
      <c r="D13258" t="s">
        <v>20357</v>
      </c>
    </row>
    <row r="13259" spans="1:4" x14ac:dyDescent="0.25">
      <c r="A13259" s="4" t="str">
        <f>HYPERLINK("http://www.autodoc.ru/Web/price/art/VWPAS93041L?analog=on","VWPAS93041L")</f>
        <v>VWPAS93041L</v>
      </c>
      <c r="B13259" s="1" t="s">
        <v>20358</v>
      </c>
      <c r="C13259" s="1" t="s">
        <v>8275</v>
      </c>
      <c r="D13259" t="s">
        <v>20359</v>
      </c>
    </row>
    <row r="13260" spans="1:4" x14ac:dyDescent="0.25">
      <c r="A13260" s="4" t="str">
        <f>HYPERLINK("http://www.autodoc.ru/Web/price/art/VWPAS93041R?analog=on","VWPAS93041R")</f>
        <v>VWPAS93041R</v>
      </c>
      <c r="B13260" s="1" t="s">
        <v>20360</v>
      </c>
      <c r="C13260" s="1" t="s">
        <v>8275</v>
      </c>
      <c r="D13260" t="s">
        <v>20361</v>
      </c>
    </row>
    <row r="13261" spans="1:4" x14ac:dyDescent="0.25">
      <c r="A13261" s="4" t="str">
        <f>HYPERLINK("http://www.autodoc.ru/Web/price/art/VWPAS93050WL?analog=on","VWPAS93050WL")</f>
        <v>VWPAS93050WL</v>
      </c>
      <c r="B13261" s="1" t="s">
        <v>20362</v>
      </c>
      <c r="C13261" s="1" t="s">
        <v>8275</v>
      </c>
      <c r="D13261" t="s">
        <v>20363</v>
      </c>
    </row>
    <row r="13262" spans="1:4" x14ac:dyDescent="0.25">
      <c r="A13262" s="4" t="str">
        <f>HYPERLINK("http://www.autodoc.ru/Web/price/art/VWPAS93050WR?analog=on","VWPAS93050WR")</f>
        <v>VWPAS93050WR</v>
      </c>
      <c r="B13262" s="1" t="s">
        <v>20364</v>
      </c>
      <c r="C13262" s="1" t="s">
        <v>8275</v>
      </c>
      <c r="D13262" t="s">
        <v>20365</v>
      </c>
    </row>
    <row r="13263" spans="1:4" x14ac:dyDescent="0.25">
      <c r="A13263" s="4" t="str">
        <f>HYPERLINK("http://www.autodoc.ru/Web/price/art/VWPAS93051L?analog=on","VWPAS93051L")</f>
        <v>VWPAS93051L</v>
      </c>
      <c r="B13263" s="1" t="s">
        <v>20366</v>
      </c>
      <c r="C13263" s="1" t="s">
        <v>8275</v>
      </c>
      <c r="D13263" t="s">
        <v>20367</v>
      </c>
    </row>
    <row r="13264" spans="1:4" x14ac:dyDescent="0.25">
      <c r="A13264" s="4" t="str">
        <f>HYPERLINK("http://www.autodoc.ru/Web/price/art/VWPAS93051R?analog=on","VWPAS93051R")</f>
        <v>VWPAS93051R</v>
      </c>
      <c r="B13264" s="1" t="s">
        <v>20368</v>
      </c>
      <c r="C13264" s="1" t="s">
        <v>8275</v>
      </c>
      <c r="D13264" t="s">
        <v>20369</v>
      </c>
    </row>
    <row r="13265" spans="1:4" x14ac:dyDescent="0.25">
      <c r="A13265" s="4" t="str">
        <f>HYPERLINK("http://www.autodoc.ru/Web/price/art/VWPAS93052WL?analog=on","VWPAS93052WL")</f>
        <v>VWPAS93052WL</v>
      </c>
      <c r="B13265" s="1" t="s">
        <v>20368</v>
      </c>
      <c r="C13265" s="1" t="s">
        <v>8275</v>
      </c>
      <c r="D13265" t="s">
        <v>20370</v>
      </c>
    </row>
    <row r="13266" spans="1:4" x14ac:dyDescent="0.25">
      <c r="A13266" s="4" t="str">
        <f>HYPERLINK("http://www.autodoc.ru/Web/price/art/VWPAS93052WR?analog=on","VWPAS93052WR")</f>
        <v>VWPAS93052WR</v>
      </c>
      <c r="B13266" s="1" t="s">
        <v>20371</v>
      </c>
      <c r="C13266" s="1" t="s">
        <v>8275</v>
      </c>
      <c r="D13266" t="s">
        <v>20372</v>
      </c>
    </row>
    <row r="13267" spans="1:4" x14ac:dyDescent="0.25">
      <c r="A13267" s="4" t="str">
        <f>HYPERLINK("http://www.autodoc.ru/Web/price/art/VWPAS93070L?analog=on","VWPAS93070L")</f>
        <v>VWPAS93070L</v>
      </c>
      <c r="B13267" s="1" t="s">
        <v>20373</v>
      </c>
      <c r="C13267" s="1" t="s">
        <v>8275</v>
      </c>
      <c r="D13267" t="s">
        <v>20374</v>
      </c>
    </row>
    <row r="13268" spans="1:4" x14ac:dyDescent="0.25">
      <c r="A13268" s="4" t="str">
        <f>HYPERLINK("http://www.autodoc.ru/Web/price/art/VWPAS93070R?analog=on","VWPAS93070R")</f>
        <v>VWPAS93070R</v>
      </c>
      <c r="B13268" s="1" t="s">
        <v>20375</v>
      </c>
      <c r="C13268" s="1" t="s">
        <v>8275</v>
      </c>
      <c r="D13268" t="s">
        <v>20376</v>
      </c>
    </row>
    <row r="13269" spans="1:4" x14ac:dyDescent="0.25">
      <c r="A13269" s="4" t="str">
        <f>HYPERLINK("http://www.autodoc.ru/Web/price/art/VWPAS93071L?analog=on","VWPAS93071L")</f>
        <v>VWPAS93071L</v>
      </c>
      <c r="B13269" s="1" t="s">
        <v>20377</v>
      </c>
      <c r="C13269" s="1" t="s">
        <v>8275</v>
      </c>
      <c r="D13269" t="s">
        <v>20238</v>
      </c>
    </row>
    <row r="13270" spans="1:4" x14ac:dyDescent="0.25">
      <c r="A13270" s="4" t="str">
        <f>HYPERLINK("http://www.autodoc.ru/Web/price/art/VWPAS93071R?analog=on","VWPAS93071R")</f>
        <v>VWPAS93071R</v>
      </c>
      <c r="B13270" s="1" t="s">
        <v>20378</v>
      </c>
      <c r="C13270" s="1" t="s">
        <v>8275</v>
      </c>
      <c r="D13270" t="s">
        <v>20240</v>
      </c>
    </row>
    <row r="13271" spans="1:4" x14ac:dyDescent="0.25">
      <c r="A13271" s="4" t="str">
        <f>HYPERLINK("http://www.autodoc.ru/Web/price/art/VWPAS93080L?analog=on","VWPAS93080L")</f>
        <v>VWPAS93080L</v>
      </c>
      <c r="C13271" s="1" t="s">
        <v>8275</v>
      </c>
      <c r="D13271" t="s">
        <v>20241</v>
      </c>
    </row>
    <row r="13272" spans="1:4" x14ac:dyDescent="0.25">
      <c r="A13272" s="4" t="str">
        <f>HYPERLINK("http://www.autodoc.ru/Web/price/art/VWPAS93080R?analog=on","VWPAS93080R")</f>
        <v>VWPAS93080R</v>
      </c>
      <c r="C13272" s="1" t="s">
        <v>8275</v>
      </c>
      <c r="D13272" t="s">
        <v>20242</v>
      </c>
    </row>
    <row r="13273" spans="1:4" x14ac:dyDescent="0.25">
      <c r="A13273" s="4" t="str">
        <f>HYPERLINK("http://www.autodoc.ru/Web/price/art/VWPAS93100B?analog=on","VWPAS93100B")</f>
        <v>VWPAS93100B</v>
      </c>
      <c r="B13273" s="1" t="s">
        <v>20379</v>
      </c>
      <c r="C13273" s="1" t="s">
        <v>8275</v>
      </c>
      <c r="D13273" t="s">
        <v>20245</v>
      </c>
    </row>
    <row r="13274" spans="1:4" x14ac:dyDescent="0.25">
      <c r="A13274" s="4" t="str">
        <f>HYPERLINK("http://www.autodoc.ru/Web/price/art/VWPAS93101B?analog=on","VWPAS93101B")</f>
        <v>VWPAS93101B</v>
      </c>
      <c r="B13274" s="1" t="s">
        <v>20380</v>
      </c>
      <c r="C13274" s="1" t="s">
        <v>8275</v>
      </c>
      <c r="D13274" t="s">
        <v>20381</v>
      </c>
    </row>
    <row r="13275" spans="1:4" x14ac:dyDescent="0.25">
      <c r="A13275" s="4" t="str">
        <f>HYPERLINK("http://www.autodoc.ru/Web/price/art/VWPAS93140?analog=on","VWPAS93140")</f>
        <v>VWPAS93140</v>
      </c>
      <c r="B13275" s="1" t="s">
        <v>20382</v>
      </c>
      <c r="C13275" s="1" t="s">
        <v>8275</v>
      </c>
      <c r="D13275" t="s">
        <v>20383</v>
      </c>
    </row>
    <row r="13276" spans="1:4" x14ac:dyDescent="0.25">
      <c r="A13276" s="4" t="str">
        <f>HYPERLINK("http://www.autodoc.ru/Web/price/art/VWPAS93160X?analog=on","VWPAS93160X")</f>
        <v>VWPAS93160X</v>
      </c>
      <c r="B13276" s="1" t="s">
        <v>20384</v>
      </c>
      <c r="C13276" s="1" t="s">
        <v>8275</v>
      </c>
      <c r="D13276" t="s">
        <v>20385</v>
      </c>
    </row>
    <row r="13277" spans="1:4" x14ac:dyDescent="0.25">
      <c r="A13277" s="4" t="str">
        <f>HYPERLINK("http://www.autodoc.ru/Web/price/art/VWPAS93161X?analog=on","VWPAS93161X")</f>
        <v>VWPAS93161X</v>
      </c>
      <c r="B13277" s="1" t="s">
        <v>20386</v>
      </c>
      <c r="C13277" s="1" t="s">
        <v>8275</v>
      </c>
      <c r="D13277" t="s">
        <v>20387</v>
      </c>
    </row>
    <row r="13278" spans="1:4" x14ac:dyDescent="0.25">
      <c r="A13278" s="4" t="str">
        <f>HYPERLINK("http://www.autodoc.ru/Web/price/art/VWPAS93162X?analog=on","VWPAS93162X")</f>
        <v>VWPAS93162X</v>
      </c>
      <c r="B13278" s="1" t="s">
        <v>20388</v>
      </c>
      <c r="C13278" s="1" t="s">
        <v>8275</v>
      </c>
      <c r="D13278" t="s">
        <v>20389</v>
      </c>
    </row>
    <row r="13279" spans="1:4" x14ac:dyDescent="0.25">
      <c r="A13279" s="4" t="str">
        <f>HYPERLINK("http://www.autodoc.ru/Web/price/art/VWPAS93163X?analog=on","VWPAS93163X")</f>
        <v>VWPAS93163X</v>
      </c>
      <c r="B13279" s="1" t="s">
        <v>20390</v>
      </c>
      <c r="C13279" s="1" t="s">
        <v>8275</v>
      </c>
      <c r="D13279" t="s">
        <v>20391</v>
      </c>
    </row>
    <row r="13280" spans="1:4" x14ac:dyDescent="0.25">
      <c r="A13280" s="4" t="str">
        <f>HYPERLINK("http://www.autodoc.ru/Web/price/art/VWPAS93190?analog=on","VWPAS93190")</f>
        <v>VWPAS93190</v>
      </c>
      <c r="B13280" s="1" t="s">
        <v>20392</v>
      </c>
      <c r="C13280" s="1" t="s">
        <v>8275</v>
      </c>
      <c r="D13280" t="s">
        <v>20393</v>
      </c>
    </row>
    <row r="13281" spans="1:4" x14ac:dyDescent="0.25">
      <c r="A13281" s="4" t="str">
        <f>HYPERLINK("http://www.autodoc.ru/Web/price/art/VWPAS93220N?analog=on","VWPAS93220N")</f>
        <v>VWPAS93220N</v>
      </c>
      <c r="B13281" s="1" t="s">
        <v>20394</v>
      </c>
      <c r="C13281" s="1" t="s">
        <v>8275</v>
      </c>
      <c r="D13281" t="s">
        <v>20263</v>
      </c>
    </row>
    <row r="13282" spans="1:4" x14ac:dyDescent="0.25">
      <c r="A13282" s="4" t="str">
        <f>HYPERLINK("http://www.autodoc.ru/Web/price/art/VWPAS93240?analog=on","VWPAS93240")</f>
        <v>VWPAS93240</v>
      </c>
      <c r="B13282" s="1" t="s">
        <v>20395</v>
      </c>
      <c r="C13282" s="1" t="s">
        <v>8275</v>
      </c>
      <c r="D13282" t="s">
        <v>20265</v>
      </c>
    </row>
    <row r="13283" spans="1:4" x14ac:dyDescent="0.25">
      <c r="A13283" s="4" t="str">
        <f>HYPERLINK("http://www.autodoc.ru/Web/price/art/VWPAS93250L?analog=on","VWPAS93250L")</f>
        <v>VWPAS93250L</v>
      </c>
      <c r="B13283" s="1" t="s">
        <v>20396</v>
      </c>
      <c r="C13283" s="1" t="s">
        <v>8275</v>
      </c>
      <c r="D13283" t="s">
        <v>20397</v>
      </c>
    </row>
    <row r="13284" spans="1:4" x14ac:dyDescent="0.25">
      <c r="A13284" s="4" t="str">
        <f>HYPERLINK("http://www.autodoc.ru/Web/price/art/VWPAS93250R?analog=on","VWPAS93250R")</f>
        <v>VWPAS93250R</v>
      </c>
      <c r="B13284" s="1" t="s">
        <v>20398</v>
      </c>
      <c r="C13284" s="1" t="s">
        <v>8275</v>
      </c>
      <c r="D13284" t="s">
        <v>20399</v>
      </c>
    </row>
    <row r="13285" spans="1:4" x14ac:dyDescent="0.25">
      <c r="A13285" s="4" t="str">
        <f>HYPERLINK("http://www.autodoc.ru/Web/price/art/VWPAS93270L?analog=on","VWPAS93270L")</f>
        <v>VWPAS93270L</v>
      </c>
      <c r="B13285" s="1" t="s">
        <v>20400</v>
      </c>
      <c r="C13285" s="1" t="s">
        <v>8275</v>
      </c>
      <c r="D13285" t="s">
        <v>20401</v>
      </c>
    </row>
    <row r="13286" spans="1:4" x14ac:dyDescent="0.25">
      <c r="A13286" s="4" t="str">
        <f>HYPERLINK("http://www.autodoc.ru/Web/price/art/VWPAS93270R?analog=on","VWPAS93270R")</f>
        <v>VWPAS93270R</v>
      </c>
      <c r="B13286" s="1" t="s">
        <v>20402</v>
      </c>
      <c r="C13286" s="1" t="s">
        <v>8275</v>
      </c>
      <c r="D13286" t="s">
        <v>20403</v>
      </c>
    </row>
    <row r="13287" spans="1:4" x14ac:dyDescent="0.25">
      <c r="A13287" s="4" t="str">
        <f>HYPERLINK("http://www.autodoc.ru/Web/price/art/VWGLF95280TTZ?analog=on","VWGLF95280TTZ")</f>
        <v>VWGLF95280TTZ</v>
      </c>
      <c r="B13287" s="1" t="s">
        <v>7763</v>
      </c>
      <c r="C13287" s="1" t="s">
        <v>1193</v>
      </c>
      <c r="D13287" t="s">
        <v>7764</v>
      </c>
    </row>
    <row r="13288" spans="1:4" x14ac:dyDescent="0.25">
      <c r="A13288" s="4" t="str">
        <f>HYPERLINK("http://www.autodoc.ru/Web/price/art/VWGLF95281TTZ?analog=on","VWGLF95281TTZ")</f>
        <v>VWGLF95281TTZ</v>
      </c>
      <c r="B13288" s="1" t="s">
        <v>7763</v>
      </c>
      <c r="C13288" s="1" t="s">
        <v>1193</v>
      </c>
      <c r="D13288" t="s">
        <v>17553</v>
      </c>
    </row>
    <row r="13289" spans="1:4" x14ac:dyDescent="0.25">
      <c r="A13289" s="4" t="str">
        <f>HYPERLINK("http://www.autodoc.ru/Web/price/art/VWGLF95282YZ?analog=on","VWGLF95282YZ")</f>
        <v>VWGLF95282YZ</v>
      </c>
      <c r="B13289" s="1" t="s">
        <v>17554</v>
      </c>
      <c r="C13289" s="1" t="s">
        <v>1193</v>
      </c>
      <c r="D13289" t="s">
        <v>17555</v>
      </c>
    </row>
    <row r="13290" spans="1:4" x14ac:dyDescent="0.25">
      <c r="A13290" s="4" t="str">
        <f>HYPERLINK("http://www.autodoc.ru/Web/price/art/VWPAS93300L?analog=on","VWPAS93300L")</f>
        <v>VWPAS93300L</v>
      </c>
      <c r="B13290" s="1" t="s">
        <v>20404</v>
      </c>
      <c r="C13290" s="1" t="s">
        <v>8275</v>
      </c>
      <c r="D13290" t="s">
        <v>20275</v>
      </c>
    </row>
    <row r="13291" spans="1:4" x14ac:dyDescent="0.25">
      <c r="A13291" s="4" t="str">
        <f>HYPERLINK("http://www.autodoc.ru/Web/price/art/VWPAS93300R?analog=on","VWPAS93300R")</f>
        <v>VWPAS93300R</v>
      </c>
      <c r="B13291" s="1" t="s">
        <v>20405</v>
      </c>
      <c r="C13291" s="1" t="s">
        <v>8275</v>
      </c>
      <c r="D13291" t="s">
        <v>20277</v>
      </c>
    </row>
    <row r="13292" spans="1:4" x14ac:dyDescent="0.25">
      <c r="A13292" s="4" t="str">
        <f>HYPERLINK("http://www.autodoc.ru/Web/price/art/VWPAS93330?analog=on","VWPAS93330")</f>
        <v>VWPAS93330</v>
      </c>
      <c r="B13292" s="1" t="s">
        <v>20406</v>
      </c>
      <c r="C13292" s="1" t="s">
        <v>8275</v>
      </c>
      <c r="D13292" t="s">
        <v>20279</v>
      </c>
    </row>
    <row r="13293" spans="1:4" x14ac:dyDescent="0.25">
      <c r="A13293" s="4" t="str">
        <f>HYPERLINK("http://www.autodoc.ru/Web/price/art/VWPAS93380?analog=on","VWPAS93380")</f>
        <v>VWPAS93380</v>
      </c>
      <c r="B13293" s="1" t="s">
        <v>20407</v>
      </c>
      <c r="C13293" s="1" t="s">
        <v>8275</v>
      </c>
      <c r="D13293" t="s">
        <v>20408</v>
      </c>
    </row>
    <row r="13294" spans="1:4" x14ac:dyDescent="0.25">
      <c r="A13294" s="4" t="str">
        <f>HYPERLINK("http://www.autodoc.ru/Web/price/art/VWPAS88451L?analog=on","VWPAS88451L")</f>
        <v>VWPAS88451L</v>
      </c>
      <c r="B13294" s="1" t="s">
        <v>20292</v>
      </c>
      <c r="C13294" s="1" t="s">
        <v>13013</v>
      </c>
      <c r="D13294" t="s">
        <v>20293</v>
      </c>
    </row>
    <row r="13295" spans="1:4" x14ac:dyDescent="0.25">
      <c r="A13295" s="4" t="str">
        <f>HYPERLINK("http://www.autodoc.ru/Web/price/art/VWPAS88451R?analog=on","VWPAS88451R")</f>
        <v>VWPAS88451R</v>
      </c>
      <c r="B13295" s="1" t="s">
        <v>20294</v>
      </c>
      <c r="C13295" s="1" t="s">
        <v>13013</v>
      </c>
      <c r="D13295" t="s">
        <v>20295</v>
      </c>
    </row>
    <row r="13296" spans="1:4" x14ac:dyDescent="0.25">
      <c r="A13296" s="4" t="str">
        <f>HYPERLINK("http://www.autodoc.ru/Web/price/art/VWPAS88452L?analog=on","VWPAS88452L")</f>
        <v>VWPAS88452L</v>
      </c>
      <c r="C13296" s="1" t="s">
        <v>13013</v>
      </c>
      <c r="D13296" t="s">
        <v>20296</v>
      </c>
    </row>
    <row r="13297" spans="1:4" x14ac:dyDescent="0.25">
      <c r="A13297" s="4" t="str">
        <f>HYPERLINK("http://www.autodoc.ru/Web/price/art/VWPAS88452R?analog=on","VWPAS88452R")</f>
        <v>VWPAS88452R</v>
      </c>
      <c r="C13297" s="1" t="s">
        <v>13013</v>
      </c>
      <c r="D13297" t="s">
        <v>20297</v>
      </c>
    </row>
    <row r="13298" spans="1:4" x14ac:dyDescent="0.25">
      <c r="A13298" s="4" t="str">
        <f>HYPERLINK("http://www.autodoc.ru/Web/price/art/VWPAS88460L?analog=on","VWPAS88460L")</f>
        <v>VWPAS88460L</v>
      </c>
      <c r="B13298" s="1" t="s">
        <v>20298</v>
      </c>
      <c r="C13298" s="1" t="s">
        <v>13013</v>
      </c>
      <c r="D13298" t="s">
        <v>20299</v>
      </c>
    </row>
    <row r="13299" spans="1:4" x14ac:dyDescent="0.25">
      <c r="A13299" s="4" t="str">
        <f>HYPERLINK("http://www.autodoc.ru/Web/price/art/VWPAS88460R?analog=on","VWPAS88460R")</f>
        <v>VWPAS88460R</v>
      </c>
      <c r="B13299" s="1" t="s">
        <v>20300</v>
      </c>
      <c r="C13299" s="1" t="s">
        <v>13013</v>
      </c>
      <c r="D13299" t="s">
        <v>20301</v>
      </c>
    </row>
    <row r="13300" spans="1:4" x14ac:dyDescent="0.25">
      <c r="A13300" s="4" t="str">
        <f>HYPERLINK("http://www.autodoc.ru/Web/price/art/VWPAS93480L?analog=on","VWPAS93480L")</f>
        <v>VWPAS93480L</v>
      </c>
      <c r="B13300" s="1" t="s">
        <v>20302</v>
      </c>
      <c r="C13300" s="1" t="s">
        <v>8275</v>
      </c>
      <c r="D13300" t="s">
        <v>20409</v>
      </c>
    </row>
    <row r="13301" spans="1:4" x14ac:dyDescent="0.25">
      <c r="A13301" s="4" t="str">
        <f>HYPERLINK("http://www.autodoc.ru/Web/price/art/VWPAS93480R?analog=on","VWPAS93480R")</f>
        <v>VWPAS93480R</v>
      </c>
      <c r="B13301" s="1" t="s">
        <v>20304</v>
      </c>
      <c r="C13301" s="1" t="s">
        <v>8275</v>
      </c>
      <c r="D13301" t="s">
        <v>20410</v>
      </c>
    </row>
    <row r="13302" spans="1:4" x14ac:dyDescent="0.25">
      <c r="A13302" s="4" t="str">
        <f>HYPERLINK("http://www.autodoc.ru/Web/price/art/VWPAS93490L?analog=on","VWPAS93490L")</f>
        <v>VWPAS93490L</v>
      </c>
      <c r="C13302" s="1" t="s">
        <v>8275</v>
      </c>
      <c r="D13302" t="s">
        <v>20306</v>
      </c>
    </row>
    <row r="13303" spans="1:4" x14ac:dyDescent="0.25">
      <c r="A13303" s="4" t="str">
        <f>HYPERLINK("http://www.autodoc.ru/Web/price/art/VWPAS93490R?analog=on","VWPAS93490R")</f>
        <v>VWPAS93490R</v>
      </c>
      <c r="C13303" s="1" t="s">
        <v>8275</v>
      </c>
      <c r="D13303" t="s">
        <v>20307</v>
      </c>
    </row>
    <row r="13304" spans="1:4" x14ac:dyDescent="0.25">
      <c r="A13304" s="4" t="str">
        <f>HYPERLINK("http://www.autodoc.ru/Web/price/art/VWPAS93580N?analog=on","VWPAS93580N")</f>
        <v>VWPAS93580N</v>
      </c>
      <c r="C13304" s="1" t="s">
        <v>8275</v>
      </c>
      <c r="D13304" t="s">
        <v>20411</v>
      </c>
    </row>
    <row r="13305" spans="1:4" x14ac:dyDescent="0.25">
      <c r="A13305" s="4" t="str">
        <f>HYPERLINK("http://www.autodoc.ru/Web/price/art/VWPAS93640X?analog=on","VWPAS93640X")</f>
        <v>VWPAS93640X</v>
      </c>
      <c r="B13305" s="1" t="s">
        <v>20412</v>
      </c>
      <c r="C13305" s="1" t="s">
        <v>8275</v>
      </c>
      <c r="D13305" t="s">
        <v>20413</v>
      </c>
    </row>
    <row r="13306" spans="1:4" x14ac:dyDescent="0.25">
      <c r="A13306" s="4" t="str">
        <f>HYPERLINK("http://www.autodoc.ru/Web/price/art/VWPAS93740L?analog=on","VWPAS93740L")</f>
        <v>VWPAS93740L</v>
      </c>
      <c r="B13306" s="1" t="s">
        <v>20414</v>
      </c>
      <c r="C13306" s="1" t="s">
        <v>8275</v>
      </c>
      <c r="D13306" t="s">
        <v>20415</v>
      </c>
    </row>
    <row r="13307" spans="1:4" x14ac:dyDescent="0.25">
      <c r="A13307" s="4" t="str">
        <f>HYPERLINK("http://www.autodoc.ru/Web/price/art/VWPAS93740R?analog=on","VWPAS93740R")</f>
        <v>VWPAS93740R</v>
      </c>
      <c r="B13307" s="1" t="s">
        <v>20416</v>
      </c>
      <c r="C13307" s="1" t="s">
        <v>8275</v>
      </c>
      <c r="D13307" t="s">
        <v>20417</v>
      </c>
    </row>
    <row r="13308" spans="1:4" x14ac:dyDescent="0.25">
      <c r="A13308" s="4" t="str">
        <f>HYPERLINK("http://www.autodoc.ru/Web/price/art/VWPAS93741TRL?analog=on","VWPAS93741TRL")</f>
        <v>VWPAS93741TRL</v>
      </c>
      <c r="B13308" s="1" t="s">
        <v>20418</v>
      </c>
      <c r="C13308" s="1" t="s">
        <v>8275</v>
      </c>
      <c r="D13308" t="s">
        <v>20419</v>
      </c>
    </row>
    <row r="13309" spans="1:4" x14ac:dyDescent="0.25">
      <c r="A13309" s="4" t="str">
        <f>HYPERLINK("http://www.autodoc.ru/Web/price/art/VWPAS93741TRR?analog=on","VWPAS93741TRR")</f>
        <v>VWPAS93741TRR</v>
      </c>
      <c r="B13309" s="1" t="s">
        <v>20420</v>
      </c>
      <c r="C13309" s="1" t="s">
        <v>8275</v>
      </c>
      <c r="D13309" t="s">
        <v>20421</v>
      </c>
    </row>
    <row r="13310" spans="1:4" x14ac:dyDescent="0.25">
      <c r="A13310" s="4" t="str">
        <f>HYPERLINK("http://www.autodoc.ru/Web/price/art/VWPAS93742RYL?analog=on","VWPAS93742RYL")</f>
        <v>VWPAS93742RYL</v>
      </c>
      <c r="B13310" s="1" t="s">
        <v>20422</v>
      </c>
      <c r="C13310" s="1" t="s">
        <v>8275</v>
      </c>
      <c r="D13310" t="s">
        <v>20423</v>
      </c>
    </row>
    <row r="13311" spans="1:4" x14ac:dyDescent="0.25">
      <c r="A13311" s="4" t="str">
        <f>HYPERLINK("http://www.autodoc.ru/Web/price/art/VWPAS93742RYR?analog=on","VWPAS93742RYR")</f>
        <v>VWPAS93742RYR</v>
      </c>
      <c r="B13311" s="1" t="s">
        <v>20424</v>
      </c>
      <c r="C13311" s="1" t="s">
        <v>8275</v>
      </c>
      <c r="D13311" t="s">
        <v>20425</v>
      </c>
    </row>
    <row r="13312" spans="1:4" x14ac:dyDescent="0.25">
      <c r="A13312" s="4" t="str">
        <f>HYPERLINK("http://www.autodoc.ru/Web/price/art/VWPAS93760BN?analog=on","VWPAS93760BN")</f>
        <v>VWPAS93760BN</v>
      </c>
      <c r="B13312" s="1" t="s">
        <v>20426</v>
      </c>
      <c r="C13312" s="1" t="s">
        <v>8275</v>
      </c>
      <c r="D13312" t="s">
        <v>20427</v>
      </c>
    </row>
    <row r="13313" spans="1:4" x14ac:dyDescent="0.25">
      <c r="A13313" s="4" t="str">
        <f>HYPERLINK("http://www.autodoc.ru/Web/price/art/VWPAS88901?analog=on","VWPAS88901")</f>
        <v>VWPAS88901</v>
      </c>
      <c r="B13313" s="1" t="s">
        <v>20333</v>
      </c>
      <c r="C13313" s="1" t="s">
        <v>13013</v>
      </c>
      <c r="D13313" t="s">
        <v>20334</v>
      </c>
    </row>
    <row r="13314" spans="1:4" x14ac:dyDescent="0.25">
      <c r="A13314" s="4" t="str">
        <f>HYPERLINK("http://www.autodoc.ru/Web/price/art/VWPAS93912?analog=on","VWPAS93912")</f>
        <v>VWPAS93912</v>
      </c>
      <c r="B13314" s="1" t="s">
        <v>20428</v>
      </c>
      <c r="C13314" s="1" t="s">
        <v>8275</v>
      </c>
      <c r="D13314" t="s">
        <v>20336</v>
      </c>
    </row>
    <row r="13315" spans="1:4" x14ac:dyDescent="0.25">
      <c r="A13315" s="4" t="str">
        <f>HYPERLINK("http://www.autodoc.ru/Web/price/art/VWPAS93913?analog=on","VWPAS93913")</f>
        <v>VWPAS93913</v>
      </c>
      <c r="B13315" s="1" t="s">
        <v>20429</v>
      </c>
      <c r="C13315" s="1" t="s">
        <v>8275</v>
      </c>
      <c r="D13315" t="s">
        <v>20338</v>
      </c>
    </row>
    <row r="13316" spans="1:4" x14ac:dyDescent="0.25">
      <c r="A13316" s="4" t="str">
        <f>HYPERLINK("http://www.autodoc.ru/Web/price/art/VWPAS93914?analog=on","VWPAS93914")</f>
        <v>VWPAS93914</v>
      </c>
      <c r="B13316" s="1" t="s">
        <v>20430</v>
      </c>
      <c r="C13316" s="1" t="s">
        <v>8275</v>
      </c>
      <c r="D13316" t="s">
        <v>20338</v>
      </c>
    </row>
    <row r="13317" spans="1:4" x14ac:dyDescent="0.25">
      <c r="A13317" s="4" t="str">
        <f>HYPERLINK("http://www.autodoc.ru/Web/price/art/VWPAS93915?analog=on","VWPAS93915")</f>
        <v>VWPAS93915</v>
      </c>
      <c r="B13317" s="1" t="s">
        <v>20431</v>
      </c>
      <c r="C13317" s="1" t="s">
        <v>8275</v>
      </c>
      <c r="D13317" t="s">
        <v>20338</v>
      </c>
    </row>
    <row r="13318" spans="1:4" x14ac:dyDescent="0.25">
      <c r="A13318" s="4" t="str">
        <f>HYPERLINK("http://www.autodoc.ru/Web/price/art/VWPAS93920?analog=on","VWPAS93920")</f>
        <v>VWPAS93920</v>
      </c>
      <c r="B13318" s="1" t="s">
        <v>20432</v>
      </c>
      <c r="C13318" s="1" t="s">
        <v>8275</v>
      </c>
      <c r="D13318" t="s">
        <v>20433</v>
      </c>
    </row>
    <row r="13319" spans="1:4" x14ac:dyDescent="0.25">
      <c r="A13319" s="4" t="str">
        <f>HYPERLINK("http://www.autodoc.ru/Web/price/art/VWPAS93921?analog=on","VWPAS93921")</f>
        <v>VWPAS93921</v>
      </c>
      <c r="C13319" s="1" t="s">
        <v>8275</v>
      </c>
      <c r="D13319" t="s">
        <v>20434</v>
      </c>
    </row>
    <row r="13320" spans="1:4" x14ac:dyDescent="0.25">
      <c r="A13320" s="4" t="str">
        <f>HYPERLINK("http://www.autodoc.ru/Web/price/art/VWPAS93922?analog=on","VWPAS93922")</f>
        <v>VWPAS93922</v>
      </c>
      <c r="C13320" s="1" t="s">
        <v>8275</v>
      </c>
      <c r="D13320" t="s">
        <v>20435</v>
      </c>
    </row>
    <row r="13321" spans="1:4" x14ac:dyDescent="0.25">
      <c r="A13321" s="4" t="str">
        <f>HYPERLINK("http://www.autodoc.ru/Web/price/art/VWGLF93970?analog=on","VWGLF93970")</f>
        <v>VWGLF93970</v>
      </c>
      <c r="B13321" s="1" t="s">
        <v>17584</v>
      </c>
      <c r="C13321" s="1" t="s">
        <v>8360</v>
      </c>
      <c r="D13321" t="s">
        <v>17585</v>
      </c>
    </row>
    <row r="13322" spans="1:4" x14ac:dyDescent="0.25">
      <c r="A13322" s="4" t="str">
        <f>HYPERLINK("http://www.autodoc.ru/Web/price/art/VWGLF85990Z?analog=on","VWGLF85990Z")</f>
        <v>VWGLF85990Z</v>
      </c>
      <c r="B13322" s="1" t="s">
        <v>19213</v>
      </c>
      <c r="C13322" s="1" t="s">
        <v>19214</v>
      </c>
      <c r="D13322" t="s">
        <v>19215</v>
      </c>
    </row>
    <row r="13323" spans="1:4" x14ac:dyDescent="0.25">
      <c r="A13323" s="3" t="s">
        <v>20436</v>
      </c>
      <c r="B13323" s="3"/>
      <c r="C13323" s="3"/>
      <c r="D13323" s="3"/>
    </row>
    <row r="13324" spans="1:4" x14ac:dyDescent="0.25">
      <c r="A13324" s="4" t="str">
        <f>HYPERLINK("http://www.autodoc.ru/Web/price/art/VWPAS97000L?analog=on","VWPAS97000L")</f>
        <v>VWPAS97000L</v>
      </c>
      <c r="B13324" s="1" t="s">
        <v>20437</v>
      </c>
      <c r="C13324" s="1" t="s">
        <v>1725</v>
      </c>
      <c r="D13324" t="s">
        <v>20218</v>
      </c>
    </row>
    <row r="13325" spans="1:4" x14ac:dyDescent="0.25">
      <c r="A13325" s="4" t="str">
        <f>HYPERLINK("http://www.autodoc.ru/Web/price/art/VWPAS97000R?analog=on","VWPAS97000R")</f>
        <v>VWPAS97000R</v>
      </c>
      <c r="B13325" s="1" t="s">
        <v>20438</v>
      </c>
      <c r="C13325" s="1" t="s">
        <v>1725</v>
      </c>
      <c r="D13325" t="s">
        <v>20220</v>
      </c>
    </row>
    <row r="13326" spans="1:4" x14ac:dyDescent="0.25">
      <c r="A13326" s="4" t="str">
        <f>HYPERLINK("http://www.autodoc.ru/Web/price/art/VWPAS97001L?analog=on","VWPAS97001L")</f>
        <v>VWPAS97001L</v>
      </c>
      <c r="B13326" s="1" t="s">
        <v>20439</v>
      </c>
      <c r="C13326" s="1" t="s">
        <v>1725</v>
      </c>
      <c r="D13326" t="s">
        <v>20440</v>
      </c>
    </row>
    <row r="13327" spans="1:4" x14ac:dyDescent="0.25">
      <c r="A13327" s="4" t="str">
        <f>HYPERLINK("http://www.autodoc.ru/Web/price/art/VWPAS97001R?analog=on","VWPAS97001R")</f>
        <v>VWPAS97001R</v>
      </c>
      <c r="B13327" s="1" t="s">
        <v>20441</v>
      </c>
      <c r="C13327" s="1" t="s">
        <v>1725</v>
      </c>
      <c r="D13327" t="s">
        <v>20442</v>
      </c>
    </row>
    <row r="13328" spans="1:4" x14ac:dyDescent="0.25">
      <c r="A13328" s="4" t="str">
        <f>HYPERLINK("http://www.autodoc.ru/Web/price/art/VWPAS97002LL?analog=on","VWPAS97002LL")</f>
        <v>VWPAS97002LL</v>
      </c>
      <c r="B13328" s="1" t="s">
        <v>20437</v>
      </c>
      <c r="C13328" s="1" t="s">
        <v>1725</v>
      </c>
      <c r="D13328" t="s">
        <v>20443</v>
      </c>
    </row>
    <row r="13329" spans="1:4" x14ac:dyDescent="0.25">
      <c r="A13329" s="4" t="str">
        <f>HYPERLINK("http://www.autodoc.ru/Web/price/art/VWPAS97002LR?analog=on","VWPAS97002LR")</f>
        <v>VWPAS97002LR</v>
      </c>
      <c r="B13329" s="1" t="s">
        <v>20438</v>
      </c>
      <c r="C13329" s="1" t="s">
        <v>1725</v>
      </c>
      <c r="D13329" t="s">
        <v>20444</v>
      </c>
    </row>
    <row r="13330" spans="1:4" x14ac:dyDescent="0.25">
      <c r="A13330" s="4" t="str">
        <f>HYPERLINK("http://www.autodoc.ru/Web/price/art/VWPAS97003L?analog=on","VWPAS97003L")</f>
        <v>VWPAS97003L</v>
      </c>
      <c r="B13330" s="1" t="s">
        <v>20437</v>
      </c>
      <c r="C13330" s="1" t="s">
        <v>1725</v>
      </c>
      <c r="D13330" t="s">
        <v>20221</v>
      </c>
    </row>
    <row r="13331" spans="1:4" x14ac:dyDescent="0.25">
      <c r="A13331" s="4" t="str">
        <f>HYPERLINK("http://www.autodoc.ru/Web/price/art/VWPAS97003R?analog=on","VWPAS97003R")</f>
        <v>VWPAS97003R</v>
      </c>
      <c r="B13331" s="1" t="s">
        <v>20438</v>
      </c>
      <c r="C13331" s="1" t="s">
        <v>1725</v>
      </c>
      <c r="D13331" t="s">
        <v>20222</v>
      </c>
    </row>
    <row r="13332" spans="1:4" x14ac:dyDescent="0.25">
      <c r="A13332" s="4" t="str">
        <f>HYPERLINK("http://www.autodoc.ru/Web/price/art/VWPAS97004L?analog=on","VWPAS97004L")</f>
        <v>VWPAS97004L</v>
      </c>
      <c r="B13332" s="1" t="s">
        <v>20445</v>
      </c>
      <c r="C13332" s="1" t="s">
        <v>1725</v>
      </c>
      <c r="D13332" t="s">
        <v>20446</v>
      </c>
    </row>
    <row r="13333" spans="1:4" x14ac:dyDescent="0.25">
      <c r="A13333" s="4" t="str">
        <f>HYPERLINK("http://www.autodoc.ru/Web/price/art/VWPAS97004R?analog=on","VWPAS97004R")</f>
        <v>VWPAS97004R</v>
      </c>
      <c r="B13333" s="1" t="s">
        <v>20447</v>
      </c>
      <c r="C13333" s="1" t="s">
        <v>1725</v>
      </c>
      <c r="D13333" t="s">
        <v>20448</v>
      </c>
    </row>
    <row r="13334" spans="1:4" x14ac:dyDescent="0.25">
      <c r="A13334" s="4" t="str">
        <f>HYPERLINK("http://www.autodoc.ru/Web/price/art/VWPAS97005HN?analog=on","VWPAS97005HN")</f>
        <v>VWPAS97005HN</v>
      </c>
      <c r="B13334" s="1" t="s">
        <v>20449</v>
      </c>
      <c r="C13334" s="1" t="s">
        <v>1725</v>
      </c>
      <c r="D13334" t="s">
        <v>20450</v>
      </c>
    </row>
    <row r="13335" spans="1:4" x14ac:dyDescent="0.25">
      <c r="A13335" s="4" t="str">
        <f>HYPERLINK("http://www.autodoc.ru/Web/price/art/VWPAS97005BN?analog=on","VWPAS97005BN")</f>
        <v>VWPAS97005BN</v>
      </c>
      <c r="B13335" s="1" t="s">
        <v>20449</v>
      </c>
      <c r="C13335" s="1" t="s">
        <v>1725</v>
      </c>
      <c r="D13335" t="s">
        <v>20451</v>
      </c>
    </row>
    <row r="13336" spans="1:4" x14ac:dyDescent="0.25">
      <c r="A13336" s="4" t="str">
        <f>HYPERLINK("http://www.autodoc.ru/Web/price/art/VWPAS97006HN?analog=on","VWPAS97006HN")</f>
        <v>VWPAS97006HN</v>
      </c>
      <c r="B13336" s="1" t="s">
        <v>20449</v>
      </c>
      <c r="C13336" s="1" t="s">
        <v>1725</v>
      </c>
      <c r="D13336" t="s">
        <v>20452</v>
      </c>
    </row>
    <row r="13337" spans="1:4" x14ac:dyDescent="0.25">
      <c r="A13337" s="4" t="str">
        <f>HYPERLINK("http://www.autodoc.ru/Web/price/art/VWPAS97006BN?analog=on","VWPAS97006BN")</f>
        <v>VWPAS97006BN</v>
      </c>
      <c r="B13337" s="1" t="s">
        <v>20449</v>
      </c>
      <c r="C13337" s="1" t="s">
        <v>1725</v>
      </c>
      <c r="D13337" t="s">
        <v>20453</v>
      </c>
    </row>
    <row r="13338" spans="1:4" x14ac:dyDescent="0.25">
      <c r="A13338" s="4" t="str">
        <f>HYPERLINK("http://www.autodoc.ru/Web/price/art/VWPAS97007HN?analog=on","VWPAS97007HN")</f>
        <v>VWPAS97007HN</v>
      </c>
      <c r="B13338" s="1" t="s">
        <v>20449</v>
      </c>
      <c r="C13338" s="1" t="s">
        <v>1725</v>
      </c>
      <c r="D13338" t="s">
        <v>20454</v>
      </c>
    </row>
    <row r="13339" spans="1:4" x14ac:dyDescent="0.25">
      <c r="A13339" s="4" t="str">
        <f>HYPERLINK("http://www.autodoc.ru/Web/price/art/VWPAS97007BN?analog=on","VWPAS97007BN")</f>
        <v>VWPAS97007BN</v>
      </c>
      <c r="B13339" s="1" t="s">
        <v>20449</v>
      </c>
      <c r="C13339" s="1" t="s">
        <v>1725</v>
      </c>
      <c r="D13339" t="s">
        <v>20455</v>
      </c>
    </row>
    <row r="13340" spans="1:4" x14ac:dyDescent="0.25">
      <c r="A13340" s="4" t="str">
        <f>HYPERLINK("http://www.autodoc.ru/Web/price/art/VWPAS97013LN?analog=on","VWPAS97013LN")</f>
        <v>VWPAS97013LN</v>
      </c>
      <c r="B13340" s="1" t="s">
        <v>20449</v>
      </c>
      <c r="C13340" s="1" t="s">
        <v>1725</v>
      </c>
      <c r="D13340" t="s">
        <v>20456</v>
      </c>
    </row>
    <row r="13341" spans="1:4" x14ac:dyDescent="0.25">
      <c r="A13341" s="4" t="str">
        <f>HYPERLINK("http://www.autodoc.ru/Web/price/art/VWPAS97013HN?analog=on","VWPAS97013HN")</f>
        <v>VWPAS97013HN</v>
      </c>
      <c r="B13341" s="1" t="s">
        <v>20449</v>
      </c>
      <c r="C13341" s="1" t="s">
        <v>1725</v>
      </c>
      <c r="D13341" t="s">
        <v>20457</v>
      </c>
    </row>
    <row r="13342" spans="1:4" x14ac:dyDescent="0.25">
      <c r="A13342" s="4" t="str">
        <f>HYPERLINK("http://www.autodoc.ru/Web/price/art/VWPAS97013BN?analog=on","VWPAS97013BN")</f>
        <v>VWPAS97013BN</v>
      </c>
      <c r="B13342" s="1" t="s">
        <v>20449</v>
      </c>
      <c r="C13342" s="1" t="s">
        <v>1725</v>
      </c>
      <c r="D13342" t="s">
        <v>20458</v>
      </c>
    </row>
    <row r="13343" spans="1:4" x14ac:dyDescent="0.25">
      <c r="A13343" s="4" t="str">
        <f>HYPERLINK("http://www.autodoc.ru/Web/price/art/VWPAS97030WL?analog=on","VWPAS97030WL")</f>
        <v>VWPAS97030WL</v>
      </c>
      <c r="B13343" s="1" t="s">
        <v>20459</v>
      </c>
      <c r="C13343" s="1" t="s">
        <v>1725</v>
      </c>
      <c r="D13343" t="s">
        <v>20228</v>
      </c>
    </row>
    <row r="13344" spans="1:4" x14ac:dyDescent="0.25">
      <c r="A13344" s="4" t="str">
        <f>HYPERLINK("http://www.autodoc.ru/Web/price/art/VWPAS97030YL?analog=on","VWPAS97030YL")</f>
        <v>VWPAS97030YL</v>
      </c>
      <c r="B13344" s="1" t="s">
        <v>20460</v>
      </c>
      <c r="C13344" s="1" t="s">
        <v>1725</v>
      </c>
      <c r="D13344" t="s">
        <v>20230</v>
      </c>
    </row>
    <row r="13345" spans="1:4" x14ac:dyDescent="0.25">
      <c r="A13345" s="4" t="str">
        <f>HYPERLINK("http://www.autodoc.ru/Web/price/art/VWPAS97030LL?analog=on","VWPAS97030LL")</f>
        <v>VWPAS97030LL</v>
      </c>
      <c r="B13345" s="1" t="s">
        <v>20461</v>
      </c>
      <c r="C13345" s="1" t="s">
        <v>1725</v>
      </c>
      <c r="D13345" t="s">
        <v>20462</v>
      </c>
    </row>
    <row r="13346" spans="1:4" x14ac:dyDescent="0.25">
      <c r="A13346" s="4" t="str">
        <f>HYPERLINK("http://www.autodoc.ru/Web/price/art/VWPAS97030WR?analog=on","VWPAS97030WR")</f>
        <v>VWPAS97030WR</v>
      </c>
      <c r="B13346" s="1" t="s">
        <v>20463</v>
      </c>
      <c r="C13346" s="1" t="s">
        <v>1725</v>
      </c>
      <c r="D13346" t="s">
        <v>20232</v>
      </c>
    </row>
    <row r="13347" spans="1:4" x14ac:dyDescent="0.25">
      <c r="A13347" s="4" t="str">
        <f>HYPERLINK("http://www.autodoc.ru/Web/price/art/VWPAS97030YR?analog=on","VWPAS97030YR")</f>
        <v>VWPAS97030YR</v>
      </c>
      <c r="B13347" s="1" t="s">
        <v>20464</v>
      </c>
      <c r="C13347" s="1" t="s">
        <v>1725</v>
      </c>
      <c r="D13347" t="s">
        <v>20234</v>
      </c>
    </row>
    <row r="13348" spans="1:4" x14ac:dyDescent="0.25">
      <c r="A13348" s="4" t="str">
        <f>HYPERLINK("http://www.autodoc.ru/Web/price/art/VWPAS97030LR?analog=on","VWPAS97030LR")</f>
        <v>VWPAS97030LR</v>
      </c>
      <c r="B13348" s="1" t="s">
        <v>20465</v>
      </c>
      <c r="C13348" s="1" t="s">
        <v>1725</v>
      </c>
      <c r="D13348" t="s">
        <v>20466</v>
      </c>
    </row>
    <row r="13349" spans="1:4" x14ac:dyDescent="0.25">
      <c r="A13349" s="4" t="str">
        <f>HYPERLINK("http://www.autodoc.ru/Web/price/art/VWPAS97031HN?analog=on","VWPAS97031HN")</f>
        <v>VWPAS97031HN</v>
      </c>
      <c r="B13349" s="1" t="s">
        <v>20463</v>
      </c>
      <c r="C13349" s="1" t="s">
        <v>1725</v>
      </c>
      <c r="D13349" t="s">
        <v>20467</v>
      </c>
    </row>
    <row r="13350" spans="1:4" x14ac:dyDescent="0.25">
      <c r="A13350" s="4" t="str">
        <f>HYPERLINK("http://www.autodoc.ru/Web/price/art/VWPAS97031BN?analog=on","VWPAS97031BN")</f>
        <v>VWPAS97031BN</v>
      </c>
      <c r="B13350" s="1" t="s">
        <v>20459</v>
      </c>
      <c r="C13350" s="1" t="s">
        <v>1725</v>
      </c>
      <c r="D13350" t="s">
        <v>20468</v>
      </c>
    </row>
    <row r="13351" spans="1:4" x14ac:dyDescent="0.25">
      <c r="A13351" s="4" t="str">
        <f>HYPERLINK("http://www.autodoc.ru/Web/price/art/VWPAS97032LL?analog=on","VWPAS97032LL")</f>
        <v>VWPAS97032LL</v>
      </c>
      <c r="B13351" s="1" t="s">
        <v>20459</v>
      </c>
      <c r="C13351" s="1" t="s">
        <v>1725</v>
      </c>
      <c r="D13351" t="s">
        <v>20469</v>
      </c>
    </row>
    <row r="13352" spans="1:4" x14ac:dyDescent="0.25">
      <c r="A13352" s="4" t="str">
        <f>HYPERLINK("http://www.autodoc.ru/Web/price/art/VWPAS97032LR?analog=on","VWPAS97032LR")</f>
        <v>VWPAS97032LR</v>
      </c>
      <c r="B13352" s="1" t="s">
        <v>20463</v>
      </c>
      <c r="C13352" s="1" t="s">
        <v>1725</v>
      </c>
      <c r="D13352" t="s">
        <v>20470</v>
      </c>
    </row>
    <row r="13353" spans="1:4" x14ac:dyDescent="0.25">
      <c r="A13353" s="4" t="str">
        <f>HYPERLINK("http://www.autodoc.ru/Web/price/art/VWPAS97033WL?analog=on","VWPAS97033WL")</f>
        <v>VWPAS97033WL</v>
      </c>
      <c r="B13353" s="1" t="s">
        <v>20459</v>
      </c>
      <c r="C13353" s="1" t="s">
        <v>1725</v>
      </c>
      <c r="D13353" t="s">
        <v>20471</v>
      </c>
    </row>
    <row r="13354" spans="1:4" x14ac:dyDescent="0.25">
      <c r="A13354" s="4" t="str">
        <f>HYPERLINK("http://www.autodoc.ru/Web/price/art/VWPAS97033WR?analog=on","VWPAS97033WR")</f>
        <v>VWPAS97033WR</v>
      </c>
      <c r="B13354" s="1" t="s">
        <v>20463</v>
      </c>
      <c r="C13354" s="1" t="s">
        <v>1725</v>
      </c>
      <c r="D13354" t="s">
        <v>20472</v>
      </c>
    </row>
    <row r="13355" spans="1:4" x14ac:dyDescent="0.25">
      <c r="A13355" s="4" t="str">
        <f>HYPERLINK("http://www.autodoc.ru/Web/price/art/VWPAS97070L?analog=on","VWPAS97070L")</f>
        <v>VWPAS97070L</v>
      </c>
      <c r="C13355" s="1" t="s">
        <v>1725</v>
      </c>
      <c r="D13355" t="s">
        <v>20473</v>
      </c>
    </row>
    <row r="13356" spans="1:4" x14ac:dyDescent="0.25">
      <c r="A13356" s="4" t="str">
        <f>HYPERLINK("http://www.autodoc.ru/Web/price/art/VWPAS97070R?analog=on","VWPAS97070R")</f>
        <v>VWPAS97070R</v>
      </c>
      <c r="C13356" s="1" t="s">
        <v>1725</v>
      </c>
      <c r="D13356" t="s">
        <v>20474</v>
      </c>
    </row>
    <row r="13357" spans="1:4" x14ac:dyDescent="0.25">
      <c r="A13357" s="4" t="str">
        <f>HYPERLINK("http://www.autodoc.ru/Web/price/art/VWPAS97100?analog=on","VWPAS97100")</f>
        <v>VWPAS97100</v>
      </c>
      <c r="B13357" s="1" t="s">
        <v>20475</v>
      </c>
      <c r="C13357" s="1" t="s">
        <v>1725</v>
      </c>
      <c r="D13357" t="s">
        <v>20476</v>
      </c>
    </row>
    <row r="13358" spans="1:4" x14ac:dyDescent="0.25">
      <c r="A13358" s="4" t="str">
        <f>HYPERLINK("http://www.autodoc.ru/Web/price/art/VWPAS97101HB?analog=on","VWPAS97101HB")</f>
        <v>VWPAS97101HB</v>
      </c>
      <c r="B13358" s="1" t="s">
        <v>20477</v>
      </c>
      <c r="C13358" s="1" t="s">
        <v>1725</v>
      </c>
      <c r="D13358" t="s">
        <v>20478</v>
      </c>
    </row>
    <row r="13359" spans="1:4" x14ac:dyDescent="0.25">
      <c r="A13359" s="4" t="str">
        <f>HYPERLINK("http://www.autodoc.ru/Web/price/art/VWPAS971A0L?analog=on","VWPAS971A0L")</f>
        <v>VWPAS971A0L</v>
      </c>
      <c r="C13359" s="1" t="s">
        <v>1725</v>
      </c>
      <c r="D13359" t="s">
        <v>20479</v>
      </c>
    </row>
    <row r="13360" spans="1:4" x14ac:dyDescent="0.25">
      <c r="A13360" s="4" t="str">
        <f>HYPERLINK("http://www.autodoc.ru/Web/price/art/VWPAS971A0R?analog=on","VWPAS971A0R")</f>
        <v>VWPAS971A0R</v>
      </c>
      <c r="C13360" s="1" t="s">
        <v>1725</v>
      </c>
      <c r="D13360" t="s">
        <v>20480</v>
      </c>
    </row>
    <row r="13361" spans="1:4" x14ac:dyDescent="0.25">
      <c r="A13361" s="4" t="str">
        <f>HYPERLINK("http://www.autodoc.ru/Web/price/art/VWPAS97160X?analog=on","VWPAS97160X")</f>
        <v>VWPAS97160X</v>
      </c>
      <c r="B13361" s="1" t="s">
        <v>20481</v>
      </c>
      <c r="C13361" s="1" t="s">
        <v>1725</v>
      </c>
      <c r="D13361" t="s">
        <v>20482</v>
      </c>
    </row>
    <row r="13362" spans="1:4" x14ac:dyDescent="0.25">
      <c r="A13362" s="4" t="str">
        <f>HYPERLINK("http://www.autodoc.ru/Web/price/art/VWPAS97161X?analog=on","VWPAS97161X")</f>
        <v>VWPAS97161X</v>
      </c>
      <c r="B13362" s="1" t="s">
        <v>20483</v>
      </c>
      <c r="C13362" s="1" t="s">
        <v>1725</v>
      </c>
      <c r="D13362" t="s">
        <v>20484</v>
      </c>
    </row>
    <row r="13363" spans="1:4" x14ac:dyDescent="0.25">
      <c r="A13363" s="4" t="str">
        <f>HYPERLINK("http://www.autodoc.ru/Web/price/art/VWPAS97165X?analog=on","VWPAS97165X")</f>
        <v>VWPAS97165X</v>
      </c>
      <c r="C13363" s="1" t="s">
        <v>1725</v>
      </c>
      <c r="D13363" t="s">
        <v>20485</v>
      </c>
    </row>
    <row r="13364" spans="1:4" x14ac:dyDescent="0.25">
      <c r="A13364" s="4" t="str">
        <f>HYPERLINK("http://www.autodoc.ru/Web/price/art/VWPAS97170L?analog=on","VWPAS97170L")</f>
        <v>VWPAS97170L</v>
      </c>
      <c r="B13364" s="1" t="s">
        <v>20486</v>
      </c>
      <c r="C13364" s="1" t="s">
        <v>1725</v>
      </c>
      <c r="D13364" t="s">
        <v>20487</v>
      </c>
    </row>
    <row r="13365" spans="1:4" x14ac:dyDescent="0.25">
      <c r="A13365" s="4" t="str">
        <f>HYPERLINK("http://www.autodoc.ru/Web/price/art/VWPAS97170R?analog=on","VWPAS97170R")</f>
        <v>VWPAS97170R</v>
      </c>
      <c r="B13365" s="1" t="s">
        <v>20488</v>
      </c>
      <c r="C13365" s="1" t="s">
        <v>1725</v>
      </c>
      <c r="D13365" t="s">
        <v>20489</v>
      </c>
    </row>
    <row r="13366" spans="1:4" x14ac:dyDescent="0.25">
      <c r="A13366" s="4" t="str">
        <f>HYPERLINK("http://www.autodoc.ru/Web/price/art/VWPAS97180?analog=on","VWPAS97180")</f>
        <v>VWPAS97180</v>
      </c>
      <c r="B13366" s="1" t="s">
        <v>20490</v>
      </c>
      <c r="C13366" s="1" t="s">
        <v>1725</v>
      </c>
      <c r="D13366" t="s">
        <v>20491</v>
      </c>
    </row>
    <row r="13367" spans="1:4" x14ac:dyDescent="0.25">
      <c r="A13367" s="4" t="str">
        <f>HYPERLINK("http://www.autodoc.ru/Web/price/art/VWPAS97190L?analog=on","VWPAS97190L")</f>
        <v>VWPAS97190L</v>
      </c>
      <c r="B13367" s="1" t="s">
        <v>20492</v>
      </c>
      <c r="C13367" s="1" t="s">
        <v>1725</v>
      </c>
      <c r="D13367" t="s">
        <v>20493</v>
      </c>
    </row>
    <row r="13368" spans="1:4" x14ac:dyDescent="0.25">
      <c r="A13368" s="4" t="str">
        <f>HYPERLINK("http://www.autodoc.ru/Web/price/art/VWPAS97190R?analog=on","VWPAS97190R")</f>
        <v>VWPAS97190R</v>
      </c>
      <c r="B13368" s="1" t="s">
        <v>20494</v>
      </c>
      <c r="C13368" s="1" t="s">
        <v>1725</v>
      </c>
      <c r="D13368" t="s">
        <v>20495</v>
      </c>
    </row>
    <row r="13369" spans="1:4" x14ac:dyDescent="0.25">
      <c r="A13369" s="4" t="str">
        <f>HYPERLINK("http://www.autodoc.ru/Web/price/art/VWPAS97220?analog=on","VWPAS97220")</f>
        <v>VWPAS97220</v>
      </c>
      <c r="B13369" s="1" t="s">
        <v>20496</v>
      </c>
      <c r="C13369" s="1" t="s">
        <v>1725</v>
      </c>
      <c r="D13369" t="s">
        <v>20497</v>
      </c>
    </row>
    <row r="13370" spans="1:4" x14ac:dyDescent="0.25">
      <c r="A13370" s="4" t="str">
        <f>HYPERLINK("http://www.autodoc.ru/Web/price/art/VWPAS97221?analog=on","VWPAS97221")</f>
        <v>VWPAS97221</v>
      </c>
      <c r="B13370" s="1" t="s">
        <v>20496</v>
      </c>
      <c r="C13370" s="1" t="s">
        <v>1725</v>
      </c>
      <c r="D13370" t="s">
        <v>20498</v>
      </c>
    </row>
    <row r="13371" spans="1:4" x14ac:dyDescent="0.25">
      <c r="A13371" s="4" t="str">
        <f>HYPERLINK("http://www.autodoc.ru/Web/price/art/VWPAS97240?analog=on","VWPAS97240")</f>
        <v>VWPAS97240</v>
      </c>
      <c r="B13371" s="1" t="s">
        <v>20499</v>
      </c>
      <c r="C13371" s="1" t="s">
        <v>1725</v>
      </c>
      <c r="D13371" t="s">
        <v>20265</v>
      </c>
    </row>
    <row r="13372" spans="1:4" x14ac:dyDescent="0.25">
      <c r="A13372" s="4" t="str">
        <f>HYPERLINK("http://www.autodoc.ru/Web/price/art/VWPAS97270L?analog=on","VWPAS97270L")</f>
        <v>VWPAS97270L</v>
      </c>
      <c r="B13372" s="1" t="s">
        <v>20500</v>
      </c>
      <c r="C13372" s="1" t="s">
        <v>1725</v>
      </c>
      <c r="D13372" t="s">
        <v>20401</v>
      </c>
    </row>
    <row r="13373" spans="1:4" x14ac:dyDescent="0.25">
      <c r="A13373" s="4" t="str">
        <f>HYPERLINK("http://www.autodoc.ru/Web/price/art/VWPAS97270R?analog=on","VWPAS97270R")</f>
        <v>VWPAS97270R</v>
      </c>
      <c r="B13373" s="1" t="s">
        <v>20501</v>
      </c>
      <c r="C13373" s="1" t="s">
        <v>1725</v>
      </c>
      <c r="D13373" t="s">
        <v>20403</v>
      </c>
    </row>
    <row r="13374" spans="1:4" x14ac:dyDescent="0.25">
      <c r="A13374" s="4" t="str">
        <f>HYPERLINK("http://www.autodoc.ru/Web/price/art/VWPAS97280LZ?analog=on","VWPAS97280LZ")</f>
        <v>VWPAS97280LZ</v>
      </c>
      <c r="B13374" s="1" t="s">
        <v>7733</v>
      </c>
      <c r="C13374" s="1" t="s">
        <v>1074</v>
      </c>
      <c r="D13374" t="s">
        <v>7734</v>
      </c>
    </row>
    <row r="13375" spans="1:4" x14ac:dyDescent="0.25">
      <c r="A13375" s="4" t="str">
        <f>HYPERLINK("http://www.autodoc.ru/Web/price/art/VWPAS97281HN?analog=on","VWPAS97281HN")</f>
        <v>VWPAS97281HN</v>
      </c>
      <c r="B13375" s="1" t="s">
        <v>7733</v>
      </c>
      <c r="C13375" s="1" t="s">
        <v>1074</v>
      </c>
      <c r="D13375" t="s">
        <v>18896</v>
      </c>
    </row>
    <row r="13376" spans="1:4" x14ac:dyDescent="0.25">
      <c r="A13376" s="4" t="str">
        <f>HYPERLINK("http://www.autodoc.ru/Web/price/art/VWPAS97300L?analog=on","VWPAS97300L")</f>
        <v>VWPAS97300L</v>
      </c>
      <c r="B13376" s="1" t="s">
        <v>20502</v>
      </c>
      <c r="C13376" s="1" t="s">
        <v>1077</v>
      </c>
      <c r="D13376" t="s">
        <v>20503</v>
      </c>
    </row>
    <row r="13377" spans="1:4" x14ac:dyDescent="0.25">
      <c r="A13377" s="4" t="str">
        <f>HYPERLINK("http://www.autodoc.ru/Web/price/art/VWPAS97300R?analog=on","VWPAS97300R")</f>
        <v>VWPAS97300R</v>
      </c>
      <c r="B13377" s="1" t="s">
        <v>20504</v>
      </c>
      <c r="C13377" s="1" t="s">
        <v>1077</v>
      </c>
      <c r="D13377" t="s">
        <v>20505</v>
      </c>
    </row>
    <row r="13378" spans="1:4" x14ac:dyDescent="0.25">
      <c r="A13378" s="4" t="str">
        <f>HYPERLINK("http://www.autodoc.ru/Web/price/art/VWPAS97301L?analog=on","VWPAS97301L")</f>
        <v>VWPAS97301L</v>
      </c>
      <c r="B13378" s="1" t="s">
        <v>20502</v>
      </c>
      <c r="C13378" s="1" t="s">
        <v>19</v>
      </c>
      <c r="D13378" t="s">
        <v>20506</v>
      </c>
    </row>
    <row r="13379" spans="1:4" x14ac:dyDescent="0.25">
      <c r="A13379" s="4" t="str">
        <f>HYPERLINK("http://www.autodoc.ru/Web/price/art/VWPAS97301R?analog=on","VWPAS97301R")</f>
        <v>VWPAS97301R</v>
      </c>
      <c r="B13379" s="1" t="s">
        <v>20504</v>
      </c>
      <c r="C13379" s="1" t="s">
        <v>19</v>
      </c>
      <c r="D13379" t="s">
        <v>20507</v>
      </c>
    </row>
    <row r="13380" spans="1:4" x14ac:dyDescent="0.25">
      <c r="A13380" s="4" t="str">
        <f>HYPERLINK("http://www.autodoc.ru/Web/price/art/VWPAS97330?analog=on","VWPAS97330")</f>
        <v>VWPAS97330</v>
      </c>
      <c r="B13380" s="1" t="s">
        <v>20508</v>
      </c>
      <c r="C13380" s="1" t="s">
        <v>1725</v>
      </c>
      <c r="D13380" t="s">
        <v>20279</v>
      </c>
    </row>
    <row r="13381" spans="1:4" x14ac:dyDescent="0.25">
      <c r="A13381" s="4" t="str">
        <f>HYPERLINK("http://www.autodoc.ru/Web/price/art/VWPAS97381P?analog=on","VWPAS97381P")</f>
        <v>VWPAS97381P</v>
      </c>
      <c r="B13381" s="1" t="s">
        <v>20509</v>
      </c>
      <c r="C13381" s="1" t="s">
        <v>1725</v>
      </c>
      <c r="D13381" t="s">
        <v>20510</v>
      </c>
    </row>
    <row r="13382" spans="1:4" x14ac:dyDescent="0.25">
      <c r="A13382" s="4" t="str">
        <f>HYPERLINK("http://www.autodoc.ru/Web/price/art/VWPAS97382P?analog=on","VWPAS97382P")</f>
        <v>VWPAS97382P</v>
      </c>
      <c r="B13382" s="1" t="s">
        <v>20511</v>
      </c>
      <c r="C13382" s="1" t="s">
        <v>1725</v>
      </c>
      <c r="D13382" t="s">
        <v>20512</v>
      </c>
    </row>
    <row r="13383" spans="1:4" x14ac:dyDescent="0.25">
      <c r="A13383" s="4" t="str">
        <f>HYPERLINK("http://www.autodoc.ru/Web/price/art/VWPAS97383P?analog=on","VWPAS97383P")</f>
        <v>VWPAS97383P</v>
      </c>
      <c r="B13383" s="1" t="s">
        <v>20513</v>
      </c>
      <c r="C13383" s="1" t="s">
        <v>1725</v>
      </c>
      <c r="D13383" t="s">
        <v>20514</v>
      </c>
    </row>
    <row r="13384" spans="1:4" x14ac:dyDescent="0.25">
      <c r="A13384" s="4" t="str">
        <f>HYPERLINK("http://www.autodoc.ru/Web/price/art/VWPAS97384P?analog=on","VWPAS97384P")</f>
        <v>VWPAS97384P</v>
      </c>
      <c r="B13384" s="1" t="s">
        <v>20515</v>
      </c>
      <c r="C13384" s="1" t="s">
        <v>1725</v>
      </c>
      <c r="D13384" t="s">
        <v>20516</v>
      </c>
    </row>
    <row r="13385" spans="1:4" x14ac:dyDescent="0.25">
      <c r="A13385" s="4" t="str">
        <f>HYPERLINK("http://www.autodoc.ru/Web/price/art/VWPAS97385P?analog=on","VWPAS97385P")</f>
        <v>VWPAS97385P</v>
      </c>
      <c r="B13385" s="1" t="s">
        <v>20517</v>
      </c>
      <c r="C13385" s="1" t="s">
        <v>19</v>
      </c>
      <c r="D13385" t="s">
        <v>20518</v>
      </c>
    </row>
    <row r="13386" spans="1:4" x14ac:dyDescent="0.25">
      <c r="A13386" s="4" t="str">
        <f>HYPERLINK("http://www.autodoc.ru/Web/price/art/VWPAS97450L?analog=on","VWPAS97450L")</f>
        <v>VWPAS97450L</v>
      </c>
      <c r="B13386" s="1" t="s">
        <v>20519</v>
      </c>
      <c r="C13386" s="1" t="s">
        <v>1725</v>
      </c>
      <c r="D13386" t="s">
        <v>20293</v>
      </c>
    </row>
    <row r="13387" spans="1:4" x14ac:dyDescent="0.25">
      <c r="A13387" s="4" t="str">
        <f>HYPERLINK("http://www.autodoc.ru/Web/price/art/VWPAS97450XL?analog=on","VWPAS97450XL")</f>
        <v>VWPAS97450XL</v>
      </c>
      <c r="B13387" s="1" t="s">
        <v>20520</v>
      </c>
      <c r="C13387" s="1" t="s">
        <v>1725</v>
      </c>
      <c r="D13387" t="s">
        <v>20521</v>
      </c>
    </row>
    <row r="13388" spans="1:4" x14ac:dyDescent="0.25">
      <c r="A13388" s="4" t="str">
        <f>HYPERLINK("http://www.autodoc.ru/Web/price/art/VWPAS97450R?analog=on","VWPAS97450R")</f>
        <v>VWPAS97450R</v>
      </c>
      <c r="B13388" s="1" t="s">
        <v>20522</v>
      </c>
      <c r="C13388" s="1" t="s">
        <v>1725</v>
      </c>
      <c r="D13388" t="s">
        <v>20295</v>
      </c>
    </row>
    <row r="13389" spans="1:4" x14ac:dyDescent="0.25">
      <c r="A13389" s="4" t="str">
        <f>HYPERLINK("http://www.autodoc.ru/Web/price/art/VWPAS97450XR?analog=on","VWPAS97450XR")</f>
        <v>VWPAS97450XR</v>
      </c>
      <c r="B13389" s="1" t="s">
        <v>20523</v>
      </c>
      <c r="C13389" s="1" t="s">
        <v>1725</v>
      </c>
      <c r="D13389" t="s">
        <v>20524</v>
      </c>
    </row>
    <row r="13390" spans="1:4" x14ac:dyDescent="0.25">
      <c r="A13390" s="4" t="str">
        <f>HYPERLINK("http://www.autodoc.ru/Web/price/art/VWPAS97451BL?analog=on","VWPAS97451BL")</f>
        <v>VWPAS97451BL</v>
      </c>
      <c r="C13390" s="1" t="s">
        <v>1725</v>
      </c>
      <c r="D13390" t="s">
        <v>20525</v>
      </c>
    </row>
    <row r="13391" spans="1:4" x14ac:dyDescent="0.25">
      <c r="A13391" s="4" t="str">
        <f>HYPERLINK("http://www.autodoc.ru/Web/price/art/VWPAS97451BR?analog=on","VWPAS97451BR")</f>
        <v>VWPAS97451BR</v>
      </c>
      <c r="C13391" s="1" t="s">
        <v>1725</v>
      </c>
      <c r="D13391" t="s">
        <v>20526</v>
      </c>
    </row>
    <row r="13392" spans="1:4" x14ac:dyDescent="0.25">
      <c r="A13392" s="4" t="str">
        <f>HYPERLINK("http://www.autodoc.ru/Web/price/art/VWPAS97452XL?analog=on","VWPAS97452XL")</f>
        <v>VWPAS97452XL</v>
      </c>
      <c r="B13392" s="1" t="s">
        <v>20520</v>
      </c>
      <c r="C13392" s="1" t="s">
        <v>16048</v>
      </c>
      <c r="D13392" t="s">
        <v>20527</v>
      </c>
    </row>
    <row r="13393" spans="1:4" x14ac:dyDescent="0.25">
      <c r="A13393" s="4" t="str">
        <f>HYPERLINK("http://www.autodoc.ru/Web/price/art/VWPAS97452XR?analog=on","VWPAS97452XR")</f>
        <v>VWPAS97452XR</v>
      </c>
      <c r="B13393" s="1" t="s">
        <v>20523</v>
      </c>
      <c r="C13393" s="1" t="s">
        <v>16048</v>
      </c>
      <c r="D13393" t="s">
        <v>20528</v>
      </c>
    </row>
    <row r="13394" spans="1:4" x14ac:dyDescent="0.25">
      <c r="A13394" s="4" t="str">
        <f>HYPERLINK("http://www.autodoc.ru/Web/price/art/VWPAS97480L?analog=on","VWPAS97480L")</f>
        <v>VWPAS97480L</v>
      </c>
      <c r="B13394" s="1" t="s">
        <v>20529</v>
      </c>
      <c r="C13394" s="1" t="s">
        <v>1077</v>
      </c>
      <c r="D13394" t="s">
        <v>20303</v>
      </c>
    </row>
    <row r="13395" spans="1:4" x14ac:dyDescent="0.25">
      <c r="A13395" s="4" t="str">
        <f>HYPERLINK("http://www.autodoc.ru/Web/price/art/VWPAS97480R?analog=on","VWPAS97480R")</f>
        <v>VWPAS97480R</v>
      </c>
      <c r="B13395" s="1" t="s">
        <v>20530</v>
      </c>
      <c r="C13395" s="1" t="s">
        <v>1077</v>
      </c>
      <c r="D13395" t="s">
        <v>20305</v>
      </c>
    </row>
    <row r="13396" spans="1:4" x14ac:dyDescent="0.25">
      <c r="A13396" s="4" t="str">
        <f>HYPERLINK("http://www.autodoc.ru/Web/price/art/VWPAS97490L?analog=on","VWPAS97490L")</f>
        <v>VWPAS97490L</v>
      </c>
      <c r="C13396" s="1" t="s">
        <v>1077</v>
      </c>
      <c r="D13396" t="s">
        <v>20531</v>
      </c>
    </row>
    <row r="13397" spans="1:4" x14ac:dyDescent="0.25">
      <c r="A13397" s="4" t="str">
        <f>HYPERLINK("http://www.autodoc.ru/Web/price/art/VWPAS97490R?analog=on","VWPAS97490R")</f>
        <v>VWPAS97490R</v>
      </c>
      <c r="C13397" s="1" t="s">
        <v>1077</v>
      </c>
      <c r="D13397" t="s">
        <v>20532</v>
      </c>
    </row>
    <row r="13398" spans="1:4" x14ac:dyDescent="0.25">
      <c r="A13398" s="4" t="str">
        <f>HYPERLINK("http://www.autodoc.ru/Web/price/art/VWPAS97500BN?analog=on","VWPAS97500BN")</f>
        <v>VWPAS97500BN</v>
      </c>
      <c r="C13398" s="1" t="s">
        <v>1725</v>
      </c>
      <c r="D13398" t="s">
        <v>20533</v>
      </c>
    </row>
    <row r="13399" spans="1:4" x14ac:dyDescent="0.25">
      <c r="A13399" s="4" t="str">
        <f>HYPERLINK("http://www.autodoc.ru/Web/price/art/VWPAS97540HN?analog=on","VWPAS97540HN")</f>
        <v>VWPAS97540HN</v>
      </c>
      <c r="C13399" s="1" t="s">
        <v>1725</v>
      </c>
      <c r="D13399" t="s">
        <v>20534</v>
      </c>
    </row>
    <row r="13400" spans="1:4" x14ac:dyDescent="0.25">
      <c r="A13400" s="4" t="str">
        <f>HYPERLINK("http://www.autodoc.ru/Web/price/art/VWPAS97580N?analog=on","VWPAS97580N")</f>
        <v>VWPAS97580N</v>
      </c>
      <c r="C13400" s="1" t="s">
        <v>1725</v>
      </c>
      <c r="D13400" t="s">
        <v>20535</v>
      </c>
    </row>
    <row r="13401" spans="1:4" x14ac:dyDescent="0.25">
      <c r="A13401" s="4" t="str">
        <f>HYPERLINK("http://www.autodoc.ru/Web/price/art/VWPAS97640X?analog=on","VWPAS97640X")</f>
        <v>VWPAS97640X</v>
      </c>
      <c r="B13401" s="1" t="s">
        <v>20536</v>
      </c>
      <c r="C13401" s="1" t="s">
        <v>1725</v>
      </c>
      <c r="D13401" t="s">
        <v>20537</v>
      </c>
    </row>
    <row r="13402" spans="1:4" x14ac:dyDescent="0.25">
      <c r="A13402" s="4" t="str">
        <f>HYPERLINK("http://www.autodoc.ru/Web/price/art/VWPAS97641X?analog=on","VWPAS97641X")</f>
        <v>VWPAS97641X</v>
      </c>
      <c r="B13402" s="1" t="s">
        <v>20538</v>
      </c>
      <c r="C13402" s="1" t="s">
        <v>1077</v>
      </c>
      <c r="D13402" t="s">
        <v>20539</v>
      </c>
    </row>
    <row r="13403" spans="1:4" x14ac:dyDescent="0.25">
      <c r="A13403" s="4" t="str">
        <f>HYPERLINK("http://www.autodoc.ru/Web/price/art/VWPAS97660L?analog=on","VWPAS97660L")</f>
        <v>VWPAS97660L</v>
      </c>
      <c r="B13403" s="1" t="s">
        <v>20540</v>
      </c>
      <c r="C13403" s="1" t="s">
        <v>1725</v>
      </c>
      <c r="D13403" t="s">
        <v>20541</v>
      </c>
    </row>
    <row r="13404" spans="1:4" x14ac:dyDescent="0.25">
      <c r="A13404" s="4" t="str">
        <f>HYPERLINK("http://www.autodoc.ru/Web/price/art/VWPAS97660R?analog=on","VWPAS97660R")</f>
        <v>VWPAS97660R</v>
      </c>
      <c r="B13404" s="1" t="s">
        <v>20542</v>
      </c>
      <c r="C13404" s="1" t="s">
        <v>1725</v>
      </c>
      <c r="D13404" t="s">
        <v>20543</v>
      </c>
    </row>
    <row r="13405" spans="1:4" x14ac:dyDescent="0.25">
      <c r="A13405" s="4" t="str">
        <f>HYPERLINK("http://www.autodoc.ru/Web/price/art/VWPAS97660C?analog=on","VWPAS97660C")</f>
        <v>VWPAS97660C</v>
      </c>
      <c r="B13405" s="1" t="s">
        <v>20544</v>
      </c>
      <c r="C13405" s="1" t="s">
        <v>1725</v>
      </c>
      <c r="D13405" t="s">
        <v>20545</v>
      </c>
    </row>
    <row r="13406" spans="1:4" x14ac:dyDescent="0.25">
      <c r="A13406" s="4" t="str">
        <f>HYPERLINK("http://www.autodoc.ru/Web/price/art/VWPAS97740RL?analog=on","VWPAS97740RL")</f>
        <v>VWPAS97740RL</v>
      </c>
      <c r="B13406" s="1" t="s">
        <v>20546</v>
      </c>
      <c r="C13406" s="1" t="s">
        <v>1725</v>
      </c>
      <c r="D13406" t="s">
        <v>20547</v>
      </c>
    </row>
    <row r="13407" spans="1:4" x14ac:dyDescent="0.25">
      <c r="A13407" s="4" t="str">
        <f>HYPERLINK("http://www.autodoc.ru/Web/price/art/VWPAS97740RWL?analog=on","VWPAS97740RWL")</f>
        <v>VWPAS97740RWL</v>
      </c>
      <c r="B13407" s="1" t="s">
        <v>20548</v>
      </c>
      <c r="C13407" s="1" t="s">
        <v>1725</v>
      </c>
      <c r="D13407" t="s">
        <v>20549</v>
      </c>
    </row>
    <row r="13408" spans="1:4" x14ac:dyDescent="0.25">
      <c r="A13408" s="4" t="str">
        <f>HYPERLINK("http://www.autodoc.ru/Web/price/art/VWPAS97740RR?analog=on","VWPAS97740RR")</f>
        <v>VWPAS97740RR</v>
      </c>
      <c r="B13408" s="1" t="s">
        <v>20550</v>
      </c>
      <c r="C13408" s="1" t="s">
        <v>1725</v>
      </c>
      <c r="D13408" t="s">
        <v>20551</v>
      </c>
    </row>
    <row r="13409" spans="1:4" x14ac:dyDescent="0.25">
      <c r="A13409" s="4" t="str">
        <f>HYPERLINK("http://www.autodoc.ru/Web/price/art/VWPAS97740RWR?analog=on","VWPAS97740RWR")</f>
        <v>VWPAS97740RWR</v>
      </c>
      <c r="B13409" s="1" t="s">
        <v>20552</v>
      </c>
      <c r="C13409" s="1" t="s">
        <v>1725</v>
      </c>
      <c r="D13409" t="s">
        <v>20553</v>
      </c>
    </row>
    <row r="13410" spans="1:4" x14ac:dyDescent="0.25">
      <c r="A13410" s="4" t="str">
        <f>HYPERLINK("http://www.autodoc.ru/Web/price/art/VWPAS97742TTN?analog=on","VWPAS97742TTN")</f>
        <v>VWPAS97742TTN</v>
      </c>
      <c r="B13410" s="1" t="s">
        <v>20554</v>
      </c>
      <c r="C13410" s="1" t="s">
        <v>1725</v>
      </c>
      <c r="D13410" t="s">
        <v>20555</v>
      </c>
    </row>
    <row r="13411" spans="1:4" x14ac:dyDescent="0.25">
      <c r="A13411" s="4" t="str">
        <f>HYPERLINK("http://www.autodoc.ru/Web/price/art/VWPAS97743RWL?analog=on","VWPAS97743RWL")</f>
        <v>VWPAS97743RWL</v>
      </c>
      <c r="B13411" s="1" t="s">
        <v>20556</v>
      </c>
      <c r="C13411" s="1" t="s">
        <v>1725</v>
      </c>
      <c r="D13411" t="s">
        <v>20557</v>
      </c>
    </row>
    <row r="13412" spans="1:4" x14ac:dyDescent="0.25">
      <c r="A13412" s="4" t="str">
        <f>HYPERLINK("http://www.autodoc.ru/Web/price/art/VWPAS97743RWR?analog=on","VWPAS97743RWR")</f>
        <v>VWPAS97743RWR</v>
      </c>
      <c r="B13412" s="1" t="s">
        <v>20558</v>
      </c>
      <c r="C13412" s="1" t="s">
        <v>1725</v>
      </c>
      <c r="D13412" t="s">
        <v>20559</v>
      </c>
    </row>
    <row r="13413" spans="1:4" x14ac:dyDescent="0.25">
      <c r="A13413" s="4" t="str">
        <f>HYPERLINK("http://www.autodoc.ru/Web/price/art/VWPAS97744RL?analog=on","VWPAS97744RL")</f>
        <v>VWPAS97744RL</v>
      </c>
      <c r="B13413" s="1" t="s">
        <v>20560</v>
      </c>
      <c r="C13413" s="1" t="s">
        <v>1725</v>
      </c>
      <c r="D13413" t="s">
        <v>20561</v>
      </c>
    </row>
    <row r="13414" spans="1:4" x14ac:dyDescent="0.25">
      <c r="A13414" s="4" t="str">
        <f>HYPERLINK("http://www.autodoc.ru/Web/price/art/VWPAS97744RR?analog=on","VWPAS97744RR")</f>
        <v>VWPAS97744RR</v>
      </c>
      <c r="B13414" s="1" t="s">
        <v>20562</v>
      </c>
      <c r="C13414" s="1" t="s">
        <v>1725</v>
      </c>
      <c r="D13414" t="s">
        <v>20563</v>
      </c>
    </row>
    <row r="13415" spans="1:4" x14ac:dyDescent="0.25">
      <c r="A13415" s="4" t="str">
        <f>HYPERLINK("http://www.autodoc.ru/Web/price/art/VWPAS97745BN?analog=on","VWPAS97745BN")</f>
        <v>VWPAS97745BN</v>
      </c>
      <c r="B13415" s="1" t="s">
        <v>20564</v>
      </c>
      <c r="C13415" s="1" t="s">
        <v>1725</v>
      </c>
      <c r="D13415" t="s">
        <v>20565</v>
      </c>
    </row>
    <row r="13416" spans="1:4" x14ac:dyDescent="0.25">
      <c r="A13416" s="4" t="str">
        <f>HYPERLINK("http://www.autodoc.ru/Web/price/art/VWPAS97745HGN?analog=on","VWPAS97745HGN")</f>
        <v>VWPAS97745HGN</v>
      </c>
      <c r="B13416" s="1" t="s">
        <v>20554</v>
      </c>
      <c r="C13416" s="1" t="s">
        <v>1725</v>
      </c>
      <c r="D13416" t="s">
        <v>20566</v>
      </c>
    </row>
    <row r="13417" spans="1:4" x14ac:dyDescent="0.25">
      <c r="A13417" s="4" t="str">
        <f>HYPERLINK("http://www.autodoc.ru/Web/price/art/VWPAS97746RWL?analog=on","VWPAS97746RWL")</f>
        <v>VWPAS97746RWL</v>
      </c>
      <c r="B13417" s="1" t="s">
        <v>20567</v>
      </c>
      <c r="C13417" s="1" t="s">
        <v>1725</v>
      </c>
      <c r="D13417" t="s">
        <v>20568</v>
      </c>
    </row>
    <row r="13418" spans="1:4" x14ac:dyDescent="0.25">
      <c r="A13418" s="4" t="str">
        <f>HYPERLINK("http://www.autodoc.ru/Web/price/art/VWPAS97746RWR?analog=on","VWPAS97746RWR")</f>
        <v>VWPAS97746RWR</v>
      </c>
      <c r="B13418" s="1" t="s">
        <v>20569</v>
      </c>
      <c r="C13418" s="1" t="s">
        <v>1725</v>
      </c>
      <c r="D13418" t="s">
        <v>20570</v>
      </c>
    </row>
    <row r="13419" spans="1:4" x14ac:dyDescent="0.25">
      <c r="A13419" s="4" t="str">
        <f>HYPERLINK("http://www.autodoc.ru/Web/price/art/VWPAS97747HN?analog=on","VWPAS97747HN")</f>
        <v>VWPAS97747HN</v>
      </c>
      <c r="B13419" s="1" t="s">
        <v>20564</v>
      </c>
      <c r="C13419" s="1" t="s">
        <v>1725</v>
      </c>
      <c r="D13419" t="s">
        <v>20571</v>
      </c>
    </row>
    <row r="13420" spans="1:4" x14ac:dyDescent="0.25">
      <c r="A13420" s="4" t="str">
        <f>HYPERLINK("http://www.autodoc.ru/Web/price/art/VWPAS97747BN?analog=on","VWPAS97747BN")</f>
        <v>VWPAS97747BN</v>
      </c>
      <c r="B13420" s="1" t="s">
        <v>20564</v>
      </c>
      <c r="C13420" s="1" t="s">
        <v>1725</v>
      </c>
      <c r="D13420" t="s">
        <v>20572</v>
      </c>
    </row>
    <row r="13421" spans="1:4" x14ac:dyDescent="0.25">
      <c r="A13421" s="4" t="str">
        <f>HYPERLINK("http://www.autodoc.ru/Web/price/art/VWPAS97748BN?analog=on","VWPAS97748BN")</f>
        <v>VWPAS97748BN</v>
      </c>
      <c r="B13421" s="1" t="s">
        <v>20554</v>
      </c>
      <c r="C13421" s="1" t="s">
        <v>1725</v>
      </c>
      <c r="D13421" t="s">
        <v>20573</v>
      </c>
    </row>
    <row r="13422" spans="1:4" x14ac:dyDescent="0.25">
      <c r="A13422" s="4" t="str">
        <f>HYPERLINK("http://www.autodoc.ru/Web/price/art/VWPAS97749HN?analog=on","VWPAS97749HN")</f>
        <v>VWPAS97749HN</v>
      </c>
      <c r="B13422" s="1" t="s">
        <v>20554</v>
      </c>
      <c r="C13422" s="1" t="s">
        <v>1725</v>
      </c>
      <c r="D13422" t="s">
        <v>20574</v>
      </c>
    </row>
    <row r="13423" spans="1:4" x14ac:dyDescent="0.25">
      <c r="A13423" s="4" t="str">
        <f>HYPERLINK("http://www.autodoc.ru/Web/price/art/VWPAS97813L?analog=on","VWPAS97813L")</f>
        <v>VWPAS97813L</v>
      </c>
      <c r="B13423" s="1" t="s">
        <v>1073</v>
      </c>
      <c r="C13423" s="1" t="s">
        <v>1074</v>
      </c>
      <c r="D13423" t="s">
        <v>1075</v>
      </c>
    </row>
    <row r="13424" spans="1:4" x14ac:dyDescent="0.25">
      <c r="A13424" s="4" t="str">
        <f>HYPERLINK("http://www.autodoc.ru/Web/price/art/VWPAS97814L?analog=on","VWPAS97814L")</f>
        <v>VWPAS97814L</v>
      </c>
      <c r="B13424" s="1" t="s">
        <v>1076</v>
      </c>
      <c r="C13424" s="1" t="s">
        <v>1077</v>
      </c>
      <c r="D13424" t="s">
        <v>1078</v>
      </c>
    </row>
    <row r="13425" spans="1:4" x14ac:dyDescent="0.25">
      <c r="A13425" s="4" t="str">
        <f>HYPERLINK("http://www.autodoc.ru/Web/price/art/VWPAS97814R?analog=on","VWPAS97814R")</f>
        <v>VWPAS97814R</v>
      </c>
      <c r="B13425" s="1" t="s">
        <v>1079</v>
      </c>
      <c r="C13425" s="1" t="s">
        <v>1077</v>
      </c>
      <c r="D13425" t="s">
        <v>1080</v>
      </c>
    </row>
    <row r="13426" spans="1:4" x14ac:dyDescent="0.25">
      <c r="A13426" s="4" t="str">
        <f>HYPERLINK("http://www.autodoc.ru/Web/price/art/VWPAS97815Z?analog=on","VWPAS97815Z")</f>
        <v>VWPAS97815Z</v>
      </c>
      <c r="B13426" s="1" t="s">
        <v>1081</v>
      </c>
      <c r="C13426" s="1" t="s">
        <v>1077</v>
      </c>
      <c r="D13426" t="s">
        <v>1082</v>
      </c>
    </row>
    <row r="13427" spans="1:4" x14ac:dyDescent="0.25">
      <c r="A13427" s="4" t="str">
        <f>HYPERLINK("http://www.autodoc.ru/Web/price/art/VWPAS97816L?analog=on","VWPAS97816L")</f>
        <v>VWPAS97816L</v>
      </c>
      <c r="B13427" s="1" t="s">
        <v>1073</v>
      </c>
      <c r="C13427" s="1" t="s">
        <v>1077</v>
      </c>
      <c r="D13427" t="s">
        <v>1083</v>
      </c>
    </row>
    <row r="13428" spans="1:4" x14ac:dyDescent="0.25">
      <c r="A13428" s="4" t="str">
        <f>HYPERLINK("http://www.autodoc.ru/Web/price/art/VWPAS97817R?analog=on","VWPAS97817R")</f>
        <v>VWPAS97817R</v>
      </c>
      <c r="B13428" s="1" t="s">
        <v>1084</v>
      </c>
      <c r="C13428" s="1" t="s">
        <v>1077</v>
      </c>
      <c r="D13428" t="s">
        <v>1085</v>
      </c>
    </row>
    <row r="13429" spans="1:4" x14ac:dyDescent="0.25">
      <c r="A13429" s="4" t="str">
        <f>HYPERLINK("http://www.autodoc.ru/Web/price/art/VWPAS97818L?analog=on","VWPAS97818L")</f>
        <v>VWPAS97818L</v>
      </c>
      <c r="B13429" s="1" t="s">
        <v>1086</v>
      </c>
      <c r="C13429" s="1" t="s">
        <v>1077</v>
      </c>
      <c r="D13429" t="s">
        <v>1087</v>
      </c>
    </row>
    <row r="13430" spans="1:4" x14ac:dyDescent="0.25">
      <c r="A13430" s="4" t="str">
        <f>HYPERLINK("http://www.autodoc.ru/Web/price/art/VWPAS97818R?analog=on","VWPAS97818R")</f>
        <v>VWPAS97818R</v>
      </c>
      <c r="B13430" s="1" t="s">
        <v>1088</v>
      </c>
      <c r="C13430" s="1" t="s">
        <v>1077</v>
      </c>
      <c r="D13430" t="s">
        <v>1089</v>
      </c>
    </row>
    <row r="13431" spans="1:4" x14ac:dyDescent="0.25">
      <c r="A13431" s="4" t="str">
        <f>HYPERLINK("http://www.autodoc.ru/Web/price/art/VWPAS97819N?analog=on","VWPAS97819N")</f>
        <v>VWPAS97819N</v>
      </c>
      <c r="B13431" s="1" t="s">
        <v>1090</v>
      </c>
      <c r="C13431" s="1" t="s">
        <v>1077</v>
      </c>
      <c r="D13431" t="s">
        <v>1091</v>
      </c>
    </row>
    <row r="13432" spans="1:4" x14ac:dyDescent="0.25">
      <c r="A13432" s="4" t="str">
        <f>HYPERLINK("http://www.autodoc.ru/Web/price/art/VWPAS97840L?analog=on","VWPAS97840L")</f>
        <v>VWPAS97840L</v>
      </c>
      <c r="B13432" s="1" t="s">
        <v>1092</v>
      </c>
      <c r="C13432" s="1" t="s">
        <v>1077</v>
      </c>
      <c r="D13432" t="s">
        <v>1093</v>
      </c>
    </row>
    <row r="13433" spans="1:4" x14ac:dyDescent="0.25">
      <c r="A13433" s="4" t="str">
        <f>HYPERLINK("http://www.autodoc.ru/Web/price/art/VWPAS97840R?analog=on","VWPAS97840R")</f>
        <v>VWPAS97840R</v>
      </c>
      <c r="B13433" s="1" t="s">
        <v>1176</v>
      </c>
      <c r="C13433" s="1" t="s">
        <v>1077</v>
      </c>
      <c r="D13433" t="s">
        <v>1177</v>
      </c>
    </row>
    <row r="13434" spans="1:4" x14ac:dyDescent="0.25">
      <c r="A13434" s="4" t="str">
        <f>HYPERLINK("http://www.autodoc.ru/Web/price/art/AI0A496914?analog=on","AI0A496914")</f>
        <v>AI0A496914</v>
      </c>
      <c r="B13434" s="1" t="s">
        <v>1178</v>
      </c>
      <c r="C13434" s="1" t="s">
        <v>615</v>
      </c>
      <c r="D13434" t="s">
        <v>1095</v>
      </c>
    </row>
    <row r="13435" spans="1:4" x14ac:dyDescent="0.25">
      <c r="A13435" s="4" t="str">
        <f>HYPERLINK("http://www.autodoc.ru/Web/price/art/AI0A401914?analog=on","AI0A401914")</f>
        <v>AI0A401914</v>
      </c>
      <c r="B13435" s="1" t="s">
        <v>1359</v>
      </c>
      <c r="C13435" s="1" t="s">
        <v>1298</v>
      </c>
      <c r="D13435" t="s">
        <v>1357</v>
      </c>
    </row>
    <row r="13436" spans="1:4" x14ac:dyDescent="0.25">
      <c r="A13436" s="4" t="str">
        <f>HYPERLINK("http://www.autodoc.ru/Web/price/art/AI0A496915?analog=on","AI0A496915")</f>
        <v>AI0A496915</v>
      </c>
      <c r="B13436" s="1" t="s">
        <v>1179</v>
      </c>
      <c r="C13436" s="1" t="s">
        <v>639</v>
      </c>
      <c r="D13436" t="s">
        <v>1180</v>
      </c>
    </row>
    <row r="13437" spans="1:4" x14ac:dyDescent="0.25">
      <c r="A13437" s="4" t="str">
        <f>HYPERLINK("http://www.autodoc.ru/Web/price/art/AI0A496916?analog=on","AI0A496916")</f>
        <v>AI0A496916</v>
      </c>
      <c r="B13437" s="1" t="s">
        <v>1094</v>
      </c>
      <c r="C13437" s="1" t="s">
        <v>615</v>
      </c>
      <c r="D13437" t="s">
        <v>1095</v>
      </c>
    </row>
    <row r="13438" spans="1:4" x14ac:dyDescent="0.25">
      <c r="A13438" s="4" t="str">
        <f>HYPERLINK("http://www.autodoc.ru/Web/price/art/AI0A496917?analog=on","AI0A496917")</f>
        <v>AI0A496917</v>
      </c>
      <c r="B13438" s="1" t="s">
        <v>1096</v>
      </c>
      <c r="C13438" s="1" t="s">
        <v>615</v>
      </c>
      <c r="D13438" t="s">
        <v>1097</v>
      </c>
    </row>
    <row r="13439" spans="1:4" x14ac:dyDescent="0.25">
      <c r="A13439" s="4" t="str">
        <f>HYPERLINK("http://www.autodoc.ru/Web/price/art/VWPAS97940?analog=on","VWPAS97940")</f>
        <v>VWPAS97940</v>
      </c>
      <c r="B13439" s="1" t="s">
        <v>1100</v>
      </c>
      <c r="C13439" s="1" t="s">
        <v>1077</v>
      </c>
      <c r="D13439" t="s">
        <v>1101</v>
      </c>
    </row>
    <row r="13440" spans="1:4" x14ac:dyDescent="0.25">
      <c r="A13440" s="4" t="str">
        <f>HYPERLINK("http://www.autodoc.ru/Web/price/art/AI0A495970?analog=on","AI0A495970")</f>
        <v>AI0A495970</v>
      </c>
      <c r="B13440" s="1" t="s">
        <v>1185</v>
      </c>
      <c r="C13440" s="1" t="s">
        <v>1186</v>
      </c>
      <c r="D13440" t="s">
        <v>1187</v>
      </c>
    </row>
    <row r="13441" spans="1:4" x14ac:dyDescent="0.25">
      <c r="A13441" s="4" t="str">
        <f>HYPERLINK("http://www.autodoc.ru/Web/price/art/AI0A495971?analog=on","AI0A495971")</f>
        <v>AI0A495971</v>
      </c>
      <c r="B13441" s="1" t="s">
        <v>1188</v>
      </c>
      <c r="C13441" s="1" t="s">
        <v>1186</v>
      </c>
      <c r="D13441" t="s">
        <v>1189</v>
      </c>
    </row>
    <row r="13442" spans="1:4" x14ac:dyDescent="0.25">
      <c r="A13442" s="4" t="str">
        <f>HYPERLINK("http://www.autodoc.ru/Web/price/art/VWPAS979R0L?analog=on","VWPAS979R0L")</f>
        <v>VWPAS979R0L</v>
      </c>
      <c r="B13442" s="1" t="s">
        <v>20575</v>
      </c>
      <c r="C13442" s="1" t="s">
        <v>20576</v>
      </c>
      <c r="D13442" t="s">
        <v>20577</v>
      </c>
    </row>
    <row r="13443" spans="1:4" x14ac:dyDescent="0.25">
      <c r="A13443" s="4" t="str">
        <f>HYPERLINK("http://www.autodoc.ru/Web/price/art/VWPAS979R0R?analog=on","VWPAS979R0R")</f>
        <v>VWPAS979R0R</v>
      </c>
      <c r="B13443" s="1" t="s">
        <v>20578</v>
      </c>
      <c r="C13443" s="1" t="s">
        <v>20576</v>
      </c>
      <c r="D13443" t="s">
        <v>20579</v>
      </c>
    </row>
    <row r="13444" spans="1:4" x14ac:dyDescent="0.25">
      <c r="A13444" s="4" t="str">
        <f>HYPERLINK("http://www.autodoc.ru/Web/price/art/VWPAS979R1L?analog=on","VWPAS979R1L")</f>
        <v>VWPAS979R1L</v>
      </c>
      <c r="B13444" s="1" t="s">
        <v>20575</v>
      </c>
      <c r="C13444" s="1" t="s">
        <v>20576</v>
      </c>
      <c r="D13444" t="s">
        <v>20580</v>
      </c>
    </row>
    <row r="13445" spans="1:4" x14ac:dyDescent="0.25">
      <c r="A13445" s="4" t="str">
        <f>HYPERLINK("http://www.autodoc.ru/Web/price/art/VWPAS979R1R?analog=on","VWPAS979R1R")</f>
        <v>VWPAS979R1R</v>
      </c>
      <c r="B13445" s="1" t="s">
        <v>20578</v>
      </c>
      <c r="C13445" s="1" t="s">
        <v>20576</v>
      </c>
      <c r="D13445" t="s">
        <v>20581</v>
      </c>
    </row>
    <row r="13446" spans="1:4" x14ac:dyDescent="0.25">
      <c r="A13446" s="4" t="str">
        <f>HYPERLINK("http://www.autodoc.ru/Web/price/art/VWPAS979R2L?analog=on","VWPAS979R2L")</f>
        <v>VWPAS979R2L</v>
      </c>
      <c r="B13446" s="1" t="s">
        <v>20582</v>
      </c>
      <c r="C13446" s="1" t="s">
        <v>20576</v>
      </c>
      <c r="D13446" t="s">
        <v>20583</v>
      </c>
    </row>
    <row r="13447" spans="1:4" x14ac:dyDescent="0.25">
      <c r="A13447" s="4" t="str">
        <f>HYPERLINK("http://www.autodoc.ru/Web/price/art/VWPAS979R2R?analog=on","VWPAS979R2R")</f>
        <v>VWPAS979R2R</v>
      </c>
      <c r="B13447" s="1" t="s">
        <v>20584</v>
      </c>
      <c r="C13447" s="1" t="s">
        <v>20576</v>
      </c>
      <c r="D13447" t="s">
        <v>20585</v>
      </c>
    </row>
    <row r="13448" spans="1:4" x14ac:dyDescent="0.25">
      <c r="A13448" s="3" t="s">
        <v>20586</v>
      </c>
      <c r="B13448" s="3"/>
      <c r="C13448" s="3"/>
      <c r="D13448" s="3"/>
    </row>
    <row r="13449" spans="1:4" x14ac:dyDescent="0.25">
      <c r="A13449" s="4" t="str">
        <f>HYPERLINK("http://www.autodoc.ru/Web/price/art/VWPAS01000HN?analog=on","VWPAS01000HN")</f>
        <v>VWPAS01000HN</v>
      </c>
      <c r="B13449" s="1" t="s">
        <v>20587</v>
      </c>
      <c r="C13449" s="1" t="s">
        <v>1298</v>
      </c>
      <c r="D13449" t="s">
        <v>20588</v>
      </c>
    </row>
    <row r="13450" spans="1:4" x14ac:dyDescent="0.25">
      <c r="A13450" s="4" t="str">
        <f>HYPERLINK("http://www.autodoc.ru/Web/price/art/VWPAS01000BN?analog=on","VWPAS01000BN")</f>
        <v>VWPAS01000BN</v>
      </c>
      <c r="B13450" s="1" t="s">
        <v>20587</v>
      </c>
      <c r="C13450" s="1" t="s">
        <v>1298</v>
      </c>
      <c r="D13450" t="s">
        <v>20589</v>
      </c>
    </row>
    <row r="13451" spans="1:4" x14ac:dyDescent="0.25">
      <c r="A13451" s="4" t="str">
        <f>HYPERLINK("http://www.autodoc.ru/Web/price/art/VWPAS01001HN?analog=on","VWPAS01001HN")</f>
        <v>VWPAS01001HN</v>
      </c>
      <c r="B13451" s="1" t="s">
        <v>20587</v>
      </c>
      <c r="C13451" s="1" t="s">
        <v>1298</v>
      </c>
      <c r="D13451" t="s">
        <v>20590</v>
      </c>
    </row>
    <row r="13452" spans="1:4" x14ac:dyDescent="0.25">
      <c r="A13452" s="4" t="str">
        <f>HYPERLINK("http://www.autodoc.ru/Web/price/art/VWPAS01002BN?analog=on","VWPAS01002BN")</f>
        <v>VWPAS01002BN</v>
      </c>
      <c r="B13452" s="1" t="s">
        <v>20587</v>
      </c>
      <c r="C13452" s="1" t="s">
        <v>1298</v>
      </c>
      <c r="D13452" t="s">
        <v>20591</v>
      </c>
    </row>
    <row r="13453" spans="1:4" x14ac:dyDescent="0.25">
      <c r="A13453" s="4" t="str">
        <f>HYPERLINK("http://www.autodoc.ru/Web/price/art/VWPAS01002L?analog=on","VWPAS01002L")</f>
        <v>VWPAS01002L</v>
      </c>
      <c r="B13453" s="1" t="s">
        <v>20592</v>
      </c>
      <c r="C13453" s="1" t="s">
        <v>1298</v>
      </c>
      <c r="D13453" t="s">
        <v>20593</v>
      </c>
    </row>
    <row r="13454" spans="1:4" x14ac:dyDescent="0.25">
      <c r="A13454" s="4" t="str">
        <f>HYPERLINK("http://www.autodoc.ru/Web/price/art/VWPAS01002R?analog=on","VWPAS01002R")</f>
        <v>VWPAS01002R</v>
      </c>
      <c r="B13454" s="1" t="s">
        <v>20594</v>
      </c>
      <c r="C13454" s="1" t="s">
        <v>1298</v>
      </c>
      <c r="D13454" t="s">
        <v>20595</v>
      </c>
    </row>
    <row r="13455" spans="1:4" x14ac:dyDescent="0.25">
      <c r="A13455" s="4" t="str">
        <f>HYPERLINK("http://www.autodoc.ru/Web/price/art/VWPAS01003HN?analog=on","VWPAS01003HN")</f>
        <v>VWPAS01003HN</v>
      </c>
      <c r="B13455" s="1" t="s">
        <v>20587</v>
      </c>
      <c r="C13455" s="1" t="s">
        <v>1298</v>
      </c>
      <c r="D13455" t="s">
        <v>20596</v>
      </c>
    </row>
    <row r="13456" spans="1:4" x14ac:dyDescent="0.25">
      <c r="A13456" s="4" t="str">
        <f>HYPERLINK("http://www.autodoc.ru/Web/price/art/VWPAS01004BHN?analog=on","VWPAS01004BHN")</f>
        <v>VWPAS01004BHN</v>
      </c>
      <c r="B13456" s="1" t="s">
        <v>20587</v>
      </c>
      <c r="C13456" s="1" t="s">
        <v>1298</v>
      </c>
      <c r="D13456" t="s">
        <v>20597</v>
      </c>
    </row>
    <row r="13457" spans="1:4" x14ac:dyDescent="0.25">
      <c r="A13457" s="4" t="str">
        <f>HYPERLINK("http://www.autodoc.ru/Web/price/art/VWPAS01005HN?analog=on","VWPAS01005HN")</f>
        <v>VWPAS01005HN</v>
      </c>
      <c r="B13457" s="1" t="s">
        <v>20587</v>
      </c>
      <c r="C13457" s="1" t="s">
        <v>1298</v>
      </c>
      <c r="D13457" t="s">
        <v>20590</v>
      </c>
    </row>
    <row r="13458" spans="1:4" x14ac:dyDescent="0.25">
      <c r="A13458" s="4" t="str">
        <f>HYPERLINK("http://www.autodoc.ru/Web/price/art/VWPAS01005BN?analog=on","VWPAS01005BN")</f>
        <v>VWPAS01005BN</v>
      </c>
      <c r="B13458" s="1" t="s">
        <v>20587</v>
      </c>
      <c r="C13458" s="1" t="s">
        <v>1298</v>
      </c>
      <c r="D13458" t="s">
        <v>20598</v>
      </c>
    </row>
    <row r="13459" spans="1:4" x14ac:dyDescent="0.25">
      <c r="A13459" s="4" t="str">
        <f>HYPERLINK("http://www.autodoc.ru/Web/price/art/VWPAS01070L?analog=on","VWPAS01070L")</f>
        <v>VWPAS01070L</v>
      </c>
      <c r="B13459" s="1" t="s">
        <v>20599</v>
      </c>
      <c r="C13459" s="1" t="s">
        <v>1298</v>
      </c>
      <c r="D13459" t="s">
        <v>20374</v>
      </c>
    </row>
    <row r="13460" spans="1:4" x14ac:dyDescent="0.25">
      <c r="A13460" s="4" t="str">
        <f>HYPERLINK("http://www.autodoc.ru/Web/price/art/VWPAS01070R?analog=on","VWPAS01070R")</f>
        <v>VWPAS01070R</v>
      </c>
      <c r="B13460" s="1" t="s">
        <v>20600</v>
      </c>
      <c r="C13460" s="1" t="s">
        <v>1298</v>
      </c>
      <c r="D13460" t="s">
        <v>20376</v>
      </c>
    </row>
    <row r="13461" spans="1:4" x14ac:dyDescent="0.25">
      <c r="A13461" s="4" t="str">
        <f>HYPERLINK("http://www.autodoc.ru/Web/price/art/VWPAS01080L?analog=on","VWPAS01080L")</f>
        <v>VWPAS01080L</v>
      </c>
      <c r="C13461" s="1" t="s">
        <v>1298</v>
      </c>
      <c r="D13461" t="s">
        <v>20241</v>
      </c>
    </row>
    <row r="13462" spans="1:4" x14ac:dyDescent="0.25">
      <c r="A13462" s="4" t="str">
        <f>HYPERLINK("http://www.autodoc.ru/Web/price/art/VWPAS01080R?analog=on","VWPAS01080R")</f>
        <v>VWPAS01080R</v>
      </c>
      <c r="C13462" s="1" t="s">
        <v>1298</v>
      </c>
      <c r="D13462" t="s">
        <v>20242</v>
      </c>
    </row>
    <row r="13463" spans="1:4" x14ac:dyDescent="0.25">
      <c r="A13463" s="4" t="str">
        <f>HYPERLINK("http://www.autodoc.ru/Web/price/art/VWPAS01100?analog=on","VWPAS01100")</f>
        <v>VWPAS01100</v>
      </c>
      <c r="B13463" s="1" t="s">
        <v>20601</v>
      </c>
      <c r="C13463" s="1" t="s">
        <v>1298</v>
      </c>
      <c r="D13463" t="s">
        <v>20602</v>
      </c>
    </row>
    <row r="13464" spans="1:4" x14ac:dyDescent="0.25">
      <c r="A13464" s="4" t="str">
        <f>HYPERLINK("http://www.autodoc.ru/Web/price/art/VWPAS01160X?analog=on","VWPAS01160X")</f>
        <v>VWPAS01160X</v>
      </c>
      <c r="B13464" s="1" t="s">
        <v>20603</v>
      </c>
      <c r="C13464" s="1" t="s">
        <v>1298</v>
      </c>
      <c r="D13464" t="s">
        <v>20604</v>
      </c>
    </row>
    <row r="13465" spans="1:4" x14ac:dyDescent="0.25">
      <c r="A13465" s="4" t="str">
        <f>HYPERLINK("http://www.autodoc.ru/Web/price/art/VWPAS01161X?analog=on","VWPAS01161X")</f>
        <v>VWPAS01161X</v>
      </c>
      <c r="B13465" s="1" t="s">
        <v>20605</v>
      </c>
      <c r="C13465" s="1" t="s">
        <v>1298</v>
      </c>
      <c r="D13465" t="s">
        <v>20606</v>
      </c>
    </row>
    <row r="13466" spans="1:4" x14ac:dyDescent="0.25">
      <c r="A13466" s="4" t="str">
        <f>HYPERLINK("http://www.autodoc.ru/Web/price/art/VWPAS01170HL?analog=on","VWPAS01170HL")</f>
        <v>VWPAS01170HL</v>
      </c>
      <c r="B13466" s="1" t="s">
        <v>20607</v>
      </c>
      <c r="C13466" s="1" t="s">
        <v>1298</v>
      </c>
      <c r="D13466" t="s">
        <v>20608</v>
      </c>
    </row>
    <row r="13467" spans="1:4" x14ac:dyDescent="0.25">
      <c r="A13467" s="4" t="str">
        <f>HYPERLINK("http://www.autodoc.ru/Web/price/art/VWPAS01170HR?analog=on","VWPAS01170HR")</f>
        <v>VWPAS01170HR</v>
      </c>
      <c r="B13467" s="1" t="s">
        <v>20609</v>
      </c>
      <c r="C13467" s="1" t="s">
        <v>1298</v>
      </c>
      <c r="D13467" t="s">
        <v>20610</v>
      </c>
    </row>
    <row r="13468" spans="1:4" x14ac:dyDescent="0.25">
      <c r="A13468" s="4" t="str">
        <f>HYPERLINK("http://www.autodoc.ru/Web/price/art/VWPAS01171XL?analog=on","VWPAS01171XL")</f>
        <v>VWPAS01171XL</v>
      </c>
      <c r="B13468" s="1" t="s">
        <v>20611</v>
      </c>
      <c r="C13468" s="1" t="s">
        <v>1298</v>
      </c>
      <c r="D13468" t="s">
        <v>20612</v>
      </c>
    </row>
    <row r="13469" spans="1:4" x14ac:dyDescent="0.25">
      <c r="A13469" s="4" t="str">
        <f>HYPERLINK("http://www.autodoc.ru/Web/price/art/VWPAS01171XR?analog=on","VWPAS01171XR")</f>
        <v>VWPAS01171XR</v>
      </c>
      <c r="B13469" s="1" t="s">
        <v>20613</v>
      </c>
      <c r="C13469" s="1" t="s">
        <v>1298</v>
      </c>
      <c r="D13469" t="s">
        <v>20614</v>
      </c>
    </row>
    <row r="13470" spans="1:4" x14ac:dyDescent="0.25">
      <c r="A13470" s="4" t="str">
        <f>HYPERLINK("http://www.autodoc.ru/Web/price/art/VWPAS01190C?analog=on","VWPAS01190C")</f>
        <v>VWPAS01190C</v>
      </c>
      <c r="B13470" s="1" t="s">
        <v>20615</v>
      </c>
      <c r="C13470" s="1" t="s">
        <v>1298</v>
      </c>
      <c r="D13470" t="s">
        <v>20616</v>
      </c>
    </row>
    <row r="13471" spans="1:4" x14ac:dyDescent="0.25">
      <c r="A13471" s="4" t="str">
        <f>HYPERLINK("http://www.autodoc.ru/Web/price/art/VWPAS01191L?analog=on","VWPAS01191L")</f>
        <v>VWPAS01191L</v>
      </c>
      <c r="B13471" s="1" t="s">
        <v>20617</v>
      </c>
      <c r="C13471" s="1" t="s">
        <v>1298</v>
      </c>
      <c r="D13471" t="s">
        <v>20618</v>
      </c>
    </row>
    <row r="13472" spans="1:4" x14ac:dyDescent="0.25">
      <c r="A13472" s="4" t="str">
        <f>HYPERLINK("http://www.autodoc.ru/Web/price/art/VWPAS01191R?analog=on","VWPAS01191R")</f>
        <v>VWPAS01191R</v>
      </c>
      <c r="B13472" s="1" t="s">
        <v>20619</v>
      </c>
      <c r="C13472" s="1" t="s">
        <v>1298</v>
      </c>
      <c r="D13472" t="s">
        <v>20620</v>
      </c>
    </row>
    <row r="13473" spans="1:4" x14ac:dyDescent="0.25">
      <c r="A13473" s="4" t="str">
        <f>HYPERLINK("http://www.autodoc.ru/Web/price/art/VWPAS01192L?analog=on","VWPAS01192L")</f>
        <v>VWPAS01192L</v>
      </c>
      <c r="B13473" s="1" t="s">
        <v>20621</v>
      </c>
      <c r="C13473" s="1" t="s">
        <v>1298</v>
      </c>
      <c r="D13473" t="s">
        <v>20622</v>
      </c>
    </row>
    <row r="13474" spans="1:4" x14ac:dyDescent="0.25">
      <c r="A13474" s="4" t="str">
        <f>HYPERLINK("http://www.autodoc.ru/Web/price/art/VWPAS01192R?analog=on","VWPAS01192R")</f>
        <v>VWPAS01192R</v>
      </c>
      <c r="B13474" s="1" t="s">
        <v>20623</v>
      </c>
      <c r="C13474" s="1" t="s">
        <v>1298</v>
      </c>
      <c r="D13474" t="s">
        <v>20624</v>
      </c>
    </row>
    <row r="13475" spans="1:4" x14ac:dyDescent="0.25">
      <c r="A13475" s="4" t="str">
        <f>HYPERLINK("http://www.autodoc.ru/Web/price/art/VWPAS01220?analog=on","VWPAS01220")</f>
        <v>VWPAS01220</v>
      </c>
      <c r="B13475" s="1" t="s">
        <v>20625</v>
      </c>
      <c r="C13475" s="1" t="s">
        <v>1298</v>
      </c>
      <c r="D13475" t="s">
        <v>20497</v>
      </c>
    </row>
    <row r="13476" spans="1:4" x14ac:dyDescent="0.25">
      <c r="A13476" s="4" t="str">
        <f>HYPERLINK("http://www.autodoc.ru/Web/price/art/VWPAS01240T?analog=on","VWPAS01240T")</f>
        <v>VWPAS01240T</v>
      </c>
      <c r="B13476" s="1" t="s">
        <v>20626</v>
      </c>
      <c r="C13476" s="1" t="s">
        <v>1298</v>
      </c>
      <c r="D13476" t="s">
        <v>20627</v>
      </c>
    </row>
    <row r="13477" spans="1:4" x14ac:dyDescent="0.25">
      <c r="A13477" s="4" t="str">
        <f>HYPERLINK("http://www.autodoc.ru/Web/price/art/VWPAS03270L?analog=on","VWPAS03270L")</f>
        <v>VWPAS03270L</v>
      </c>
      <c r="B13477" s="1" t="s">
        <v>20628</v>
      </c>
      <c r="C13477" s="1" t="s">
        <v>782</v>
      </c>
      <c r="D13477" t="s">
        <v>20629</v>
      </c>
    </row>
    <row r="13478" spans="1:4" x14ac:dyDescent="0.25">
      <c r="A13478" s="4" t="str">
        <f>HYPERLINK("http://www.autodoc.ru/Web/price/art/VWPAS01270L?analog=on","VWPAS01270L")</f>
        <v>VWPAS01270L</v>
      </c>
      <c r="B13478" s="1" t="s">
        <v>20630</v>
      </c>
      <c r="C13478" s="1" t="s">
        <v>618</v>
      </c>
      <c r="D13478" t="s">
        <v>20631</v>
      </c>
    </row>
    <row r="13479" spans="1:4" x14ac:dyDescent="0.25">
      <c r="A13479" s="4" t="str">
        <f>HYPERLINK("http://www.autodoc.ru/Web/price/art/VWPAS03270R?analog=on","VWPAS03270R")</f>
        <v>VWPAS03270R</v>
      </c>
      <c r="B13479" s="1" t="s">
        <v>20632</v>
      </c>
      <c r="C13479" s="1" t="s">
        <v>782</v>
      </c>
      <c r="D13479" t="s">
        <v>20633</v>
      </c>
    </row>
    <row r="13480" spans="1:4" x14ac:dyDescent="0.25">
      <c r="A13480" s="4" t="str">
        <f>HYPERLINK("http://www.autodoc.ru/Web/price/art/VWPAS01270R?analog=on","VWPAS01270R")</f>
        <v>VWPAS01270R</v>
      </c>
      <c r="B13480" s="1" t="s">
        <v>20634</v>
      </c>
      <c r="C13480" s="1" t="s">
        <v>618</v>
      </c>
      <c r="D13480" t="s">
        <v>20635</v>
      </c>
    </row>
    <row r="13481" spans="1:4" x14ac:dyDescent="0.25">
      <c r="A13481" s="4" t="str">
        <f>HYPERLINK("http://www.autodoc.ru/Web/price/art/VWPAS97280LZ?analog=on","VWPAS97280LZ")</f>
        <v>VWPAS97280LZ</v>
      </c>
      <c r="B13481" s="1" t="s">
        <v>7733</v>
      </c>
      <c r="C13481" s="1" t="s">
        <v>1074</v>
      </c>
      <c r="D13481" t="s">
        <v>7734</v>
      </c>
    </row>
    <row r="13482" spans="1:4" x14ac:dyDescent="0.25">
      <c r="A13482" s="4" t="str">
        <f>HYPERLINK("http://www.autodoc.ru/Web/price/art/VWPAS97281HN?analog=on","VWPAS97281HN")</f>
        <v>VWPAS97281HN</v>
      </c>
      <c r="B13482" s="1" t="s">
        <v>7733</v>
      </c>
      <c r="C13482" s="1" t="s">
        <v>1074</v>
      </c>
      <c r="D13482" t="s">
        <v>18896</v>
      </c>
    </row>
    <row r="13483" spans="1:4" x14ac:dyDescent="0.25">
      <c r="A13483" s="4" t="str">
        <f>HYPERLINK("http://www.autodoc.ru/Web/price/art/VWPAS97300L?analog=on","VWPAS97300L")</f>
        <v>VWPAS97300L</v>
      </c>
      <c r="B13483" s="1" t="s">
        <v>20502</v>
      </c>
      <c r="C13483" s="1" t="s">
        <v>1077</v>
      </c>
      <c r="D13483" t="s">
        <v>20503</v>
      </c>
    </row>
    <row r="13484" spans="1:4" x14ac:dyDescent="0.25">
      <c r="A13484" s="4" t="str">
        <f>HYPERLINK("http://www.autodoc.ru/Web/price/art/VWPAS97300R?analog=on","VWPAS97300R")</f>
        <v>VWPAS97300R</v>
      </c>
      <c r="B13484" s="1" t="s">
        <v>20504</v>
      </c>
      <c r="C13484" s="1" t="s">
        <v>1077</v>
      </c>
      <c r="D13484" t="s">
        <v>20505</v>
      </c>
    </row>
    <row r="13485" spans="1:4" x14ac:dyDescent="0.25">
      <c r="A13485" s="4" t="str">
        <f>HYPERLINK("http://www.autodoc.ru/Web/price/art/VWPAS01300L?analog=on","VWPAS01300L")</f>
        <v>VWPAS01300L</v>
      </c>
      <c r="B13485" s="1" t="s">
        <v>20636</v>
      </c>
      <c r="C13485" s="1" t="s">
        <v>1753</v>
      </c>
      <c r="D13485" t="s">
        <v>20637</v>
      </c>
    </row>
    <row r="13486" spans="1:4" x14ac:dyDescent="0.25">
      <c r="A13486" s="4" t="str">
        <f>HYPERLINK("http://www.autodoc.ru/Web/price/art/VWPAS01300R?analog=on","VWPAS01300R")</f>
        <v>VWPAS01300R</v>
      </c>
      <c r="B13486" s="1" t="s">
        <v>20638</v>
      </c>
      <c r="C13486" s="1" t="s">
        <v>1753</v>
      </c>
      <c r="D13486" t="s">
        <v>20639</v>
      </c>
    </row>
    <row r="13487" spans="1:4" x14ac:dyDescent="0.25">
      <c r="A13487" s="4" t="str">
        <f>HYPERLINK("http://www.autodoc.ru/Web/price/art/VWPAS97301L?analog=on","VWPAS97301L")</f>
        <v>VWPAS97301L</v>
      </c>
      <c r="B13487" s="1" t="s">
        <v>20502</v>
      </c>
      <c r="C13487" s="1" t="s">
        <v>19</v>
      </c>
      <c r="D13487" t="s">
        <v>20506</v>
      </c>
    </row>
    <row r="13488" spans="1:4" x14ac:dyDescent="0.25">
      <c r="A13488" s="4" t="str">
        <f>HYPERLINK("http://www.autodoc.ru/Web/price/art/VWPAS97301R?analog=on","VWPAS97301R")</f>
        <v>VWPAS97301R</v>
      </c>
      <c r="B13488" s="1" t="s">
        <v>20504</v>
      </c>
      <c r="C13488" s="1" t="s">
        <v>19</v>
      </c>
      <c r="D13488" t="s">
        <v>20507</v>
      </c>
    </row>
    <row r="13489" spans="1:4" x14ac:dyDescent="0.25">
      <c r="A13489" s="4" t="str">
        <f>HYPERLINK("http://www.autodoc.ru/Web/price/art/VWPAS01330?analog=on","VWPAS01330")</f>
        <v>VWPAS01330</v>
      </c>
      <c r="B13489" s="1" t="s">
        <v>20640</v>
      </c>
      <c r="C13489" s="1" t="s">
        <v>1753</v>
      </c>
      <c r="D13489" t="s">
        <v>20279</v>
      </c>
    </row>
    <row r="13490" spans="1:4" x14ac:dyDescent="0.25">
      <c r="A13490" s="4" t="str">
        <f>HYPERLINK("http://www.autodoc.ru/Web/price/art/VWPAS01380P?analog=on","VWPAS01380P")</f>
        <v>VWPAS01380P</v>
      </c>
      <c r="B13490" s="1" t="s">
        <v>20641</v>
      </c>
      <c r="C13490" s="1" t="s">
        <v>1298</v>
      </c>
      <c r="D13490" t="s">
        <v>20642</v>
      </c>
    </row>
    <row r="13491" spans="1:4" x14ac:dyDescent="0.25">
      <c r="A13491" s="4" t="str">
        <f>HYPERLINK("http://www.autodoc.ru/Web/price/art/VWPAS01381P?analog=on","VWPAS01381P")</f>
        <v>VWPAS01381P</v>
      </c>
      <c r="B13491" s="1" t="s">
        <v>20643</v>
      </c>
      <c r="C13491" s="1" t="s">
        <v>1298</v>
      </c>
      <c r="D13491" t="s">
        <v>20644</v>
      </c>
    </row>
    <row r="13492" spans="1:4" x14ac:dyDescent="0.25">
      <c r="A13492" s="4" t="str">
        <f>HYPERLINK("http://www.autodoc.ru/Web/price/art/VWPAS01382P?analog=on","VWPAS01382P")</f>
        <v>VWPAS01382P</v>
      </c>
      <c r="B13492" s="1" t="s">
        <v>20641</v>
      </c>
      <c r="C13492" s="1" t="s">
        <v>1298</v>
      </c>
      <c r="D13492" t="s">
        <v>20645</v>
      </c>
    </row>
    <row r="13493" spans="1:4" x14ac:dyDescent="0.25">
      <c r="A13493" s="4" t="str">
        <f>HYPERLINK("http://www.autodoc.ru/Web/price/art/VWPAS01450XL?analog=on","VWPAS01450XL")</f>
        <v>VWPAS01450XL</v>
      </c>
      <c r="B13493" s="1" t="s">
        <v>20646</v>
      </c>
      <c r="C13493" s="1" t="s">
        <v>1298</v>
      </c>
      <c r="D13493" t="s">
        <v>20647</v>
      </c>
    </row>
    <row r="13494" spans="1:4" x14ac:dyDescent="0.25">
      <c r="A13494" s="4" t="str">
        <f>HYPERLINK("http://www.autodoc.ru/Web/price/art/VWPAS01450XR?analog=on","VWPAS01450XR")</f>
        <v>VWPAS01450XR</v>
      </c>
      <c r="B13494" s="1" t="s">
        <v>20648</v>
      </c>
      <c r="C13494" s="1" t="s">
        <v>1298</v>
      </c>
      <c r="D13494" t="s">
        <v>20649</v>
      </c>
    </row>
    <row r="13495" spans="1:4" x14ac:dyDescent="0.25">
      <c r="A13495" s="4" t="str">
        <f>HYPERLINK("http://www.autodoc.ru/Web/price/art/VWPAS97452XL?analog=on","VWPAS97452XL")</f>
        <v>VWPAS97452XL</v>
      </c>
      <c r="B13495" s="1" t="s">
        <v>20520</v>
      </c>
      <c r="C13495" s="1" t="s">
        <v>16048</v>
      </c>
      <c r="D13495" t="s">
        <v>20527</v>
      </c>
    </row>
    <row r="13496" spans="1:4" x14ac:dyDescent="0.25">
      <c r="A13496" s="4" t="str">
        <f>HYPERLINK("http://www.autodoc.ru/Web/price/art/VWPAS97452XR?analog=on","VWPAS97452XR")</f>
        <v>VWPAS97452XR</v>
      </c>
      <c r="B13496" s="1" t="s">
        <v>20523</v>
      </c>
      <c r="C13496" s="1" t="s">
        <v>16048</v>
      </c>
      <c r="D13496" t="s">
        <v>20528</v>
      </c>
    </row>
    <row r="13497" spans="1:4" x14ac:dyDescent="0.25">
      <c r="A13497" s="4" t="str">
        <f>HYPERLINK("http://www.autodoc.ru/Web/price/art/VWGLF04460L?analog=on","VWGLF04460L")</f>
        <v>VWGLF04460L</v>
      </c>
      <c r="B13497" s="1" t="s">
        <v>19633</v>
      </c>
      <c r="C13497" s="1" t="s">
        <v>707</v>
      </c>
      <c r="D13497" t="s">
        <v>19634</v>
      </c>
    </row>
    <row r="13498" spans="1:4" x14ac:dyDescent="0.25">
      <c r="A13498" s="4" t="str">
        <f>HYPERLINK("http://www.autodoc.ru/Web/price/art/VWGLF04460R?analog=on","VWGLF04460R")</f>
        <v>VWGLF04460R</v>
      </c>
      <c r="B13498" s="1" t="s">
        <v>19635</v>
      </c>
      <c r="C13498" s="1" t="s">
        <v>707</v>
      </c>
      <c r="D13498" t="s">
        <v>19636</v>
      </c>
    </row>
    <row r="13499" spans="1:4" x14ac:dyDescent="0.25">
      <c r="A13499" s="4" t="str">
        <f>HYPERLINK("http://www.autodoc.ru/Web/price/art/VWPAS97480L?analog=on","VWPAS97480L")</f>
        <v>VWPAS97480L</v>
      </c>
      <c r="B13499" s="1" t="s">
        <v>20529</v>
      </c>
      <c r="C13499" s="1" t="s">
        <v>1077</v>
      </c>
      <c r="D13499" t="s">
        <v>20303</v>
      </c>
    </row>
    <row r="13500" spans="1:4" x14ac:dyDescent="0.25">
      <c r="A13500" s="4" t="str">
        <f>HYPERLINK("http://www.autodoc.ru/Web/price/art/VWPAS97480R?analog=on","VWPAS97480R")</f>
        <v>VWPAS97480R</v>
      </c>
      <c r="B13500" s="1" t="s">
        <v>20530</v>
      </c>
      <c r="C13500" s="1" t="s">
        <v>1077</v>
      </c>
      <c r="D13500" t="s">
        <v>20305</v>
      </c>
    </row>
    <row r="13501" spans="1:4" x14ac:dyDescent="0.25">
      <c r="A13501" s="4" t="str">
        <f>HYPERLINK("http://www.autodoc.ru/Web/price/art/VWPAS01490L?analog=on","VWPAS01490L")</f>
        <v>VWPAS01490L</v>
      </c>
      <c r="C13501" s="1" t="s">
        <v>1298</v>
      </c>
      <c r="D13501" t="s">
        <v>20306</v>
      </c>
    </row>
    <row r="13502" spans="1:4" x14ac:dyDescent="0.25">
      <c r="A13502" s="4" t="str">
        <f>HYPERLINK("http://www.autodoc.ru/Web/price/art/VWPAS97490L?analog=on","VWPAS97490L")</f>
        <v>VWPAS97490L</v>
      </c>
      <c r="C13502" s="1" t="s">
        <v>1077</v>
      </c>
      <c r="D13502" t="s">
        <v>20531</v>
      </c>
    </row>
    <row r="13503" spans="1:4" x14ac:dyDescent="0.25">
      <c r="A13503" s="4" t="str">
        <f>HYPERLINK("http://www.autodoc.ru/Web/price/art/VWPAS01490R?analog=on","VWPAS01490R")</f>
        <v>VWPAS01490R</v>
      </c>
      <c r="C13503" s="1" t="s">
        <v>1298</v>
      </c>
      <c r="D13503" t="s">
        <v>20307</v>
      </c>
    </row>
    <row r="13504" spans="1:4" x14ac:dyDescent="0.25">
      <c r="A13504" s="4" t="str">
        <f>HYPERLINK("http://www.autodoc.ru/Web/price/art/VWPAS97490R?analog=on","VWPAS97490R")</f>
        <v>VWPAS97490R</v>
      </c>
      <c r="C13504" s="1" t="s">
        <v>1077</v>
      </c>
      <c r="D13504" t="s">
        <v>20532</v>
      </c>
    </row>
    <row r="13505" spans="1:4" x14ac:dyDescent="0.25">
      <c r="A13505" s="4" t="str">
        <f>HYPERLINK("http://www.autodoc.ru/Web/price/art/VWPAS01640X?analog=on","VWPAS01640X")</f>
        <v>VWPAS01640X</v>
      </c>
      <c r="B13505" s="1" t="s">
        <v>20650</v>
      </c>
      <c r="C13505" s="1" t="s">
        <v>1298</v>
      </c>
      <c r="D13505" t="s">
        <v>20537</v>
      </c>
    </row>
    <row r="13506" spans="1:4" x14ac:dyDescent="0.25">
      <c r="A13506" s="4" t="str">
        <f>HYPERLINK("http://www.autodoc.ru/Web/price/art/VWPAS97641X?analog=on","VWPAS97641X")</f>
        <v>VWPAS97641X</v>
      </c>
      <c r="B13506" s="1" t="s">
        <v>20538</v>
      </c>
      <c r="C13506" s="1" t="s">
        <v>1077</v>
      </c>
      <c r="D13506" t="s">
        <v>20539</v>
      </c>
    </row>
    <row r="13507" spans="1:4" x14ac:dyDescent="0.25">
      <c r="A13507" s="4" t="str">
        <f>HYPERLINK("http://www.autodoc.ru/Web/price/art/VWPAS01641X?analog=on","VWPAS01641X")</f>
        <v>VWPAS01641X</v>
      </c>
      <c r="B13507" s="1" t="s">
        <v>20651</v>
      </c>
      <c r="C13507" s="1" t="s">
        <v>1298</v>
      </c>
      <c r="D13507" t="s">
        <v>20537</v>
      </c>
    </row>
    <row r="13508" spans="1:4" x14ac:dyDescent="0.25">
      <c r="A13508" s="4" t="str">
        <f>HYPERLINK("http://www.autodoc.ru/Web/price/art/VWPAS01660?analog=on","VWPAS01660")</f>
        <v>VWPAS01660</v>
      </c>
      <c r="B13508" s="1" t="s">
        <v>20652</v>
      </c>
      <c r="C13508" s="1" t="s">
        <v>1298</v>
      </c>
      <c r="D13508" t="s">
        <v>20653</v>
      </c>
    </row>
    <row r="13509" spans="1:4" x14ac:dyDescent="0.25">
      <c r="A13509" s="4" t="str">
        <f>HYPERLINK("http://www.autodoc.ru/Web/price/art/VWPAS01680?analog=on","VWPAS01680")</f>
        <v>VWPAS01680</v>
      </c>
      <c r="B13509" s="1" t="s">
        <v>20654</v>
      </c>
      <c r="C13509" s="1" t="s">
        <v>1298</v>
      </c>
      <c r="D13509" t="s">
        <v>20655</v>
      </c>
    </row>
    <row r="13510" spans="1:4" x14ac:dyDescent="0.25">
      <c r="A13510" s="4" t="str">
        <f>HYPERLINK("http://www.autodoc.ru/Web/price/art/VWPAS01741L?analog=on","VWPAS01741L")</f>
        <v>VWPAS01741L</v>
      </c>
      <c r="B13510" s="1" t="s">
        <v>20656</v>
      </c>
      <c r="C13510" s="1" t="s">
        <v>1298</v>
      </c>
      <c r="D13510" t="s">
        <v>20322</v>
      </c>
    </row>
    <row r="13511" spans="1:4" x14ac:dyDescent="0.25">
      <c r="A13511" s="4" t="str">
        <f>HYPERLINK("http://www.autodoc.ru/Web/price/art/VWPAS01741R?analog=on","VWPAS01741R")</f>
        <v>VWPAS01741R</v>
      </c>
      <c r="B13511" s="1" t="s">
        <v>20657</v>
      </c>
      <c r="C13511" s="1" t="s">
        <v>1298</v>
      </c>
      <c r="D13511" t="s">
        <v>20324</v>
      </c>
    </row>
    <row r="13512" spans="1:4" x14ac:dyDescent="0.25">
      <c r="A13512" s="4" t="str">
        <f>HYPERLINK("http://www.autodoc.ru/Web/price/art/VWPAS01742L?analog=on","VWPAS01742L")</f>
        <v>VWPAS01742L</v>
      </c>
      <c r="B13512" s="1" t="s">
        <v>20658</v>
      </c>
      <c r="C13512" s="1" t="s">
        <v>1298</v>
      </c>
      <c r="D13512" t="s">
        <v>20659</v>
      </c>
    </row>
    <row r="13513" spans="1:4" x14ac:dyDescent="0.25">
      <c r="A13513" s="4" t="str">
        <f>HYPERLINK("http://www.autodoc.ru/Web/price/art/VWPAS01742R?analog=on","VWPAS01742R")</f>
        <v>VWPAS01742R</v>
      </c>
      <c r="B13513" s="1" t="s">
        <v>20660</v>
      </c>
      <c r="C13513" s="1" t="s">
        <v>1298</v>
      </c>
      <c r="D13513" t="s">
        <v>20661</v>
      </c>
    </row>
    <row r="13514" spans="1:4" x14ac:dyDescent="0.25">
      <c r="A13514" s="4" t="str">
        <f>HYPERLINK("http://www.autodoc.ru/Web/price/art/VWPAS01743BN?analog=on","VWPAS01743BN")</f>
        <v>VWPAS01743BN</v>
      </c>
      <c r="B13514" s="1" t="s">
        <v>20662</v>
      </c>
      <c r="C13514" s="1" t="s">
        <v>1298</v>
      </c>
      <c r="D13514" t="s">
        <v>20663</v>
      </c>
    </row>
    <row r="13515" spans="1:4" x14ac:dyDescent="0.25">
      <c r="A13515" s="4" t="str">
        <f>HYPERLINK("http://www.autodoc.ru/Web/price/art/VWPAS01744HN?analog=on","VWPAS01744HN")</f>
        <v>VWPAS01744HN</v>
      </c>
      <c r="B13515" s="1" t="s">
        <v>20664</v>
      </c>
      <c r="C13515" s="1" t="s">
        <v>1298</v>
      </c>
      <c r="D13515" t="s">
        <v>20665</v>
      </c>
    </row>
    <row r="13516" spans="1:4" x14ac:dyDescent="0.25">
      <c r="A13516" s="4" t="str">
        <f>HYPERLINK("http://www.autodoc.ru/Web/price/art/VWPAS00810Z?analog=on","VWPAS00810Z")</f>
        <v>VWPAS00810Z</v>
      </c>
      <c r="B13516" s="1" t="s">
        <v>1809</v>
      </c>
      <c r="C13516" s="1" t="s">
        <v>1810</v>
      </c>
      <c r="D13516" t="s">
        <v>1811</v>
      </c>
    </row>
    <row r="13517" spans="1:4" x14ac:dyDescent="0.25">
      <c r="A13517" s="4" t="str">
        <f>HYPERLINK("http://www.autodoc.ru/Web/price/art/VWPAS97814L?analog=on","VWPAS97814L")</f>
        <v>VWPAS97814L</v>
      </c>
      <c r="B13517" s="1" t="s">
        <v>1076</v>
      </c>
      <c r="C13517" s="1" t="s">
        <v>1077</v>
      </c>
      <c r="D13517" t="s">
        <v>1078</v>
      </c>
    </row>
    <row r="13518" spans="1:4" x14ac:dyDescent="0.25">
      <c r="A13518" s="4" t="str">
        <f>HYPERLINK("http://www.autodoc.ru/Web/price/art/VWPAS97814R?analog=on","VWPAS97814R")</f>
        <v>VWPAS97814R</v>
      </c>
      <c r="B13518" s="1" t="s">
        <v>1079</v>
      </c>
      <c r="C13518" s="1" t="s">
        <v>1077</v>
      </c>
      <c r="D13518" t="s">
        <v>1080</v>
      </c>
    </row>
    <row r="13519" spans="1:4" x14ac:dyDescent="0.25">
      <c r="A13519" s="4" t="str">
        <f>HYPERLINK("http://www.autodoc.ru/Web/price/art/VWPAS97815Z?analog=on","VWPAS97815Z")</f>
        <v>VWPAS97815Z</v>
      </c>
      <c r="B13519" s="1" t="s">
        <v>1081</v>
      </c>
      <c r="C13519" s="1" t="s">
        <v>1077</v>
      </c>
      <c r="D13519" t="s">
        <v>1082</v>
      </c>
    </row>
    <row r="13520" spans="1:4" x14ac:dyDescent="0.25">
      <c r="A13520" s="4" t="str">
        <f>HYPERLINK("http://www.autodoc.ru/Web/price/art/VWPAS97816L?analog=on","VWPAS97816L")</f>
        <v>VWPAS97816L</v>
      </c>
      <c r="B13520" s="1" t="s">
        <v>1073</v>
      </c>
      <c r="C13520" s="1" t="s">
        <v>1077</v>
      </c>
      <c r="D13520" t="s">
        <v>1083</v>
      </c>
    </row>
    <row r="13521" spans="1:4" x14ac:dyDescent="0.25">
      <c r="A13521" s="4" t="str">
        <f>HYPERLINK("http://www.autodoc.ru/Web/price/art/VWPAS97817R?analog=on","VWPAS97817R")</f>
        <v>VWPAS97817R</v>
      </c>
      <c r="B13521" s="1" t="s">
        <v>1084</v>
      </c>
      <c r="C13521" s="1" t="s">
        <v>1077</v>
      </c>
      <c r="D13521" t="s">
        <v>1085</v>
      </c>
    </row>
    <row r="13522" spans="1:4" x14ac:dyDescent="0.25">
      <c r="A13522" s="4" t="str">
        <f>HYPERLINK("http://www.autodoc.ru/Web/price/art/VWPAS97818L?analog=on","VWPAS97818L")</f>
        <v>VWPAS97818L</v>
      </c>
      <c r="B13522" s="1" t="s">
        <v>1086</v>
      </c>
      <c r="C13522" s="1" t="s">
        <v>1077</v>
      </c>
      <c r="D13522" t="s">
        <v>1087</v>
      </c>
    </row>
    <row r="13523" spans="1:4" x14ac:dyDescent="0.25">
      <c r="A13523" s="4" t="str">
        <f>HYPERLINK("http://www.autodoc.ru/Web/price/art/VWPAS97818R?analog=on","VWPAS97818R")</f>
        <v>VWPAS97818R</v>
      </c>
      <c r="B13523" s="1" t="s">
        <v>1088</v>
      </c>
      <c r="C13523" s="1" t="s">
        <v>1077</v>
      </c>
      <c r="D13523" t="s">
        <v>1089</v>
      </c>
    </row>
    <row r="13524" spans="1:4" x14ac:dyDescent="0.25">
      <c r="A13524" s="4" t="str">
        <f>HYPERLINK("http://www.autodoc.ru/Web/price/art/VWPAS97819N?analog=on","VWPAS97819N")</f>
        <v>VWPAS97819N</v>
      </c>
      <c r="B13524" s="1" t="s">
        <v>1090</v>
      </c>
      <c r="C13524" s="1" t="s">
        <v>1077</v>
      </c>
      <c r="D13524" t="s">
        <v>1091</v>
      </c>
    </row>
    <row r="13525" spans="1:4" x14ac:dyDescent="0.25">
      <c r="A13525" s="4" t="str">
        <f>HYPERLINK("http://www.autodoc.ru/Web/price/art/VWPAS97840L?analog=on","VWPAS97840L")</f>
        <v>VWPAS97840L</v>
      </c>
      <c r="B13525" s="1" t="s">
        <v>1092</v>
      </c>
      <c r="C13525" s="1" t="s">
        <v>1077</v>
      </c>
      <c r="D13525" t="s">
        <v>1093</v>
      </c>
    </row>
    <row r="13526" spans="1:4" x14ac:dyDescent="0.25">
      <c r="A13526" s="4" t="str">
        <f>HYPERLINK("http://www.autodoc.ru/Web/price/art/VWPAS97840R?analog=on","VWPAS97840R")</f>
        <v>VWPAS97840R</v>
      </c>
      <c r="B13526" s="1" t="s">
        <v>1176</v>
      </c>
      <c r="C13526" s="1" t="s">
        <v>1077</v>
      </c>
      <c r="D13526" t="s">
        <v>1177</v>
      </c>
    </row>
    <row r="13527" spans="1:4" x14ac:dyDescent="0.25">
      <c r="A13527" s="4" t="str">
        <f>HYPERLINK("http://www.autodoc.ru/Web/price/art/AI0A401914?analog=on","AI0A401914")</f>
        <v>AI0A401914</v>
      </c>
      <c r="B13527" s="1" t="s">
        <v>1359</v>
      </c>
      <c r="C13527" s="1" t="s">
        <v>1298</v>
      </c>
      <c r="D13527" t="s">
        <v>1357</v>
      </c>
    </row>
    <row r="13528" spans="1:4" x14ac:dyDescent="0.25">
      <c r="A13528" s="4" t="str">
        <f>HYPERLINK("http://www.autodoc.ru/Web/price/art/AI0A496916?analog=on","AI0A496916")</f>
        <v>AI0A496916</v>
      </c>
      <c r="B13528" s="1" t="s">
        <v>1094</v>
      </c>
      <c r="C13528" s="1" t="s">
        <v>615</v>
      </c>
      <c r="D13528" t="s">
        <v>1095</v>
      </c>
    </row>
    <row r="13529" spans="1:4" x14ac:dyDescent="0.25">
      <c r="A13529" s="4" t="str">
        <f>HYPERLINK("http://www.autodoc.ru/Web/price/art/AI0A496917?analog=on","AI0A496917")</f>
        <v>AI0A496917</v>
      </c>
      <c r="B13529" s="1" t="s">
        <v>1096</v>
      </c>
      <c r="C13529" s="1" t="s">
        <v>615</v>
      </c>
      <c r="D13529" t="s">
        <v>1097</v>
      </c>
    </row>
    <row r="13530" spans="1:4" x14ac:dyDescent="0.25">
      <c r="A13530" s="4" t="str">
        <f>HYPERLINK("http://www.autodoc.ru/Web/price/art/VWPAS00931?analog=on","VWPAS00931")</f>
        <v>VWPAS00931</v>
      </c>
      <c r="B13530" s="1" t="s">
        <v>18554</v>
      </c>
      <c r="C13530" s="1" t="s">
        <v>3014</v>
      </c>
      <c r="D13530" t="s">
        <v>18555</v>
      </c>
    </row>
    <row r="13531" spans="1:4" x14ac:dyDescent="0.25">
      <c r="A13531" s="4" t="str">
        <f>HYPERLINK("http://www.autodoc.ru/Web/price/art/VWPAS97940?analog=on","VWPAS97940")</f>
        <v>VWPAS97940</v>
      </c>
      <c r="B13531" s="1" t="s">
        <v>1100</v>
      </c>
      <c r="C13531" s="1" t="s">
        <v>1077</v>
      </c>
      <c r="D13531" t="s">
        <v>1101</v>
      </c>
    </row>
    <row r="13532" spans="1:4" x14ac:dyDescent="0.25">
      <c r="A13532" s="4" t="str">
        <f>HYPERLINK("http://www.autodoc.ru/Web/price/art/VWPAS01970?analog=on","VWPAS01970")</f>
        <v>VWPAS01970</v>
      </c>
      <c r="B13532" s="1" t="s">
        <v>1814</v>
      </c>
      <c r="C13532" s="1" t="s">
        <v>1298</v>
      </c>
      <c r="D13532" t="s">
        <v>1815</v>
      </c>
    </row>
    <row r="13533" spans="1:4" x14ac:dyDescent="0.25">
      <c r="A13533" s="4" t="str">
        <f>HYPERLINK("http://www.autodoc.ru/Web/price/art/AI0A495972?analog=on","AI0A495972")</f>
        <v>AI0A495972</v>
      </c>
      <c r="B13533" s="1" t="s">
        <v>1190</v>
      </c>
      <c r="C13533" s="1" t="s">
        <v>1186</v>
      </c>
      <c r="D13533" t="s">
        <v>1191</v>
      </c>
    </row>
    <row r="13534" spans="1:4" x14ac:dyDescent="0.25">
      <c r="A13534" s="4" t="str">
        <f>HYPERLINK("http://www.autodoc.ru/Web/price/art/VWPAS979R0L?analog=on","VWPAS979R0L")</f>
        <v>VWPAS979R0L</v>
      </c>
      <c r="B13534" s="1" t="s">
        <v>20575</v>
      </c>
      <c r="C13534" s="1" t="s">
        <v>20576</v>
      </c>
      <c r="D13534" t="s">
        <v>20577</v>
      </c>
    </row>
    <row r="13535" spans="1:4" x14ac:dyDescent="0.25">
      <c r="A13535" s="4" t="str">
        <f>HYPERLINK("http://www.autodoc.ru/Web/price/art/VWPAS979R0R?analog=on","VWPAS979R0R")</f>
        <v>VWPAS979R0R</v>
      </c>
      <c r="B13535" s="1" t="s">
        <v>20578</v>
      </c>
      <c r="C13535" s="1" t="s">
        <v>20576</v>
      </c>
      <c r="D13535" t="s">
        <v>20579</v>
      </c>
    </row>
    <row r="13536" spans="1:4" x14ac:dyDescent="0.25">
      <c r="A13536" s="4" t="str">
        <f>HYPERLINK("http://www.autodoc.ru/Web/price/art/VWPAS979R1L?analog=on","VWPAS979R1L")</f>
        <v>VWPAS979R1L</v>
      </c>
      <c r="B13536" s="1" t="s">
        <v>20575</v>
      </c>
      <c r="C13536" s="1" t="s">
        <v>20576</v>
      </c>
      <c r="D13536" t="s">
        <v>20580</v>
      </c>
    </row>
    <row r="13537" spans="1:4" x14ac:dyDescent="0.25">
      <c r="A13537" s="4" t="str">
        <f>HYPERLINK("http://www.autodoc.ru/Web/price/art/VWPAS979R1R?analog=on","VWPAS979R1R")</f>
        <v>VWPAS979R1R</v>
      </c>
      <c r="B13537" s="1" t="s">
        <v>20578</v>
      </c>
      <c r="C13537" s="1" t="s">
        <v>20576</v>
      </c>
      <c r="D13537" t="s">
        <v>20581</v>
      </c>
    </row>
    <row r="13538" spans="1:4" x14ac:dyDescent="0.25">
      <c r="A13538" s="4" t="str">
        <f>HYPERLINK("http://www.autodoc.ru/Web/price/art/VWPAS979R2L?analog=on","VWPAS979R2L")</f>
        <v>VWPAS979R2L</v>
      </c>
      <c r="B13538" s="1" t="s">
        <v>20582</v>
      </c>
      <c r="C13538" s="1" t="s">
        <v>20576</v>
      </c>
      <c r="D13538" t="s">
        <v>20583</v>
      </c>
    </row>
    <row r="13539" spans="1:4" x14ac:dyDescent="0.25">
      <c r="A13539" s="4" t="str">
        <f>HYPERLINK("http://www.autodoc.ru/Web/price/art/VWPAS979R2R?analog=on","VWPAS979R2R")</f>
        <v>VWPAS979R2R</v>
      </c>
      <c r="B13539" s="1" t="s">
        <v>20584</v>
      </c>
      <c r="C13539" s="1" t="s">
        <v>20576</v>
      </c>
      <c r="D13539" t="s">
        <v>20585</v>
      </c>
    </row>
    <row r="13540" spans="1:4" x14ac:dyDescent="0.25">
      <c r="A13540" s="3" t="s">
        <v>20666</v>
      </c>
      <c r="B13540" s="3"/>
      <c r="C13540" s="3"/>
      <c r="D13540" s="3"/>
    </row>
    <row r="13541" spans="1:4" x14ac:dyDescent="0.25">
      <c r="A13541" s="4" t="str">
        <f>HYPERLINK("http://www.autodoc.ru/Web/price/art/VWPAS05000HN?analog=on","VWPAS05000HN")</f>
        <v>VWPAS05000HN</v>
      </c>
      <c r="B13541" s="1" t="s">
        <v>20667</v>
      </c>
      <c r="C13541" s="1" t="s">
        <v>725</v>
      </c>
      <c r="D13541" t="s">
        <v>20668</v>
      </c>
    </row>
    <row r="13542" spans="1:4" x14ac:dyDescent="0.25">
      <c r="A13542" s="4" t="str">
        <f>HYPERLINK("http://www.autodoc.ru/Web/price/art/VWPAS05001BN?analog=on","VWPAS05001BN")</f>
        <v>VWPAS05001BN</v>
      </c>
      <c r="B13542" s="1" t="s">
        <v>20669</v>
      </c>
      <c r="C13542" s="1" t="s">
        <v>725</v>
      </c>
      <c r="D13542" t="s">
        <v>20670</v>
      </c>
    </row>
    <row r="13543" spans="1:4" x14ac:dyDescent="0.25">
      <c r="A13543" s="4" t="str">
        <f>HYPERLINK("http://www.autodoc.ru/Web/price/art/VWPAS05002HL?analog=on","VWPAS05002HL")</f>
        <v>VWPAS05002HL</v>
      </c>
      <c r="B13543" s="1" t="s">
        <v>20671</v>
      </c>
      <c r="C13543" s="1" t="s">
        <v>725</v>
      </c>
      <c r="D13543" t="s">
        <v>20672</v>
      </c>
    </row>
    <row r="13544" spans="1:4" x14ac:dyDescent="0.25">
      <c r="A13544" s="4" t="str">
        <f>HYPERLINK("http://www.autodoc.ru/Web/price/art/VWPAS05002HR?analog=on","VWPAS05002HR")</f>
        <v>VWPAS05002HR</v>
      </c>
      <c r="B13544" s="1" t="s">
        <v>20673</v>
      </c>
      <c r="C13544" s="1" t="s">
        <v>725</v>
      </c>
      <c r="D13544" t="s">
        <v>20674</v>
      </c>
    </row>
    <row r="13545" spans="1:4" x14ac:dyDescent="0.25">
      <c r="A13545" s="4" t="str">
        <f>HYPERLINK("http://www.autodoc.ru/Web/price/art/VWPAS05003BL?analog=on","VWPAS05003BL")</f>
        <v>VWPAS05003BL</v>
      </c>
      <c r="B13545" s="1" t="s">
        <v>20675</v>
      </c>
      <c r="C13545" s="1" t="s">
        <v>725</v>
      </c>
      <c r="D13545" t="s">
        <v>20676</v>
      </c>
    </row>
    <row r="13546" spans="1:4" x14ac:dyDescent="0.25">
      <c r="A13546" s="4" t="str">
        <f>HYPERLINK("http://www.autodoc.ru/Web/price/art/VWPAS05003BR?analog=on","VWPAS05003BR")</f>
        <v>VWPAS05003BR</v>
      </c>
      <c r="B13546" s="1" t="s">
        <v>20677</v>
      </c>
      <c r="C13546" s="1" t="s">
        <v>725</v>
      </c>
      <c r="D13546" t="s">
        <v>20678</v>
      </c>
    </row>
    <row r="13547" spans="1:4" x14ac:dyDescent="0.25">
      <c r="A13547" s="4" t="str">
        <f>HYPERLINK("http://www.autodoc.ru/Web/price/art/VWPAS05004HN?analog=on","VWPAS05004HN")</f>
        <v>VWPAS05004HN</v>
      </c>
      <c r="B13547" s="1" t="s">
        <v>20667</v>
      </c>
      <c r="C13547" s="1" t="s">
        <v>725</v>
      </c>
      <c r="D13547" t="s">
        <v>20679</v>
      </c>
    </row>
    <row r="13548" spans="1:4" x14ac:dyDescent="0.25">
      <c r="A13548" s="4" t="str">
        <f>HYPERLINK("http://www.autodoc.ru/Web/price/art/VWPAS05005BN?analog=on","VWPAS05005BN")</f>
        <v>VWPAS05005BN</v>
      </c>
      <c r="B13548" s="1" t="s">
        <v>20669</v>
      </c>
      <c r="C13548" s="1" t="s">
        <v>725</v>
      </c>
      <c r="D13548" t="s">
        <v>20680</v>
      </c>
    </row>
    <row r="13549" spans="1:4" x14ac:dyDescent="0.25">
      <c r="A13549" s="4" t="str">
        <f>HYPERLINK("http://www.autodoc.ru/Web/price/art/VWPAS05006BN?analog=on","VWPAS05006BN")</f>
        <v>VWPAS05006BN</v>
      </c>
      <c r="B13549" s="1" t="s">
        <v>20669</v>
      </c>
      <c r="C13549" s="1" t="s">
        <v>725</v>
      </c>
      <c r="D13549" t="s">
        <v>20681</v>
      </c>
    </row>
    <row r="13550" spans="1:4" x14ac:dyDescent="0.25">
      <c r="A13550" s="4" t="str">
        <f>HYPERLINK("http://www.autodoc.ru/Web/price/art/VWPAS05007HN?analog=on","VWPAS05007HN")</f>
        <v>VWPAS05007HN</v>
      </c>
      <c r="B13550" s="1" t="s">
        <v>20667</v>
      </c>
      <c r="C13550" s="1" t="s">
        <v>725</v>
      </c>
      <c r="D13550" t="s">
        <v>20682</v>
      </c>
    </row>
    <row r="13551" spans="1:4" x14ac:dyDescent="0.25">
      <c r="A13551" s="4" t="str">
        <f>HYPERLINK("http://www.autodoc.ru/Web/price/art/VWPAS05007BN?analog=on","VWPAS05007BN")</f>
        <v>VWPAS05007BN</v>
      </c>
      <c r="B13551" s="1" t="s">
        <v>20669</v>
      </c>
      <c r="C13551" s="1" t="s">
        <v>725</v>
      </c>
      <c r="D13551" t="s">
        <v>20683</v>
      </c>
    </row>
    <row r="13552" spans="1:4" x14ac:dyDescent="0.25">
      <c r="A13552" s="4" t="str">
        <f>HYPERLINK("http://www.autodoc.ru/Web/price/art/VWPAS05008HN?analog=on","VWPAS05008HN")</f>
        <v>VWPAS05008HN</v>
      </c>
      <c r="B13552" s="1" t="s">
        <v>20667</v>
      </c>
      <c r="C13552" s="1" t="s">
        <v>725</v>
      </c>
      <c r="D13552" t="s">
        <v>20684</v>
      </c>
    </row>
    <row r="13553" spans="1:4" x14ac:dyDescent="0.25">
      <c r="A13553" s="4" t="str">
        <f>HYPERLINK("http://www.autodoc.ru/Web/price/art/VWPAS05009BN?analog=on","VWPAS05009BN")</f>
        <v>VWPAS05009BN</v>
      </c>
      <c r="B13553" s="1" t="s">
        <v>20669</v>
      </c>
      <c r="C13553" s="1" t="s">
        <v>725</v>
      </c>
      <c r="D13553" t="s">
        <v>20685</v>
      </c>
    </row>
    <row r="13554" spans="1:4" x14ac:dyDescent="0.25">
      <c r="A13554" s="4" t="str">
        <f>HYPERLINK("http://www.autodoc.ru/Web/price/art/VWPAS05040WL?analog=on","VWPAS05040WL")</f>
        <v>VWPAS05040WL</v>
      </c>
      <c r="B13554" s="1" t="s">
        <v>20686</v>
      </c>
      <c r="C13554" s="1" t="s">
        <v>725</v>
      </c>
      <c r="D13554" t="s">
        <v>20687</v>
      </c>
    </row>
    <row r="13555" spans="1:4" x14ac:dyDescent="0.25">
      <c r="A13555" s="4" t="str">
        <f>HYPERLINK("http://www.autodoc.ru/Web/price/art/VWPAS05040WR?analog=on","VWPAS05040WR")</f>
        <v>VWPAS05040WR</v>
      </c>
      <c r="B13555" s="1" t="s">
        <v>20688</v>
      </c>
      <c r="C13555" s="1" t="s">
        <v>725</v>
      </c>
      <c r="D13555" t="s">
        <v>20689</v>
      </c>
    </row>
    <row r="13556" spans="1:4" x14ac:dyDescent="0.25">
      <c r="A13556" s="4" t="str">
        <f>HYPERLINK("http://www.autodoc.ru/Web/price/art/VWPAS05041YL?analog=on","VWPAS05041YL")</f>
        <v>VWPAS05041YL</v>
      </c>
      <c r="B13556" s="1" t="s">
        <v>20690</v>
      </c>
      <c r="C13556" s="1" t="s">
        <v>725</v>
      </c>
      <c r="D13556" t="s">
        <v>20691</v>
      </c>
    </row>
    <row r="13557" spans="1:4" x14ac:dyDescent="0.25">
      <c r="A13557" s="4" t="str">
        <f>HYPERLINK("http://www.autodoc.ru/Web/price/art/VWPAS05041YR?analog=on","VWPAS05041YR")</f>
        <v>VWPAS05041YR</v>
      </c>
      <c r="B13557" s="1" t="s">
        <v>20692</v>
      </c>
      <c r="C13557" s="1" t="s">
        <v>725</v>
      </c>
      <c r="D13557" t="s">
        <v>20693</v>
      </c>
    </row>
    <row r="13558" spans="1:4" x14ac:dyDescent="0.25">
      <c r="A13558" s="4" t="str">
        <f>HYPERLINK("http://www.autodoc.ru/Web/price/art/VWPAS05042WL?analog=on","VWPAS05042WL")</f>
        <v>VWPAS05042WL</v>
      </c>
      <c r="B13558" s="1" t="s">
        <v>20686</v>
      </c>
      <c r="C13558" s="1" t="s">
        <v>725</v>
      </c>
      <c r="D13558" t="s">
        <v>20694</v>
      </c>
    </row>
    <row r="13559" spans="1:4" x14ac:dyDescent="0.25">
      <c r="A13559" s="4" t="str">
        <f>HYPERLINK("http://www.autodoc.ru/Web/price/art/VWPAS05042WR?analog=on","VWPAS05042WR")</f>
        <v>VWPAS05042WR</v>
      </c>
      <c r="B13559" s="1" t="s">
        <v>20688</v>
      </c>
      <c r="C13559" s="1" t="s">
        <v>725</v>
      </c>
      <c r="D13559" t="s">
        <v>20695</v>
      </c>
    </row>
    <row r="13560" spans="1:4" x14ac:dyDescent="0.25">
      <c r="A13560" s="4" t="str">
        <f>HYPERLINK("http://www.autodoc.ru/Web/price/art/VWPAS05043YL?analog=on","VWPAS05043YL")</f>
        <v>VWPAS05043YL</v>
      </c>
      <c r="B13560" s="1" t="s">
        <v>20690</v>
      </c>
      <c r="C13560" s="1" t="s">
        <v>725</v>
      </c>
      <c r="D13560" t="s">
        <v>20696</v>
      </c>
    </row>
    <row r="13561" spans="1:4" x14ac:dyDescent="0.25">
      <c r="A13561" s="4" t="str">
        <f>HYPERLINK("http://www.autodoc.ru/Web/price/art/VWPAS05070L?analog=on","VWPAS05070L")</f>
        <v>VWPAS05070L</v>
      </c>
      <c r="B13561" s="1" t="s">
        <v>20697</v>
      </c>
      <c r="C13561" s="1" t="s">
        <v>725</v>
      </c>
      <c r="D13561" t="s">
        <v>20698</v>
      </c>
    </row>
    <row r="13562" spans="1:4" x14ac:dyDescent="0.25">
      <c r="A13562" s="4" t="str">
        <f>HYPERLINK("http://www.autodoc.ru/Web/price/art/VWPAS05070R?analog=on","VWPAS05070R")</f>
        <v>VWPAS05070R</v>
      </c>
      <c r="B13562" s="1" t="s">
        <v>20699</v>
      </c>
      <c r="C13562" s="1" t="s">
        <v>725</v>
      </c>
      <c r="D13562" t="s">
        <v>20700</v>
      </c>
    </row>
    <row r="13563" spans="1:4" x14ac:dyDescent="0.25">
      <c r="A13563" s="4" t="str">
        <f>HYPERLINK("http://www.autodoc.ru/Web/price/art/VWPAS05071L?analog=on","VWPAS05071L")</f>
        <v>VWPAS05071L</v>
      </c>
      <c r="B13563" s="1" t="s">
        <v>20701</v>
      </c>
      <c r="C13563" s="1" t="s">
        <v>725</v>
      </c>
      <c r="D13563" t="s">
        <v>20702</v>
      </c>
    </row>
    <row r="13564" spans="1:4" x14ac:dyDescent="0.25">
      <c r="A13564" s="4" t="str">
        <f>HYPERLINK("http://www.autodoc.ru/Web/price/art/VWPAS05071R?analog=on","VWPAS05071R")</f>
        <v>VWPAS05071R</v>
      </c>
      <c r="B13564" s="1" t="s">
        <v>20703</v>
      </c>
      <c r="C13564" s="1" t="s">
        <v>725</v>
      </c>
      <c r="D13564" t="s">
        <v>20704</v>
      </c>
    </row>
    <row r="13565" spans="1:4" x14ac:dyDescent="0.25">
      <c r="A13565" s="4" t="str">
        <f>HYPERLINK("http://www.autodoc.ru/Web/price/art/VWPAS05072L?analog=on","VWPAS05072L")</f>
        <v>VWPAS05072L</v>
      </c>
      <c r="B13565" s="1" t="s">
        <v>20701</v>
      </c>
      <c r="C13565" s="1" t="s">
        <v>725</v>
      </c>
      <c r="D13565" t="s">
        <v>20705</v>
      </c>
    </row>
    <row r="13566" spans="1:4" x14ac:dyDescent="0.25">
      <c r="A13566" s="4" t="str">
        <f>HYPERLINK("http://www.autodoc.ru/Web/price/art/VWPAS05072R?analog=on","VWPAS05072R")</f>
        <v>VWPAS05072R</v>
      </c>
      <c r="B13566" s="1" t="s">
        <v>20703</v>
      </c>
      <c r="C13566" s="1" t="s">
        <v>725</v>
      </c>
      <c r="D13566" t="s">
        <v>20706</v>
      </c>
    </row>
    <row r="13567" spans="1:4" x14ac:dyDescent="0.25">
      <c r="A13567" s="4" t="str">
        <f>HYPERLINK("http://www.autodoc.ru/Web/price/art/VWPAS05073L?analog=on","VWPAS05073L")</f>
        <v>VWPAS05073L</v>
      </c>
      <c r="B13567" s="1" t="s">
        <v>20697</v>
      </c>
      <c r="C13567" s="1" t="s">
        <v>725</v>
      </c>
      <c r="D13567" t="s">
        <v>20707</v>
      </c>
    </row>
    <row r="13568" spans="1:4" x14ac:dyDescent="0.25">
      <c r="A13568" s="4" t="str">
        <f>HYPERLINK("http://www.autodoc.ru/Web/price/art/VWPAS05073R?analog=on","VWPAS05073R")</f>
        <v>VWPAS05073R</v>
      </c>
      <c r="B13568" s="1" t="s">
        <v>20699</v>
      </c>
      <c r="C13568" s="1" t="s">
        <v>725</v>
      </c>
      <c r="D13568" t="s">
        <v>20708</v>
      </c>
    </row>
    <row r="13569" spans="1:4" x14ac:dyDescent="0.25">
      <c r="A13569" s="4" t="str">
        <f>HYPERLINK("http://www.autodoc.ru/Web/price/art/VWPAS05080L?analog=on","VWPAS05080L")</f>
        <v>VWPAS05080L</v>
      </c>
      <c r="C13569" s="1" t="s">
        <v>725</v>
      </c>
      <c r="D13569" t="s">
        <v>20241</v>
      </c>
    </row>
    <row r="13570" spans="1:4" x14ac:dyDescent="0.25">
      <c r="A13570" s="4" t="str">
        <f>HYPERLINK("http://www.autodoc.ru/Web/price/art/VWPAS05080R?analog=on","VWPAS05080R")</f>
        <v>VWPAS05080R</v>
      </c>
      <c r="C13570" s="1" t="s">
        <v>725</v>
      </c>
      <c r="D13570" t="s">
        <v>20242</v>
      </c>
    </row>
    <row r="13571" spans="1:4" x14ac:dyDescent="0.25">
      <c r="A13571" s="4" t="str">
        <f>HYPERLINK("http://www.autodoc.ru/Web/price/art/VWPAS05100?analog=on","VWPAS05100")</f>
        <v>VWPAS05100</v>
      </c>
      <c r="B13571" s="1" t="s">
        <v>20709</v>
      </c>
      <c r="C13571" s="1" t="s">
        <v>725</v>
      </c>
      <c r="D13571" t="s">
        <v>20710</v>
      </c>
    </row>
    <row r="13572" spans="1:4" x14ac:dyDescent="0.25">
      <c r="A13572" s="4" t="str">
        <f>HYPERLINK("http://www.autodoc.ru/Web/price/art/VWPAS05101?analog=on","VWPAS05101")</f>
        <v>VWPAS05101</v>
      </c>
      <c r="B13572" s="1" t="s">
        <v>20711</v>
      </c>
      <c r="C13572" s="1" t="s">
        <v>725</v>
      </c>
      <c r="D13572" t="s">
        <v>20712</v>
      </c>
    </row>
    <row r="13573" spans="1:4" x14ac:dyDescent="0.25">
      <c r="A13573" s="4" t="str">
        <f>HYPERLINK("http://www.autodoc.ru/Web/price/art/VWPAS05103?analog=on","VWPAS05103")</f>
        <v>VWPAS05103</v>
      </c>
      <c r="C13573" s="1" t="s">
        <v>725</v>
      </c>
      <c r="D13573" t="s">
        <v>20713</v>
      </c>
    </row>
    <row r="13574" spans="1:4" x14ac:dyDescent="0.25">
      <c r="A13574" s="4" t="str">
        <f>HYPERLINK("http://www.autodoc.ru/Web/price/art/VWPAS05160X?analog=on","VWPAS05160X")</f>
        <v>VWPAS05160X</v>
      </c>
      <c r="B13574" s="1" t="s">
        <v>20714</v>
      </c>
      <c r="C13574" s="1" t="s">
        <v>725</v>
      </c>
      <c r="D13574" t="s">
        <v>20715</v>
      </c>
    </row>
    <row r="13575" spans="1:4" x14ac:dyDescent="0.25">
      <c r="A13575" s="4" t="str">
        <f>HYPERLINK("http://www.autodoc.ru/Web/price/art/VWPAS05161X?analog=on","VWPAS05161X")</f>
        <v>VWPAS05161X</v>
      </c>
      <c r="B13575" s="1" t="s">
        <v>20716</v>
      </c>
      <c r="C13575" s="1" t="s">
        <v>725</v>
      </c>
      <c r="D13575" t="s">
        <v>20717</v>
      </c>
    </row>
    <row r="13576" spans="1:4" x14ac:dyDescent="0.25">
      <c r="A13576" s="4" t="str">
        <f>HYPERLINK("http://www.autodoc.ru/Web/price/art/VWPAS05162?analog=on","VWPAS05162")</f>
        <v>VWPAS05162</v>
      </c>
      <c r="B13576" s="1" t="s">
        <v>20714</v>
      </c>
      <c r="C13576" s="1" t="s">
        <v>725</v>
      </c>
      <c r="D13576" t="s">
        <v>20718</v>
      </c>
    </row>
    <row r="13577" spans="1:4" x14ac:dyDescent="0.25">
      <c r="A13577" s="4" t="str">
        <f>HYPERLINK("http://www.autodoc.ru/Web/price/art/VWPAS05163?analog=on","VWPAS05163")</f>
        <v>VWPAS05163</v>
      </c>
      <c r="B13577" s="1" t="s">
        <v>20716</v>
      </c>
      <c r="C13577" s="1" t="s">
        <v>725</v>
      </c>
      <c r="D13577" t="s">
        <v>20719</v>
      </c>
    </row>
    <row r="13578" spans="1:4" x14ac:dyDescent="0.25">
      <c r="A13578" s="4" t="str">
        <f>HYPERLINK("http://www.autodoc.ru/Web/price/art/VWPAS05164?analog=on","VWPAS05164")</f>
        <v>VWPAS05164</v>
      </c>
      <c r="B13578" s="1" t="s">
        <v>20720</v>
      </c>
      <c r="C13578" s="1" t="s">
        <v>725</v>
      </c>
      <c r="D13578" t="s">
        <v>20721</v>
      </c>
    </row>
    <row r="13579" spans="1:4" x14ac:dyDescent="0.25">
      <c r="A13579" s="4" t="str">
        <f>HYPERLINK("http://www.autodoc.ru/Web/price/art/VWPAS05165?analog=on","VWPAS05165")</f>
        <v>VWPAS05165</v>
      </c>
      <c r="B13579" s="1" t="s">
        <v>20714</v>
      </c>
      <c r="C13579" s="1" t="s">
        <v>725</v>
      </c>
      <c r="D13579" t="s">
        <v>20722</v>
      </c>
    </row>
    <row r="13580" spans="1:4" x14ac:dyDescent="0.25">
      <c r="A13580" s="4" t="str">
        <f>HYPERLINK("http://www.autodoc.ru/Web/price/art/VWPAS05166?analog=on","VWPAS05166")</f>
        <v>VWPAS05166</v>
      </c>
      <c r="B13580" s="1" t="s">
        <v>20716</v>
      </c>
      <c r="C13580" s="1" t="s">
        <v>725</v>
      </c>
      <c r="D13580" t="s">
        <v>20723</v>
      </c>
    </row>
    <row r="13581" spans="1:4" x14ac:dyDescent="0.25">
      <c r="A13581" s="4" t="str">
        <f>HYPERLINK("http://www.autodoc.ru/Web/price/art/VWPAS05170BL?analog=on","VWPAS05170BL")</f>
        <v>VWPAS05170BL</v>
      </c>
      <c r="B13581" s="1" t="s">
        <v>20724</v>
      </c>
      <c r="C13581" s="1" t="s">
        <v>725</v>
      </c>
      <c r="D13581" t="s">
        <v>20725</v>
      </c>
    </row>
    <row r="13582" spans="1:4" x14ac:dyDescent="0.25">
      <c r="A13582" s="4" t="str">
        <f>HYPERLINK("http://www.autodoc.ru/Web/price/art/VWPAS05170BR?analog=on","VWPAS05170BR")</f>
        <v>VWPAS05170BR</v>
      </c>
      <c r="B13582" s="1" t="s">
        <v>20726</v>
      </c>
      <c r="C13582" s="1" t="s">
        <v>725</v>
      </c>
      <c r="D13582" t="s">
        <v>20727</v>
      </c>
    </row>
    <row r="13583" spans="1:4" x14ac:dyDescent="0.25">
      <c r="A13583" s="4" t="str">
        <f>HYPERLINK("http://www.autodoc.ru/Web/price/art/VWPAS05171L?analog=on","VWPAS05171L")</f>
        <v>VWPAS05171L</v>
      </c>
      <c r="B13583" s="1" t="s">
        <v>20724</v>
      </c>
      <c r="C13583" s="1" t="s">
        <v>725</v>
      </c>
      <c r="D13583" t="s">
        <v>20728</v>
      </c>
    </row>
    <row r="13584" spans="1:4" x14ac:dyDescent="0.25">
      <c r="A13584" s="4" t="str">
        <f>HYPERLINK("http://www.autodoc.ru/Web/price/art/VWPAS05171R?analog=on","VWPAS05171R")</f>
        <v>VWPAS05171R</v>
      </c>
      <c r="B13584" s="1" t="s">
        <v>20726</v>
      </c>
      <c r="C13584" s="1" t="s">
        <v>725</v>
      </c>
      <c r="D13584" t="s">
        <v>20729</v>
      </c>
    </row>
    <row r="13585" spans="1:4" x14ac:dyDescent="0.25">
      <c r="A13585" s="4" t="str">
        <f>HYPERLINK("http://www.autodoc.ru/Web/price/art/VWPAS05190L?analog=on","VWPAS05190L")</f>
        <v>VWPAS05190L</v>
      </c>
      <c r="B13585" s="1" t="s">
        <v>20730</v>
      </c>
      <c r="C13585" s="1" t="s">
        <v>725</v>
      </c>
      <c r="D13585" t="s">
        <v>20731</v>
      </c>
    </row>
    <row r="13586" spans="1:4" x14ac:dyDescent="0.25">
      <c r="A13586" s="4" t="str">
        <f>HYPERLINK("http://www.autodoc.ru/Web/price/art/VWPAS05190R?analog=on","VWPAS05190R")</f>
        <v>VWPAS05190R</v>
      </c>
      <c r="B13586" s="1" t="s">
        <v>20732</v>
      </c>
      <c r="C13586" s="1" t="s">
        <v>725</v>
      </c>
      <c r="D13586" t="s">
        <v>20733</v>
      </c>
    </row>
    <row r="13587" spans="1:4" x14ac:dyDescent="0.25">
      <c r="A13587" s="4" t="str">
        <f>HYPERLINK("http://www.autodoc.ru/Web/price/art/VWPAS05191L?analog=on","VWPAS05191L")</f>
        <v>VWPAS05191L</v>
      </c>
      <c r="B13587" s="1" t="s">
        <v>20734</v>
      </c>
      <c r="C13587" s="1" t="s">
        <v>725</v>
      </c>
      <c r="D13587" t="s">
        <v>20622</v>
      </c>
    </row>
    <row r="13588" spans="1:4" x14ac:dyDescent="0.25">
      <c r="A13588" s="4" t="str">
        <f>HYPERLINK("http://www.autodoc.ru/Web/price/art/VWPAS05191R?analog=on","VWPAS05191R")</f>
        <v>VWPAS05191R</v>
      </c>
      <c r="B13588" s="1" t="s">
        <v>20734</v>
      </c>
      <c r="C13588" s="1" t="s">
        <v>725</v>
      </c>
      <c r="D13588" t="s">
        <v>20624</v>
      </c>
    </row>
    <row r="13589" spans="1:4" x14ac:dyDescent="0.25">
      <c r="A13589" s="4" t="str">
        <f>HYPERLINK("http://www.autodoc.ru/Web/price/art/VWPAS05192C?analog=on","VWPAS05192C")</f>
        <v>VWPAS05192C</v>
      </c>
      <c r="B13589" s="1" t="s">
        <v>20735</v>
      </c>
      <c r="C13589" s="1" t="s">
        <v>725</v>
      </c>
      <c r="D13589" t="s">
        <v>20736</v>
      </c>
    </row>
    <row r="13590" spans="1:4" x14ac:dyDescent="0.25">
      <c r="A13590" s="4" t="str">
        <f>HYPERLINK("http://www.autodoc.ru/Web/price/art/VWPAS05193N?analog=on","VWPAS05193N")</f>
        <v>VWPAS05193N</v>
      </c>
      <c r="B13590" s="1" t="s">
        <v>20737</v>
      </c>
      <c r="C13590" s="1" t="s">
        <v>725</v>
      </c>
      <c r="D13590" t="s">
        <v>20738</v>
      </c>
    </row>
    <row r="13591" spans="1:4" x14ac:dyDescent="0.25">
      <c r="A13591" s="4" t="str">
        <f>HYPERLINK("http://www.autodoc.ru/Web/price/art/VWPAS05194C?analog=on","VWPAS05194C")</f>
        <v>VWPAS05194C</v>
      </c>
      <c r="B13591" s="1" t="s">
        <v>20735</v>
      </c>
      <c r="C13591" s="1" t="s">
        <v>725</v>
      </c>
      <c r="D13591" t="s">
        <v>20739</v>
      </c>
    </row>
    <row r="13592" spans="1:4" x14ac:dyDescent="0.25">
      <c r="A13592" s="4" t="str">
        <f>HYPERLINK("http://www.autodoc.ru/Web/price/art/VWPAS05195L?analog=on","VWPAS05195L")</f>
        <v>VWPAS05195L</v>
      </c>
      <c r="B13592" s="1" t="s">
        <v>20730</v>
      </c>
      <c r="C13592" s="1" t="s">
        <v>725</v>
      </c>
      <c r="D13592" t="s">
        <v>20740</v>
      </c>
    </row>
    <row r="13593" spans="1:4" x14ac:dyDescent="0.25">
      <c r="A13593" s="4" t="str">
        <f>HYPERLINK("http://www.autodoc.ru/Web/price/art/VWPAS05195R?analog=on","VWPAS05195R")</f>
        <v>VWPAS05195R</v>
      </c>
      <c r="B13593" s="1" t="s">
        <v>20732</v>
      </c>
      <c r="C13593" s="1" t="s">
        <v>725</v>
      </c>
      <c r="D13593" t="s">
        <v>20741</v>
      </c>
    </row>
    <row r="13594" spans="1:4" x14ac:dyDescent="0.25">
      <c r="A13594" s="4" t="str">
        <f>HYPERLINK("http://www.autodoc.ru/Web/price/art/VWPAS05220?analog=on","VWPAS05220")</f>
        <v>VWPAS05220</v>
      </c>
      <c r="B13594" s="1" t="s">
        <v>20742</v>
      </c>
      <c r="C13594" s="1" t="s">
        <v>725</v>
      </c>
      <c r="D13594" t="s">
        <v>20498</v>
      </c>
    </row>
    <row r="13595" spans="1:4" x14ac:dyDescent="0.25">
      <c r="A13595" s="4" t="str">
        <f>HYPERLINK("http://www.autodoc.ru/Web/price/art/VWPAS05240?analog=on","VWPAS05240")</f>
        <v>VWPAS05240</v>
      </c>
      <c r="B13595" s="1" t="s">
        <v>20743</v>
      </c>
      <c r="C13595" s="1" t="s">
        <v>725</v>
      </c>
      <c r="D13595" t="s">
        <v>20265</v>
      </c>
    </row>
    <row r="13596" spans="1:4" x14ac:dyDescent="0.25">
      <c r="A13596" s="4" t="str">
        <f>HYPERLINK("http://www.autodoc.ru/Web/price/art/VWPAS05241?analog=on","VWPAS05241")</f>
        <v>VWPAS05241</v>
      </c>
      <c r="B13596" s="1" t="s">
        <v>20743</v>
      </c>
      <c r="C13596" s="1" t="s">
        <v>725</v>
      </c>
      <c r="D13596" t="s">
        <v>20744</v>
      </c>
    </row>
    <row r="13597" spans="1:4" x14ac:dyDescent="0.25">
      <c r="A13597" s="4" t="str">
        <f>HYPERLINK("http://www.autodoc.ru/Web/price/art/VWPAS05270L?analog=on","VWPAS05270L")</f>
        <v>VWPAS05270L</v>
      </c>
      <c r="B13597" s="1" t="s">
        <v>20745</v>
      </c>
      <c r="C13597" s="1" t="s">
        <v>725</v>
      </c>
      <c r="D13597" t="s">
        <v>20401</v>
      </c>
    </row>
    <row r="13598" spans="1:4" x14ac:dyDescent="0.25">
      <c r="A13598" s="4" t="str">
        <f>HYPERLINK("http://www.autodoc.ru/Web/price/art/VWPAS05270R?analog=on","VWPAS05270R")</f>
        <v>VWPAS05270R</v>
      </c>
      <c r="B13598" s="1" t="s">
        <v>20746</v>
      </c>
      <c r="C13598" s="1" t="s">
        <v>725</v>
      </c>
      <c r="D13598" t="s">
        <v>20403</v>
      </c>
    </row>
    <row r="13599" spans="1:4" x14ac:dyDescent="0.25">
      <c r="A13599" s="4" t="str">
        <f>HYPERLINK("http://www.autodoc.ru/Web/price/art/VWPAS05300L?analog=on","VWPAS05300L")</f>
        <v>VWPAS05300L</v>
      </c>
      <c r="B13599" s="1" t="s">
        <v>20747</v>
      </c>
      <c r="C13599" s="1" t="s">
        <v>725</v>
      </c>
      <c r="D13599" t="s">
        <v>20748</v>
      </c>
    </row>
    <row r="13600" spans="1:4" x14ac:dyDescent="0.25">
      <c r="A13600" s="4" t="str">
        <f>HYPERLINK("http://www.autodoc.ru/Web/price/art/VWPAS05300R?analog=on","VWPAS05300R")</f>
        <v>VWPAS05300R</v>
      </c>
      <c r="B13600" s="1" t="s">
        <v>20749</v>
      </c>
      <c r="C13600" s="1" t="s">
        <v>725</v>
      </c>
      <c r="D13600" t="s">
        <v>20750</v>
      </c>
    </row>
    <row r="13601" spans="1:4" x14ac:dyDescent="0.25">
      <c r="A13601" s="4" t="str">
        <f>HYPERLINK("http://www.autodoc.ru/Web/price/art/VWPAS05301L?analog=on","VWPAS05301L")</f>
        <v>VWPAS05301L</v>
      </c>
      <c r="B13601" s="1" t="s">
        <v>20751</v>
      </c>
      <c r="C13601" s="1" t="s">
        <v>725</v>
      </c>
      <c r="D13601" t="s">
        <v>20752</v>
      </c>
    </row>
    <row r="13602" spans="1:4" x14ac:dyDescent="0.25">
      <c r="A13602" s="4" t="str">
        <f>HYPERLINK("http://www.autodoc.ru/Web/price/art/VWPAS05301R?analog=on","VWPAS05301R")</f>
        <v>VWPAS05301R</v>
      </c>
      <c r="B13602" s="1" t="s">
        <v>20753</v>
      </c>
      <c r="C13602" s="1" t="s">
        <v>725</v>
      </c>
      <c r="D13602" t="s">
        <v>20754</v>
      </c>
    </row>
    <row r="13603" spans="1:4" x14ac:dyDescent="0.25">
      <c r="A13603" s="4" t="str">
        <f>HYPERLINK("http://www.autodoc.ru/Web/price/art/VWPAS05302L?analog=on","VWPAS05302L")</f>
        <v>VWPAS05302L</v>
      </c>
      <c r="B13603" s="1" t="s">
        <v>20751</v>
      </c>
      <c r="C13603" s="1" t="s">
        <v>725</v>
      </c>
      <c r="D13603" t="s">
        <v>20755</v>
      </c>
    </row>
    <row r="13604" spans="1:4" x14ac:dyDescent="0.25">
      <c r="A13604" s="4" t="str">
        <f>HYPERLINK("http://www.autodoc.ru/Web/price/art/VWPAS05302R?analog=on","VWPAS05302R")</f>
        <v>VWPAS05302R</v>
      </c>
      <c r="B13604" s="1" t="s">
        <v>20753</v>
      </c>
      <c r="C13604" s="1" t="s">
        <v>725</v>
      </c>
      <c r="D13604" t="s">
        <v>20756</v>
      </c>
    </row>
    <row r="13605" spans="1:4" x14ac:dyDescent="0.25">
      <c r="A13605" s="4" t="str">
        <f>HYPERLINK("http://www.autodoc.ru/Web/price/art/VWPAS05303L?analog=on","VWPAS05303L")</f>
        <v>VWPAS05303L</v>
      </c>
      <c r="B13605" s="1" t="s">
        <v>20747</v>
      </c>
      <c r="C13605" s="1" t="s">
        <v>725</v>
      </c>
      <c r="D13605" t="s">
        <v>20757</v>
      </c>
    </row>
    <row r="13606" spans="1:4" x14ac:dyDescent="0.25">
      <c r="A13606" s="4" t="str">
        <f>HYPERLINK("http://www.autodoc.ru/Web/price/art/VWPAS05303R?analog=on","VWPAS05303R")</f>
        <v>VWPAS05303R</v>
      </c>
      <c r="B13606" s="1" t="s">
        <v>20749</v>
      </c>
      <c r="C13606" s="1" t="s">
        <v>725</v>
      </c>
      <c r="D13606" t="s">
        <v>20758</v>
      </c>
    </row>
    <row r="13607" spans="1:4" x14ac:dyDescent="0.25">
      <c r="A13607" s="4" t="str">
        <f>HYPERLINK("http://www.autodoc.ru/Web/price/art/VWPAS05310N?analog=on","VWPAS05310N")</f>
        <v>VWPAS05310N</v>
      </c>
      <c r="B13607" s="1" t="s">
        <v>20759</v>
      </c>
      <c r="C13607" s="1" t="s">
        <v>725</v>
      </c>
      <c r="D13607" t="s">
        <v>20760</v>
      </c>
    </row>
    <row r="13608" spans="1:4" x14ac:dyDescent="0.25">
      <c r="A13608" s="4" t="str">
        <f>HYPERLINK("http://www.autodoc.ru/Web/price/art/VWPAS05330?analog=on","VWPAS05330")</f>
        <v>VWPAS05330</v>
      </c>
      <c r="B13608" s="1" t="s">
        <v>20761</v>
      </c>
      <c r="C13608" s="1" t="s">
        <v>725</v>
      </c>
      <c r="D13608" t="s">
        <v>20279</v>
      </c>
    </row>
    <row r="13609" spans="1:4" x14ac:dyDescent="0.25">
      <c r="A13609" s="4" t="str">
        <f>HYPERLINK("http://www.autodoc.ru/Web/price/art/VWPAS05350?analog=on","VWPAS05350")</f>
        <v>VWPAS05350</v>
      </c>
      <c r="B13609" s="1" t="s">
        <v>20762</v>
      </c>
      <c r="C13609" s="1" t="s">
        <v>725</v>
      </c>
      <c r="D13609" t="s">
        <v>20763</v>
      </c>
    </row>
    <row r="13610" spans="1:4" x14ac:dyDescent="0.25">
      <c r="A13610" s="4" t="str">
        <f>HYPERLINK("http://www.autodoc.ru/Web/price/art/VWPAS05380?analog=on","VWPAS05380")</f>
        <v>VWPAS05380</v>
      </c>
      <c r="B13610" s="1" t="s">
        <v>20764</v>
      </c>
      <c r="C13610" s="1" t="s">
        <v>725</v>
      </c>
      <c r="D13610" t="s">
        <v>20765</v>
      </c>
    </row>
    <row r="13611" spans="1:4" x14ac:dyDescent="0.25">
      <c r="A13611" s="4" t="str">
        <f>HYPERLINK("http://www.autodoc.ru/Web/price/art/VWPAS05381?analog=on","VWPAS05381")</f>
        <v>VWPAS05381</v>
      </c>
      <c r="B13611" s="1" t="s">
        <v>20766</v>
      </c>
      <c r="C13611" s="1" t="s">
        <v>725</v>
      </c>
      <c r="D13611" t="s">
        <v>20408</v>
      </c>
    </row>
    <row r="13612" spans="1:4" x14ac:dyDescent="0.25">
      <c r="A13612" s="4" t="str">
        <f>HYPERLINK("http://www.autodoc.ru/Web/price/art/VWPAS05382?analog=on","VWPAS05382")</f>
        <v>VWPAS05382</v>
      </c>
      <c r="B13612" s="1" t="s">
        <v>20766</v>
      </c>
      <c r="C13612" s="1" t="s">
        <v>725</v>
      </c>
      <c r="D13612" t="s">
        <v>20767</v>
      </c>
    </row>
    <row r="13613" spans="1:4" x14ac:dyDescent="0.25">
      <c r="A13613" s="4" t="str">
        <f>HYPERLINK("http://www.autodoc.ru/Web/price/art/VWPAS05383?analog=on","VWPAS05383")</f>
        <v>VWPAS05383</v>
      </c>
      <c r="B13613" s="1" t="s">
        <v>20764</v>
      </c>
      <c r="C13613" s="1" t="s">
        <v>725</v>
      </c>
      <c r="D13613" t="s">
        <v>20768</v>
      </c>
    </row>
    <row r="13614" spans="1:4" x14ac:dyDescent="0.25">
      <c r="A13614" s="4" t="str">
        <f>HYPERLINK("http://www.autodoc.ru/Web/price/art/VWPAS05400L?analog=on","VWPAS05400L")</f>
        <v>VWPAS05400L</v>
      </c>
      <c r="B13614" s="1" t="s">
        <v>20769</v>
      </c>
      <c r="C13614" s="1" t="s">
        <v>725</v>
      </c>
      <c r="D13614" t="s">
        <v>20770</v>
      </c>
    </row>
    <row r="13615" spans="1:4" x14ac:dyDescent="0.25">
      <c r="A13615" s="4" t="str">
        <f>HYPERLINK("http://www.autodoc.ru/Web/price/art/VWPAS05400R?analog=on","VWPAS05400R")</f>
        <v>VWPAS05400R</v>
      </c>
      <c r="B13615" s="1" t="s">
        <v>20771</v>
      </c>
      <c r="C13615" s="1" t="s">
        <v>725</v>
      </c>
      <c r="D13615" t="s">
        <v>20772</v>
      </c>
    </row>
    <row r="13616" spans="1:4" x14ac:dyDescent="0.25">
      <c r="A13616" s="4" t="str">
        <f>HYPERLINK("http://www.autodoc.ru/Web/price/art/VWPAS054D0L?analog=on","VWPAS054D0L")</f>
        <v>VWPAS054D0L</v>
      </c>
      <c r="B13616" s="1" t="s">
        <v>20773</v>
      </c>
      <c r="C13616" s="1" t="s">
        <v>725</v>
      </c>
      <c r="D13616" t="s">
        <v>20774</v>
      </c>
    </row>
    <row r="13617" spans="1:4" x14ac:dyDescent="0.25">
      <c r="A13617" s="4" t="str">
        <f>HYPERLINK("http://www.autodoc.ru/Web/price/art/VWPAS054D0R?analog=on","VWPAS054D0R")</f>
        <v>VWPAS054D0R</v>
      </c>
      <c r="B13617" s="1" t="s">
        <v>20775</v>
      </c>
      <c r="C13617" s="1" t="s">
        <v>725</v>
      </c>
      <c r="D13617" t="s">
        <v>20776</v>
      </c>
    </row>
    <row r="13618" spans="1:4" x14ac:dyDescent="0.25">
      <c r="A13618" s="4" t="str">
        <f>HYPERLINK("http://www.autodoc.ru/Web/price/art/VWPAS05450XL?analog=on","VWPAS05450XL")</f>
        <v>VWPAS05450XL</v>
      </c>
      <c r="B13618" s="1" t="s">
        <v>20777</v>
      </c>
      <c r="C13618" s="1" t="s">
        <v>725</v>
      </c>
      <c r="D13618" t="s">
        <v>20778</v>
      </c>
    </row>
    <row r="13619" spans="1:4" x14ac:dyDescent="0.25">
      <c r="A13619" s="4" t="str">
        <f>HYPERLINK("http://www.autodoc.ru/Web/price/art/VWPAS05450XR?analog=on","VWPAS05450XR")</f>
        <v>VWPAS05450XR</v>
      </c>
      <c r="B13619" s="1" t="s">
        <v>20779</v>
      </c>
      <c r="C13619" s="1" t="s">
        <v>725</v>
      </c>
      <c r="D13619" t="s">
        <v>20780</v>
      </c>
    </row>
    <row r="13620" spans="1:4" x14ac:dyDescent="0.25">
      <c r="A13620" s="4" t="str">
        <f>HYPERLINK("http://www.autodoc.ru/Web/price/art/VWPAS05451XL?analog=on","VWPAS05451XL")</f>
        <v>VWPAS05451XL</v>
      </c>
      <c r="B13620" s="1" t="s">
        <v>20781</v>
      </c>
      <c r="C13620" s="1" t="s">
        <v>725</v>
      </c>
      <c r="D13620" t="s">
        <v>20782</v>
      </c>
    </row>
    <row r="13621" spans="1:4" x14ac:dyDescent="0.25">
      <c r="A13621" s="4" t="str">
        <f>HYPERLINK("http://www.autodoc.ru/Web/price/art/VWPAS05451XR?analog=on","VWPAS05451XR")</f>
        <v>VWPAS05451XR</v>
      </c>
      <c r="B13621" s="1" t="s">
        <v>20783</v>
      </c>
      <c r="C13621" s="1" t="s">
        <v>725</v>
      </c>
      <c r="D13621" t="s">
        <v>20784</v>
      </c>
    </row>
    <row r="13622" spans="1:4" x14ac:dyDescent="0.25">
      <c r="A13622" s="4" t="str">
        <f>HYPERLINK("http://www.autodoc.ru/Web/price/art/VWPAS054G1?analog=on","VWPAS054G1")</f>
        <v>VWPAS054G1</v>
      </c>
      <c r="B13622" s="1" t="s">
        <v>20785</v>
      </c>
      <c r="C13622" s="1" t="s">
        <v>725</v>
      </c>
      <c r="D13622" t="s">
        <v>20786</v>
      </c>
    </row>
    <row r="13623" spans="1:4" x14ac:dyDescent="0.25">
      <c r="A13623" s="4" t="str">
        <f>HYPERLINK("http://www.autodoc.ru/Web/price/art/VWPAS05480L?analog=on","VWPAS05480L")</f>
        <v>VWPAS05480L</v>
      </c>
      <c r="B13623" s="1" t="s">
        <v>20787</v>
      </c>
      <c r="C13623" s="1" t="s">
        <v>725</v>
      </c>
      <c r="D13623" t="s">
        <v>20409</v>
      </c>
    </row>
    <row r="13624" spans="1:4" x14ac:dyDescent="0.25">
      <c r="A13624" s="4" t="str">
        <f>HYPERLINK("http://www.autodoc.ru/Web/price/art/VWPAS05480R?analog=on","VWPAS05480R")</f>
        <v>VWPAS05480R</v>
      </c>
      <c r="B13624" s="1" t="s">
        <v>20788</v>
      </c>
      <c r="C13624" s="1" t="s">
        <v>725</v>
      </c>
      <c r="D13624" t="s">
        <v>20410</v>
      </c>
    </row>
    <row r="13625" spans="1:4" x14ac:dyDescent="0.25">
      <c r="A13625" s="4" t="str">
        <f>HYPERLINK("http://www.autodoc.ru/Web/price/art/VWPAS05510L?analog=on","VWPAS05510L")</f>
        <v>VWPAS05510L</v>
      </c>
      <c r="B13625" s="1" t="s">
        <v>20789</v>
      </c>
      <c r="C13625" s="1" t="s">
        <v>725</v>
      </c>
      <c r="D13625" t="s">
        <v>20790</v>
      </c>
    </row>
    <row r="13626" spans="1:4" x14ac:dyDescent="0.25">
      <c r="A13626" s="4" t="str">
        <f>HYPERLINK("http://www.autodoc.ru/Web/price/art/VWPAS05510R?analog=on","VWPAS05510R")</f>
        <v>VWPAS05510R</v>
      </c>
      <c r="B13626" s="1" t="s">
        <v>20791</v>
      </c>
      <c r="C13626" s="1" t="s">
        <v>725</v>
      </c>
      <c r="D13626" t="s">
        <v>20792</v>
      </c>
    </row>
    <row r="13627" spans="1:4" x14ac:dyDescent="0.25">
      <c r="A13627" s="4" t="str">
        <f>HYPERLINK("http://www.autodoc.ru/Web/price/art/VWPAS05520L?analog=on","VWPAS05520L")</f>
        <v>VWPAS05520L</v>
      </c>
      <c r="B13627" s="1" t="s">
        <v>20793</v>
      </c>
      <c r="C13627" s="1" t="s">
        <v>725</v>
      </c>
      <c r="D13627" t="s">
        <v>20794</v>
      </c>
    </row>
    <row r="13628" spans="1:4" x14ac:dyDescent="0.25">
      <c r="A13628" s="4" t="str">
        <f>HYPERLINK("http://www.autodoc.ru/Web/price/art/VWPAS05520R?analog=on","VWPAS05520R")</f>
        <v>VWPAS05520R</v>
      </c>
      <c r="B13628" s="1" t="s">
        <v>20795</v>
      </c>
      <c r="C13628" s="1" t="s">
        <v>725</v>
      </c>
      <c r="D13628" t="s">
        <v>20796</v>
      </c>
    </row>
    <row r="13629" spans="1:4" x14ac:dyDescent="0.25">
      <c r="A13629" s="4" t="str">
        <f>HYPERLINK("http://www.autodoc.ru/Web/price/art/VWPAS05540L?analog=on","VWPAS05540L")</f>
        <v>VWPAS05540L</v>
      </c>
      <c r="B13629" s="1" t="s">
        <v>20797</v>
      </c>
      <c r="C13629" s="1" t="s">
        <v>725</v>
      </c>
      <c r="D13629" t="s">
        <v>20798</v>
      </c>
    </row>
    <row r="13630" spans="1:4" x14ac:dyDescent="0.25">
      <c r="A13630" s="4" t="str">
        <f>HYPERLINK("http://www.autodoc.ru/Web/price/art/VWPAS05540R?analog=on","VWPAS05540R")</f>
        <v>VWPAS05540R</v>
      </c>
      <c r="B13630" s="1" t="s">
        <v>20799</v>
      </c>
      <c r="C13630" s="1" t="s">
        <v>725</v>
      </c>
      <c r="D13630" t="s">
        <v>20800</v>
      </c>
    </row>
    <row r="13631" spans="1:4" x14ac:dyDescent="0.25">
      <c r="A13631" s="4" t="str">
        <f>HYPERLINK("http://www.autodoc.ru/Web/price/art/VWPAS05541L?analog=on","VWPAS05541L")</f>
        <v>VWPAS05541L</v>
      </c>
      <c r="B13631" s="1" t="s">
        <v>20801</v>
      </c>
      <c r="C13631" s="1" t="s">
        <v>725</v>
      </c>
      <c r="D13631" t="s">
        <v>20802</v>
      </c>
    </row>
    <row r="13632" spans="1:4" x14ac:dyDescent="0.25">
      <c r="A13632" s="4" t="str">
        <f>HYPERLINK("http://www.autodoc.ru/Web/price/art/VWPAS05541R?analog=on","VWPAS05541R")</f>
        <v>VWPAS05541R</v>
      </c>
      <c r="B13632" s="1" t="s">
        <v>20803</v>
      </c>
      <c r="C13632" s="1" t="s">
        <v>725</v>
      </c>
      <c r="D13632" t="s">
        <v>20804</v>
      </c>
    </row>
    <row r="13633" spans="1:4" x14ac:dyDescent="0.25">
      <c r="A13633" s="4" t="str">
        <f>HYPERLINK("http://www.autodoc.ru/Web/price/art/VWPAS05542L?analog=on","VWPAS05542L")</f>
        <v>VWPAS05542L</v>
      </c>
      <c r="B13633" s="1" t="s">
        <v>20805</v>
      </c>
      <c r="C13633" s="1" t="s">
        <v>725</v>
      </c>
      <c r="D13633" t="s">
        <v>20806</v>
      </c>
    </row>
    <row r="13634" spans="1:4" x14ac:dyDescent="0.25">
      <c r="A13634" s="4" t="str">
        <f>HYPERLINK("http://www.autodoc.ru/Web/price/art/VWPAS05542R?analog=on","VWPAS05542R")</f>
        <v>VWPAS05542R</v>
      </c>
      <c r="B13634" s="1" t="s">
        <v>20807</v>
      </c>
      <c r="C13634" s="1" t="s">
        <v>725</v>
      </c>
      <c r="D13634" t="s">
        <v>20808</v>
      </c>
    </row>
    <row r="13635" spans="1:4" x14ac:dyDescent="0.25">
      <c r="A13635" s="4" t="str">
        <f>HYPERLINK("http://www.autodoc.ru/Web/price/art/VWPAS05560L?analog=on","VWPAS05560L")</f>
        <v>VWPAS05560L</v>
      </c>
      <c r="B13635" s="1" t="s">
        <v>20809</v>
      </c>
      <c r="C13635" s="1" t="s">
        <v>725</v>
      </c>
      <c r="D13635" t="s">
        <v>20810</v>
      </c>
    </row>
    <row r="13636" spans="1:4" x14ac:dyDescent="0.25">
      <c r="A13636" s="4" t="str">
        <f>HYPERLINK("http://www.autodoc.ru/Web/price/art/VWPAS05560R?analog=on","VWPAS05560R")</f>
        <v>VWPAS05560R</v>
      </c>
      <c r="B13636" s="1" t="s">
        <v>20811</v>
      </c>
      <c r="C13636" s="1" t="s">
        <v>725</v>
      </c>
      <c r="D13636" t="s">
        <v>20812</v>
      </c>
    </row>
    <row r="13637" spans="1:4" x14ac:dyDescent="0.25">
      <c r="A13637" s="4" t="str">
        <f>HYPERLINK("http://www.autodoc.ru/Web/price/art/VWPAS05600?analog=on","VWPAS05600")</f>
        <v>VWPAS05600</v>
      </c>
      <c r="B13637" s="1" t="s">
        <v>20813</v>
      </c>
      <c r="C13637" s="1" t="s">
        <v>725</v>
      </c>
      <c r="D13637" t="s">
        <v>20814</v>
      </c>
    </row>
    <row r="13638" spans="1:4" x14ac:dyDescent="0.25">
      <c r="A13638" s="4" t="str">
        <f>HYPERLINK("http://www.autodoc.ru/Web/price/art/VWPAS05640X?analog=on","VWPAS05640X")</f>
        <v>VWPAS05640X</v>
      </c>
      <c r="B13638" s="1" t="s">
        <v>20815</v>
      </c>
      <c r="C13638" s="1" t="s">
        <v>725</v>
      </c>
      <c r="D13638" t="s">
        <v>20816</v>
      </c>
    </row>
    <row r="13639" spans="1:4" x14ac:dyDescent="0.25">
      <c r="A13639" s="4" t="str">
        <f>HYPERLINK("http://www.autodoc.ru/Web/price/art/VWPAS05641X?analog=on","VWPAS05641X")</f>
        <v>VWPAS05641X</v>
      </c>
      <c r="B13639" s="1" t="s">
        <v>20817</v>
      </c>
      <c r="C13639" s="1" t="s">
        <v>725</v>
      </c>
      <c r="D13639" t="s">
        <v>20537</v>
      </c>
    </row>
    <row r="13640" spans="1:4" x14ac:dyDescent="0.25">
      <c r="A13640" s="4" t="str">
        <f>HYPERLINK("http://www.autodoc.ru/Web/price/art/VWPAS05642?analog=on","VWPAS05642")</f>
        <v>VWPAS05642</v>
      </c>
      <c r="B13640" s="1" t="s">
        <v>20817</v>
      </c>
      <c r="C13640" s="1" t="s">
        <v>725</v>
      </c>
      <c r="D13640" t="s">
        <v>20818</v>
      </c>
    </row>
    <row r="13641" spans="1:4" x14ac:dyDescent="0.25">
      <c r="A13641" s="4" t="str">
        <f>HYPERLINK("http://www.autodoc.ru/Web/price/art/VWPAS05660HL?analog=on","VWPAS05660HL")</f>
        <v>VWPAS05660HL</v>
      </c>
      <c r="B13641" s="1" t="s">
        <v>20819</v>
      </c>
      <c r="C13641" s="1" t="s">
        <v>725</v>
      </c>
      <c r="D13641" t="s">
        <v>20820</v>
      </c>
    </row>
    <row r="13642" spans="1:4" x14ac:dyDescent="0.25">
      <c r="A13642" s="4" t="str">
        <f>HYPERLINK("http://www.autodoc.ru/Web/price/art/VWPAS05660HR?analog=on","VWPAS05660HR")</f>
        <v>VWPAS05660HR</v>
      </c>
      <c r="B13642" s="1" t="s">
        <v>20821</v>
      </c>
      <c r="C13642" s="1" t="s">
        <v>725</v>
      </c>
      <c r="D13642" t="s">
        <v>20822</v>
      </c>
    </row>
    <row r="13643" spans="1:4" x14ac:dyDescent="0.25">
      <c r="A13643" s="4" t="str">
        <f>HYPERLINK("http://www.autodoc.ru/Web/price/art/VWPAS05661HL?analog=on","VWPAS05661HL")</f>
        <v>VWPAS05661HL</v>
      </c>
      <c r="B13643" s="1" t="s">
        <v>20823</v>
      </c>
      <c r="C13643" s="1" t="s">
        <v>725</v>
      </c>
      <c r="D13643" t="s">
        <v>20824</v>
      </c>
    </row>
    <row r="13644" spans="1:4" x14ac:dyDescent="0.25">
      <c r="A13644" s="4" t="str">
        <f>HYPERLINK("http://www.autodoc.ru/Web/price/art/VWPAS05661HR?analog=on","VWPAS05661HR")</f>
        <v>VWPAS05661HR</v>
      </c>
      <c r="B13644" s="1" t="s">
        <v>20825</v>
      </c>
      <c r="C13644" s="1" t="s">
        <v>725</v>
      </c>
      <c r="D13644" t="s">
        <v>20826</v>
      </c>
    </row>
    <row r="13645" spans="1:4" x14ac:dyDescent="0.25">
      <c r="A13645" s="4" t="str">
        <f>HYPERLINK("http://www.autodoc.ru/Web/price/art/VWPAS05662HL?analog=on","VWPAS05662HL")</f>
        <v>VWPAS05662HL</v>
      </c>
      <c r="B13645" s="1" t="s">
        <v>20823</v>
      </c>
      <c r="C13645" s="1" t="s">
        <v>725</v>
      </c>
      <c r="D13645" t="s">
        <v>20827</v>
      </c>
    </row>
    <row r="13646" spans="1:4" x14ac:dyDescent="0.25">
      <c r="A13646" s="4" t="str">
        <f>HYPERLINK("http://www.autodoc.ru/Web/price/art/VWPAS05662HR?analog=on","VWPAS05662HR")</f>
        <v>VWPAS05662HR</v>
      </c>
      <c r="B13646" s="1" t="s">
        <v>20825</v>
      </c>
      <c r="C13646" s="1" t="s">
        <v>725</v>
      </c>
      <c r="D13646" t="s">
        <v>20828</v>
      </c>
    </row>
    <row r="13647" spans="1:4" x14ac:dyDescent="0.25">
      <c r="A13647" s="4" t="str">
        <f>HYPERLINK("http://www.autodoc.ru/Web/price/art/VWPAS05680TG?analog=on","VWPAS05680TG")</f>
        <v>VWPAS05680TG</v>
      </c>
      <c r="B13647" s="1" t="s">
        <v>20829</v>
      </c>
      <c r="C13647" s="1" t="s">
        <v>725</v>
      </c>
      <c r="D13647" t="s">
        <v>20830</v>
      </c>
    </row>
    <row r="13648" spans="1:4" x14ac:dyDescent="0.25">
      <c r="A13648" s="4" t="str">
        <f>HYPERLINK("http://www.autodoc.ru/Web/price/art/VWPAS05681?analog=on","VWPAS05681")</f>
        <v>VWPAS05681</v>
      </c>
      <c r="B13648" s="1" t="s">
        <v>20831</v>
      </c>
      <c r="C13648" s="1" t="s">
        <v>725</v>
      </c>
      <c r="D13648" t="s">
        <v>20832</v>
      </c>
    </row>
    <row r="13649" spans="1:4" x14ac:dyDescent="0.25">
      <c r="A13649" s="4" t="str">
        <f>HYPERLINK("http://www.autodoc.ru/Web/price/art/VWPCC09700?analog=on","VWPCC09700")</f>
        <v>VWPCC09700</v>
      </c>
      <c r="B13649" s="1" t="s">
        <v>20833</v>
      </c>
      <c r="C13649" s="1" t="s">
        <v>2050</v>
      </c>
      <c r="D13649" t="s">
        <v>20834</v>
      </c>
    </row>
    <row r="13650" spans="1:4" x14ac:dyDescent="0.25">
      <c r="A13650" s="4" t="str">
        <f>HYPERLINK("http://www.autodoc.ru/Web/price/art/VWPAS05700?analog=on","VWPAS05700")</f>
        <v>VWPAS05700</v>
      </c>
      <c r="B13650" s="1" t="s">
        <v>20833</v>
      </c>
      <c r="C13650" s="1" t="s">
        <v>725</v>
      </c>
      <c r="D13650" t="s">
        <v>20835</v>
      </c>
    </row>
    <row r="13651" spans="1:4" x14ac:dyDescent="0.25">
      <c r="A13651" s="4" t="str">
        <f>HYPERLINK("http://www.autodoc.ru/Web/price/art/VWPAS05740L?analog=on","VWPAS05740L")</f>
        <v>VWPAS05740L</v>
      </c>
      <c r="B13651" s="1" t="s">
        <v>20836</v>
      </c>
      <c r="C13651" s="1" t="s">
        <v>11796</v>
      </c>
      <c r="D13651" t="s">
        <v>20837</v>
      </c>
    </row>
    <row r="13652" spans="1:4" x14ac:dyDescent="0.25">
      <c r="A13652" s="4" t="str">
        <f>HYPERLINK("http://www.autodoc.ru/Web/price/art/VWPAS05740R?analog=on","VWPAS05740R")</f>
        <v>VWPAS05740R</v>
      </c>
      <c r="B13652" s="1" t="s">
        <v>20838</v>
      </c>
      <c r="C13652" s="1" t="s">
        <v>11796</v>
      </c>
      <c r="D13652" t="s">
        <v>20839</v>
      </c>
    </row>
    <row r="13653" spans="1:4" x14ac:dyDescent="0.25">
      <c r="A13653" s="4" t="str">
        <f>HYPERLINK("http://www.autodoc.ru/Web/price/art/VWPAS05741L?analog=on","VWPAS05741L")</f>
        <v>VWPAS05741L</v>
      </c>
      <c r="B13653" s="1" t="s">
        <v>20840</v>
      </c>
      <c r="C13653" s="1" t="s">
        <v>5514</v>
      </c>
      <c r="D13653" t="s">
        <v>20841</v>
      </c>
    </row>
    <row r="13654" spans="1:4" x14ac:dyDescent="0.25">
      <c r="A13654" s="4" t="str">
        <f>HYPERLINK("http://www.autodoc.ru/Web/price/art/VWPAS05741R?analog=on","VWPAS05741R")</f>
        <v>VWPAS05741R</v>
      </c>
      <c r="B13654" s="1" t="s">
        <v>20842</v>
      </c>
      <c r="C13654" s="1" t="s">
        <v>5514</v>
      </c>
      <c r="D13654" t="s">
        <v>20843</v>
      </c>
    </row>
    <row r="13655" spans="1:4" x14ac:dyDescent="0.25">
      <c r="A13655" s="4" t="str">
        <f>HYPERLINK("http://www.autodoc.ru/Web/price/art/VWPAS05750L?analog=on","VWPAS05750L")</f>
        <v>VWPAS05750L</v>
      </c>
      <c r="B13655" s="1" t="s">
        <v>20844</v>
      </c>
      <c r="C13655" s="1" t="s">
        <v>11796</v>
      </c>
      <c r="D13655" t="s">
        <v>20845</v>
      </c>
    </row>
    <row r="13656" spans="1:4" x14ac:dyDescent="0.25">
      <c r="A13656" s="4" t="str">
        <f>HYPERLINK("http://www.autodoc.ru/Web/price/art/VWPAS05750R?analog=on","VWPAS05750R")</f>
        <v>VWPAS05750R</v>
      </c>
      <c r="B13656" s="1" t="s">
        <v>20846</v>
      </c>
      <c r="C13656" s="1" t="s">
        <v>11796</v>
      </c>
      <c r="D13656" t="s">
        <v>20847</v>
      </c>
    </row>
    <row r="13657" spans="1:4" x14ac:dyDescent="0.25">
      <c r="A13657" s="4" t="str">
        <f>HYPERLINK("http://www.autodoc.ru/Web/price/art/VWPAS05751L?analog=on","VWPAS05751L")</f>
        <v>VWPAS05751L</v>
      </c>
      <c r="B13657" s="1" t="s">
        <v>20844</v>
      </c>
      <c r="C13657" s="1" t="s">
        <v>725</v>
      </c>
      <c r="D13657" t="s">
        <v>20848</v>
      </c>
    </row>
    <row r="13658" spans="1:4" x14ac:dyDescent="0.25">
      <c r="A13658" s="4" t="str">
        <f>HYPERLINK("http://www.autodoc.ru/Web/price/art/VWPAS05751R?analog=on","VWPAS05751R")</f>
        <v>VWPAS05751R</v>
      </c>
      <c r="B13658" s="1" t="s">
        <v>20846</v>
      </c>
      <c r="C13658" s="1" t="s">
        <v>725</v>
      </c>
      <c r="D13658" t="s">
        <v>20849</v>
      </c>
    </row>
    <row r="13659" spans="1:4" x14ac:dyDescent="0.25">
      <c r="A13659" s="4" t="str">
        <f>HYPERLINK("http://www.autodoc.ru/Web/price/art/VWPAS05761HN?analog=on","VWPAS05761HN")</f>
        <v>VWPAS05761HN</v>
      </c>
      <c r="B13659" s="1" t="s">
        <v>20850</v>
      </c>
      <c r="C13659" s="1" t="s">
        <v>725</v>
      </c>
      <c r="D13659" t="s">
        <v>20851</v>
      </c>
    </row>
    <row r="13660" spans="1:4" x14ac:dyDescent="0.25">
      <c r="A13660" s="4" t="str">
        <f>HYPERLINK("http://www.autodoc.ru/Web/price/art/VWPAS05762TTN?analog=on","VWPAS05762TTN")</f>
        <v>VWPAS05762TTN</v>
      </c>
      <c r="B13660" s="1" t="s">
        <v>20852</v>
      </c>
      <c r="C13660" s="1" t="s">
        <v>5514</v>
      </c>
      <c r="D13660" t="s">
        <v>20853</v>
      </c>
    </row>
    <row r="13661" spans="1:4" x14ac:dyDescent="0.25">
      <c r="A13661" s="4" t="str">
        <f>HYPERLINK("http://www.autodoc.ru/Web/price/art/VWPAS05810Z?analog=on","VWPAS05810Z")</f>
        <v>VWPAS05810Z</v>
      </c>
      <c r="B13661" s="1" t="s">
        <v>20854</v>
      </c>
      <c r="C13661" s="1" t="s">
        <v>725</v>
      </c>
      <c r="D13661" t="s">
        <v>20855</v>
      </c>
    </row>
    <row r="13662" spans="1:4" x14ac:dyDescent="0.25">
      <c r="A13662" s="4" t="str">
        <f>HYPERLINK("http://www.autodoc.ru/Web/price/art/VWPAS05910?analog=on","VWPAS05910")</f>
        <v>VWPAS05910</v>
      </c>
      <c r="B13662" s="1" t="s">
        <v>20856</v>
      </c>
      <c r="C13662" s="1" t="s">
        <v>725</v>
      </c>
      <c r="D13662" t="s">
        <v>20857</v>
      </c>
    </row>
    <row r="13663" spans="1:4" x14ac:dyDescent="0.25">
      <c r="A13663" s="4" t="str">
        <f>HYPERLINK("http://www.autodoc.ru/Web/price/art/VWPAS059A0L?analog=on","VWPAS059A0L")</f>
        <v>VWPAS059A0L</v>
      </c>
      <c r="B13663" s="1" t="s">
        <v>20858</v>
      </c>
      <c r="C13663" s="1" t="s">
        <v>725</v>
      </c>
      <c r="D13663" t="s">
        <v>20859</v>
      </c>
    </row>
    <row r="13664" spans="1:4" x14ac:dyDescent="0.25">
      <c r="A13664" s="4" t="str">
        <f>HYPERLINK("http://www.autodoc.ru/Web/price/art/VWPAS059A0R?analog=on","VWPAS059A0R")</f>
        <v>VWPAS059A0R</v>
      </c>
      <c r="B13664" s="1" t="s">
        <v>20860</v>
      </c>
      <c r="C13664" s="1" t="s">
        <v>725</v>
      </c>
      <c r="D13664" t="s">
        <v>20861</v>
      </c>
    </row>
    <row r="13665" spans="1:4" x14ac:dyDescent="0.25">
      <c r="A13665" s="4" t="str">
        <f>HYPERLINK("http://www.autodoc.ru/Web/price/art/VWPAS059A1L?analog=on","VWPAS059A1L")</f>
        <v>VWPAS059A1L</v>
      </c>
      <c r="B13665" s="1" t="s">
        <v>20862</v>
      </c>
      <c r="C13665" s="1" t="s">
        <v>725</v>
      </c>
      <c r="D13665" t="s">
        <v>20859</v>
      </c>
    </row>
    <row r="13666" spans="1:4" x14ac:dyDescent="0.25">
      <c r="A13666" s="4" t="str">
        <f>HYPERLINK("http://www.autodoc.ru/Web/price/art/VWPAS059A1R?analog=on","VWPAS059A1R")</f>
        <v>VWPAS059A1R</v>
      </c>
      <c r="B13666" s="1" t="s">
        <v>20863</v>
      </c>
      <c r="C13666" s="1" t="s">
        <v>725</v>
      </c>
      <c r="D13666" t="s">
        <v>20861</v>
      </c>
    </row>
    <row r="13667" spans="1:4" x14ac:dyDescent="0.25">
      <c r="A13667" s="4" t="str">
        <f>HYPERLINK("http://www.autodoc.ru/Web/price/art/VWGLF04914?analog=on","VWGLF04914")</f>
        <v>VWGLF04914</v>
      </c>
      <c r="B13667" s="1" t="s">
        <v>790</v>
      </c>
      <c r="C13667" s="1" t="s">
        <v>707</v>
      </c>
      <c r="D13667" t="s">
        <v>791</v>
      </c>
    </row>
    <row r="13668" spans="1:4" x14ac:dyDescent="0.25">
      <c r="A13668" s="4" t="str">
        <f>HYPERLINK("http://www.autodoc.ru/Web/price/art/VWGLF04915?analog=on","VWGLF04915")</f>
        <v>VWGLF04915</v>
      </c>
      <c r="B13668" s="1" t="s">
        <v>792</v>
      </c>
      <c r="C13668" s="1" t="s">
        <v>707</v>
      </c>
      <c r="D13668" t="s">
        <v>791</v>
      </c>
    </row>
    <row r="13669" spans="1:4" x14ac:dyDescent="0.25">
      <c r="A13669" s="4" t="str">
        <f>HYPERLINK("http://www.autodoc.ru/Web/price/art/VWGLF04916?analog=on","VWGLF04916")</f>
        <v>VWGLF04916</v>
      </c>
      <c r="B13669" s="1" t="s">
        <v>790</v>
      </c>
      <c r="C13669" s="1" t="s">
        <v>707</v>
      </c>
      <c r="D13669" t="s">
        <v>793</v>
      </c>
    </row>
    <row r="13670" spans="1:4" x14ac:dyDescent="0.25">
      <c r="A13670" s="4" t="str">
        <f>HYPERLINK("http://www.autodoc.ru/Web/price/art/VWGLF04919?analog=on","VWGLF04919")</f>
        <v>VWGLF04919</v>
      </c>
      <c r="B13670" s="1" t="s">
        <v>794</v>
      </c>
      <c r="C13670" s="1" t="s">
        <v>707</v>
      </c>
      <c r="D13670" t="s">
        <v>791</v>
      </c>
    </row>
    <row r="13671" spans="1:4" x14ac:dyDescent="0.25">
      <c r="A13671" s="4" t="str">
        <f>HYPERLINK("http://www.autodoc.ru/Web/price/art/VWPAS059B0L?analog=on","VWPAS059B0L")</f>
        <v>VWPAS059B0L</v>
      </c>
      <c r="B13671" s="1" t="s">
        <v>20864</v>
      </c>
      <c r="C13671" s="1" t="s">
        <v>725</v>
      </c>
      <c r="D13671" t="s">
        <v>20865</v>
      </c>
    </row>
    <row r="13672" spans="1:4" x14ac:dyDescent="0.25">
      <c r="A13672" s="4" t="str">
        <f>HYPERLINK("http://www.autodoc.ru/Web/price/art/VWPAS059B0R?analog=on","VWPAS059B0R")</f>
        <v>VWPAS059B0R</v>
      </c>
      <c r="B13672" s="1" t="s">
        <v>20866</v>
      </c>
      <c r="C13672" s="1" t="s">
        <v>725</v>
      </c>
      <c r="D13672" t="s">
        <v>20867</v>
      </c>
    </row>
    <row r="13673" spans="1:4" x14ac:dyDescent="0.25">
      <c r="A13673" s="4" t="str">
        <f>HYPERLINK("http://www.autodoc.ru/Web/price/art/VWPAS059B1L?analog=on","VWPAS059B1L")</f>
        <v>VWPAS059B1L</v>
      </c>
      <c r="B13673" s="1" t="s">
        <v>20868</v>
      </c>
      <c r="C13673" s="1" t="s">
        <v>725</v>
      </c>
      <c r="D13673" t="s">
        <v>20865</v>
      </c>
    </row>
    <row r="13674" spans="1:4" x14ac:dyDescent="0.25">
      <c r="A13674" s="4" t="str">
        <f>HYPERLINK("http://www.autodoc.ru/Web/price/art/VWPAS059B1R?analog=on","VWPAS059B1R")</f>
        <v>VWPAS059B1R</v>
      </c>
      <c r="B13674" s="1" t="s">
        <v>20869</v>
      </c>
      <c r="C13674" s="1" t="s">
        <v>725</v>
      </c>
      <c r="D13674" t="s">
        <v>20867</v>
      </c>
    </row>
    <row r="13675" spans="1:4" x14ac:dyDescent="0.25">
      <c r="A13675" s="4" t="str">
        <f>HYPERLINK("http://www.autodoc.ru/Web/price/art/VWPAS059C0L?analog=on","VWPAS059C0L")</f>
        <v>VWPAS059C0L</v>
      </c>
      <c r="B13675" s="1" t="s">
        <v>20870</v>
      </c>
      <c r="C13675" s="1" t="s">
        <v>725</v>
      </c>
      <c r="D13675" t="s">
        <v>20871</v>
      </c>
    </row>
    <row r="13676" spans="1:4" x14ac:dyDescent="0.25">
      <c r="A13676" s="4" t="str">
        <f>HYPERLINK("http://www.autodoc.ru/Web/price/art/VWPAS059C0R?analog=on","VWPAS059C0R")</f>
        <v>VWPAS059C0R</v>
      </c>
      <c r="B13676" s="1" t="s">
        <v>20872</v>
      </c>
      <c r="C13676" s="1" t="s">
        <v>725</v>
      </c>
      <c r="D13676" t="s">
        <v>20873</v>
      </c>
    </row>
    <row r="13677" spans="1:4" x14ac:dyDescent="0.25">
      <c r="A13677" s="4" t="str">
        <f>HYPERLINK("http://www.autodoc.ru/Web/price/art/VWPAS05931?analog=on","VWPAS05931")</f>
        <v>VWPAS05931</v>
      </c>
      <c r="B13677" s="1" t="s">
        <v>20874</v>
      </c>
      <c r="C13677" s="1" t="s">
        <v>725</v>
      </c>
      <c r="D13677" t="s">
        <v>20875</v>
      </c>
    </row>
    <row r="13678" spans="1:4" x14ac:dyDescent="0.25">
      <c r="A13678" s="4" t="str">
        <f>HYPERLINK("http://www.autodoc.ru/Web/price/art/VWPAS05932?analog=on","VWPAS05932")</f>
        <v>VWPAS05932</v>
      </c>
      <c r="B13678" s="1" t="s">
        <v>20876</v>
      </c>
      <c r="C13678" s="1" t="s">
        <v>725</v>
      </c>
      <c r="D13678" t="s">
        <v>20875</v>
      </c>
    </row>
    <row r="13679" spans="1:4" x14ac:dyDescent="0.25">
      <c r="A13679" s="4" t="str">
        <f>HYPERLINK("http://www.autodoc.ru/Web/price/art/VWPAS05970?analog=on","VWPAS05970")</f>
        <v>VWPAS05970</v>
      </c>
      <c r="B13679" s="1" t="s">
        <v>20006</v>
      </c>
      <c r="C13679" s="1" t="s">
        <v>831</v>
      </c>
      <c r="D13679" t="s">
        <v>20007</v>
      </c>
    </row>
    <row r="13680" spans="1:4" x14ac:dyDescent="0.25">
      <c r="A13680" s="4" t="str">
        <f>HYPERLINK("http://www.autodoc.ru/Web/price/art/VWGLF03971?analog=on","VWGLF03971")</f>
        <v>VWGLF03971</v>
      </c>
      <c r="B13680" s="1" t="s">
        <v>797</v>
      </c>
      <c r="C13680" s="1" t="s">
        <v>782</v>
      </c>
      <c r="D13680" t="s">
        <v>798</v>
      </c>
    </row>
    <row r="13681" spans="1:4" x14ac:dyDescent="0.25">
      <c r="A13681" s="4" t="str">
        <f>HYPERLINK("http://www.autodoc.ru/Web/price/art/VWGLF04972?analog=on","VWGLF04972")</f>
        <v>VWGLF04972</v>
      </c>
      <c r="B13681" s="1" t="s">
        <v>799</v>
      </c>
      <c r="C13681" s="1" t="s">
        <v>707</v>
      </c>
      <c r="D13681" t="s">
        <v>800</v>
      </c>
    </row>
    <row r="13682" spans="1:4" x14ac:dyDescent="0.25">
      <c r="A13682" s="4" t="str">
        <f>HYPERLINK("http://www.autodoc.ru/Web/price/art/VWPAS059R0L?analog=on","VWPAS059R0L")</f>
        <v>VWPAS059R0L</v>
      </c>
      <c r="B13682" s="1" t="s">
        <v>20877</v>
      </c>
      <c r="C13682" s="1" t="s">
        <v>5514</v>
      </c>
      <c r="D13682" t="s">
        <v>20580</v>
      </c>
    </row>
    <row r="13683" spans="1:4" x14ac:dyDescent="0.25">
      <c r="A13683" s="4" t="str">
        <f>HYPERLINK("http://www.autodoc.ru/Web/price/art/VWPAS059R0R?analog=on","VWPAS059R0R")</f>
        <v>VWPAS059R0R</v>
      </c>
      <c r="B13683" s="1" t="s">
        <v>20878</v>
      </c>
      <c r="C13683" s="1" t="s">
        <v>5514</v>
      </c>
      <c r="D13683" t="s">
        <v>20581</v>
      </c>
    </row>
    <row r="13684" spans="1:4" x14ac:dyDescent="0.25">
      <c r="A13684" s="3" t="s">
        <v>20879</v>
      </c>
      <c r="B13684" s="3"/>
      <c r="C13684" s="3"/>
      <c r="D13684" s="3"/>
    </row>
    <row r="13685" spans="1:4" x14ac:dyDescent="0.25">
      <c r="A13685" s="4" t="str">
        <f>HYPERLINK("http://www.autodoc.ru/Web/price/art/VWPAS11000BL?analog=on","VWPAS11000BL")</f>
        <v>VWPAS11000BL</v>
      </c>
      <c r="B13685" s="1" t="s">
        <v>20880</v>
      </c>
      <c r="C13685" s="1" t="s">
        <v>1470</v>
      </c>
      <c r="D13685" t="s">
        <v>20881</v>
      </c>
    </row>
    <row r="13686" spans="1:4" x14ac:dyDescent="0.25">
      <c r="A13686" s="4" t="str">
        <f>HYPERLINK("http://www.autodoc.ru/Web/price/art/VWPAS11000BR?analog=on","VWPAS11000BR")</f>
        <v>VWPAS11000BR</v>
      </c>
      <c r="B13686" s="1" t="s">
        <v>20882</v>
      </c>
      <c r="C13686" s="1" t="s">
        <v>1470</v>
      </c>
      <c r="D13686" t="s">
        <v>20883</v>
      </c>
    </row>
    <row r="13687" spans="1:4" x14ac:dyDescent="0.25">
      <c r="A13687" s="4" t="str">
        <f>HYPERLINK("http://www.autodoc.ru/Web/price/art/VWPAS11001BL?analog=on","VWPAS11001BL")</f>
        <v>VWPAS11001BL</v>
      </c>
      <c r="B13687" s="1" t="s">
        <v>20884</v>
      </c>
      <c r="C13687" s="1" t="s">
        <v>1470</v>
      </c>
      <c r="D13687" t="s">
        <v>20885</v>
      </c>
    </row>
    <row r="13688" spans="1:4" x14ac:dyDescent="0.25">
      <c r="A13688" s="4" t="str">
        <f>HYPERLINK("http://www.autodoc.ru/Web/price/art/VWPAS11001BR?analog=on","VWPAS11001BR")</f>
        <v>VWPAS11001BR</v>
      </c>
      <c r="B13688" s="1" t="s">
        <v>20886</v>
      </c>
      <c r="C13688" s="1" t="s">
        <v>1470</v>
      </c>
      <c r="D13688" t="s">
        <v>20887</v>
      </c>
    </row>
    <row r="13689" spans="1:4" x14ac:dyDescent="0.25">
      <c r="A13689" s="4" t="str">
        <f>HYPERLINK("http://www.autodoc.ru/Web/price/art/VWPAS11002L?analog=on","VWPAS11002L")</f>
        <v>VWPAS11002L</v>
      </c>
      <c r="B13689" s="1" t="s">
        <v>20884</v>
      </c>
      <c r="C13689" s="1" t="s">
        <v>1470</v>
      </c>
      <c r="D13689" t="s">
        <v>20888</v>
      </c>
    </row>
    <row r="13690" spans="1:4" x14ac:dyDescent="0.25">
      <c r="A13690" s="4" t="str">
        <f>HYPERLINK("http://www.autodoc.ru/Web/price/art/VWPAS11002R?analog=on","VWPAS11002R")</f>
        <v>VWPAS11002R</v>
      </c>
      <c r="B13690" s="1" t="s">
        <v>20886</v>
      </c>
      <c r="C13690" s="1" t="s">
        <v>1470</v>
      </c>
      <c r="D13690" t="s">
        <v>20889</v>
      </c>
    </row>
    <row r="13691" spans="1:4" x14ac:dyDescent="0.25">
      <c r="A13691" s="4" t="str">
        <f>HYPERLINK("http://www.autodoc.ru/Web/price/art/VWPAS11070L?analog=on","VWPAS11070L")</f>
        <v>VWPAS11070L</v>
      </c>
      <c r="B13691" s="1" t="s">
        <v>20890</v>
      </c>
      <c r="C13691" s="1" t="s">
        <v>1470</v>
      </c>
      <c r="D13691" t="s">
        <v>20891</v>
      </c>
    </row>
    <row r="13692" spans="1:4" x14ac:dyDescent="0.25">
      <c r="A13692" s="4" t="str">
        <f>HYPERLINK("http://www.autodoc.ru/Web/price/art/VWPAS11070R?analog=on","VWPAS11070R")</f>
        <v>VWPAS11070R</v>
      </c>
      <c r="B13692" s="1" t="s">
        <v>20892</v>
      </c>
      <c r="C13692" s="1" t="s">
        <v>1470</v>
      </c>
      <c r="D13692" t="s">
        <v>20893</v>
      </c>
    </row>
    <row r="13693" spans="1:4" x14ac:dyDescent="0.25">
      <c r="A13693" s="4" t="str">
        <f>HYPERLINK("http://www.autodoc.ru/Web/price/art/VWPAS11071L?analog=on","VWPAS11071L")</f>
        <v>VWPAS11071L</v>
      </c>
      <c r="B13693" s="1" t="s">
        <v>20890</v>
      </c>
      <c r="C13693" s="1" t="s">
        <v>1470</v>
      </c>
      <c r="D13693" t="s">
        <v>20702</v>
      </c>
    </row>
    <row r="13694" spans="1:4" x14ac:dyDescent="0.25">
      <c r="A13694" s="4" t="str">
        <f>HYPERLINK("http://www.autodoc.ru/Web/price/art/VWPAS11071R?analog=on","VWPAS11071R")</f>
        <v>VWPAS11071R</v>
      </c>
      <c r="B13694" s="1" t="s">
        <v>20892</v>
      </c>
      <c r="C13694" s="1" t="s">
        <v>1470</v>
      </c>
      <c r="D13694" t="s">
        <v>20704</v>
      </c>
    </row>
    <row r="13695" spans="1:4" x14ac:dyDescent="0.25">
      <c r="A13695" s="4" t="str">
        <f>HYPERLINK("http://www.autodoc.ru/Web/price/art/VWPAS11100HB?analog=on","VWPAS11100HB")</f>
        <v>VWPAS11100HB</v>
      </c>
      <c r="B13695" s="1" t="s">
        <v>20894</v>
      </c>
      <c r="C13695" s="1" t="s">
        <v>1470</v>
      </c>
      <c r="D13695" t="s">
        <v>20895</v>
      </c>
    </row>
    <row r="13696" spans="1:4" x14ac:dyDescent="0.25">
      <c r="A13696" s="4" t="str">
        <f>HYPERLINK("http://www.autodoc.ru/Web/price/art/VWPAS111A0L?analog=on","VWPAS111A0L")</f>
        <v>VWPAS111A0L</v>
      </c>
      <c r="B13696" s="1" t="s">
        <v>20896</v>
      </c>
      <c r="C13696" s="1" t="s">
        <v>1470</v>
      </c>
      <c r="D13696" t="s">
        <v>20897</v>
      </c>
    </row>
    <row r="13697" spans="1:4" x14ac:dyDescent="0.25">
      <c r="A13697" s="4" t="str">
        <f>HYPERLINK("http://www.autodoc.ru/Web/price/art/VWPAS111A0R?analog=on","VWPAS111A0R")</f>
        <v>VWPAS111A0R</v>
      </c>
      <c r="B13697" s="1" t="s">
        <v>20898</v>
      </c>
      <c r="C13697" s="1" t="s">
        <v>1470</v>
      </c>
      <c r="D13697" t="s">
        <v>20899</v>
      </c>
    </row>
    <row r="13698" spans="1:4" x14ac:dyDescent="0.25">
      <c r="A13698" s="4" t="str">
        <f>HYPERLINK("http://www.autodoc.ru/Web/price/art/VWPAS11160X?analog=on","VWPAS11160X")</f>
        <v>VWPAS11160X</v>
      </c>
      <c r="B13698" s="1" t="s">
        <v>20900</v>
      </c>
      <c r="C13698" s="1" t="s">
        <v>1470</v>
      </c>
      <c r="D13698" t="s">
        <v>20901</v>
      </c>
    </row>
    <row r="13699" spans="1:4" x14ac:dyDescent="0.25">
      <c r="A13699" s="4" t="str">
        <f>HYPERLINK("http://www.autodoc.ru/Web/price/art/VWPAS11161X?analog=on","VWPAS11161X")</f>
        <v>VWPAS11161X</v>
      </c>
      <c r="B13699" s="1" t="s">
        <v>20902</v>
      </c>
      <c r="C13699" s="1" t="s">
        <v>1470</v>
      </c>
      <c r="D13699" t="s">
        <v>20903</v>
      </c>
    </row>
    <row r="13700" spans="1:4" x14ac:dyDescent="0.25">
      <c r="A13700" s="4" t="str">
        <f>HYPERLINK("http://www.autodoc.ru/Web/price/art/VWPAS11162X?analog=on","VWPAS11162X")</f>
        <v>VWPAS11162X</v>
      </c>
      <c r="C13700" s="1" t="s">
        <v>1470</v>
      </c>
      <c r="D13700" t="s">
        <v>20904</v>
      </c>
    </row>
    <row r="13701" spans="1:4" x14ac:dyDescent="0.25">
      <c r="A13701" s="4" t="str">
        <f>HYPERLINK("http://www.autodoc.ru/Web/price/art/VWPAS11163?analog=on","VWPAS11163")</f>
        <v>VWPAS11163</v>
      </c>
      <c r="B13701" s="1" t="s">
        <v>20905</v>
      </c>
      <c r="C13701" s="1" t="s">
        <v>1470</v>
      </c>
      <c r="D13701" t="s">
        <v>20906</v>
      </c>
    </row>
    <row r="13702" spans="1:4" x14ac:dyDescent="0.25">
      <c r="A13702" s="4" t="str">
        <f>HYPERLINK("http://www.autodoc.ru/Web/price/art/VWPAS11190C?analog=on","VWPAS11190C")</f>
        <v>VWPAS11190C</v>
      </c>
      <c r="B13702" s="1" t="s">
        <v>20907</v>
      </c>
      <c r="C13702" s="1" t="s">
        <v>1470</v>
      </c>
      <c r="D13702" t="s">
        <v>20908</v>
      </c>
    </row>
    <row r="13703" spans="1:4" x14ac:dyDescent="0.25">
      <c r="A13703" s="4" t="str">
        <f>HYPERLINK("http://www.autodoc.ru/Web/price/art/VWPAS11191C?analog=on","VWPAS11191C")</f>
        <v>VWPAS11191C</v>
      </c>
      <c r="B13703" s="1" t="s">
        <v>20909</v>
      </c>
      <c r="C13703" s="1" t="s">
        <v>1470</v>
      </c>
      <c r="D13703" t="s">
        <v>20910</v>
      </c>
    </row>
    <row r="13704" spans="1:4" x14ac:dyDescent="0.25">
      <c r="A13704" s="4" t="str">
        <f>HYPERLINK("http://www.autodoc.ru/Web/price/art/VWPAS11192TGL?analog=on","VWPAS11192TGL")</f>
        <v>VWPAS11192TGL</v>
      </c>
      <c r="B13704" s="1" t="s">
        <v>20911</v>
      </c>
      <c r="C13704" s="1" t="s">
        <v>1470</v>
      </c>
      <c r="D13704" t="s">
        <v>20912</v>
      </c>
    </row>
    <row r="13705" spans="1:4" x14ac:dyDescent="0.25">
      <c r="A13705" s="4" t="str">
        <f>HYPERLINK("http://www.autodoc.ru/Web/price/art/VWPAS11192TGR?analog=on","VWPAS11192TGR")</f>
        <v>VWPAS11192TGR</v>
      </c>
      <c r="B13705" s="1" t="s">
        <v>20913</v>
      </c>
      <c r="C13705" s="1" t="s">
        <v>1470</v>
      </c>
      <c r="D13705" t="s">
        <v>20914</v>
      </c>
    </row>
    <row r="13706" spans="1:4" x14ac:dyDescent="0.25">
      <c r="A13706" s="4" t="str">
        <f>HYPERLINK("http://www.autodoc.ru/Web/price/art/VWPAS11220?analog=on","VWPAS11220")</f>
        <v>VWPAS11220</v>
      </c>
      <c r="B13706" s="1" t="s">
        <v>20915</v>
      </c>
      <c r="C13706" s="1" t="s">
        <v>1470</v>
      </c>
      <c r="D13706" t="s">
        <v>20498</v>
      </c>
    </row>
    <row r="13707" spans="1:4" x14ac:dyDescent="0.25">
      <c r="A13707" s="4" t="str">
        <f>HYPERLINK("http://www.autodoc.ru/Web/price/art/VWPAS11240?analog=on","VWPAS11240")</f>
        <v>VWPAS11240</v>
      </c>
      <c r="B13707" s="1" t="s">
        <v>20916</v>
      </c>
      <c r="C13707" s="1" t="s">
        <v>1470</v>
      </c>
      <c r="D13707" t="s">
        <v>20265</v>
      </c>
    </row>
    <row r="13708" spans="1:4" x14ac:dyDescent="0.25">
      <c r="A13708" s="4" t="str">
        <f>HYPERLINK("http://www.autodoc.ru/Web/price/art/VWPAS11241?analog=on","VWPAS11241")</f>
        <v>VWPAS11241</v>
      </c>
      <c r="B13708" s="1" t="s">
        <v>20916</v>
      </c>
      <c r="C13708" s="1" t="s">
        <v>1470</v>
      </c>
      <c r="D13708" t="s">
        <v>20744</v>
      </c>
    </row>
    <row r="13709" spans="1:4" x14ac:dyDescent="0.25">
      <c r="A13709" s="4" t="str">
        <f>HYPERLINK("http://www.autodoc.ru/Web/price/art/VWPAS11270L?analog=on","VWPAS11270L")</f>
        <v>VWPAS11270L</v>
      </c>
      <c r="B13709" s="1" t="s">
        <v>20917</v>
      </c>
      <c r="C13709" s="1" t="s">
        <v>1470</v>
      </c>
      <c r="D13709" t="s">
        <v>20401</v>
      </c>
    </row>
    <row r="13710" spans="1:4" x14ac:dyDescent="0.25">
      <c r="A13710" s="4" t="str">
        <f>HYPERLINK("http://www.autodoc.ru/Web/price/art/VWPAS11270R?analog=on","VWPAS11270R")</f>
        <v>VWPAS11270R</v>
      </c>
      <c r="B13710" s="1" t="s">
        <v>20918</v>
      </c>
      <c r="C13710" s="1" t="s">
        <v>1470</v>
      </c>
      <c r="D13710" t="s">
        <v>20403</v>
      </c>
    </row>
    <row r="13711" spans="1:4" x14ac:dyDescent="0.25">
      <c r="A13711" s="4" t="str">
        <f>HYPERLINK("http://www.autodoc.ru/Web/price/art/VWPAS11300L?analog=on","VWPAS11300L")</f>
        <v>VWPAS11300L</v>
      </c>
      <c r="B13711" s="1" t="s">
        <v>20919</v>
      </c>
      <c r="C13711" s="1" t="s">
        <v>1470</v>
      </c>
      <c r="D13711" t="s">
        <v>20275</v>
      </c>
    </row>
    <row r="13712" spans="1:4" x14ac:dyDescent="0.25">
      <c r="A13712" s="4" t="str">
        <f>HYPERLINK("http://www.autodoc.ru/Web/price/art/VWPAS11300R?analog=on","VWPAS11300R")</f>
        <v>VWPAS11300R</v>
      </c>
      <c r="B13712" s="1" t="s">
        <v>20920</v>
      </c>
      <c r="C13712" s="1" t="s">
        <v>1470</v>
      </c>
      <c r="D13712" t="s">
        <v>20277</v>
      </c>
    </row>
    <row r="13713" spans="1:4" x14ac:dyDescent="0.25">
      <c r="A13713" s="4" t="str">
        <f>HYPERLINK("http://www.autodoc.ru/Web/price/art/VWPAS11301L?analog=on","VWPAS11301L")</f>
        <v>VWPAS11301L</v>
      </c>
      <c r="B13713" s="1" t="s">
        <v>20921</v>
      </c>
      <c r="C13713" s="1" t="s">
        <v>1470</v>
      </c>
      <c r="D13713" t="s">
        <v>20752</v>
      </c>
    </row>
    <row r="13714" spans="1:4" x14ac:dyDescent="0.25">
      <c r="A13714" s="4" t="str">
        <f>HYPERLINK("http://www.autodoc.ru/Web/price/art/VWPAS11301R?analog=on","VWPAS11301R")</f>
        <v>VWPAS11301R</v>
      </c>
      <c r="B13714" s="1" t="s">
        <v>20922</v>
      </c>
      <c r="C13714" s="1" t="s">
        <v>1470</v>
      </c>
      <c r="D13714" t="s">
        <v>20754</v>
      </c>
    </row>
    <row r="13715" spans="1:4" x14ac:dyDescent="0.25">
      <c r="A13715" s="4" t="str">
        <f>HYPERLINK("http://www.autodoc.ru/Web/price/art/VWPAS11302L?analog=on","VWPAS11302L")</f>
        <v>VWPAS11302L</v>
      </c>
      <c r="B13715" s="1" t="s">
        <v>20919</v>
      </c>
      <c r="C13715" s="1" t="s">
        <v>1470</v>
      </c>
      <c r="D13715" t="s">
        <v>20757</v>
      </c>
    </row>
    <row r="13716" spans="1:4" x14ac:dyDescent="0.25">
      <c r="A13716" s="4" t="str">
        <f>HYPERLINK("http://www.autodoc.ru/Web/price/art/VWPAS11302R?analog=on","VWPAS11302R")</f>
        <v>VWPAS11302R</v>
      </c>
      <c r="B13716" s="1" t="s">
        <v>20920</v>
      </c>
      <c r="C13716" s="1" t="s">
        <v>1470</v>
      </c>
      <c r="D13716" t="s">
        <v>20758</v>
      </c>
    </row>
    <row r="13717" spans="1:4" x14ac:dyDescent="0.25">
      <c r="A13717" s="4" t="str">
        <f>HYPERLINK("http://www.autodoc.ru/Web/price/art/VWPAS11303L?analog=on","VWPAS11303L")</f>
        <v>VWPAS11303L</v>
      </c>
      <c r="B13717" s="1" t="s">
        <v>20921</v>
      </c>
      <c r="C13717" s="1" t="s">
        <v>1470</v>
      </c>
      <c r="D13717" t="s">
        <v>20755</v>
      </c>
    </row>
    <row r="13718" spans="1:4" x14ac:dyDescent="0.25">
      <c r="A13718" s="4" t="str">
        <f>HYPERLINK("http://www.autodoc.ru/Web/price/art/VWPAS11303R?analog=on","VWPAS11303R")</f>
        <v>VWPAS11303R</v>
      </c>
      <c r="B13718" s="1" t="s">
        <v>20922</v>
      </c>
      <c r="C13718" s="1" t="s">
        <v>1470</v>
      </c>
      <c r="D13718" t="s">
        <v>20756</v>
      </c>
    </row>
    <row r="13719" spans="1:4" x14ac:dyDescent="0.25">
      <c r="A13719" s="4" t="str">
        <f>HYPERLINK("http://www.autodoc.ru/Web/price/art/VWPAS11310N?analog=on","VWPAS11310N")</f>
        <v>VWPAS11310N</v>
      </c>
      <c r="B13719" s="1" t="s">
        <v>20923</v>
      </c>
      <c r="C13719" s="1" t="s">
        <v>1470</v>
      </c>
      <c r="D13719" t="s">
        <v>20760</v>
      </c>
    </row>
    <row r="13720" spans="1:4" x14ac:dyDescent="0.25">
      <c r="A13720" s="4" t="str">
        <f>HYPERLINK("http://www.autodoc.ru/Web/price/art/VWPAS11330?analog=on","VWPAS11330")</f>
        <v>VWPAS11330</v>
      </c>
      <c r="B13720" s="1" t="s">
        <v>20924</v>
      </c>
      <c r="C13720" s="1" t="s">
        <v>1470</v>
      </c>
      <c r="D13720" t="s">
        <v>20279</v>
      </c>
    </row>
    <row r="13721" spans="1:4" x14ac:dyDescent="0.25">
      <c r="A13721" s="4" t="str">
        <f>HYPERLINK("http://www.autodoc.ru/Web/price/art/VWPAS11350?analog=on","VWPAS11350")</f>
        <v>VWPAS11350</v>
      </c>
      <c r="B13721" s="1" t="s">
        <v>20925</v>
      </c>
      <c r="C13721" s="1" t="s">
        <v>1470</v>
      </c>
      <c r="D13721" t="s">
        <v>20763</v>
      </c>
    </row>
    <row r="13722" spans="1:4" x14ac:dyDescent="0.25">
      <c r="A13722" s="4" t="str">
        <f>HYPERLINK("http://www.autodoc.ru/Web/price/art/VWPAS11380?analog=on","VWPAS11380")</f>
        <v>VWPAS11380</v>
      </c>
      <c r="B13722" s="1" t="s">
        <v>20926</v>
      </c>
      <c r="C13722" s="1" t="s">
        <v>1470</v>
      </c>
      <c r="D13722" t="s">
        <v>20408</v>
      </c>
    </row>
    <row r="13723" spans="1:4" x14ac:dyDescent="0.25">
      <c r="A13723" s="4" t="str">
        <f>HYPERLINK("http://www.autodoc.ru/Web/price/art/VWPAS11381?analog=on","VWPAS11381")</f>
        <v>VWPAS11381</v>
      </c>
      <c r="B13723" s="1" t="s">
        <v>20926</v>
      </c>
      <c r="C13723" s="1" t="s">
        <v>1470</v>
      </c>
      <c r="D13723" t="s">
        <v>20767</v>
      </c>
    </row>
    <row r="13724" spans="1:4" x14ac:dyDescent="0.25">
      <c r="A13724" s="4" t="str">
        <f>HYPERLINK("http://www.autodoc.ru/Web/price/art/VWPAS114D0L?analog=on","VWPAS114D0L")</f>
        <v>VWPAS114D0L</v>
      </c>
      <c r="B13724" s="1" t="s">
        <v>20927</v>
      </c>
      <c r="C13724" s="1" t="s">
        <v>1470</v>
      </c>
      <c r="D13724" t="s">
        <v>20774</v>
      </c>
    </row>
    <row r="13725" spans="1:4" x14ac:dyDescent="0.25">
      <c r="A13725" s="4" t="str">
        <f>HYPERLINK("http://www.autodoc.ru/Web/price/art/VWPAS114D0R?analog=on","VWPAS114D0R")</f>
        <v>VWPAS114D0R</v>
      </c>
      <c r="B13725" s="1" t="s">
        <v>20928</v>
      </c>
      <c r="C13725" s="1" t="s">
        <v>1470</v>
      </c>
      <c r="D13725" t="s">
        <v>20776</v>
      </c>
    </row>
    <row r="13726" spans="1:4" x14ac:dyDescent="0.25">
      <c r="A13726" s="4" t="str">
        <f>HYPERLINK("http://www.autodoc.ru/Web/price/art/VWPAS11450XL?analog=on","VWPAS11450XL")</f>
        <v>VWPAS11450XL</v>
      </c>
      <c r="B13726" s="1" t="s">
        <v>20929</v>
      </c>
      <c r="C13726" s="1" t="s">
        <v>1470</v>
      </c>
      <c r="D13726" t="s">
        <v>20930</v>
      </c>
    </row>
    <row r="13727" spans="1:4" x14ac:dyDescent="0.25">
      <c r="A13727" s="4" t="str">
        <f>HYPERLINK("http://www.autodoc.ru/Web/price/art/VWPAS11450XR?analog=on","VWPAS11450XR")</f>
        <v>VWPAS11450XR</v>
      </c>
      <c r="B13727" s="1" t="s">
        <v>20931</v>
      </c>
      <c r="C13727" s="1" t="s">
        <v>1470</v>
      </c>
      <c r="D13727" t="s">
        <v>20932</v>
      </c>
    </row>
    <row r="13728" spans="1:4" x14ac:dyDescent="0.25">
      <c r="A13728" s="4" t="str">
        <f>HYPERLINK("http://www.autodoc.ru/Web/price/art/VWPAS11451XL?analog=on","VWPAS11451XL")</f>
        <v>VWPAS11451XL</v>
      </c>
      <c r="B13728" s="1" t="s">
        <v>20933</v>
      </c>
      <c r="C13728" s="1" t="s">
        <v>1470</v>
      </c>
      <c r="D13728" t="s">
        <v>20934</v>
      </c>
    </row>
    <row r="13729" spans="1:4" x14ac:dyDescent="0.25">
      <c r="A13729" s="4" t="str">
        <f>HYPERLINK("http://www.autodoc.ru/Web/price/art/VWPAS11451XR?analog=on","VWPAS11451XR")</f>
        <v>VWPAS11451XR</v>
      </c>
      <c r="B13729" s="1" t="s">
        <v>20935</v>
      </c>
      <c r="C13729" s="1" t="s">
        <v>1470</v>
      </c>
      <c r="D13729" t="s">
        <v>20936</v>
      </c>
    </row>
    <row r="13730" spans="1:4" x14ac:dyDescent="0.25">
      <c r="A13730" s="4" t="str">
        <f>HYPERLINK("http://www.autodoc.ru/Web/price/art/VWPAS11452L?analog=on","VWPAS11452L")</f>
        <v>VWPAS11452L</v>
      </c>
      <c r="B13730" s="1" t="s">
        <v>20929</v>
      </c>
      <c r="C13730" s="1" t="s">
        <v>1470</v>
      </c>
      <c r="D13730" t="s">
        <v>20937</v>
      </c>
    </row>
    <row r="13731" spans="1:4" x14ac:dyDescent="0.25">
      <c r="A13731" s="4" t="str">
        <f>HYPERLINK("http://www.autodoc.ru/Web/price/art/VWPAS11452R?analog=on","VWPAS11452R")</f>
        <v>VWPAS11452R</v>
      </c>
      <c r="B13731" s="1" t="s">
        <v>20931</v>
      </c>
      <c r="C13731" s="1" t="s">
        <v>1470</v>
      </c>
      <c r="D13731" t="s">
        <v>20938</v>
      </c>
    </row>
    <row r="13732" spans="1:4" x14ac:dyDescent="0.25">
      <c r="A13732" s="4" t="str">
        <f>HYPERLINK("http://www.autodoc.ru/Web/price/art/VWPAS11453L?analog=on","VWPAS11453L")</f>
        <v>VWPAS11453L</v>
      </c>
      <c r="B13732" s="1" t="s">
        <v>20933</v>
      </c>
      <c r="C13732" s="1" t="s">
        <v>1470</v>
      </c>
      <c r="D13732" t="s">
        <v>20939</v>
      </c>
    </row>
    <row r="13733" spans="1:4" x14ac:dyDescent="0.25">
      <c r="A13733" s="4" t="str">
        <f>HYPERLINK("http://www.autodoc.ru/Web/price/art/VWPAS11453R?analog=on","VWPAS11453R")</f>
        <v>VWPAS11453R</v>
      </c>
      <c r="B13733" s="1" t="s">
        <v>20935</v>
      </c>
      <c r="C13733" s="1" t="s">
        <v>1470</v>
      </c>
      <c r="D13733" t="s">
        <v>20940</v>
      </c>
    </row>
    <row r="13734" spans="1:4" x14ac:dyDescent="0.25">
      <c r="A13734" s="4" t="str">
        <f>HYPERLINK("http://www.autodoc.ru/Web/price/art/VWPAS114G0?analog=on","VWPAS114G0")</f>
        <v>VWPAS114G0</v>
      </c>
      <c r="B13734" s="1" t="s">
        <v>20941</v>
      </c>
      <c r="C13734" s="1" t="s">
        <v>1470</v>
      </c>
      <c r="D13734" t="s">
        <v>20942</v>
      </c>
    </row>
    <row r="13735" spans="1:4" x14ac:dyDescent="0.25">
      <c r="A13735" s="4" t="str">
        <f>HYPERLINK("http://www.autodoc.ru/Web/price/art/VWPAS114G1?analog=on","VWPAS114G1")</f>
        <v>VWPAS114G1</v>
      </c>
      <c r="B13735" s="1" t="s">
        <v>20943</v>
      </c>
      <c r="C13735" s="1" t="s">
        <v>1470</v>
      </c>
      <c r="D13735" t="s">
        <v>20786</v>
      </c>
    </row>
    <row r="13736" spans="1:4" x14ac:dyDescent="0.25">
      <c r="A13736" s="4" t="str">
        <f>HYPERLINK("http://www.autodoc.ru/Web/price/art/VWPAS11510L?analog=on","VWPAS11510L")</f>
        <v>VWPAS11510L</v>
      </c>
      <c r="C13736" s="1" t="s">
        <v>1470</v>
      </c>
      <c r="D13736" t="s">
        <v>20790</v>
      </c>
    </row>
    <row r="13737" spans="1:4" x14ac:dyDescent="0.25">
      <c r="A13737" s="4" t="str">
        <f>HYPERLINK("http://www.autodoc.ru/Web/price/art/VWPAS11510R?analog=on","VWPAS11510R")</f>
        <v>VWPAS11510R</v>
      </c>
      <c r="C13737" s="1" t="s">
        <v>1470</v>
      </c>
      <c r="D13737" t="s">
        <v>20792</v>
      </c>
    </row>
    <row r="13738" spans="1:4" x14ac:dyDescent="0.25">
      <c r="A13738" s="4" t="str">
        <f>HYPERLINK("http://www.autodoc.ru/Web/price/art/VWPAS11600?analog=on","VWPAS11600")</f>
        <v>VWPAS11600</v>
      </c>
      <c r="B13738" s="1" t="s">
        <v>20944</v>
      </c>
      <c r="C13738" s="1" t="s">
        <v>1470</v>
      </c>
      <c r="D13738" t="s">
        <v>20814</v>
      </c>
    </row>
    <row r="13739" spans="1:4" x14ac:dyDescent="0.25">
      <c r="A13739" s="4" t="str">
        <f>HYPERLINK("http://www.autodoc.ru/Web/price/art/VWPAS11640?analog=on","VWPAS11640")</f>
        <v>VWPAS11640</v>
      </c>
      <c r="B13739" s="1" t="s">
        <v>20945</v>
      </c>
      <c r="C13739" s="1" t="s">
        <v>1470</v>
      </c>
      <c r="D13739" t="s">
        <v>20946</v>
      </c>
    </row>
    <row r="13740" spans="1:4" x14ac:dyDescent="0.25">
      <c r="A13740" s="4" t="str">
        <f>HYPERLINK("http://www.autodoc.ru/Web/price/art/VWPAS11641?analog=on","VWPAS11641")</f>
        <v>VWPAS11641</v>
      </c>
      <c r="B13740" s="1" t="s">
        <v>20947</v>
      </c>
      <c r="C13740" s="1" t="s">
        <v>1470</v>
      </c>
      <c r="D13740" t="s">
        <v>20948</v>
      </c>
    </row>
    <row r="13741" spans="1:4" x14ac:dyDescent="0.25">
      <c r="A13741" s="4" t="str">
        <f>HYPERLINK("http://www.autodoc.ru/Web/price/art/VWPAS11642?analog=on","VWPAS11642")</f>
        <v>VWPAS11642</v>
      </c>
      <c r="B13741" s="1" t="s">
        <v>20949</v>
      </c>
      <c r="C13741" s="1" t="s">
        <v>1470</v>
      </c>
      <c r="D13741" t="s">
        <v>20950</v>
      </c>
    </row>
    <row r="13742" spans="1:4" x14ac:dyDescent="0.25">
      <c r="A13742" s="4" t="str">
        <f>HYPERLINK("http://www.autodoc.ru/Web/price/art/VWPAS11643?analog=on","VWPAS11643")</f>
        <v>VWPAS11643</v>
      </c>
      <c r="B13742" s="1" t="s">
        <v>20949</v>
      </c>
      <c r="C13742" s="1" t="s">
        <v>1470</v>
      </c>
      <c r="D13742" t="s">
        <v>20951</v>
      </c>
    </row>
    <row r="13743" spans="1:4" x14ac:dyDescent="0.25">
      <c r="A13743" s="4" t="str">
        <f>HYPERLINK("http://www.autodoc.ru/Web/price/art/VWPAS11660L?analog=on","VWPAS11660L")</f>
        <v>VWPAS11660L</v>
      </c>
      <c r="B13743" s="1" t="s">
        <v>20952</v>
      </c>
      <c r="C13743" s="1" t="s">
        <v>1470</v>
      </c>
      <c r="D13743" t="s">
        <v>20953</v>
      </c>
    </row>
    <row r="13744" spans="1:4" x14ac:dyDescent="0.25">
      <c r="A13744" s="4" t="str">
        <f>HYPERLINK("http://www.autodoc.ru/Web/price/art/VWPAS11660R?analog=on","VWPAS11660R")</f>
        <v>VWPAS11660R</v>
      </c>
      <c r="B13744" s="1" t="s">
        <v>20954</v>
      </c>
      <c r="C13744" s="1" t="s">
        <v>1470</v>
      </c>
      <c r="D13744" t="s">
        <v>20955</v>
      </c>
    </row>
    <row r="13745" spans="1:4" x14ac:dyDescent="0.25">
      <c r="A13745" s="4" t="str">
        <f>HYPERLINK("http://www.autodoc.ru/Web/price/art/VWPAS11660C?analog=on","VWPAS11660C")</f>
        <v>VWPAS11660C</v>
      </c>
      <c r="B13745" s="1" t="s">
        <v>20956</v>
      </c>
      <c r="C13745" s="1" t="s">
        <v>1470</v>
      </c>
      <c r="D13745" t="s">
        <v>20957</v>
      </c>
    </row>
    <row r="13746" spans="1:4" x14ac:dyDescent="0.25">
      <c r="A13746" s="4" t="str">
        <f>HYPERLINK("http://www.autodoc.ru/Web/price/art/VWPAS11661L?analog=on","VWPAS11661L")</f>
        <v>VWPAS11661L</v>
      </c>
      <c r="B13746" s="1" t="s">
        <v>20958</v>
      </c>
      <c r="C13746" s="1" t="s">
        <v>1470</v>
      </c>
      <c r="D13746" t="s">
        <v>20959</v>
      </c>
    </row>
    <row r="13747" spans="1:4" x14ac:dyDescent="0.25">
      <c r="A13747" s="4" t="str">
        <f>HYPERLINK("http://www.autodoc.ru/Web/price/art/VWPAS11661R?analog=on","VWPAS11661R")</f>
        <v>VWPAS11661R</v>
      </c>
      <c r="B13747" s="1" t="s">
        <v>20960</v>
      </c>
      <c r="C13747" s="1" t="s">
        <v>1470</v>
      </c>
      <c r="D13747" t="s">
        <v>20961</v>
      </c>
    </row>
    <row r="13748" spans="1:4" x14ac:dyDescent="0.25">
      <c r="A13748" s="4" t="str">
        <f>HYPERLINK("http://www.autodoc.ru/Web/price/art/VWPAS11680?analog=on","VWPAS11680")</f>
        <v>VWPAS11680</v>
      </c>
      <c r="B13748" s="1" t="s">
        <v>20962</v>
      </c>
      <c r="C13748" s="1" t="s">
        <v>1470</v>
      </c>
      <c r="D13748" t="s">
        <v>20655</v>
      </c>
    </row>
    <row r="13749" spans="1:4" x14ac:dyDescent="0.25">
      <c r="A13749" s="4" t="str">
        <f>HYPERLINK("http://www.autodoc.ru/Web/price/art/VWPAS11681?analog=on","VWPAS11681")</f>
        <v>VWPAS11681</v>
      </c>
      <c r="B13749" s="1" t="s">
        <v>20962</v>
      </c>
      <c r="C13749" s="1" t="s">
        <v>1470</v>
      </c>
      <c r="D13749" t="s">
        <v>20832</v>
      </c>
    </row>
    <row r="13750" spans="1:4" x14ac:dyDescent="0.25">
      <c r="A13750" s="4" t="str">
        <f>HYPERLINK("http://www.autodoc.ru/Web/price/art/VWPAS11700?analog=on","VWPAS11700")</f>
        <v>VWPAS11700</v>
      </c>
      <c r="B13750" s="1" t="s">
        <v>20963</v>
      </c>
      <c r="C13750" s="1" t="s">
        <v>1470</v>
      </c>
      <c r="D13750" t="s">
        <v>20964</v>
      </c>
    </row>
    <row r="13751" spans="1:4" x14ac:dyDescent="0.25">
      <c r="A13751" s="4" t="str">
        <f>HYPERLINK("http://www.autodoc.ru/Web/price/art/VWPAS11701?analog=on","VWPAS11701")</f>
        <v>VWPAS11701</v>
      </c>
      <c r="B13751" s="1" t="s">
        <v>20963</v>
      </c>
      <c r="C13751" s="1" t="s">
        <v>1470</v>
      </c>
      <c r="D13751" t="s">
        <v>20835</v>
      </c>
    </row>
    <row r="13752" spans="1:4" x14ac:dyDescent="0.25">
      <c r="A13752" s="4" t="str">
        <f>HYPERLINK("http://www.autodoc.ru/Web/price/art/VWPAS11740L?analog=on","VWPAS11740L")</f>
        <v>VWPAS11740L</v>
      </c>
      <c r="B13752" s="1" t="s">
        <v>20965</v>
      </c>
      <c r="C13752" s="1" t="s">
        <v>1470</v>
      </c>
      <c r="D13752" t="s">
        <v>20659</v>
      </c>
    </row>
    <row r="13753" spans="1:4" x14ac:dyDescent="0.25">
      <c r="A13753" s="4" t="str">
        <f>HYPERLINK("http://www.autodoc.ru/Web/price/art/VWPAS11740R?analog=on","VWPAS11740R")</f>
        <v>VWPAS11740R</v>
      </c>
      <c r="B13753" s="1" t="s">
        <v>20966</v>
      </c>
      <c r="C13753" s="1" t="s">
        <v>1470</v>
      </c>
      <c r="D13753" t="s">
        <v>20661</v>
      </c>
    </row>
    <row r="13754" spans="1:4" x14ac:dyDescent="0.25">
      <c r="A13754" s="4" t="str">
        <f>HYPERLINK("http://www.autodoc.ru/Web/price/art/VWPAS11741L?analog=on","VWPAS11741L")</f>
        <v>VWPAS11741L</v>
      </c>
      <c r="B13754" s="1" t="s">
        <v>20967</v>
      </c>
      <c r="C13754" s="1" t="s">
        <v>1470</v>
      </c>
      <c r="D13754" t="s">
        <v>20968</v>
      </c>
    </row>
    <row r="13755" spans="1:4" x14ac:dyDescent="0.25">
      <c r="A13755" s="4" t="str">
        <f>HYPERLINK("http://www.autodoc.ru/Web/price/art/VWPAS11741R?analog=on","VWPAS11741R")</f>
        <v>VWPAS11741R</v>
      </c>
      <c r="B13755" s="1" t="s">
        <v>20969</v>
      </c>
      <c r="C13755" s="1" t="s">
        <v>1470</v>
      </c>
      <c r="D13755" t="s">
        <v>20970</v>
      </c>
    </row>
    <row r="13756" spans="1:4" x14ac:dyDescent="0.25">
      <c r="A13756" s="4" t="str">
        <f>HYPERLINK("http://www.autodoc.ru/Web/price/art/VWPAS11750L?analog=on","VWPAS11750L")</f>
        <v>VWPAS11750L</v>
      </c>
      <c r="B13756" s="1" t="s">
        <v>20971</v>
      </c>
      <c r="C13756" s="1" t="s">
        <v>1470</v>
      </c>
      <c r="D13756" t="s">
        <v>20972</v>
      </c>
    </row>
    <row r="13757" spans="1:4" x14ac:dyDescent="0.25">
      <c r="A13757" s="4" t="str">
        <f>HYPERLINK("http://www.autodoc.ru/Web/price/art/VWPAS11750R?analog=on","VWPAS11750R")</f>
        <v>VWPAS11750R</v>
      </c>
      <c r="B13757" s="1" t="s">
        <v>20973</v>
      </c>
      <c r="C13757" s="1" t="s">
        <v>1470</v>
      </c>
      <c r="D13757" t="s">
        <v>20974</v>
      </c>
    </row>
    <row r="13758" spans="1:4" x14ac:dyDescent="0.25">
      <c r="A13758" s="4" t="str">
        <f>HYPERLINK("http://www.autodoc.ru/Web/price/art/VWPAS11751L?analog=on","VWPAS11751L")</f>
        <v>VWPAS11751L</v>
      </c>
      <c r="B13758" s="1" t="s">
        <v>20975</v>
      </c>
      <c r="C13758" s="1" t="s">
        <v>1470</v>
      </c>
      <c r="D13758" t="s">
        <v>20976</v>
      </c>
    </row>
    <row r="13759" spans="1:4" x14ac:dyDescent="0.25">
      <c r="A13759" s="4" t="str">
        <f>HYPERLINK("http://www.autodoc.ru/Web/price/art/VWPAS11751R?analog=on","VWPAS11751R")</f>
        <v>VWPAS11751R</v>
      </c>
      <c r="B13759" s="1" t="s">
        <v>20977</v>
      </c>
      <c r="C13759" s="1" t="s">
        <v>1470</v>
      </c>
      <c r="D13759" t="s">
        <v>20978</v>
      </c>
    </row>
    <row r="13760" spans="1:4" x14ac:dyDescent="0.25">
      <c r="A13760" s="4" t="str">
        <f>HYPERLINK("http://www.autodoc.ru/Web/price/art/VWPAS11760TTN?analog=on","VWPAS11760TTN")</f>
        <v>VWPAS11760TTN</v>
      </c>
      <c r="B13760" s="1" t="s">
        <v>20979</v>
      </c>
      <c r="C13760" s="1" t="s">
        <v>1470</v>
      </c>
      <c r="D13760" t="s">
        <v>20980</v>
      </c>
    </row>
    <row r="13761" spans="1:4" x14ac:dyDescent="0.25">
      <c r="A13761" s="4" t="str">
        <f>HYPERLINK("http://www.autodoc.ru/Web/price/art/VWPAS11761RTN?analog=on","VWPAS11761RTN")</f>
        <v>VWPAS11761RTN</v>
      </c>
      <c r="B13761" s="1" t="s">
        <v>20981</v>
      </c>
      <c r="C13761" s="1" t="s">
        <v>1470</v>
      </c>
      <c r="D13761" t="s">
        <v>20982</v>
      </c>
    </row>
    <row r="13762" spans="1:4" x14ac:dyDescent="0.25">
      <c r="A13762" s="4" t="str">
        <f>HYPERLINK("http://www.autodoc.ru/Web/price/art/VWPAS11790L?analog=on","VWPAS11790L")</f>
        <v>VWPAS11790L</v>
      </c>
      <c r="B13762" s="1" t="s">
        <v>20983</v>
      </c>
      <c r="C13762" s="1" t="s">
        <v>1470</v>
      </c>
      <c r="D13762" t="s">
        <v>20984</v>
      </c>
    </row>
    <row r="13763" spans="1:4" x14ac:dyDescent="0.25">
      <c r="A13763" s="4" t="str">
        <f>HYPERLINK("http://www.autodoc.ru/Web/price/art/VWPAS11790R?analog=on","VWPAS11790R")</f>
        <v>VWPAS11790R</v>
      </c>
      <c r="B13763" s="1" t="s">
        <v>20985</v>
      </c>
      <c r="C13763" s="1" t="s">
        <v>1470</v>
      </c>
      <c r="D13763" t="s">
        <v>20986</v>
      </c>
    </row>
    <row r="13764" spans="1:4" x14ac:dyDescent="0.25">
      <c r="A13764" s="4" t="str">
        <f>HYPERLINK("http://www.autodoc.ru/Web/price/art/VWPAS05810Z?analog=on","VWPAS05810Z")</f>
        <v>VWPAS05810Z</v>
      </c>
      <c r="B13764" s="1" t="s">
        <v>20854</v>
      </c>
      <c r="C13764" s="1" t="s">
        <v>725</v>
      </c>
      <c r="D13764" t="s">
        <v>20855</v>
      </c>
    </row>
    <row r="13765" spans="1:4" x14ac:dyDescent="0.25">
      <c r="A13765" s="4" t="str">
        <f>HYPERLINK("http://www.autodoc.ru/Web/price/art/VWPAS119A0C?analog=on","VWPAS119A0C")</f>
        <v>VWPAS119A0C</v>
      </c>
      <c r="B13765" s="1" t="s">
        <v>20987</v>
      </c>
      <c r="C13765" s="1" t="s">
        <v>1470</v>
      </c>
      <c r="D13765" t="s">
        <v>20988</v>
      </c>
    </row>
    <row r="13766" spans="1:4" x14ac:dyDescent="0.25">
      <c r="A13766" s="4" t="str">
        <f>HYPERLINK("http://www.autodoc.ru/Web/price/art/VWPAS119A1L?analog=on","VWPAS119A1L")</f>
        <v>VWPAS119A1L</v>
      </c>
      <c r="B13766" s="1" t="s">
        <v>20896</v>
      </c>
      <c r="C13766" s="1" t="s">
        <v>1470</v>
      </c>
      <c r="D13766" t="s">
        <v>20859</v>
      </c>
    </row>
    <row r="13767" spans="1:4" x14ac:dyDescent="0.25">
      <c r="A13767" s="4" t="str">
        <f>HYPERLINK("http://www.autodoc.ru/Web/price/art/VWPAS119A1R?analog=on","VWPAS119A1R")</f>
        <v>VWPAS119A1R</v>
      </c>
      <c r="B13767" s="1" t="s">
        <v>20898</v>
      </c>
      <c r="C13767" s="1" t="s">
        <v>1470</v>
      </c>
      <c r="D13767" t="s">
        <v>20861</v>
      </c>
    </row>
    <row r="13768" spans="1:4" x14ac:dyDescent="0.25">
      <c r="A13768" s="4" t="str">
        <f>HYPERLINK("http://www.autodoc.ru/Web/price/art/VWPAS119B0L?analog=on","VWPAS119B0L")</f>
        <v>VWPAS119B0L</v>
      </c>
      <c r="B13768" s="1" t="s">
        <v>20989</v>
      </c>
      <c r="C13768" s="1" t="s">
        <v>1470</v>
      </c>
      <c r="D13768" t="s">
        <v>20865</v>
      </c>
    </row>
    <row r="13769" spans="1:4" x14ac:dyDescent="0.25">
      <c r="A13769" s="4" t="str">
        <f>HYPERLINK("http://www.autodoc.ru/Web/price/art/VWPAS119B0R?analog=on","VWPAS119B0R")</f>
        <v>VWPAS119B0R</v>
      </c>
      <c r="B13769" s="1" t="s">
        <v>20990</v>
      </c>
      <c r="C13769" s="1" t="s">
        <v>1470</v>
      </c>
      <c r="D13769" t="s">
        <v>20867</v>
      </c>
    </row>
    <row r="13770" spans="1:4" x14ac:dyDescent="0.25">
      <c r="A13770" s="4" t="str">
        <f>HYPERLINK("http://www.autodoc.ru/Web/price/art/VWPAS119B2L?analog=on","VWPAS119B2L")</f>
        <v>VWPAS119B2L</v>
      </c>
      <c r="B13770" s="1" t="s">
        <v>20991</v>
      </c>
      <c r="C13770" s="1" t="s">
        <v>1470</v>
      </c>
      <c r="D13770" t="s">
        <v>20865</v>
      </c>
    </row>
    <row r="13771" spans="1:4" x14ac:dyDescent="0.25">
      <c r="A13771" s="4" t="str">
        <f>HYPERLINK("http://www.autodoc.ru/Web/price/art/VWPAS119B2R?analog=on","VWPAS119B2R")</f>
        <v>VWPAS119B2R</v>
      </c>
      <c r="B13771" s="1" t="s">
        <v>20992</v>
      </c>
      <c r="C13771" s="1" t="s">
        <v>1470</v>
      </c>
      <c r="D13771" t="s">
        <v>20867</v>
      </c>
    </row>
    <row r="13772" spans="1:4" x14ac:dyDescent="0.25">
      <c r="A13772" s="4" t="str">
        <f>HYPERLINK("http://www.autodoc.ru/Web/price/art/VWPAS119C0L?analog=on","VWPAS119C0L")</f>
        <v>VWPAS119C0L</v>
      </c>
      <c r="B13772" s="1" t="s">
        <v>20993</v>
      </c>
      <c r="C13772" s="1" t="s">
        <v>1470</v>
      </c>
      <c r="D13772" t="s">
        <v>20871</v>
      </c>
    </row>
    <row r="13773" spans="1:4" x14ac:dyDescent="0.25">
      <c r="A13773" s="4" t="str">
        <f>HYPERLINK("http://www.autodoc.ru/Web/price/art/VWPAS119C0R?analog=on","VWPAS119C0R")</f>
        <v>VWPAS119C0R</v>
      </c>
      <c r="B13773" s="1" t="s">
        <v>20994</v>
      </c>
      <c r="C13773" s="1" t="s">
        <v>1470</v>
      </c>
      <c r="D13773" t="s">
        <v>20873</v>
      </c>
    </row>
    <row r="13774" spans="1:4" x14ac:dyDescent="0.25">
      <c r="A13774" s="4" t="str">
        <f>HYPERLINK("http://www.autodoc.ru/Web/price/art/VWPAS119R0L?analog=on","VWPAS119R0L")</f>
        <v>VWPAS119R0L</v>
      </c>
      <c r="B13774" s="1" t="s">
        <v>20995</v>
      </c>
      <c r="C13774" s="1" t="s">
        <v>4788</v>
      </c>
      <c r="D13774" t="s">
        <v>20580</v>
      </c>
    </row>
    <row r="13775" spans="1:4" x14ac:dyDescent="0.25">
      <c r="A13775" s="4" t="str">
        <f>HYPERLINK("http://www.autodoc.ru/Web/price/art/VWPAS119R0R?analog=on","VWPAS119R0R")</f>
        <v>VWPAS119R0R</v>
      </c>
      <c r="B13775" s="1" t="s">
        <v>20996</v>
      </c>
      <c r="C13775" s="1" t="s">
        <v>4788</v>
      </c>
      <c r="D13775" t="s">
        <v>20581</v>
      </c>
    </row>
    <row r="13776" spans="1:4" x14ac:dyDescent="0.25">
      <c r="A13776" s="3" t="s">
        <v>20997</v>
      </c>
      <c r="B13776" s="3"/>
      <c r="C13776" s="3"/>
      <c r="D13776" s="3"/>
    </row>
    <row r="13777" spans="1:4" x14ac:dyDescent="0.25">
      <c r="A13777" s="4" t="str">
        <f>HYPERLINK("http://www.autodoc.ru/Web/price/art/VWPAS15000L?analog=on","VWPAS15000L")</f>
        <v>VWPAS15000L</v>
      </c>
      <c r="B13777" s="1" t="s">
        <v>20998</v>
      </c>
      <c r="C13777" s="1" t="s">
        <v>1256</v>
      </c>
      <c r="D13777" t="s">
        <v>20999</v>
      </c>
    </row>
    <row r="13778" spans="1:4" x14ac:dyDescent="0.25">
      <c r="A13778" s="4" t="str">
        <f>HYPERLINK("http://www.autodoc.ru/Web/price/art/VWPAS15000R?analog=on","VWPAS15000R")</f>
        <v>VWPAS15000R</v>
      </c>
      <c r="B13778" s="1" t="s">
        <v>21000</v>
      </c>
      <c r="C13778" s="1" t="s">
        <v>1256</v>
      </c>
      <c r="D13778" t="s">
        <v>21001</v>
      </c>
    </row>
    <row r="13779" spans="1:4" x14ac:dyDescent="0.25">
      <c r="A13779" s="4" t="str">
        <f>HYPERLINK("http://www.autodoc.ru/Web/price/art/VWPAS15070L?analog=on","VWPAS15070L")</f>
        <v>VWPAS15070L</v>
      </c>
      <c r="B13779" s="1" t="s">
        <v>21002</v>
      </c>
      <c r="C13779" s="1" t="s">
        <v>1256</v>
      </c>
      <c r="D13779" t="s">
        <v>20374</v>
      </c>
    </row>
    <row r="13780" spans="1:4" x14ac:dyDescent="0.25">
      <c r="A13780" s="4" t="str">
        <f>HYPERLINK("http://www.autodoc.ru/Web/price/art/VWPAS15070R?analog=on","VWPAS15070R")</f>
        <v>VWPAS15070R</v>
      </c>
      <c r="B13780" s="1" t="s">
        <v>21003</v>
      </c>
      <c r="C13780" s="1" t="s">
        <v>1256</v>
      </c>
      <c r="D13780" t="s">
        <v>20376</v>
      </c>
    </row>
    <row r="13781" spans="1:4" x14ac:dyDescent="0.25">
      <c r="A13781" s="4" t="str">
        <f>HYPERLINK("http://www.autodoc.ru/Web/price/art/VWPAS15071L?analog=on","VWPAS15071L")</f>
        <v>VWPAS15071L</v>
      </c>
      <c r="B13781" s="1" t="s">
        <v>21004</v>
      </c>
      <c r="C13781" s="1" t="s">
        <v>1256</v>
      </c>
      <c r="D13781" t="s">
        <v>21005</v>
      </c>
    </row>
    <row r="13782" spans="1:4" x14ac:dyDescent="0.25">
      <c r="A13782" s="4" t="str">
        <f>HYPERLINK("http://www.autodoc.ru/Web/price/art/VWPAS15071R?analog=on","VWPAS15071R")</f>
        <v>VWPAS15071R</v>
      </c>
      <c r="B13782" s="1" t="s">
        <v>21006</v>
      </c>
      <c r="C13782" s="1" t="s">
        <v>1256</v>
      </c>
      <c r="D13782" t="s">
        <v>21007</v>
      </c>
    </row>
    <row r="13783" spans="1:4" x14ac:dyDescent="0.25">
      <c r="A13783" s="4" t="str">
        <f>HYPERLINK("http://www.autodoc.ru/Web/price/art/VWPAS15072L?analog=on","VWPAS15072L")</f>
        <v>VWPAS15072L</v>
      </c>
      <c r="B13783" s="1" t="s">
        <v>21008</v>
      </c>
      <c r="C13783" s="1" t="s">
        <v>1256</v>
      </c>
      <c r="D13783" t="s">
        <v>20702</v>
      </c>
    </row>
    <row r="13784" spans="1:4" x14ac:dyDescent="0.25">
      <c r="A13784" s="4" t="str">
        <f>HYPERLINK("http://www.autodoc.ru/Web/price/art/VWPAS15072R?analog=on","VWPAS15072R")</f>
        <v>VWPAS15072R</v>
      </c>
      <c r="B13784" s="1" t="s">
        <v>21009</v>
      </c>
      <c r="C13784" s="1" t="s">
        <v>1256</v>
      </c>
      <c r="D13784" t="s">
        <v>20704</v>
      </c>
    </row>
    <row r="13785" spans="1:4" x14ac:dyDescent="0.25">
      <c r="A13785" s="4" t="str">
        <f>HYPERLINK("http://www.autodoc.ru/Web/price/art/VWPAS15100?analog=on","VWPAS15100")</f>
        <v>VWPAS15100</v>
      </c>
      <c r="B13785" s="1" t="s">
        <v>21010</v>
      </c>
      <c r="C13785" s="1" t="s">
        <v>1256</v>
      </c>
      <c r="D13785" t="s">
        <v>21011</v>
      </c>
    </row>
    <row r="13786" spans="1:4" x14ac:dyDescent="0.25">
      <c r="A13786" s="4" t="str">
        <f>HYPERLINK("http://www.autodoc.ru/Web/price/art/VWPAS15160?analog=on","VWPAS15160")</f>
        <v>VWPAS15160</v>
      </c>
      <c r="B13786" s="1" t="s">
        <v>21012</v>
      </c>
      <c r="C13786" s="1" t="s">
        <v>1256</v>
      </c>
      <c r="D13786" t="s">
        <v>20718</v>
      </c>
    </row>
    <row r="13787" spans="1:4" x14ac:dyDescent="0.25">
      <c r="A13787" s="4" t="str">
        <f>HYPERLINK("http://www.autodoc.ru/Web/price/art/VWPAS15161?analog=on","VWPAS15161")</f>
        <v>VWPAS15161</v>
      </c>
      <c r="B13787" s="1" t="s">
        <v>21013</v>
      </c>
      <c r="C13787" s="1" t="s">
        <v>1256</v>
      </c>
      <c r="D13787" t="s">
        <v>21014</v>
      </c>
    </row>
    <row r="13788" spans="1:4" x14ac:dyDescent="0.25">
      <c r="A13788" s="4" t="str">
        <f>HYPERLINK("http://www.autodoc.ru/Web/price/art/VWPAS15162?analog=on","VWPAS15162")</f>
        <v>VWPAS15162</v>
      </c>
      <c r="B13788" s="1" t="s">
        <v>21015</v>
      </c>
      <c r="C13788" s="1" t="s">
        <v>1256</v>
      </c>
      <c r="D13788" t="s">
        <v>21016</v>
      </c>
    </row>
    <row r="13789" spans="1:4" x14ac:dyDescent="0.25">
      <c r="A13789" s="4" t="str">
        <f>HYPERLINK("http://www.autodoc.ru/Web/price/art/VWPAS15190L?analog=on","VWPAS15190L")</f>
        <v>VWPAS15190L</v>
      </c>
      <c r="B13789" s="1" t="s">
        <v>21017</v>
      </c>
      <c r="C13789" s="1" t="s">
        <v>1256</v>
      </c>
      <c r="D13789" t="s">
        <v>21018</v>
      </c>
    </row>
    <row r="13790" spans="1:4" x14ac:dyDescent="0.25">
      <c r="A13790" s="4" t="str">
        <f>HYPERLINK("http://www.autodoc.ru/Web/price/art/VWPAS15190R?analog=on","VWPAS15190R")</f>
        <v>VWPAS15190R</v>
      </c>
      <c r="B13790" s="1" t="s">
        <v>21019</v>
      </c>
      <c r="C13790" s="1" t="s">
        <v>1256</v>
      </c>
      <c r="D13790" t="s">
        <v>21020</v>
      </c>
    </row>
    <row r="13791" spans="1:4" x14ac:dyDescent="0.25">
      <c r="A13791" s="4" t="str">
        <f>HYPERLINK("http://www.autodoc.ru/Web/price/art/VWPAS15190C?analog=on","VWPAS15190C")</f>
        <v>VWPAS15190C</v>
      </c>
      <c r="B13791" s="1" t="s">
        <v>21021</v>
      </c>
      <c r="C13791" s="1" t="s">
        <v>1256</v>
      </c>
      <c r="D13791" t="s">
        <v>20910</v>
      </c>
    </row>
    <row r="13792" spans="1:4" x14ac:dyDescent="0.25">
      <c r="A13792" s="4" t="str">
        <f>HYPERLINK("http://www.autodoc.ru/Web/price/art/VWPAS15191L?analog=on","VWPAS15191L")</f>
        <v>VWPAS15191L</v>
      </c>
      <c r="B13792" s="1" t="s">
        <v>21017</v>
      </c>
      <c r="C13792" s="1" t="s">
        <v>1256</v>
      </c>
      <c r="D13792" t="s">
        <v>21022</v>
      </c>
    </row>
    <row r="13793" spans="1:4" x14ac:dyDescent="0.25">
      <c r="A13793" s="4" t="str">
        <f>HYPERLINK("http://www.autodoc.ru/Web/price/art/VWPAS15191R?analog=on","VWPAS15191R")</f>
        <v>VWPAS15191R</v>
      </c>
      <c r="B13793" s="1" t="s">
        <v>21019</v>
      </c>
      <c r="C13793" s="1" t="s">
        <v>1256</v>
      </c>
      <c r="D13793" t="s">
        <v>21023</v>
      </c>
    </row>
    <row r="13794" spans="1:4" x14ac:dyDescent="0.25">
      <c r="A13794" s="4" t="str">
        <f>HYPERLINK("http://www.autodoc.ru/Web/price/art/VWPAS15191C?analog=on","VWPAS15191C")</f>
        <v>VWPAS15191C</v>
      </c>
      <c r="B13794" s="1" t="s">
        <v>21021</v>
      </c>
      <c r="C13794" s="1" t="s">
        <v>1256</v>
      </c>
      <c r="D13794" t="s">
        <v>21024</v>
      </c>
    </row>
    <row r="13795" spans="1:4" x14ac:dyDescent="0.25">
      <c r="A13795" s="4" t="str">
        <f>HYPERLINK("http://www.autodoc.ru/Web/price/art/VWPAS15220?analog=on","VWPAS15220")</f>
        <v>VWPAS15220</v>
      </c>
      <c r="B13795" s="1" t="s">
        <v>21025</v>
      </c>
      <c r="C13795" s="1" t="s">
        <v>1256</v>
      </c>
      <c r="D13795" t="s">
        <v>20498</v>
      </c>
    </row>
    <row r="13796" spans="1:4" x14ac:dyDescent="0.25">
      <c r="A13796" s="4" t="str">
        <f>HYPERLINK("http://www.autodoc.ru/Web/price/art/VWPAS15270L?analog=on","VWPAS15270L")</f>
        <v>VWPAS15270L</v>
      </c>
      <c r="B13796" s="1" t="s">
        <v>21026</v>
      </c>
      <c r="C13796" s="1" t="s">
        <v>1256</v>
      </c>
      <c r="D13796" t="s">
        <v>20401</v>
      </c>
    </row>
    <row r="13797" spans="1:4" x14ac:dyDescent="0.25">
      <c r="A13797" s="4" t="str">
        <f>HYPERLINK("http://www.autodoc.ru/Web/price/art/VWPAS15270R?analog=on","VWPAS15270R")</f>
        <v>VWPAS15270R</v>
      </c>
      <c r="B13797" s="1" t="s">
        <v>21027</v>
      </c>
      <c r="C13797" s="1" t="s">
        <v>1256</v>
      </c>
      <c r="D13797" t="s">
        <v>20403</v>
      </c>
    </row>
    <row r="13798" spans="1:4" x14ac:dyDescent="0.25">
      <c r="A13798" s="4" t="str">
        <f>HYPERLINK("http://www.autodoc.ru/Web/price/art/VWPAS15300L?analog=on","VWPAS15300L")</f>
        <v>VWPAS15300L</v>
      </c>
      <c r="B13798" s="1" t="s">
        <v>21028</v>
      </c>
      <c r="C13798" s="1" t="s">
        <v>1256</v>
      </c>
      <c r="D13798" t="s">
        <v>21029</v>
      </c>
    </row>
    <row r="13799" spans="1:4" x14ac:dyDescent="0.25">
      <c r="A13799" s="4" t="str">
        <f>HYPERLINK("http://www.autodoc.ru/Web/price/art/VWPAS15300R?analog=on","VWPAS15300R")</f>
        <v>VWPAS15300R</v>
      </c>
      <c r="B13799" s="1" t="s">
        <v>21030</v>
      </c>
      <c r="C13799" s="1" t="s">
        <v>1256</v>
      </c>
      <c r="D13799" t="s">
        <v>21031</v>
      </c>
    </row>
    <row r="13800" spans="1:4" x14ac:dyDescent="0.25">
      <c r="A13800" s="4" t="str">
        <f>HYPERLINK("http://www.autodoc.ru/Web/price/art/VWPAS15301L?analog=on","VWPAS15301L")</f>
        <v>VWPAS15301L</v>
      </c>
      <c r="B13800" s="1" t="s">
        <v>21032</v>
      </c>
      <c r="C13800" s="1" t="s">
        <v>1256</v>
      </c>
      <c r="D13800" t="s">
        <v>20748</v>
      </c>
    </row>
    <row r="13801" spans="1:4" x14ac:dyDescent="0.25">
      <c r="A13801" s="4" t="str">
        <f>HYPERLINK("http://www.autodoc.ru/Web/price/art/VWPAS15301R?analog=on","VWPAS15301R")</f>
        <v>VWPAS15301R</v>
      </c>
      <c r="B13801" s="1" t="s">
        <v>21033</v>
      </c>
      <c r="C13801" s="1" t="s">
        <v>1256</v>
      </c>
      <c r="D13801" t="s">
        <v>20750</v>
      </c>
    </row>
    <row r="13802" spans="1:4" x14ac:dyDescent="0.25">
      <c r="A13802" s="4" t="str">
        <f>HYPERLINK("http://www.autodoc.ru/Web/price/art/VWPAS15302L?analog=on","VWPAS15302L")</f>
        <v>VWPAS15302L</v>
      </c>
      <c r="B13802" s="1" t="s">
        <v>21028</v>
      </c>
      <c r="C13802" s="1" t="s">
        <v>1256</v>
      </c>
      <c r="D13802" t="s">
        <v>20752</v>
      </c>
    </row>
    <row r="13803" spans="1:4" x14ac:dyDescent="0.25">
      <c r="A13803" s="4" t="str">
        <f>HYPERLINK("http://www.autodoc.ru/Web/price/art/VWPAS15302R?analog=on","VWPAS15302R")</f>
        <v>VWPAS15302R</v>
      </c>
      <c r="B13803" s="1" t="s">
        <v>21030</v>
      </c>
      <c r="C13803" s="1" t="s">
        <v>1256</v>
      </c>
      <c r="D13803" t="s">
        <v>20754</v>
      </c>
    </row>
    <row r="13804" spans="1:4" x14ac:dyDescent="0.25">
      <c r="A13804" s="4" t="str">
        <f>HYPERLINK("http://www.autodoc.ru/Web/price/art/VWPAS15303L?analog=on","VWPAS15303L")</f>
        <v>VWPAS15303L</v>
      </c>
      <c r="B13804" s="1" t="s">
        <v>21034</v>
      </c>
      <c r="C13804" s="1" t="s">
        <v>1256</v>
      </c>
      <c r="D13804" t="s">
        <v>20757</v>
      </c>
    </row>
    <row r="13805" spans="1:4" x14ac:dyDescent="0.25">
      <c r="A13805" s="4" t="str">
        <f>HYPERLINK("http://www.autodoc.ru/Web/price/art/VWPAS15303R?analog=on","VWPAS15303R")</f>
        <v>VWPAS15303R</v>
      </c>
      <c r="B13805" s="1" t="s">
        <v>21033</v>
      </c>
      <c r="C13805" s="1" t="s">
        <v>1256</v>
      </c>
      <c r="D13805" t="s">
        <v>20758</v>
      </c>
    </row>
    <row r="13806" spans="1:4" x14ac:dyDescent="0.25">
      <c r="A13806" s="4" t="str">
        <f>HYPERLINK("http://www.autodoc.ru/Web/price/art/VWPAS15304L?analog=on","VWPAS15304L")</f>
        <v>VWPAS15304L</v>
      </c>
      <c r="B13806" s="1" t="s">
        <v>21028</v>
      </c>
      <c r="C13806" s="1" t="s">
        <v>1256</v>
      </c>
      <c r="D13806" t="s">
        <v>20755</v>
      </c>
    </row>
    <row r="13807" spans="1:4" x14ac:dyDescent="0.25">
      <c r="A13807" s="4" t="str">
        <f>HYPERLINK("http://www.autodoc.ru/Web/price/art/VWPAS15304R?analog=on","VWPAS15304R")</f>
        <v>VWPAS15304R</v>
      </c>
      <c r="B13807" s="1" t="s">
        <v>21030</v>
      </c>
      <c r="C13807" s="1" t="s">
        <v>1256</v>
      </c>
      <c r="D13807" t="s">
        <v>20756</v>
      </c>
    </row>
    <row r="13808" spans="1:4" x14ac:dyDescent="0.25">
      <c r="A13808" s="4" t="str">
        <f>HYPERLINK("http://www.autodoc.ru/Web/price/art/VWPAS15330?analog=on","VWPAS15330")</f>
        <v>VWPAS15330</v>
      </c>
      <c r="B13808" s="1" t="s">
        <v>21035</v>
      </c>
      <c r="C13808" s="1" t="s">
        <v>1256</v>
      </c>
      <c r="D13808" t="s">
        <v>20279</v>
      </c>
    </row>
    <row r="13809" spans="1:4" x14ac:dyDescent="0.25">
      <c r="A13809" s="4" t="str">
        <f>HYPERLINK("http://www.autodoc.ru/Web/price/art/VWPAS15380?analog=on","VWPAS15380")</f>
        <v>VWPAS15380</v>
      </c>
      <c r="B13809" s="1" t="s">
        <v>21036</v>
      </c>
      <c r="C13809" s="1" t="s">
        <v>1256</v>
      </c>
      <c r="D13809" t="s">
        <v>20408</v>
      </c>
    </row>
    <row r="13810" spans="1:4" x14ac:dyDescent="0.25">
      <c r="A13810" s="4" t="str">
        <f>HYPERLINK("http://www.autodoc.ru/Web/price/art/VWPAS15381?analog=on","VWPAS15381")</f>
        <v>VWPAS15381</v>
      </c>
      <c r="B13810" s="1" t="s">
        <v>21036</v>
      </c>
      <c r="C13810" s="1" t="s">
        <v>1256</v>
      </c>
      <c r="D13810" t="s">
        <v>20767</v>
      </c>
    </row>
    <row r="13811" spans="1:4" x14ac:dyDescent="0.25">
      <c r="A13811" s="4" t="str">
        <f>HYPERLINK("http://www.autodoc.ru/Web/price/art/VWPAS15450XL?analog=on","VWPAS15450XL")</f>
        <v>VWPAS15450XL</v>
      </c>
      <c r="B13811" s="1" t="s">
        <v>21037</v>
      </c>
      <c r="C13811" s="1" t="s">
        <v>1256</v>
      </c>
      <c r="D13811" t="s">
        <v>21038</v>
      </c>
    </row>
    <row r="13812" spans="1:4" x14ac:dyDescent="0.25">
      <c r="A13812" s="4" t="str">
        <f>HYPERLINK("http://www.autodoc.ru/Web/price/art/VWPAS15450XR?analog=on","VWPAS15450XR")</f>
        <v>VWPAS15450XR</v>
      </c>
      <c r="B13812" s="1" t="s">
        <v>21039</v>
      </c>
      <c r="C13812" s="1" t="s">
        <v>1256</v>
      </c>
      <c r="D13812" t="s">
        <v>21040</v>
      </c>
    </row>
    <row r="13813" spans="1:4" x14ac:dyDescent="0.25">
      <c r="A13813" s="4" t="str">
        <f>HYPERLINK("http://www.autodoc.ru/Web/price/art/VWPAS15451XL?analog=on","VWPAS15451XL")</f>
        <v>VWPAS15451XL</v>
      </c>
      <c r="B13813" s="1" t="s">
        <v>21041</v>
      </c>
      <c r="C13813" s="1" t="s">
        <v>1256</v>
      </c>
      <c r="D13813" t="s">
        <v>21042</v>
      </c>
    </row>
    <row r="13814" spans="1:4" x14ac:dyDescent="0.25">
      <c r="A13814" s="4" t="str">
        <f>HYPERLINK("http://www.autodoc.ru/Web/price/art/VWPAS15451XR?analog=on","VWPAS15451XR")</f>
        <v>VWPAS15451XR</v>
      </c>
      <c r="B13814" s="1" t="s">
        <v>21043</v>
      </c>
      <c r="C13814" s="1" t="s">
        <v>1256</v>
      </c>
      <c r="D13814" t="s">
        <v>21044</v>
      </c>
    </row>
    <row r="13815" spans="1:4" x14ac:dyDescent="0.25">
      <c r="A13815" s="4" t="str">
        <f>HYPERLINK("http://www.autodoc.ru/Web/price/art/VWPAS15452XL?analog=on","VWPAS15452XL")</f>
        <v>VWPAS15452XL</v>
      </c>
      <c r="B13815" s="1" t="s">
        <v>21045</v>
      </c>
      <c r="C13815" s="1" t="s">
        <v>1256</v>
      </c>
      <c r="D13815" t="s">
        <v>21046</v>
      </c>
    </row>
    <row r="13816" spans="1:4" x14ac:dyDescent="0.25">
      <c r="A13816" s="4" t="str">
        <f>HYPERLINK("http://www.autodoc.ru/Web/price/art/VWPAS15452XR?analog=on","VWPAS15452XR")</f>
        <v>VWPAS15452XR</v>
      </c>
      <c r="B13816" s="1" t="s">
        <v>21039</v>
      </c>
      <c r="C13816" s="1" t="s">
        <v>1256</v>
      </c>
      <c r="D13816" t="s">
        <v>21047</v>
      </c>
    </row>
    <row r="13817" spans="1:4" x14ac:dyDescent="0.25">
      <c r="A13817" s="4" t="str">
        <f>HYPERLINK("http://www.autodoc.ru/Web/price/art/VWPAS15453XL?analog=on","VWPAS15453XL")</f>
        <v>VWPAS15453XL</v>
      </c>
      <c r="B13817" s="1" t="s">
        <v>21048</v>
      </c>
      <c r="C13817" s="1" t="s">
        <v>1256</v>
      </c>
      <c r="D13817" t="s">
        <v>21049</v>
      </c>
    </row>
    <row r="13818" spans="1:4" x14ac:dyDescent="0.25">
      <c r="A13818" s="4" t="str">
        <f>HYPERLINK("http://www.autodoc.ru/Web/price/art/VWPAS15453XR?analog=on","VWPAS15453XR")</f>
        <v>VWPAS15453XR</v>
      </c>
      <c r="B13818" s="1" t="s">
        <v>21050</v>
      </c>
      <c r="C13818" s="1" t="s">
        <v>1256</v>
      </c>
      <c r="D13818" t="s">
        <v>21051</v>
      </c>
    </row>
    <row r="13819" spans="1:4" x14ac:dyDescent="0.25">
      <c r="A13819" s="4" t="str">
        <f>HYPERLINK("http://www.autodoc.ru/Web/price/art/VWPAS15510L?analog=on","VWPAS15510L")</f>
        <v>VWPAS15510L</v>
      </c>
      <c r="B13819" s="1" t="s">
        <v>21052</v>
      </c>
      <c r="C13819" s="1" t="s">
        <v>1256</v>
      </c>
      <c r="D13819" t="s">
        <v>21053</v>
      </c>
    </row>
    <row r="13820" spans="1:4" x14ac:dyDescent="0.25">
      <c r="A13820" s="4" t="str">
        <f>HYPERLINK("http://www.autodoc.ru/Web/price/art/VWPAS15510R?analog=on","VWPAS15510R")</f>
        <v>VWPAS15510R</v>
      </c>
      <c r="B13820" s="1" t="s">
        <v>21054</v>
      </c>
      <c r="C13820" s="1" t="s">
        <v>1256</v>
      </c>
      <c r="D13820" t="s">
        <v>21055</v>
      </c>
    </row>
    <row r="13821" spans="1:4" x14ac:dyDescent="0.25">
      <c r="A13821" s="4" t="str">
        <f>HYPERLINK("http://www.autodoc.ru/Web/price/art/VWPAS15520L?analog=on","VWPAS15520L")</f>
        <v>VWPAS15520L</v>
      </c>
      <c r="B13821" s="1" t="s">
        <v>21056</v>
      </c>
      <c r="C13821" s="1" t="s">
        <v>1256</v>
      </c>
      <c r="D13821" t="s">
        <v>21057</v>
      </c>
    </row>
    <row r="13822" spans="1:4" x14ac:dyDescent="0.25">
      <c r="A13822" s="4" t="str">
        <f>HYPERLINK("http://www.autodoc.ru/Web/price/art/VWPAS15520R?analog=on","VWPAS15520R")</f>
        <v>VWPAS15520R</v>
      </c>
      <c r="B13822" s="1" t="s">
        <v>21058</v>
      </c>
      <c r="C13822" s="1" t="s">
        <v>1256</v>
      </c>
      <c r="D13822" t="s">
        <v>21059</v>
      </c>
    </row>
    <row r="13823" spans="1:4" x14ac:dyDescent="0.25">
      <c r="A13823" s="4" t="str">
        <f>HYPERLINK("http://www.autodoc.ru/Web/price/art/VWPAS15740L?analog=on","VWPAS15740L")</f>
        <v>VWPAS15740L</v>
      </c>
      <c r="B13823" s="1" t="s">
        <v>21060</v>
      </c>
      <c r="C13823" s="1" t="s">
        <v>1256</v>
      </c>
      <c r="D13823" t="s">
        <v>21061</v>
      </c>
    </row>
    <row r="13824" spans="1:4" x14ac:dyDescent="0.25">
      <c r="A13824" s="4" t="str">
        <f>HYPERLINK("http://www.autodoc.ru/Web/price/art/VWPAS15740R?analog=on","VWPAS15740R")</f>
        <v>VWPAS15740R</v>
      </c>
      <c r="B13824" s="1" t="s">
        <v>21062</v>
      </c>
      <c r="C13824" s="1" t="s">
        <v>1256</v>
      </c>
      <c r="D13824" t="s">
        <v>21063</v>
      </c>
    </row>
    <row r="13825" spans="1:4" x14ac:dyDescent="0.25">
      <c r="A13825" s="4" t="str">
        <f>HYPERLINK("http://www.autodoc.ru/Web/price/art/VWPAS159A0L?analog=on","VWPAS159A0L")</f>
        <v>VWPAS159A0L</v>
      </c>
      <c r="B13825" s="1" t="s">
        <v>21064</v>
      </c>
      <c r="C13825" s="1" t="s">
        <v>1256</v>
      </c>
      <c r="D13825" t="s">
        <v>20859</v>
      </c>
    </row>
    <row r="13826" spans="1:4" x14ac:dyDescent="0.25">
      <c r="A13826" s="4" t="str">
        <f>HYPERLINK("http://www.autodoc.ru/Web/price/art/VWPAS159A0R?analog=on","VWPAS159A0R")</f>
        <v>VWPAS159A0R</v>
      </c>
      <c r="B13826" s="1" t="s">
        <v>21065</v>
      </c>
      <c r="C13826" s="1" t="s">
        <v>1256</v>
      </c>
      <c r="D13826" t="s">
        <v>20861</v>
      </c>
    </row>
    <row r="13827" spans="1:4" x14ac:dyDescent="0.25">
      <c r="A13827" s="4" t="str">
        <f>HYPERLINK("http://www.autodoc.ru/Web/price/art/VWPAS159A1C?analog=on","VWPAS159A1C")</f>
        <v>VWPAS159A1C</v>
      </c>
      <c r="B13827" s="1" t="s">
        <v>21066</v>
      </c>
      <c r="C13827" s="1" t="s">
        <v>1256</v>
      </c>
      <c r="D13827" t="s">
        <v>20988</v>
      </c>
    </row>
    <row r="13828" spans="1:4" x14ac:dyDescent="0.25">
      <c r="A13828" s="4" t="str">
        <f>HYPERLINK("http://www.autodoc.ru/Web/price/art/VWPAS159C0L?analog=on","VWPAS159C0L")</f>
        <v>VWPAS159C0L</v>
      </c>
      <c r="B13828" s="1" t="s">
        <v>21067</v>
      </c>
      <c r="C13828" s="1" t="s">
        <v>1256</v>
      </c>
      <c r="D13828" t="s">
        <v>20871</v>
      </c>
    </row>
    <row r="13829" spans="1:4" x14ac:dyDescent="0.25">
      <c r="A13829" s="4" t="str">
        <f>HYPERLINK("http://www.autodoc.ru/Web/price/art/VWPAS159C0R?analog=on","VWPAS159C0R")</f>
        <v>VWPAS159C0R</v>
      </c>
      <c r="B13829" s="1" t="s">
        <v>21068</v>
      </c>
      <c r="C13829" s="1" t="s">
        <v>1256</v>
      </c>
      <c r="D13829" t="s">
        <v>20873</v>
      </c>
    </row>
    <row r="13830" spans="1:4" x14ac:dyDescent="0.25">
      <c r="A13830" s="3" t="s">
        <v>21069</v>
      </c>
      <c r="B13830" s="3"/>
      <c r="C13830" s="3"/>
      <c r="D13830" s="3"/>
    </row>
    <row r="13831" spans="1:4" x14ac:dyDescent="0.25">
      <c r="A13831" s="4" t="str">
        <f>HYPERLINK("http://www.autodoc.ru/Web/price/art/VWPCC09000L?analog=on","VWPCC09000L")</f>
        <v>VWPCC09000L</v>
      </c>
      <c r="B13831" s="1" t="s">
        <v>21070</v>
      </c>
      <c r="C13831" s="1" t="s">
        <v>2050</v>
      </c>
      <c r="D13831" t="s">
        <v>21071</v>
      </c>
    </row>
    <row r="13832" spans="1:4" x14ac:dyDescent="0.25">
      <c r="A13832" s="4" t="str">
        <f>HYPERLINK("http://www.autodoc.ru/Web/price/art/VWPCC09000R?analog=on","VWPCC09000R")</f>
        <v>VWPCC09000R</v>
      </c>
      <c r="B13832" s="1" t="s">
        <v>21072</v>
      </c>
      <c r="C13832" s="1" t="s">
        <v>2050</v>
      </c>
      <c r="D13832" t="s">
        <v>21073</v>
      </c>
    </row>
    <row r="13833" spans="1:4" x14ac:dyDescent="0.25">
      <c r="A13833" s="4" t="str">
        <f>HYPERLINK("http://www.autodoc.ru/Web/price/art/VWPCC09001BN?analog=on","VWPCC09001BN")</f>
        <v>VWPCC09001BN</v>
      </c>
      <c r="B13833" s="1" t="s">
        <v>21074</v>
      </c>
      <c r="C13833" s="1" t="s">
        <v>2050</v>
      </c>
      <c r="D13833" t="s">
        <v>21075</v>
      </c>
    </row>
    <row r="13834" spans="1:4" x14ac:dyDescent="0.25">
      <c r="A13834" s="4" t="str">
        <f>HYPERLINK("http://www.autodoc.ru/Web/price/art/VWPCC09002L?analog=on","VWPCC09002L")</f>
        <v>VWPCC09002L</v>
      </c>
      <c r="B13834" s="1" t="s">
        <v>21076</v>
      </c>
      <c r="C13834" s="1" t="s">
        <v>2050</v>
      </c>
      <c r="D13834" t="s">
        <v>21077</v>
      </c>
    </row>
    <row r="13835" spans="1:4" x14ac:dyDescent="0.25">
      <c r="A13835" s="4" t="str">
        <f>HYPERLINK("http://www.autodoc.ru/Web/price/art/VWPCC09002R?analog=on","VWPCC09002R")</f>
        <v>VWPCC09002R</v>
      </c>
      <c r="B13835" s="1" t="s">
        <v>21078</v>
      </c>
      <c r="C13835" s="1" t="s">
        <v>2050</v>
      </c>
      <c r="D13835" t="s">
        <v>21079</v>
      </c>
    </row>
    <row r="13836" spans="1:4" x14ac:dyDescent="0.25">
      <c r="A13836" s="4" t="str">
        <f>HYPERLINK("http://www.autodoc.ru/Web/price/art/VWPCC09040LL?analog=on","VWPCC09040LL")</f>
        <v>VWPCC09040LL</v>
      </c>
      <c r="B13836" s="1" t="s">
        <v>21080</v>
      </c>
      <c r="C13836" s="1" t="s">
        <v>2050</v>
      </c>
      <c r="D13836" t="s">
        <v>21081</v>
      </c>
    </row>
    <row r="13837" spans="1:4" x14ac:dyDescent="0.25">
      <c r="A13837" s="4" t="str">
        <f>HYPERLINK("http://www.autodoc.ru/Web/price/art/VWPCC09040LR?analog=on","VWPCC09040LR")</f>
        <v>VWPCC09040LR</v>
      </c>
      <c r="B13837" s="1" t="s">
        <v>21082</v>
      </c>
      <c r="C13837" s="1" t="s">
        <v>2050</v>
      </c>
      <c r="D13837" t="s">
        <v>21083</v>
      </c>
    </row>
    <row r="13838" spans="1:4" x14ac:dyDescent="0.25">
      <c r="A13838" s="4" t="str">
        <f>HYPERLINK("http://www.autodoc.ru/Web/price/art/VWPCC09041L?analog=on","VWPCC09041L")</f>
        <v>VWPCC09041L</v>
      </c>
      <c r="B13838" s="1" t="s">
        <v>21080</v>
      </c>
      <c r="C13838" s="1" t="s">
        <v>2050</v>
      </c>
      <c r="D13838" t="s">
        <v>21084</v>
      </c>
    </row>
    <row r="13839" spans="1:4" x14ac:dyDescent="0.25">
      <c r="A13839" s="4" t="str">
        <f>HYPERLINK("http://www.autodoc.ru/Web/price/art/VWPCC09041R?analog=on","VWPCC09041R")</f>
        <v>VWPCC09041R</v>
      </c>
      <c r="B13839" s="1" t="s">
        <v>21082</v>
      </c>
      <c r="C13839" s="1" t="s">
        <v>2050</v>
      </c>
      <c r="D13839" t="s">
        <v>21085</v>
      </c>
    </row>
    <row r="13840" spans="1:4" x14ac:dyDescent="0.25">
      <c r="A13840" s="4" t="str">
        <f>HYPERLINK("http://www.autodoc.ru/Web/price/art/VWPCC12050L?analog=on","VWPCC12050L")</f>
        <v>VWPCC12050L</v>
      </c>
      <c r="B13840" s="1" t="s">
        <v>21086</v>
      </c>
      <c r="C13840" s="1" t="s">
        <v>546</v>
      </c>
      <c r="D13840" t="s">
        <v>21087</v>
      </c>
    </row>
    <row r="13841" spans="1:4" x14ac:dyDescent="0.25">
      <c r="A13841" s="4" t="str">
        <f>HYPERLINK("http://www.autodoc.ru/Web/price/art/VWPCC09050L?analog=on","VWPCC09050L")</f>
        <v>VWPCC09050L</v>
      </c>
      <c r="B13841" s="1" t="s">
        <v>21088</v>
      </c>
      <c r="C13841" s="1" t="s">
        <v>2050</v>
      </c>
      <c r="D13841" t="s">
        <v>21089</v>
      </c>
    </row>
    <row r="13842" spans="1:4" x14ac:dyDescent="0.25">
      <c r="A13842" s="4" t="str">
        <f>HYPERLINK("http://www.autodoc.ru/Web/price/art/VWPCC12050R?analog=on","VWPCC12050R")</f>
        <v>VWPCC12050R</v>
      </c>
      <c r="B13842" s="1" t="s">
        <v>21090</v>
      </c>
      <c r="C13842" s="1" t="s">
        <v>546</v>
      </c>
      <c r="D13842" t="s">
        <v>21091</v>
      </c>
    </row>
    <row r="13843" spans="1:4" x14ac:dyDescent="0.25">
      <c r="A13843" s="4" t="str">
        <f>HYPERLINK("http://www.autodoc.ru/Web/price/art/VWPCC09050R?analog=on","VWPCC09050R")</f>
        <v>VWPCC09050R</v>
      </c>
      <c r="B13843" s="1" t="s">
        <v>21092</v>
      </c>
      <c r="C13843" s="1" t="s">
        <v>2050</v>
      </c>
      <c r="D13843" t="s">
        <v>21093</v>
      </c>
    </row>
    <row r="13844" spans="1:4" x14ac:dyDescent="0.25">
      <c r="A13844" s="4" t="str">
        <f>HYPERLINK("http://www.autodoc.ru/Web/price/art/AI0A407070L?analog=on","AI0A407070L")</f>
        <v>AI0A407070L</v>
      </c>
      <c r="B13844" s="1" t="s">
        <v>901</v>
      </c>
      <c r="C13844" s="1" t="s">
        <v>764</v>
      </c>
      <c r="D13844" t="s">
        <v>902</v>
      </c>
    </row>
    <row r="13845" spans="1:4" x14ac:dyDescent="0.25">
      <c r="A13845" s="4" t="str">
        <f>HYPERLINK("http://www.autodoc.ru/Web/price/art/AI0A407070R?analog=on","AI0A407070R")</f>
        <v>AI0A407070R</v>
      </c>
      <c r="B13845" s="1" t="s">
        <v>903</v>
      </c>
      <c r="C13845" s="1" t="s">
        <v>764</v>
      </c>
      <c r="D13845" t="s">
        <v>904</v>
      </c>
    </row>
    <row r="13846" spans="1:4" x14ac:dyDescent="0.25">
      <c r="A13846" s="4" t="str">
        <f>HYPERLINK("http://www.autodoc.ru/Web/price/art/VWPCC12070L?analog=on","VWPCC12070L")</f>
        <v>VWPCC12070L</v>
      </c>
      <c r="B13846" s="1" t="s">
        <v>21094</v>
      </c>
      <c r="C13846" s="1" t="s">
        <v>546</v>
      </c>
      <c r="D13846" t="s">
        <v>21095</v>
      </c>
    </row>
    <row r="13847" spans="1:4" x14ac:dyDescent="0.25">
      <c r="A13847" s="4" t="str">
        <f>HYPERLINK("http://www.autodoc.ru/Web/price/art/VWPCC12070R?analog=on","VWPCC12070R")</f>
        <v>VWPCC12070R</v>
      </c>
      <c r="B13847" s="1" t="s">
        <v>21096</v>
      </c>
      <c r="C13847" s="1" t="s">
        <v>546</v>
      </c>
      <c r="D13847" t="s">
        <v>21097</v>
      </c>
    </row>
    <row r="13848" spans="1:4" x14ac:dyDescent="0.25">
      <c r="A13848" s="4" t="str">
        <f>HYPERLINK("http://www.autodoc.ru/Web/price/art/VWPCC12071L?analog=on","VWPCC12071L")</f>
        <v>VWPCC12071L</v>
      </c>
      <c r="B13848" s="1" t="s">
        <v>21094</v>
      </c>
      <c r="C13848" s="1" t="s">
        <v>546</v>
      </c>
      <c r="D13848" t="s">
        <v>21098</v>
      </c>
    </row>
    <row r="13849" spans="1:4" x14ac:dyDescent="0.25">
      <c r="A13849" s="4" t="str">
        <f>HYPERLINK("http://www.autodoc.ru/Web/price/art/VWPCC12071R?analog=on","VWPCC12071R")</f>
        <v>VWPCC12071R</v>
      </c>
      <c r="B13849" s="1" t="s">
        <v>21096</v>
      </c>
      <c r="C13849" s="1" t="s">
        <v>546</v>
      </c>
      <c r="D13849" t="s">
        <v>21099</v>
      </c>
    </row>
    <row r="13850" spans="1:4" x14ac:dyDescent="0.25">
      <c r="A13850" s="4" t="str">
        <f>HYPERLINK("http://www.autodoc.ru/Web/price/art/AI0A407072L?analog=on","AI0A407072L")</f>
        <v>AI0A407072L</v>
      </c>
      <c r="B13850" s="1" t="s">
        <v>901</v>
      </c>
      <c r="C13850" s="1" t="s">
        <v>764</v>
      </c>
      <c r="D13850" t="s">
        <v>909</v>
      </c>
    </row>
    <row r="13851" spans="1:4" x14ac:dyDescent="0.25">
      <c r="A13851" s="4" t="str">
        <f>HYPERLINK("http://www.autodoc.ru/Web/price/art/AI0A407072R?analog=on","AI0A407072R")</f>
        <v>AI0A407072R</v>
      </c>
      <c r="B13851" s="1" t="s">
        <v>903</v>
      </c>
      <c r="C13851" s="1" t="s">
        <v>764</v>
      </c>
      <c r="D13851" t="s">
        <v>910</v>
      </c>
    </row>
    <row r="13852" spans="1:4" x14ac:dyDescent="0.25">
      <c r="A13852" s="4" t="str">
        <f>HYPERLINK("http://www.autodoc.ru/Web/price/art/VWPCC09100?analog=on","VWPCC09100")</f>
        <v>VWPCC09100</v>
      </c>
      <c r="B13852" s="1" t="s">
        <v>21100</v>
      </c>
      <c r="C13852" s="1" t="s">
        <v>2050</v>
      </c>
      <c r="D13852" t="s">
        <v>21101</v>
      </c>
    </row>
    <row r="13853" spans="1:4" x14ac:dyDescent="0.25">
      <c r="A13853" s="4" t="str">
        <f>HYPERLINK("http://www.autodoc.ru/Web/price/art/VWPCC12100?analog=on","VWPCC12100")</f>
        <v>VWPCC12100</v>
      </c>
      <c r="B13853" s="1" t="s">
        <v>21102</v>
      </c>
      <c r="C13853" s="1" t="s">
        <v>546</v>
      </c>
      <c r="D13853" t="s">
        <v>21103</v>
      </c>
    </row>
    <row r="13854" spans="1:4" x14ac:dyDescent="0.25">
      <c r="A13854" s="4" t="str">
        <f>HYPERLINK("http://www.autodoc.ru/Web/price/art/VWPCC09101?analog=on","VWPCC09101")</f>
        <v>VWPCC09101</v>
      </c>
      <c r="B13854" s="1" t="s">
        <v>21100</v>
      </c>
      <c r="C13854" s="1" t="s">
        <v>2050</v>
      </c>
      <c r="D13854" t="s">
        <v>21104</v>
      </c>
    </row>
    <row r="13855" spans="1:4" x14ac:dyDescent="0.25">
      <c r="A13855" s="4" t="str">
        <f>HYPERLINK("http://www.autodoc.ru/Web/price/art/VWPCC12160?analog=on","VWPCC12160")</f>
        <v>VWPCC12160</v>
      </c>
      <c r="B13855" s="1" t="s">
        <v>21105</v>
      </c>
      <c r="C13855" s="1" t="s">
        <v>546</v>
      </c>
      <c r="D13855" t="s">
        <v>21106</v>
      </c>
    </row>
    <row r="13856" spans="1:4" x14ac:dyDescent="0.25">
      <c r="A13856" s="4" t="str">
        <f>HYPERLINK("http://www.autodoc.ru/Web/price/art/VWPCC09160X?analog=on","VWPCC09160X")</f>
        <v>VWPCC09160X</v>
      </c>
      <c r="B13856" s="1" t="s">
        <v>21107</v>
      </c>
      <c r="C13856" s="1" t="s">
        <v>2050</v>
      </c>
      <c r="D13856" t="s">
        <v>21108</v>
      </c>
    </row>
    <row r="13857" spans="1:4" x14ac:dyDescent="0.25">
      <c r="A13857" s="4" t="str">
        <f>HYPERLINK("http://www.autodoc.ru/Web/price/art/VWPCC09161?analog=on","VWPCC09161")</f>
        <v>VWPCC09161</v>
      </c>
      <c r="B13857" s="1" t="s">
        <v>21107</v>
      </c>
      <c r="C13857" s="1" t="s">
        <v>2050</v>
      </c>
      <c r="D13857" t="s">
        <v>21109</v>
      </c>
    </row>
    <row r="13858" spans="1:4" x14ac:dyDescent="0.25">
      <c r="A13858" s="4" t="str">
        <f>HYPERLINK("http://www.autodoc.ru/Web/price/art/VWPCC09162?analog=on","VWPCC09162")</f>
        <v>VWPCC09162</v>
      </c>
      <c r="B13858" s="1" t="s">
        <v>21110</v>
      </c>
      <c r="C13858" s="1" t="s">
        <v>2050</v>
      </c>
      <c r="D13858" t="s">
        <v>21111</v>
      </c>
    </row>
    <row r="13859" spans="1:4" x14ac:dyDescent="0.25">
      <c r="A13859" s="4" t="str">
        <f>HYPERLINK("http://www.autodoc.ru/Web/price/art/VWPCC12190?analog=on","VWPCC12190")</f>
        <v>VWPCC12190</v>
      </c>
      <c r="B13859" s="1" t="s">
        <v>21112</v>
      </c>
      <c r="C13859" s="1" t="s">
        <v>546</v>
      </c>
      <c r="D13859" t="s">
        <v>21113</v>
      </c>
    </row>
    <row r="13860" spans="1:4" x14ac:dyDescent="0.25">
      <c r="A13860" s="4" t="str">
        <f>HYPERLINK("http://www.autodoc.ru/Web/price/art/VWPCC09190L?analog=on","VWPCC09190L")</f>
        <v>VWPCC09190L</v>
      </c>
      <c r="B13860" s="1" t="s">
        <v>21114</v>
      </c>
      <c r="C13860" s="1" t="s">
        <v>2050</v>
      </c>
      <c r="D13860" t="s">
        <v>21115</v>
      </c>
    </row>
    <row r="13861" spans="1:4" x14ac:dyDescent="0.25">
      <c r="A13861" s="4" t="str">
        <f>HYPERLINK("http://www.autodoc.ru/Web/price/art/VWPCC12190L?analog=on","VWPCC12190L")</f>
        <v>VWPCC12190L</v>
      </c>
      <c r="B13861" s="1" t="s">
        <v>21116</v>
      </c>
      <c r="C13861" s="1" t="s">
        <v>546</v>
      </c>
      <c r="D13861" t="s">
        <v>21117</v>
      </c>
    </row>
    <row r="13862" spans="1:4" x14ac:dyDescent="0.25">
      <c r="A13862" s="4" t="str">
        <f>HYPERLINK("http://www.autodoc.ru/Web/price/art/VWPCC09190R?analog=on","VWPCC09190R")</f>
        <v>VWPCC09190R</v>
      </c>
      <c r="B13862" s="1" t="s">
        <v>21118</v>
      </c>
      <c r="C13862" s="1" t="s">
        <v>2050</v>
      </c>
      <c r="D13862" t="s">
        <v>21119</v>
      </c>
    </row>
    <row r="13863" spans="1:4" x14ac:dyDescent="0.25">
      <c r="A13863" s="4" t="str">
        <f>HYPERLINK("http://www.autodoc.ru/Web/price/art/VWPCC12190R?analog=on","VWPCC12190R")</f>
        <v>VWPCC12190R</v>
      </c>
      <c r="B13863" s="1" t="s">
        <v>21120</v>
      </c>
      <c r="C13863" s="1" t="s">
        <v>546</v>
      </c>
      <c r="D13863" t="s">
        <v>21121</v>
      </c>
    </row>
    <row r="13864" spans="1:4" x14ac:dyDescent="0.25">
      <c r="A13864" s="4" t="str">
        <f>HYPERLINK("http://www.autodoc.ru/Web/price/art/VWPCC09190XBC?analog=on","VWPCC09190XBC")</f>
        <v>VWPCC09190XBC</v>
      </c>
      <c r="B13864" s="1" t="s">
        <v>21122</v>
      </c>
      <c r="C13864" s="1" t="s">
        <v>2050</v>
      </c>
      <c r="D13864" t="s">
        <v>21123</v>
      </c>
    </row>
    <row r="13865" spans="1:4" x14ac:dyDescent="0.25">
      <c r="A13865" s="4" t="str">
        <f>HYPERLINK("http://www.autodoc.ru/Web/price/art/VWPCC09191C?analog=on","VWPCC09191C")</f>
        <v>VWPCC09191C</v>
      </c>
      <c r="B13865" s="1" t="s">
        <v>21122</v>
      </c>
      <c r="C13865" s="1" t="s">
        <v>2050</v>
      </c>
      <c r="D13865" t="s">
        <v>21124</v>
      </c>
    </row>
    <row r="13866" spans="1:4" x14ac:dyDescent="0.25">
      <c r="A13866" s="4" t="str">
        <f>HYPERLINK("http://www.autodoc.ru/Web/price/art/VWPCC09192L?analog=on","VWPCC09192L")</f>
        <v>VWPCC09192L</v>
      </c>
      <c r="B13866" s="1" t="s">
        <v>21114</v>
      </c>
      <c r="C13866" s="1" t="s">
        <v>2050</v>
      </c>
      <c r="D13866" t="s">
        <v>21125</v>
      </c>
    </row>
    <row r="13867" spans="1:4" x14ac:dyDescent="0.25">
      <c r="A13867" s="4" t="str">
        <f>HYPERLINK("http://www.autodoc.ru/Web/price/art/VWPCC09192R?analog=on","VWPCC09192R")</f>
        <v>VWPCC09192R</v>
      </c>
      <c r="B13867" s="1" t="s">
        <v>21118</v>
      </c>
      <c r="C13867" s="1" t="s">
        <v>2050</v>
      </c>
      <c r="D13867" t="s">
        <v>21126</v>
      </c>
    </row>
    <row r="13868" spans="1:4" x14ac:dyDescent="0.25">
      <c r="A13868" s="4" t="str">
        <f>HYPERLINK("http://www.autodoc.ru/Web/price/art/VWPCC09220?analog=on","VWPCC09220")</f>
        <v>VWPCC09220</v>
      </c>
      <c r="B13868" s="1" t="s">
        <v>21127</v>
      </c>
      <c r="C13868" s="1" t="s">
        <v>2050</v>
      </c>
      <c r="D13868" t="s">
        <v>21128</v>
      </c>
    </row>
    <row r="13869" spans="1:4" x14ac:dyDescent="0.25">
      <c r="A13869" s="4" t="str">
        <f>HYPERLINK("http://www.autodoc.ru/Web/price/art/VWPCC12220?analog=on","VWPCC12220")</f>
        <v>VWPCC12220</v>
      </c>
      <c r="B13869" s="1" t="s">
        <v>21129</v>
      </c>
      <c r="C13869" s="1" t="s">
        <v>546</v>
      </c>
      <c r="D13869" t="s">
        <v>21128</v>
      </c>
    </row>
    <row r="13870" spans="1:4" x14ac:dyDescent="0.25">
      <c r="A13870" s="4" t="str">
        <f>HYPERLINK("http://www.autodoc.ru/Web/price/art/VWPCC09240?analog=on","VWPCC09240")</f>
        <v>VWPCC09240</v>
      </c>
      <c r="B13870" s="1" t="s">
        <v>21130</v>
      </c>
      <c r="C13870" s="1" t="s">
        <v>2050</v>
      </c>
      <c r="D13870" t="s">
        <v>21131</v>
      </c>
    </row>
    <row r="13871" spans="1:4" x14ac:dyDescent="0.25">
      <c r="A13871" s="4" t="str">
        <f>HYPERLINK("http://www.autodoc.ru/Web/price/art/VWPCC09270L?analog=on","VWPCC09270L")</f>
        <v>VWPCC09270L</v>
      </c>
      <c r="B13871" s="1" t="s">
        <v>21132</v>
      </c>
      <c r="C13871" s="1" t="s">
        <v>2050</v>
      </c>
      <c r="D13871" t="s">
        <v>21133</v>
      </c>
    </row>
    <row r="13872" spans="1:4" x14ac:dyDescent="0.25">
      <c r="A13872" s="4" t="str">
        <f>HYPERLINK("http://www.autodoc.ru/Web/price/art/VWPCC09270R?analog=on","VWPCC09270R")</f>
        <v>VWPCC09270R</v>
      </c>
      <c r="B13872" s="1" t="s">
        <v>21134</v>
      </c>
      <c r="C13872" s="1" t="s">
        <v>2050</v>
      </c>
      <c r="D13872" t="s">
        <v>21135</v>
      </c>
    </row>
    <row r="13873" spans="1:4" x14ac:dyDescent="0.25">
      <c r="A13873" s="4" t="str">
        <f>HYPERLINK("http://www.autodoc.ru/Web/price/art/VWPCC09271L?analog=on","VWPCC09271L")</f>
        <v>VWPCC09271L</v>
      </c>
      <c r="B13873" s="1" t="s">
        <v>21132</v>
      </c>
      <c r="C13873" s="1" t="s">
        <v>2050</v>
      </c>
      <c r="D13873" t="s">
        <v>21136</v>
      </c>
    </row>
    <row r="13874" spans="1:4" x14ac:dyDescent="0.25">
      <c r="A13874" s="4" t="str">
        <f>HYPERLINK("http://www.autodoc.ru/Web/price/art/VWPCC09271R?analog=on","VWPCC09271R")</f>
        <v>VWPCC09271R</v>
      </c>
      <c r="B13874" s="1" t="s">
        <v>21134</v>
      </c>
      <c r="C13874" s="1" t="s">
        <v>2050</v>
      </c>
      <c r="D13874" t="s">
        <v>21137</v>
      </c>
    </row>
    <row r="13875" spans="1:4" x14ac:dyDescent="0.25">
      <c r="A13875" s="4" t="str">
        <f>HYPERLINK("http://www.autodoc.ru/Web/price/art/VWPCC09300R?analog=on","VWPCC09300R")</f>
        <v>VWPCC09300R</v>
      </c>
      <c r="B13875" s="1" t="s">
        <v>21138</v>
      </c>
      <c r="C13875" s="1" t="s">
        <v>2050</v>
      </c>
      <c r="D13875" t="s">
        <v>21139</v>
      </c>
    </row>
    <row r="13876" spans="1:4" x14ac:dyDescent="0.25">
      <c r="A13876" s="4" t="str">
        <f>HYPERLINK("http://www.autodoc.ru/Web/price/art/VWPCC09300L?analog=on","VWPCC09300L")</f>
        <v>VWPCC09300L</v>
      </c>
      <c r="B13876" s="1" t="s">
        <v>21140</v>
      </c>
      <c r="C13876" s="1" t="s">
        <v>2050</v>
      </c>
      <c r="D13876" t="s">
        <v>21141</v>
      </c>
    </row>
    <row r="13877" spans="1:4" x14ac:dyDescent="0.25">
      <c r="A13877" s="4" t="str">
        <f>HYPERLINK("http://www.autodoc.ru/Web/price/art/VWPCC12300L?analog=on","VWPCC12300L")</f>
        <v>VWPCC12300L</v>
      </c>
      <c r="B13877" s="1" t="s">
        <v>21142</v>
      </c>
      <c r="C13877" s="1" t="s">
        <v>546</v>
      </c>
      <c r="D13877" t="s">
        <v>21143</v>
      </c>
    </row>
    <row r="13878" spans="1:4" x14ac:dyDescent="0.25">
      <c r="A13878" s="4" t="str">
        <f>HYPERLINK("http://www.autodoc.ru/Web/price/art/VWPCC12300R?analog=on","VWPCC12300R")</f>
        <v>VWPCC12300R</v>
      </c>
      <c r="B13878" s="1" t="s">
        <v>21144</v>
      </c>
      <c r="C13878" s="1" t="s">
        <v>546</v>
      </c>
      <c r="D13878" t="s">
        <v>21145</v>
      </c>
    </row>
    <row r="13879" spans="1:4" x14ac:dyDescent="0.25">
      <c r="A13879" s="4" t="str">
        <f>HYPERLINK("http://www.autodoc.ru/Web/price/art/VWPCC12301L?analog=on","VWPCC12301L")</f>
        <v>VWPCC12301L</v>
      </c>
      <c r="B13879" s="1" t="s">
        <v>21146</v>
      </c>
      <c r="C13879" s="1" t="s">
        <v>546</v>
      </c>
      <c r="D13879" t="s">
        <v>21147</v>
      </c>
    </row>
    <row r="13880" spans="1:4" x14ac:dyDescent="0.25">
      <c r="A13880" s="4" t="str">
        <f>HYPERLINK("http://www.autodoc.ru/Web/price/art/VWPCC09301L?analog=on","VWPCC09301L")</f>
        <v>VWPCC09301L</v>
      </c>
      <c r="B13880" s="1" t="s">
        <v>21148</v>
      </c>
      <c r="C13880" s="1" t="s">
        <v>2050</v>
      </c>
      <c r="D13880" t="s">
        <v>21149</v>
      </c>
    </row>
    <row r="13881" spans="1:4" x14ac:dyDescent="0.25">
      <c r="A13881" s="4" t="str">
        <f>HYPERLINK("http://www.autodoc.ru/Web/price/art/VWPCC12301R?analog=on","VWPCC12301R")</f>
        <v>VWPCC12301R</v>
      </c>
      <c r="B13881" s="1" t="s">
        <v>21150</v>
      </c>
      <c r="C13881" s="1" t="s">
        <v>546</v>
      </c>
      <c r="D13881" t="s">
        <v>21151</v>
      </c>
    </row>
    <row r="13882" spans="1:4" x14ac:dyDescent="0.25">
      <c r="A13882" s="4" t="str">
        <f>HYPERLINK("http://www.autodoc.ru/Web/price/art/VWPCC09301R?analog=on","VWPCC09301R")</f>
        <v>VWPCC09301R</v>
      </c>
      <c r="B13882" s="1" t="s">
        <v>21152</v>
      </c>
      <c r="C13882" s="1" t="s">
        <v>2050</v>
      </c>
      <c r="D13882" t="s">
        <v>21153</v>
      </c>
    </row>
    <row r="13883" spans="1:4" x14ac:dyDescent="0.25">
      <c r="A13883" s="4" t="str">
        <f>HYPERLINK("http://www.autodoc.ru/Web/price/art/VWPCC09302L?analog=on","VWPCC09302L")</f>
        <v>VWPCC09302L</v>
      </c>
      <c r="B13883" s="1" t="s">
        <v>21148</v>
      </c>
      <c r="C13883" s="1" t="s">
        <v>2050</v>
      </c>
      <c r="D13883" t="s">
        <v>21147</v>
      </c>
    </row>
    <row r="13884" spans="1:4" x14ac:dyDescent="0.25">
      <c r="A13884" s="4" t="str">
        <f>HYPERLINK("http://www.autodoc.ru/Web/price/art/VWPCC09302R?analog=on","VWPCC09302R")</f>
        <v>VWPCC09302R</v>
      </c>
      <c r="B13884" s="1" t="s">
        <v>21152</v>
      </c>
      <c r="C13884" s="1" t="s">
        <v>2050</v>
      </c>
      <c r="D13884" t="s">
        <v>21151</v>
      </c>
    </row>
    <row r="13885" spans="1:4" x14ac:dyDescent="0.25">
      <c r="A13885" s="4" t="str">
        <f>HYPERLINK("http://www.autodoc.ru/Web/price/art/VWPCC09303L?analog=on","VWPCC09303L")</f>
        <v>VWPCC09303L</v>
      </c>
      <c r="B13885" s="1" t="s">
        <v>21154</v>
      </c>
      <c r="C13885" s="1" t="s">
        <v>2050</v>
      </c>
      <c r="D13885" t="s">
        <v>21143</v>
      </c>
    </row>
    <row r="13886" spans="1:4" x14ac:dyDescent="0.25">
      <c r="A13886" s="4" t="str">
        <f>HYPERLINK("http://www.autodoc.ru/Web/price/art/VWPCC09303R?analog=on","VWPCC09303R")</f>
        <v>VWPCC09303R</v>
      </c>
      <c r="B13886" s="1" t="s">
        <v>21138</v>
      </c>
      <c r="C13886" s="1" t="s">
        <v>2050</v>
      </c>
      <c r="D13886" t="s">
        <v>21145</v>
      </c>
    </row>
    <row r="13887" spans="1:4" x14ac:dyDescent="0.25">
      <c r="A13887" s="4" t="str">
        <f>HYPERLINK("http://www.autodoc.ru/Web/price/art/VWPCC09330?analog=on","VWPCC09330")</f>
        <v>VWPCC09330</v>
      </c>
      <c r="B13887" s="1" t="s">
        <v>21155</v>
      </c>
      <c r="C13887" s="1" t="s">
        <v>2050</v>
      </c>
      <c r="D13887" t="s">
        <v>21156</v>
      </c>
    </row>
    <row r="13888" spans="1:4" x14ac:dyDescent="0.25">
      <c r="A13888" s="4" t="str">
        <f>HYPERLINK("http://www.autodoc.ru/Web/price/art/VWPCC09331?analog=on","VWPCC09331")</f>
        <v>VWPCC09331</v>
      </c>
      <c r="B13888" s="1" t="s">
        <v>21155</v>
      </c>
      <c r="C13888" s="1" t="s">
        <v>2050</v>
      </c>
      <c r="D13888" t="s">
        <v>21157</v>
      </c>
    </row>
    <row r="13889" spans="1:4" x14ac:dyDescent="0.25">
      <c r="A13889" s="4" t="str">
        <f>HYPERLINK("http://www.autodoc.ru/Web/price/art/VWPCC12380?analog=on","VWPCC12380")</f>
        <v>VWPCC12380</v>
      </c>
      <c r="B13889" s="1" t="s">
        <v>21158</v>
      </c>
      <c r="C13889" s="1" t="s">
        <v>546</v>
      </c>
      <c r="D13889" t="s">
        <v>21159</v>
      </c>
    </row>
    <row r="13890" spans="1:4" x14ac:dyDescent="0.25">
      <c r="A13890" s="4" t="str">
        <f>HYPERLINK("http://www.autodoc.ru/Web/price/art/VWPCC09380?analog=on","VWPCC09380")</f>
        <v>VWPCC09380</v>
      </c>
      <c r="B13890" s="1" t="s">
        <v>21160</v>
      </c>
      <c r="C13890" s="1" t="s">
        <v>2050</v>
      </c>
      <c r="D13890" t="s">
        <v>21159</v>
      </c>
    </row>
    <row r="13891" spans="1:4" x14ac:dyDescent="0.25">
      <c r="A13891" s="4" t="str">
        <f>HYPERLINK("http://www.autodoc.ru/Web/price/art/VWPCC12381?analog=on","VWPCC12381")</f>
        <v>VWPCC12381</v>
      </c>
      <c r="B13891" s="1" t="s">
        <v>21158</v>
      </c>
      <c r="C13891" s="1" t="s">
        <v>546</v>
      </c>
      <c r="D13891" t="s">
        <v>21161</v>
      </c>
    </row>
    <row r="13892" spans="1:4" x14ac:dyDescent="0.25">
      <c r="A13892" s="4" t="str">
        <f>HYPERLINK("http://www.autodoc.ru/Web/price/art/VWPCC09381?analog=on","VWPCC09381")</f>
        <v>VWPCC09381</v>
      </c>
      <c r="B13892" s="1" t="s">
        <v>21160</v>
      </c>
      <c r="C13892" s="1" t="s">
        <v>2050</v>
      </c>
      <c r="D13892" t="s">
        <v>21161</v>
      </c>
    </row>
    <row r="13893" spans="1:4" x14ac:dyDescent="0.25">
      <c r="A13893" s="4" t="str">
        <f>HYPERLINK("http://www.autodoc.ru/Web/price/art/VWPCC09450XL?analog=on","VWPCC09450XL")</f>
        <v>VWPCC09450XL</v>
      </c>
      <c r="B13893" s="1" t="s">
        <v>21162</v>
      </c>
      <c r="C13893" s="1" t="s">
        <v>2050</v>
      </c>
      <c r="D13893" t="s">
        <v>21163</v>
      </c>
    </row>
    <row r="13894" spans="1:4" x14ac:dyDescent="0.25">
      <c r="A13894" s="4" t="str">
        <f>HYPERLINK("http://www.autodoc.ru/Web/price/art/VWPCC09450XR?analog=on","VWPCC09450XR")</f>
        <v>VWPCC09450XR</v>
      </c>
      <c r="B13894" s="1" t="s">
        <v>21164</v>
      </c>
      <c r="C13894" s="1" t="s">
        <v>2050</v>
      </c>
      <c r="D13894" t="s">
        <v>21165</v>
      </c>
    </row>
    <row r="13895" spans="1:4" x14ac:dyDescent="0.25">
      <c r="A13895" s="4" t="str">
        <f>HYPERLINK("http://www.autodoc.ru/Web/price/art/VWPCC12450L?analog=on","VWPCC12450L")</f>
        <v>VWPCC12450L</v>
      </c>
      <c r="B13895" s="1" t="s">
        <v>21166</v>
      </c>
      <c r="C13895" s="1" t="s">
        <v>546</v>
      </c>
      <c r="D13895" t="s">
        <v>21167</v>
      </c>
    </row>
    <row r="13896" spans="1:4" x14ac:dyDescent="0.25">
      <c r="A13896" s="4" t="str">
        <f>HYPERLINK("http://www.autodoc.ru/Web/price/art/VWPCC12450R?analog=on","VWPCC12450R")</f>
        <v>VWPCC12450R</v>
      </c>
      <c r="B13896" s="1" t="s">
        <v>21168</v>
      </c>
      <c r="C13896" s="1" t="s">
        <v>546</v>
      </c>
      <c r="D13896" t="s">
        <v>21169</v>
      </c>
    </row>
    <row r="13897" spans="1:4" x14ac:dyDescent="0.25">
      <c r="A13897" s="4" t="str">
        <f>HYPERLINK("http://www.autodoc.ru/Web/price/art/VWPCC12451L?analog=on","VWPCC12451L")</f>
        <v>VWPCC12451L</v>
      </c>
      <c r="B13897" s="1" t="s">
        <v>21166</v>
      </c>
      <c r="C13897" s="1" t="s">
        <v>546</v>
      </c>
      <c r="D13897" t="s">
        <v>21170</v>
      </c>
    </row>
    <row r="13898" spans="1:4" x14ac:dyDescent="0.25">
      <c r="A13898" s="4" t="str">
        <f>HYPERLINK("http://www.autodoc.ru/Web/price/art/VWPCC12451R?analog=on","VWPCC12451R")</f>
        <v>VWPCC12451R</v>
      </c>
      <c r="B13898" s="1" t="s">
        <v>21168</v>
      </c>
      <c r="C13898" s="1" t="s">
        <v>546</v>
      </c>
      <c r="D13898" t="s">
        <v>21171</v>
      </c>
    </row>
    <row r="13899" spans="1:4" x14ac:dyDescent="0.25">
      <c r="A13899" s="4" t="str">
        <f>HYPERLINK("http://www.autodoc.ru/Web/price/art/VWPCC09451XL?analog=on","VWPCC09451XL")</f>
        <v>VWPCC09451XL</v>
      </c>
      <c r="B13899" s="1" t="s">
        <v>21172</v>
      </c>
      <c r="C13899" s="1" t="s">
        <v>2050</v>
      </c>
      <c r="D13899" t="s">
        <v>21173</v>
      </c>
    </row>
    <row r="13900" spans="1:4" x14ac:dyDescent="0.25">
      <c r="A13900" s="4" t="str">
        <f>HYPERLINK("http://www.autodoc.ru/Web/price/art/VWPCC09451XR?analog=on","VWPCC09451XR")</f>
        <v>VWPCC09451XR</v>
      </c>
      <c r="B13900" s="1" t="s">
        <v>21174</v>
      </c>
      <c r="C13900" s="1" t="s">
        <v>2050</v>
      </c>
      <c r="D13900" t="s">
        <v>21175</v>
      </c>
    </row>
    <row r="13901" spans="1:4" x14ac:dyDescent="0.25">
      <c r="A13901" s="4" t="str">
        <f>HYPERLINK("http://www.autodoc.ru/Web/price/art/VWPCC09452L?analog=on","VWPCC09452L")</f>
        <v>VWPCC09452L</v>
      </c>
      <c r="B13901" s="1" t="s">
        <v>21162</v>
      </c>
      <c r="C13901" s="1" t="s">
        <v>2050</v>
      </c>
      <c r="D13901" t="s">
        <v>21176</v>
      </c>
    </row>
    <row r="13902" spans="1:4" x14ac:dyDescent="0.25">
      <c r="A13902" s="4" t="str">
        <f>HYPERLINK("http://www.autodoc.ru/Web/price/art/VWPCC09452R?analog=on","VWPCC09452R")</f>
        <v>VWPCC09452R</v>
      </c>
      <c r="B13902" s="1" t="s">
        <v>21164</v>
      </c>
      <c r="C13902" s="1" t="s">
        <v>2050</v>
      </c>
      <c r="D13902" t="s">
        <v>21177</v>
      </c>
    </row>
    <row r="13903" spans="1:4" x14ac:dyDescent="0.25">
      <c r="A13903" s="4" t="str">
        <f>HYPERLINK("http://www.autodoc.ru/Web/price/art/VWPCC09453L?analog=on","VWPCC09453L")</f>
        <v>VWPCC09453L</v>
      </c>
      <c r="B13903" s="1" t="s">
        <v>21178</v>
      </c>
      <c r="C13903" s="1" t="s">
        <v>2050</v>
      </c>
      <c r="D13903" t="s">
        <v>21179</v>
      </c>
    </row>
    <row r="13904" spans="1:4" x14ac:dyDescent="0.25">
      <c r="A13904" s="4" t="str">
        <f>HYPERLINK("http://www.autodoc.ru/Web/price/art/VWPCC09453R?analog=on","VWPCC09453R")</f>
        <v>VWPCC09453R</v>
      </c>
      <c r="B13904" s="1" t="s">
        <v>21180</v>
      </c>
      <c r="C13904" s="1" t="s">
        <v>2050</v>
      </c>
      <c r="D13904" t="s">
        <v>21181</v>
      </c>
    </row>
    <row r="13905" spans="1:4" x14ac:dyDescent="0.25">
      <c r="A13905" s="4" t="str">
        <f>HYPERLINK("http://www.autodoc.ru/Web/price/art/VWPCC09454L?analog=on","VWPCC09454L")</f>
        <v>VWPCC09454L</v>
      </c>
      <c r="B13905" s="1" t="s">
        <v>21182</v>
      </c>
      <c r="C13905" s="1" t="s">
        <v>2050</v>
      </c>
      <c r="D13905" t="s">
        <v>21183</v>
      </c>
    </row>
    <row r="13906" spans="1:4" x14ac:dyDescent="0.25">
      <c r="A13906" s="4" t="str">
        <f>HYPERLINK("http://www.autodoc.ru/Web/price/art/VWPCC09454R?analog=on","VWPCC09454R")</f>
        <v>VWPCC09454R</v>
      </c>
      <c r="B13906" s="1" t="s">
        <v>21184</v>
      </c>
      <c r="C13906" s="1" t="s">
        <v>2050</v>
      </c>
      <c r="D13906" t="s">
        <v>21185</v>
      </c>
    </row>
    <row r="13907" spans="1:4" x14ac:dyDescent="0.25">
      <c r="A13907" s="4" t="str">
        <f>HYPERLINK("http://www.autodoc.ru/Web/price/art/VWPCC094G0?analog=on","VWPCC094G0")</f>
        <v>VWPCC094G0</v>
      </c>
      <c r="B13907" s="1" t="s">
        <v>21186</v>
      </c>
      <c r="C13907" s="1" t="s">
        <v>2050</v>
      </c>
      <c r="D13907" t="s">
        <v>21187</v>
      </c>
    </row>
    <row r="13908" spans="1:4" x14ac:dyDescent="0.25">
      <c r="A13908" s="4" t="str">
        <f>HYPERLINK("http://www.autodoc.ru/Web/price/art/VWPCC124G0?analog=on","VWPCC124G0")</f>
        <v>VWPCC124G0</v>
      </c>
      <c r="B13908" s="1" t="s">
        <v>21188</v>
      </c>
      <c r="C13908" s="1" t="s">
        <v>546</v>
      </c>
      <c r="D13908" t="s">
        <v>21187</v>
      </c>
    </row>
    <row r="13909" spans="1:4" x14ac:dyDescent="0.25">
      <c r="A13909" s="4" t="str">
        <f>HYPERLINK("http://www.autodoc.ru/Web/price/art/VWPCC124G1?analog=on","VWPCC124G1")</f>
        <v>VWPCC124G1</v>
      </c>
      <c r="B13909" s="1" t="s">
        <v>21189</v>
      </c>
      <c r="C13909" s="1" t="s">
        <v>546</v>
      </c>
      <c r="D13909" t="s">
        <v>21190</v>
      </c>
    </row>
    <row r="13910" spans="1:4" x14ac:dyDescent="0.25">
      <c r="A13910" s="4" t="str">
        <f>HYPERLINK("http://www.autodoc.ru/Web/price/art/VWPCC094G1?analog=on","VWPCC094G1")</f>
        <v>VWPCC094G1</v>
      </c>
      <c r="B13910" s="1" t="s">
        <v>21191</v>
      </c>
      <c r="C13910" s="1" t="s">
        <v>2050</v>
      </c>
      <c r="D13910" t="s">
        <v>21190</v>
      </c>
    </row>
    <row r="13911" spans="1:4" x14ac:dyDescent="0.25">
      <c r="A13911" s="4" t="str">
        <f>HYPERLINK("http://www.autodoc.ru/Web/price/art/VWPCC09541L?analog=on","VWPCC09541L")</f>
        <v>VWPCC09541L</v>
      </c>
      <c r="B13911" s="1" t="s">
        <v>21192</v>
      </c>
      <c r="C13911" s="1" t="s">
        <v>2050</v>
      </c>
      <c r="D13911" t="s">
        <v>21193</v>
      </c>
    </row>
    <row r="13912" spans="1:4" x14ac:dyDescent="0.25">
      <c r="A13912" s="4" t="str">
        <f>HYPERLINK("http://www.autodoc.ru/Web/price/art/VWPCC09541R?analog=on","VWPCC09541R")</f>
        <v>VWPCC09541R</v>
      </c>
      <c r="B13912" s="1" t="s">
        <v>21194</v>
      </c>
      <c r="C13912" s="1" t="s">
        <v>2050</v>
      </c>
      <c r="D13912" t="s">
        <v>21195</v>
      </c>
    </row>
    <row r="13913" spans="1:4" x14ac:dyDescent="0.25">
      <c r="A13913" s="4" t="str">
        <f>HYPERLINK("http://www.autodoc.ru/Web/price/art/VWPCC09542L?analog=on","VWPCC09542L")</f>
        <v>VWPCC09542L</v>
      </c>
      <c r="B13913" s="1" t="s">
        <v>21196</v>
      </c>
      <c r="C13913" s="1" t="s">
        <v>2050</v>
      </c>
      <c r="D13913" t="s">
        <v>21197</v>
      </c>
    </row>
    <row r="13914" spans="1:4" x14ac:dyDescent="0.25">
      <c r="A13914" s="4" t="str">
        <f>HYPERLINK("http://www.autodoc.ru/Web/price/art/VWPCC09542R?analog=on","VWPCC09542R")</f>
        <v>VWPCC09542R</v>
      </c>
      <c r="B13914" s="1" t="s">
        <v>21198</v>
      </c>
      <c r="C13914" s="1" t="s">
        <v>2050</v>
      </c>
      <c r="D13914" t="s">
        <v>21199</v>
      </c>
    </row>
    <row r="13915" spans="1:4" x14ac:dyDescent="0.25">
      <c r="A13915" s="4" t="str">
        <f>HYPERLINK("http://www.autodoc.ru/Web/price/art/VWPCC09600?analog=on","VWPCC09600")</f>
        <v>VWPCC09600</v>
      </c>
      <c r="B13915" s="1" t="s">
        <v>21200</v>
      </c>
      <c r="C13915" s="1" t="s">
        <v>2050</v>
      </c>
      <c r="D13915" t="s">
        <v>21201</v>
      </c>
    </row>
    <row r="13916" spans="1:4" x14ac:dyDescent="0.25">
      <c r="A13916" s="4" t="str">
        <f>HYPERLINK("http://www.autodoc.ru/Web/price/art/VWPCC12640?analog=on","VWPCC12640")</f>
        <v>VWPCC12640</v>
      </c>
      <c r="B13916" s="1" t="s">
        <v>21202</v>
      </c>
      <c r="C13916" s="1" t="s">
        <v>546</v>
      </c>
      <c r="D13916" t="s">
        <v>21203</v>
      </c>
    </row>
    <row r="13917" spans="1:4" x14ac:dyDescent="0.25">
      <c r="A13917" s="4" t="str">
        <f>HYPERLINK("http://www.autodoc.ru/Web/price/art/VWPCC09640?analog=on","VWPCC09640")</f>
        <v>VWPCC09640</v>
      </c>
      <c r="B13917" s="1" t="s">
        <v>21204</v>
      </c>
      <c r="C13917" s="1" t="s">
        <v>2050</v>
      </c>
      <c r="D13917" t="s">
        <v>21205</v>
      </c>
    </row>
    <row r="13918" spans="1:4" x14ac:dyDescent="0.25">
      <c r="A13918" s="4" t="str">
        <f>HYPERLINK("http://www.autodoc.ru/Web/price/art/VWPCC09660L?analog=on","VWPCC09660L")</f>
        <v>VWPCC09660L</v>
      </c>
      <c r="B13918" s="1" t="s">
        <v>21206</v>
      </c>
      <c r="C13918" s="1" t="s">
        <v>2050</v>
      </c>
      <c r="D13918" t="s">
        <v>21207</v>
      </c>
    </row>
    <row r="13919" spans="1:4" x14ac:dyDescent="0.25">
      <c r="A13919" s="4" t="str">
        <f>HYPERLINK("http://www.autodoc.ru/Web/price/art/VWPCC12660L?analog=on","VWPCC12660L")</f>
        <v>VWPCC12660L</v>
      </c>
      <c r="B13919" s="1" t="s">
        <v>21208</v>
      </c>
      <c r="C13919" s="1" t="s">
        <v>546</v>
      </c>
      <c r="D13919" t="s">
        <v>21207</v>
      </c>
    </row>
    <row r="13920" spans="1:4" x14ac:dyDescent="0.25">
      <c r="A13920" s="4" t="str">
        <f>HYPERLINK("http://www.autodoc.ru/Web/price/art/VWPCC12660R?analog=on","VWPCC12660R")</f>
        <v>VWPCC12660R</v>
      </c>
      <c r="B13920" s="1" t="s">
        <v>21209</v>
      </c>
      <c r="C13920" s="1" t="s">
        <v>546</v>
      </c>
      <c r="D13920" t="s">
        <v>21210</v>
      </c>
    </row>
    <row r="13921" spans="1:4" x14ac:dyDescent="0.25">
      <c r="A13921" s="4" t="str">
        <f>HYPERLINK("http://www.autodoc.ru/Web/price/art/VWPCC09660R?analog=on","VWPCC09660R")</f>
        <v>VWPCC09660R</v>
      </c>
      <c r="B13921" s="1" t="s">
        <v>21211</v>
      </c>
      <c r="C13921" s="1" t="s">
        <v>2050</v>
      </c>
      <c r="D13921" t="s">
        <v>21210</v>
      </c>
    </row>
    <row r="13922" spans="1:4" x14ac:dyDescent="0.25">
      <c r="A13922" s="4" t="str">
        <f>HYPERLINK("http://www.autodoc.ru/Web/price/art/VWPCC09660C?analog=on","VWPCC09660C")</f>
        <v>VWPCC09660C</v>
      </c>
      <c r="B13922" s="1" t="s">
        <v>21212</v>
      </c>
      <c r="C13922" s="1" t="s">
        <v>2050</v>
      </c>
      <c r="D13922" t="s">
        <v>21213</v>
      </c>
    </row>
    <row r="13923" spans="1:4" x14ac:dyDescent="0.25">
      <c r="A13923" s="4" t="str">
        <f>HYPERLINK("http://www.autodoc.ru/Web/price/art/VWPCC12661C?analog=on","VWPCC12661C")</f>
        <v>VWPCC12661C</v>
      </c>
      <c r="B13923" s="1" t="s">
        <v>21214</v>
      </c>
      <c r="C13923" s="1" t="s">
        <v>546</v>
      </c>
      <c r="D13923" t="s">
        <v>21213</v>
      </c>
    </row>
    <row r="13924" spans="1:4" x14ac:dyDescent="0.25">
      <c r="A13924" s="4" t="str">
        <f>HYPERLINK("http://www.autodoc.ru/Web/price/art/VWPCC12680?analog=on","VWPCC12680")</f>
        <v>VWPCC12680</v>
      </c>
      <c r="B13924" s="1" t="s">
        <v>21215</v>
      </c>
      <c r="C13924" s="1" t="s">
        <v>546</v>
      </c>
      <c r="D13924" t="s">
        <v>21216</v>
      </c>
    </row>
    <row r="13925" spans="1:4" x14ac:dyDescent="0.25">
      <c r="A13925" s="4" t="str">
        <f>HYPERLINK("http://www.autodoc.ru/Web/price/art/VWPCC09680?analog=on","VWPCC09680")</f>
        <v>VWPCC09680</v>
      </c>
      <c r="B13925" s="1" t="s">
        <v>21217</v>
      </c>
      <c r="C13925" s="1" t="s">
        <v>2050</v>
      </c>
      <c r="D13925" t="s">
        <v>21216</v>
      </c>
    </row>
    <row r="13926" spans="1:4" x14ac:dyDescent="0.25">
      <c r="A13926" s="4" t="str">
        <f>HYPERLINK("http://www.autodoc.ru/Web/price/art/VWPCC09700?analog=on","VWPCC09700")</f>
        <v>VWPCC09700</v>
      </c>
      <c r="B13926" s="1" t="s">
        <v>20833</v>
      </c>
      <c r="C13926" s="1" t="s">
        <v>2050</v>
      </c>
      <c r="D13926" t="s">
        <v>20834</v>
      </c>
    </row>
    <row r="13927" spans="1:4" x14ac:dyDescent="0.25">
      <c r="A13927" s="4" t="str">
        <f>HYPERLINK("http://www.autodoc.ru/Web/price/art/VWPCC09740L?analog=on","VWPCC09740L")</f>
        <v>VWPCC09740L</v>
      </c>
      <c r="B13927" s="1" t="s">
        <v>21218</v>
      </c>
      <c r="C13927" s="1" t="s">
        <v>17262</v>
      </c>
      <c r="D13927" t="s">
        <v>21219</v>
      </c>
    </row>
    <row r="13928" spans="1:4" x14ac:dyDescent="0.25">
      <c r="A13928" s="4" t="str">
        <f>HYPERLINK("http://www.autodoc.ru/Web/price/art/VWPCC09740R?analog=on","VWPCC09740R")</f>
        <v>VWPCC09740R</v>
      </c>
      <c r="B13928" s="1" t="s">
        <v>21220</v>
      </c>
      <c r="C13928" s="1" t="s">
        <v>17262</v>
      </c>
      <c r="D13928" t="s">
        <v>21221</v>
      </c>
    </row>
    <row r="13929" spans="1:4" x14ac:dyDescent="0.25">
      <c r="A13929" s="4" t="str">
        <f>HYPERLINK("http://www.autodoc.ru/Web/price/art/VWPAS05810Z?analog=on","VWPAS05810Z")</f>
        <v>VWPAS05810Z</v>
      </c>
      <c r="B13929" s="1" t="s">
        <v>20854</v>
      </c>
      <c r="C13929" s="1" t="s">
        <v>725</v>
      </c>
      <c r="D13929" t="s">
        <v>20855</v>
      </c>
    </row>
    <row r="13930" spans="1:4" x14ac:dyDescent="0.25">
      <c r="A13930" s="4" t="str">
        <f>HYPERLINK("http://www.autodoc.ru/Web/price/art/VWPCC09881?analog=on","VWPCC09881")</f>
        <v>VWPCC09881</v>
      </c>
      <c r="B13930" s="1" t="s">
        <v>21222</v>
      </c>
      <c r="C13930" s="1" t="s">
        <v>2050</v>
      </c>
      <c r="D13930" t="s">
        <v>21223</v>
      </c>
    </row>
    <row r="13931" spans="1:4" x14ac:dyDescent="0.25">
      <c r="A13931" s="4" t="str">
        <f>HYPERLINK("http://www.autodoc.ru/Web/price/art/VWPCC09882?analog=on","VWPCC09882")</f>
        <v>VWPCC09882</v>
      </c>
      <c r="B13931" s="1" t="s">
        <v>21224</v>
      </c>
      <c r="C13931" s="1" t="s">
        <v>2050</v>
      </c>
      <c r="D13931" t="s">
        <v>21225</v>
      </c>
    </row>
    <row r="13932" spans="1:4" x14ac:dyDescent="0.25">
      <c r="A13932" s="4" t="str">
        <f>HYPERLINK("http://www.autodoc.ru/Web/price/art/VWPCC129A0L?analog=on","VWPCC129A0L")</f>
        <v>VWPCC129A0L</v>
      </c>
      <c r="B13932" s="1" t="s">
        <v>21226</v>
      </c>
      <c r="C13932" s="1" t="s">
        <v>546</v>
      </c>
      <c r="D13932" t="s">
        <v>21227</v>
      </c>
    </row>
    <row r="13933" spans="1:4" x14ac:dyDescent="0.25">
      <c r="A13933" s="4" t="str">
        <f>HYPERLINK("http://www.autodoc.ru/Web/price/art/VWPCC099A0L?analog=on","VWPCC099A0L")</f>
        <v>VWPCC099A0L</v>
      </c>
      <c r="B13933" s="1" t="s">
        <v>21228</v>
      </c>
      <c r="C13933" s="1" t="s">
        <v>2050</v>
      </c>
      <c r="D13933" t="s">
        <v>21227</v>
      </c>
    </row>
    <row r="13934" spans="1:4" x14ac:dyDescent="0.25">
      <c r="A13934" s="4" t="str">
        <f>HYPERLINK("http://www.autodoc.ru/Web/price/art/VWPCC099A0R?analog=on","VWPCC099A0R")</f>
        <v>VWPCC099A0R</v>
      </c>
      <c r="B13934" s="1" t="s">
        <v>21229</v>
      </c>
      <c r="C13934" s="1" t="s">
        <v>2050</v>
      </c>
      <c r="D13934" t="s">
        <v>21230</v>
      </c>
    </row>
    <row r="13935" spans="1:4" x14ac:dyDescent="0.25">
      <c r="A13935" s="4" t="str">
        <f>HYPERLINK("http://www.autodoc.ru/Web/price/art/VWPCC129A0R?analog=on","VWPCC129A0R")</f>
        <v>VWPCC129A0R</v>
      </c>
      <c r="B13935" s="1" t="s">
        <v>21231</v>
      </c>
      <c r="C13935" s="1" t="s">
        <v>546</v>
      </c>
      <c r="D13935" t="s">
        <v>21230</v>
      </c>
    </row>
    <row r="13936" spans="1:4" x14ac:dyDescent="0.25">
      <c r="A13936" s="4" t="str">
        <f>HYPERLINK("http://www.autodoc.ru/Web/price/art/VWPCC129A1L?analog=on","VWPCC129A1L")</f>
        <v>VWPCC129A1L</v>
      </c>
      <c r="B13936" s="1" t="s">
        <v>21232</v>
      </c>
      <c r="C13936" s="1" t="s">
        <v>546</v>
      </c>
      <c r="D13936" t="s">
        <v>21227</v>
      </c>
    </row>
    <row r="13937" spans="1:4" x14ac:dyDescent="0.25">
      <c r="A13937" s="4" t="str">
        <f>HYPERLINK("http://www.autodoc.ru/Web/price/art/VWPCC129A1R?analog=on","VWPCC129A1R")</f>
        <v>VWPCC129A1R</v>
      </c>
      <c r="B13937" s="1" t="s">
        <v>21233</v>
      </c>
      <c r="C13937" s="1" t="s">
        <v>546</v>
      </c>
      <c r="D13937" t="s">
        <v>21230</v>
      </c>
    </row>
    <row r="13938" spans="1:4" x14ac:dyDescent="0.25">
      <c r="A13938" s="4" t="str">
        <f>HYPERLINK("http://www.autodoc.ru/Web/price/art/VWPCC129B0C?analog=on","VWPCC129B0C")</f>
        <v>VWPCC129B0C</v>
      </c>
      <c r="B13938" s="1" t="s">
        <v>21234</v>
      </c>
      <c r="C13938" s="1" t="s">
        <v>546</v>
      </c>
      <c r="D13938" t="s">
        <v>21235</v>
      </c>
    </row>
    <row r="13939" spans="1:4" x14ac:dyDescent="0.25">
      <c r="A13939" s="4" t="str">
        <f>HYPERLINK("http://www.autodoc.ru/Web/price/art/VWPCC129B1L?analog=on","VWPCC129B1L")</f>
        <v>VWPCC129B1L</v>
      </c>
      <c r="B13939" s="1" t="s">
        <v>21236</v>
      </c>
      <c r="C13939" s="1" t="s">
        <v>546</v>
      </c>
      <c r="D13939" t="s">
        <v>21237</v>
      </c>
    </row>
    <row r="13940" spans="1:4" x14ac:dyDescent="0.25">
      <c r="A13940" s="4" t="str">
        <f>HYPERLINK("http://www.autodoc.ru/Web/price/art/VWPCC129B1R?analog=on","VWPCC129B1R")</f>
        <v>VWPCC129B1R</v>
      </c>
      <c r="B13940" s="1" t="s">
        <v>21238</v>
      </c>
      <c r="C13940" s="1" t="s">
        <v>546</v>
      </c>
      <c r="D13940" t="s">
        <v>21239</v>
      </c>
    </row>
    <row r="13941" spans="1:4" x14ac:dyDescent="0.25">
      <c r="A13941" s="4" t="str">
        <f>HYPERLINK("http://www.autodoc.ru/Web/price/art/VWPCC129C0L?analog=on","VWPCC129C0L")</f>
        <v>VWPCC129C0L</v>
      </c>
      <c r="B13941" s="1" t="s">
        <v>21240</v>
      </c>
      <c r="C13941" s="1" t="s">
        <v>546</v>
      </c>
      <c r="D13941" t="s">
        <v>21241</v>
      </c>
    </row>
    <row r="13942" spans="1:4" x14ac:dyDescent="0.25">
      <c r="A13942" s="4" t="str">
        <f>HYPERLINK("http://www.autodoc.ru/Web/price/art/VWPCC129C0R?analog=on","VWPCC129C0R")</f>
        <v>VWPCC129C0R</v>
      </c>
      <c r="B13942" s="1" t="s">
        <v>21242</v>
      </c>
      <c r="C13942" s="1" t="s">
        <v>546</v>
      </c>
      <c r="D13942" t="s">
        <v>21243</v>
      </c>
    </row>
    <row r="13943" spans="1:4" x14ac:dyDescent="0.25">
      <c r="A13943" s="4" t="str">
        <f>HYPERLINK("http://www.autodoc.ru/Web/price/art/VWPAS05932?analog=on","VWPAS05932")</f>
        <v>VWPAS05932</v>
      </c>
      <c r="B13943" s="1" t="s">
        <v>20876</v>
      </c>
      <c r="C13943" s="1" t="s">
        <v>725</v>
      </c>
      <c r="D13943" t="s">
        <v>20875</v>
      </c>
    </row>
    <row r="13944" spans="1:4" x14ac:dyDescent="0.25">
      <c r="A13944" s="4" t="str">
        <f>HYPERLINK("http://www.autodoc.ru/Web/price/art/VWPCC099F0P?analog=on","VWPCC099F0P")</f>
        <v>VWPCC099F0P</v>
      </c>
      <c r="B13944" s="1" t="s">
        <v>21244</v>
      </c>
      <c r="C13944" s="1" t="s">
        <v>2050</v>
      </c>
      <c r="D13944" t="s">
        <v>21245</v>
      </c>
    </row>
    <row r="13945" spans="1:4" x14ac:dyDescent="0.25">
      <c r="A13945" s="3" t="s">
        <v>21246</v>
      </c>
      <c r="B13945" s="3"/>
      <c r="C13945" s="3"/>
      <c r="D13945" s="3"/>
    </row>
    <row r="13946" spans="1:4" x14ac:dyDescent="0.25">
      <c r="A13946" s="4" t="str">
        <f>HYPERLINK("http://www.autodoc.ru/Web/price/art/VWPIT01000L?analog=on","VWPIT01000L")</f>
        <v>VWPIT01000L</v>
      </c>
      <c r="B13946" s="1" t="s">
        <v>21247</v>
      </c>
      <c r="C13946" s="1" t="s">
        <v>14578</v>
      </c>
      <c r="D13946" t="s">
        <v>21248</v>
      </c>
    </row>
    <row r="13947" spans="1:4" x14ac:dyDescent="0.25">
      <c r="A13947" s="4" t="str">
        <f>HYPERLINK("http://www.autodoc.ru/Web/price/art/VWPIT01000R?analog=on","VWPIT01000R")</f>
        <v>VWPIT01000R</v>
      </c>
      <c r="B13947" s="1" t="s">
        <v>21249</v>
      </c>
      <c r="C13947" s="1" t="s">
        <v>14578</v>
      </c>
      <c r="D13947" t="s">
        <v>21250</v>
      </c>
    </row>
    <row r="13948" spans="1:4" x14ac:dyDescent="0.25">
      <c r="A13948" s="4" t="str">
        <f>HYPERLINK("http://www.autodoc.ru/Web/price/art/VWPIT01450L?analog=on","VWPIT01450L")</f>
        <v>VWPIT01450L</v>
      </c>
      <c r="B13948" s="1" t="s">
        <v>21251</v>
      </c>
      <c r="C13948" s="1" t="s">
        <v>14578</v>
      </c>
      <c r="D13948" t="s">
        <v>21252</v>
      </c>
    </row>
    <row r="13949" spans="1:4" x14ac:dyDescent="0.25">
      <c r="A13949" s="4" t="str">
        <f>HYPERLINK("http://www.autodoc.ru/Web/price/art/VWPIT01450R?analog=on","VWPIT01450R")</f>
        <v>VWPIT01450R</v>
      </c>
      <c r="B13949" s="1" t="s">
        <v>21253</v>
      </c>
      <c r="C13949" s="1" t="s">
        <v>14578</v>
      </c>
      <c r="D13949" t="s">
        <v>21254</v>
      </c>
    </row>
    <row r="13950" spans="1:4" x14ac:dyDescent="0.25">
      <c r="A13950" s="3" t="s">
        <v>21255</v>
      </c>
      <c r="B13950" s="3"/>
      <c r="C13950" s="3"/>
      <c r="D13950" s="3"/>
    </row>
    <row r="13951" spans="1:4" x14ac:dyDescent="0.25">
      <c r="A13951" s="4" t="str">
        <f>HYPERLINK("http://www.autodoc.ru/Web/price/art/VWPLO95000L?analog=on","VWPLO95000L")</f>
        <v>VWPLO95000L</v>
      </c>
      <c r="B13951" s="1" t="s">
        <v>21256</v>
      </c>
      <c r="C13951" s="1" t="s">
        <v>2819</v>
      </c>
      <c r="D13951" t="s">
        <v>21257</v>
      </c>
    </row>
    <row r="13952" spans="1:4" x14ac:dyDescent="0.25">
      <c r="A13952" s="4" t="str">
        <f>HYPERLINK("http://www.autodoc.ru/Web/price/art/VWPLO95000R?analog=on","VWPLO95000R")</f>
        <v>VWPLO95000R</v>
      </c>
      <c r="B13952" s="1" t="s">
        <v>21258</v>
      </c>
      <c r="C13952" s="1" t="s">
        <v>2819</v>
      </c>
      <c r="D13952" t="s">
        <v>21259</v>
      </c>
    </row>
    <row r="13953" spans="1:4" x14ac:dyDescent="0.25">
      <c r="A13953" s="4" t="str">
        <f>HYPERLINK("http://www.autodoc.ru/Web/price/art/VWPLO95100?analog=on","VWPLO95100")</f>
        <v>VWPLO95100</v>
      </c>
      <c r="B13953" s="1" t="s">
        <v>21260</v>
      </c>
      <c r="C13953" s="1" t="s">
        <v>2819</v>
      </c>
      <c r="D13953" t="s">
        <v>21261</v>
      </c>
    </row>
    <row r="13954" spans="1:4" x14ac:dyDescent="0.25">
      <c r="A13954" s="4" t="str">
        <f>HYPERLINK("http://www.autodoc.ru/Web/price/art/VWPLO95140?analog=on","VWPLO95140")</f>
        <v>VWPLO95140</v>
      </c>
      <c r="B13954" s="1" t="s">
        <v>21262</v>
      </c>
      <c r="C13954" s="1" t="s">
        <v>2819</v>
      </c>
      <c r="D13954" t="s">
        <v>21263</v>
      </c>
    </row>
    <row r="13955" spans="1:4" x14ac:dyDescent="0.25">
      <c r="A13955" s="4" t="str">
        <f>HYPERLINK("http://www.autodoc.ru/Web/price/art/VWPLO95160X?analog=on","VWPLO95160X")</f>
        <v>VWPLO95160X</v>
      </c>
      <c r="B13955" s="1" t="s">
        <v>21264</v>
      </c>
      <c r="C13955" s="1" t="s">
        <v>2819</v>
      </c>
      <c r="D13955" t="s">
        <v>21265</v>
      </c>
    </row>
    <row r="13956" spans="1:4" x14ac:dyDescent="0.25">
      <c r="A13956" s="4" t="str">
        <f>HYPERLINK("http://www.autodoc.ru/Web/price/art/VWPLO95161X?analog=on","VWPLO95161X")</f>
        <v>VWPLO95161X</v>
      </c>
      <c r="B13956" s="1" t="s">
        <v>21266</v>
      </c>
      <c r="C13956" s="1" t="s">
        <v>2819</v>
      </c>
      <c r="D13956" t="s">
        <v>21267</v>
      </c>
    </row>
    <row r="13957" spans="1:4" x14ac:dyDescent="0.25">
      <c r="A13957" s="4" t="str">
        <f>HYPERLINK("http://www.autodoc.ru/Web/price/art/VWPLO95162?analog=on","VWPLO95162")</f>
        <v>VWPLO95162</v>
      </c>
      <c r="B13957" s="1" t="s">
        <v>21268</v>
      </c>
      <c r="C13957" s="1" t="s">
        <v>1186</v>
      </c>
      <c r="D13957" t="s">
        <v>21269</v>
      </c>
    </row>
    <row r="13958" spans="1:4" x14ac:dyDescent="0.25">
      <c r="A13958" s="4" t="str">
        <f>HYPERLINK("http://www.autodoc.ru/Web/price/art/VWPLO95220P?analog=on","VWPLO95220P")</f>
        <v>VWPLO95220P</v>
      </c>
      <c r="B13958" s="1" t="s">
        <v>21270</v>
      </c>
      <c r="C13958" s="1" t="s">
        <v>2819</v>
      </c>
      <c r="D13958" t="s">
        <v>21271</v>
      </c>
    </row>
    <row r="13959" spans="1:4" x14ac:dyDescent="0.25">
      <c r="A13959" s="4" t="str">
        <f>HYPERLINK("http://www.autodoc.ru/Web/price/art/VWPLO95240?analog=on","VWPLO95240")</f>
        <v>VWPLO95240</v>
      </c>
      <c r="B13959" s="1" t="s">
        <v>21272</v>
      </c>
      <c r="C13959" s="1" t="s">
        <v>2819</v>
      </c>
      <c r="D13959" t="s">
        <v>21273</v>
      </c>
    </row>
    <row r="13960" spans="1:4" x14ac:dyDescent="0.25">
      <c r="A13960" s="4" t="str">
        <f>HYPERLINK("http://www.autodoc.ru/Web/price/art/VWPLO95270L?analog=on","VWPLO95270L")</f>
        <v>VWPLO95270L</v>
      </c>
      <c r="B13960" s="1" t="s">
        <v>21274</v>
      </c>
      <c r="C13960" s="1" t="s">
        <v>2819</v>
      </c>
      <c r="D13960" t="s">
        <v>21275</v>
      </c>
    </row>
    <row r="13961" spans="1:4" x14ac:dyDescent="0.25">
      <c r="A13961" s="4" t="str">
        <f>HYPERLINK("http://www.autodoc.ru/Web/price/art/VWPLO95270R?analog=on","VWPLO95270R")</f>
        <v>VWPLO95270R</v>
      </c>
      <c r="B13961" s="1" t="s">
        <v>21276</v>
      </c>
      <c r="C13961" s="1" t="s">
        <v>2819</v>
      </c>
      <c r="D13961" t="s">
        <v>21277</v>
      </c>
    </row>
    <row r="13962" spans="1:4" x14ac:dyDescent="0.25">
      <c r="A13962" s="4" t="str">
        <f>HYPERLINK("http://www.autodoc.ru/Web/price/art/VWGLF95280TTZ?analog=on","VWGLF95280TTZ")</f>
        <v>VWGLF95280TTZ</v>
      </c>
      <c r="B13962" s="1" t="s">
        <v>7763</v>
      </c>
      <c r="C13962" s="1" t="s">
        <v>1193</v>
      </c>
      <c r="D13962" t="s">
        <v>7764</v>
      </c>
    </row>
    <row r="13963" spans="1:4" x14ac:dyDescent="0.25">
      <c r="A13963" s="4" t="str">
        <f>HYPERLINK("http://www.autodoc.ru/Web/price/art/VWGLF95281TTZ?analog=on","VWGLF95281TTZ")</f>
        <v>VWGLF95281TTZ</v>
      </c>
      <c r="B13963" s="1" t="s">
        <v>7763</v>
      </c>
      <c r="C13963" s="1" t="s">
        <v>1193</v>
      </c>
      <c r="D13963" t="s">
        <v>17553</v>
      </c>
    </row>
    <row r="13964" spans="1:4" x14ac:dyDescent="0.25">
      <c r="A13964" s="4" t="str">
        <f>HYPERLINK("http://www.autodoc.ru/Web/price/art/VWPLO95330?analog=on","VWPLO95330")</f>
        <v>VWPLO95330</v>
      </c>
      <c r="B13964" s="1" t="s">
        <v>21278</v>
      </c>
      <c r="C13964" s="1" t="s">
        <v>2819</v>
      </c>
      <c r="D13964" t="s">
        <v>21279</v>
      </c>
    </row>
    <row r="13965" spans="1:4" x14ac:dyDescent="0.25">
      <c r="A13965" s="4" t="str">
        <f>HYPERLINK("http://www.autodoc.ru/Web/price/art/VWPLO95380P?analog=on","VWPLO95380P")</f>
        <v>VWPLO95380P</v>
      </c>
      <c r="B13965" s="1" t="s">
        <v>21280</v>
      </c>
      <c r="C13965" s="1" t="s">
        <v>2819</v>
      </c>
      <c r="D13965" t="s">
        <v>21281</v>
      </c>
    </row>
    <row r="13966" spans="1:4" x14ac:dyDescent="0.25">
      <c r="A13966" s="4" t="str">
        <f>HYPERLINK("http://www.autodoc.ru/Web/price/art/VWPLO95381P?analog=on","VWPLO95381P")</f>
        <v>VWPLO95381P</v>
      </c>
      <c r="B13966" s="1" t="s">
        <v>21282</v>
      </c>
      <c r="C13966" s="1" t="s">
        <v>2819</v>
      </c>
      <c r="D13966" t="s">
        <v>21283</v>
      </c>
    </row>
    <row r="13967" spans="1:4" x14ac:dyDescent="0.25">
      <c r="A13967" s="4" t="str">
        <f>HYPERLINK("http://www.autodoc.ru/Web/price/art/VWPLO95440M?analog=on","VWPLO95440M")</f>
        <v>VWPLO95440M</v>
      </c>
      <c r="B13967" s="1" t="s">
        <v>21284</v>
      </c>
      <c r="C13967" s="1" t="s">
        <v>2819</v>
      </c>
      <c r="D13967" t="s">
        <v>21285</v>
      </c>
    </row>
    <row r="13968" spans="1:4" x14ac:dyDescent="0.25">
      <c r="A13968" s="4" t="str">
        <f>HYPERLINK("http://www.autodoc.ru/Web/price/art/VWPLO95450L?analog=on","VWPLO95450L")</f>
        <v>VWPLO95450L</v>
      </c>
      <c r="B13968" s="1" t="s">
        <v>21286</v>
      </c>
      <c r="C13968" s="1" t="s">
        <v>2819</v>
      </c>
      <c r="D13968" t="s">
        <v>21287</v>
      </c>
    </row>
    <row r="13969" spans="1:4" x14ac:dyDescent="0.25">
      <c r="A13969" s="4" t="str">
        <f>HYPERLINK("http://www.autodoc.ru/Web/price/art/VWPLO95450R?analog=on","VWPLO95450R")</f>
        <v>VWPLO95450R</v>
      </c>
      <c r="B13969" s="1" t="s">
        <v>21288</v>
      </c>
      <c r="C13969" s="1" t="s">
        <v>2819</v>
      </c>
      <c r="D13969" t="s">
        <v>21289</v>
      </c>
    </row>
    <row r="13970" spans="1:4" x14ac:dyDescent="0.25">
      <c r="A13970" s="4" t="str">
        <f>HYPERLINK("http://www.autodoc.ru/Web/price/art/VWPLO95451L?analog=on","VWPLO95451L")</f>
        <v>VWPLO95451L</v>
      </c>
      <c r="B13970" s="1" t="s">
        <v>21290</v>
      </c>
      <c r="C13970" s="1" t="s">
        <v>2819</v>
      </c>
      <c r="D13970" t="s">
        <v>21291</v>
      </c>
    </row>
    <row r="13971" spans="1:4" x14ac:dyDescent="0.25">
      <c r="A13971" s="4" t="str">
        <f>HYPERLINK("http://www.autodoc.ru/Web/price/art/VWPLO95451R?analog=on","VWPLO95451R")</f>
        <v>VWPLO95451R</v>
      </c>
      <c r="B13971" s="1" t="s">
        <v>21292</v>
      </c>
      <c r="C13971" s="1" t="s">
        <v>2819</v>
      </c>
      <c r="D13971" t="s">
        <v>21293</v>
      </c>
    </row>
    <row r="13972" spans="1:4" x14ac:dyDescent="0.25">
      <c r="A13972" s="4" t="str">
        <f>HYPERLINK("http://www.autodoc.ru/Web/price/art/VWPLO95640X?analog=on","VWPLO95640X")</f>
        <v>VWPLO95640X</v>
      </c>
      <c r="B13972" s="1" t="s">
        <v>21294</v>
      </c>
      <c r="C13972" s="1" t="s">
        <v>2819</v>
      </c>
      <c r="D13972" t="s">
        <v>21295</v>
      </c>
    </row>
    <row r="13973" spans="1:4" x14ac:dyDescent="0.25">
      <c r="A13973" s="4" t="str">
        <f>HYPERLINK("http://www.autodoc.ru/Web/price/art/VWPLO95740RYL?analog=on","VWPLO95740RYL")</f>
        <v>VWPLO95740RYL</v>
      </c>
      <c r="B13973" s="1" t="s">
        <v>21296</v>
      </c>
      <c r="C13973" s="1" t="s">
        <v>2819</v>
      </c>
      <c r="D13973" t="s">
        <v>21297</v>
      </c>
    </row>
    <row r="13974" spans="1:4" x14ac:dyDescent="0.25">
      <c r="A13974" s="4" t="str">
        <f>HYPERLINK("http://www.autodoc.ru/Web/price/art/VWPLO95740T3R?analog=on","VWPLO95740T3R")</f>
        <v>VWPLO95740T3R</v>
      </c>
      <c r="B13974" s="1" t="s">
        <v>21298</v>
      </c>
      <c r="C13974" s="1" t="s">
        <v>2819</v>
      </c>
      <c r="D13974" t="s">
        <v>21299</v>
      </c>
    </row>
    <row r="13975" spans="1:4" x14ac:dyDescent="0.25">
      <c r="A13975" s="4" t="str">
        <f>HYPERLINK("http://www.autodoc.ru/Web/price/art/VWPLO94930?analog=on","VWPLO94930")</f>
        <v>VWPLO94930</v>
      </c>
      <c r="B13975" s="1" t="s">
        <v>21300</v>
      </c>
      <c r="C13975" s="1" t="s">
        <v>2552</v>
      </c>
      <c r="D13975" t="s">
        <v>21301</v>
      </c>
    </row>
    <row r="13976" spans="1:4" x14ac:dyDescent="0.25">
      <c r="A13976" s="4" t="str">
        <f>HYPERLINK("http://www.autodoc.ru/Web/price/art/VWGLF85990Z?analog=on","VWGLF85990Z")</f>
        <v>VWGLF85990Z</v>
      </c>
      <c r="B13976" s="1" t="s">
        <v>19213</v>
      </c>
      <c r="C13976" s="1" t="s">
        <v>19214</v>
      </c>
      <c r="D13976" t="s">
        <v>19215</v>
      </c>
    </row>
    <row r="13977" spans="1:4" x14ac:dyDescent="0.25">
      <c r="A13977" s="3" t="s">
        <v>21302</v>
      </c>
      <c r="B13977" s="3"/>
      <c r="C13977" s="3"/>
      <c r="D13977" s="3"/>
    </row>
    <row r="13978" spans="1:4" x14ac:dyDescent="0.25">
      <c r="A13978" s="4" t="str">
        <f>HYPERLINK("http://www.autodoc.ru/Web/price/art/VWPLO91000L?analog=on","VWPLO91000L")</f>
        <v>VWPLO91000L</v>
      </c>
      <c r="B13978" s="1" t="s">
        <v>21303</v>
      </c>
      <c r="C13978" s="1" t="s">
        <v>163</v>
      </c>
      <c r="D13978" t="s">
        <v>21304</v>
      </c>
    </row>
    <row r="13979" spans="1:4" x14ac:dyDescent="0.25">
      <c r="A13979" s="4" t="str">
        <f>HYPERLINK("http://www.autodoc.ru/Web/price/art/VWPLO91000R?analog=on","VWPLO91000R")</f>
        <v>VWPLO91000R</v>
      </c>
      <c r="B13979" s="1" t="s">
        <v>21305</v>
      </c>
      <c r="C13979" s="1" t="s">
        <v>163</v>
      </c>
      <c r="D13979" t="s">
        <v>21306</v>
      </c>
    </row>
    <row r="13980" spans="1:4" x14ac:dyDescent="0.25">
      <c r="A13980" s="4" t="str">
        <f>HYPERLINK("http://www.autodoc.ru/Web/price/art/VWPLO91160B?analog=on","VWPLO91160B")</f>
        <v>VWPLO91160B</v>
      </c>
      <c r="B13980" s="1" t="s">
        <v>21307</v>
      </c>
      <c r="C13980" s="1" t="s">
        <v>163</v>
      </c>
      <c r="D13980" t="s">
        <v>21308</v>
      </c>
    </row>
    <row r="13981" spans="1:4" x14ac:dyDescent="0.25">
      <c r="A13981" s="4" t="str">
        <f>HYPERLINK("http://www.autodoc.ru/Web/price/art/VWGLF95280TTZ?analog=on","VWGLF95280TTZ")</f>
        <v>VWGLF95280TTZ</v>
      </c>
      <c r="B13981" s="1" t="s">
        <v>7763</v>
      </c>
      <c r="C13981" s="1" t="s">
        <v>1193</v>
      </c>
      <c r="D13981" t="s">
        <v>7764</v>
      </c>
    </row>
    <row r="13982" spans="1:4" x14ac:dyDescent="0.25">
      <c r="A13982" s="4" t="str">
        <f>HYPERLINK("http://www.autodoc.ru/Web/price/art/VWGLF95282YZ?analog=on","VWGLF95282YZ")</f>
        <v>VWGLF95282YZ</v>
      </c>
      <c r="B13982" s="1" t="s">
        <v>17554</v>
      </c>
      <c r="C13982" s="1" t="s">
        <v>1193</v>
      </c>
      <c r="D13982" t="s">
        <v>17555</v>
      </c>
    </row>
    <row r="13983" spans="1:4" x14ac:dyDescent="0.25">
      <c r="A13983" s="4" t="str">
        <f>HYPERLINK("http://www.autodoc.ru/Web/price/art/VWGLF84918?analog=on","VWGLF84918")</f>
        <v>VWGLF84918</v>
      </c>
      <c r="B13983" s="1" t="s">
        <v>19205</v>
      </c>
      <c r="C13983" s="1" t="s">
        <v>19075</v>
      </c>
      <c r="D13983" t="s">
        <v>19206</v>
      </c>
    </row>
    <row r="13984" spans="1:4" x14ac:dyDescent="0.25">
      <c r="A13984" s="4" t="str">
        <f>HYPERLINK("http://www.autodoc.ru/Web/price/art/VWGLF85990Z?analog=on","VWGLF85990Z")</f>
        <v>VWGLF85990Z</v>
      </c>
      <c r="B13984" s="1" t="s">
        <v>19213</v>
      </c>
      <c r="C13984" s="1" t="s">
        <v>19214</v>
      </c>
      <c r="D13984" t="s">
        <v>19215</v>
      </c>
    </row>
    <row r="13985" spans="1:4" x14ac:dyDescent="0.25">
      <c r="A13985" s="3" t="s">
        <v>21309</v>
      </c>
      <c r="B13985" s="3"/>
      <c r="C13985" s="3"/>
      <c r="D13985" s="3"/>
    </row>
    <row r="13986" spans="1:4" x14ac:dyDescent="0.25">
      <c r="A13986" s="4" t="str">
        <f>HYPERLINK("http://www.autodoc.ru/Web/price/art/VWPLO20000L?analog=on","VWPLO20000L")</f>
        <v>VWPLO20000L</v>
      </c>
      <c r="B13986" s="1" t="s">
        <v>21310</v>
      </c>
      <c r="C13986" s="1" t="s">
        <v>18541</v>
      </c>
      <c r="D13986" t="s">
        <v>21311</v>
      </c>
    </row>
    <row r="13987" spans="1:4" x14ac:dyDescent="0.25">
      <c r="A13987" s="4" t="str">
        <f>HYPERLINK("http://www.autodoc.ru/Web/price/art/VWPLO20000R?analog=on","VWPLO20000R")</f>
        <v>VWPLO20000R</v>
      </c>
      <c r="B13987" s="1" t="s">
        <v>21312</v>
      </c>
      <c r="C13987" s="1" t="s">
        <v>18541</v>
      </c>
      <c r="D13987" t="s">
        <v>21313</v>
      </c>
    </row>
    <row r="13988" spans="1:4" x14ac:dyDescent="0.25">
      <c r="A13988" s="4" t="str">
        <f>HYPERLINK("http://www.autodoc.ru/Web/price/art/VWPLO20050L?analog=on","VWPLO20050L")</f>
        <v>VWPLO20050L</v>
      </c>
      <c r="B13988" s="1" t="s">
        <v>21314</v>
      </c>
      <c r="C13988" s="1" t="s">
        <v>18541</v>
      </c>
      <c r="D13988" t="s">
        <v>21315</v>
      </c>
    </row>
    <row r="13989" spans="1:4" x14ac:dyDescent="0.25">
      <c r="A13989" s="4" t="str">
        <f>HYPERLINK("http://www.autodoc.ru/Web/price/art/VWPLO20050R?analog=on","VWPLO20050R")</f>
        <v>VWPLO20050R</v>
      </c>
      <c r="B13989" s="1" t="s">
        <v>21316</v>
      </c>
      <c r="C13989" s="1" t="s">
        <v>18541</v>
      </c>
      <c r="D13989" t="s">
        <v>21317</v>
      </c>
    </row>
    <row r="13990" spans="1:4" x14ac:dyDescent="0.25">
      <c r="A13990" s="4" t="str">
        <f>HYPERLINK("http://www.autodoc.ru/Web/price/art/VWPLO20160?analog=on","VWPLO20160")</f>
        <v>VWPLO20160</v>
      </c>
      <c r="B13990" s="1" t="s">
        <v>21318</v>
      </c>
      <c r="C13990" s="1" t="s">
        <v>18541</v>
      </c>
      <c r="D13990" t="s">
        <v>21319</v>
      </c>
    </row>
    <row r="13991" spans="1:4" x14ac:dyDescent="0.25">
      <c r="A13991" s="4" t="str">
        <f>HYPERLINK("http://www.autodoc.ru/Web/price/art/VWPLO20190?analog=on","VWPLO20190")</f>
        <v>VWPLO20190</v>
      </c>
      <c r="B13991" s="1" t="s">
        <v>21320</v>
      </c>
      <c r="C13991" s="1" t="s">
        <v>18541</v>
      </c>
      <c r="D13991" t="s">
        <v>21321</v>
      </c>
    </row>
    <row r="13992" spans="1:4" x14ac:dyDescent="0.25">
      <c r="A13992" s="4" t="str">
        <f>HYPERLINK("http://www.autodoc.ru/Web/price/art/VWPLO20190L?analog=on","VWPLO20190L")</f>
        <v>VWPLO20190L</v>
      </c>
      <c r="B13992" s="1" t="s">
        <v>21322</v>
      </c>
      <c r="C13992" s="1" t="s">
        <v>18541</v>
      </c>
      <c r="D13992" t="s">
        <v>21323</v>
      </c>
    </row>
    <row r="13993" spans="1:4" x14ac:dyDescent="0.25">
      <c r="A13993" s="4" t="str">
        <f>HYPERLINK("http://www.autodoc.ru/Web/price/art/VWPLO20190R?analog=on","VWPLO20190R")</f>
        <v>VWPLO20190R</v>
      </c>
      <c r="B13993" s="1" t="s">
        <v>21324</v>
      </c>
      <c r="C13993" s="1" t="s">
        <v>18541</v>
      </c>
      <c r="D13993" t="s">
        <v>21325</v>
      </c>
    </row>
    <row r="13994" spans="1:4" x14ac:dyDescent="0.25">
      <c r="A13994" s="4" t="str">
        <f>HYPERLINK("http://www.autodoc.ru/Web/price/art/VWPLO20191L?analog=on","VWPLO20191L")</f>
        <v>VWPLO20191L</v>
      </c>
      <c r="B13994" s="1" t="s">
        <v>21326</v>
      </c>
      <c r="C13994" s="1" t="s">
        <v>18541</v>
      </c>
      <c r="D13994" t="s">
        <v>21327</v>
      </c>
    </row>
    <row r="13995" spans="1:4" x14ac:dyDescent="0.25">
      <c r="A13995" s="4" t="str">
        <f>HYPERLINK("http://www.autodoc.ru/Web/price/art/VWPLO20191R?analog=on","VWPLO20191R")</f>
        <v>VWPLO20191R</v>
      </c>
      <c r="B13995" s="1" t="s">
        <v>21328</v>
      </c>
      <c r="C13995" s="1" t="s">
        <v>18541</v>
      </c>
      <c r="D13995" t="s">
        <v>21329</v>
      </c>
    </row>
    <row r="13996" spans="1:4" x14ac:dyDescent="0.25">
      <c r="A13996" s="4" t="str">
        <f>HYPERLINK("http://www.autodoc.ru/Web/price/art/VWPLO20191?analog=on","VWPLO20191")</f>
        <v>VWPLO20191</v>
      </c>
      <c r="B13996" s="1" t="s">
        <v>21330</v>
      </c>
      <c r="C13996" s="1" t="s">
        <v>18541</v>
      </c>
      <c r="D13996" t="s">
        <v>21331</v>
      </c>
    </row>
    <row r="13997" spans="1:4" x14ac:dyDescent="0.25">
      <c r="A13997" s="4" t="str">
        <f>HYPERLINK("http://www.autodoc.ru/Web/price/art/VWPLO20220?analog=on","VWPLO20220")</f>
        <v>VWPLO20220</v>
      </c>
      <c r="B13997" s="1" t="s">
        <v>21332</v>
      </c>
      <c r="C13997" s="1" t="s">
        <v>18541</v>
      </c>
      <c r="D13997" t="s">
        <v>21333</v>
      </c>
    </row>
    <row r="13998" spans="1:4" x14ac:dyDescent="0.25">
      <c r="A13998" s="4" t="str">
        <f>HYPERLINK("http://www.autodoc.ru/Web/price/art/VWPLO20270L?analog=on","VWPLO20270L")</f>
        <v>VWPLO20270L</v>
      </c>
      <c r="B13998" s="1" t="s">
        <v>21334</v>
      </c>
      <c r="C13998" s="1" t="s">
        <v>18541</v>
      </c>
      <c r="D13998" t="s">
        <v>21335</v>
      </c>
    </row>
    <row r="13999" spans="1:4" x14ac:dyDescent="0.25">
      <c r="A13999" s="4" t="str">
        <f>HYPERLINK("http://www.autodoc.ru/Web/price/art/VWPLO20270R?analog=on","VWPLO20270R")</f>
        <v>VWPLO20270R</v>
      </c>
      <c r="B13999" s="1" t="s">
        <v>21336</v>
      </c>
      <c r="C13999" s="1" t="s">
        <v>18541</v>
      </c>
      <c r="D13999" t="s">
        <v>21337</v>
      </c>
    </row>
    <row r="14000" spans="1:4" x14ac:dyDescent="0.25">
      <c r="A14000" s="4" t="str">
        <f>HYPERLINK("http://www.autodoc.ru/Web/price/art/VWPLO20380?analog=on","VWPLO20380")</f>
        <v>VWPLO20380</v>
      </c>
      <c r="B14000" s="1" t="s">
        <v>18540</v>
      </c>
      <c r="C14000" s="1" t="s">
        <v>18541</v>
      </c>
      <c r="D14000" t="s">
        <v>18542</v>
      </c>
    </row>
    <row r="14001" spans="1:4" x14ac:dyDescent="0.25">
      <c r="A14001" s="4" t="str">
        <f>HYPERLINK("http://www.autodoc.ru/Web/price/art/VWPLO204G0?analog=on","VWPLO204G0")</f>
        <v>VWPLO204G0</v>
      </c>
      <c r="B14001" s="1" t="s">
        <v>21338</v>
      </c>
      <c r="C14001" s="1" t="s">
        <v>18541</v>
      </c>
      <c r="D14001" t="s">
        <v>21339</v>
      </c>
    </row>
    <row r="14002" spans="1:4" x14ac:dyDescent="0.25">
      <c r="A14002" s="4" t="str">
        <f>HYPERLINK("http://www.autodoc.ru/Web/price/art/VWPLO204H0L?analog=on","VWPLO204H0L")</f>
        <v>VWPLO204H0L</v>
      </c>
      <c r="B14002" s="1" t="s">
        <v>21340</v>
      </c>
      <c r="C14002" s="1" t="s">
        <v>18541</v>
      </c>
      <c r="D14002" t="s">
        <v>21341</v>
      </c>
    </row>
    <row r="14003" spans="1:4" x14ac:dyDescent="0.25">
      <c r="A14003" s="4" t="str">
        <f>HYPERLINK("http://www.autodoc.ru/Web/price/art/VWPLO204H0R?analog=on","VWPLO204H0R")</f>
        <v>VWPLO204H0R</v>
      </c>
      <c r="B14003" s="1" t="s">
        <v>21342</v>
      </c>
      <c r="C14003" s="1" t="s">
        <v>18541</v>
      </c>
      <c r="D14003" t="s">
        <v>21343</v>
      </c>
    </row>
    <row r="14004" spans="1:4" x14ac:dyDescent="0.25">
      <c r="A14004" s="4" t="str">
        <f>HYPERLINK("http://www.autodoc.ru/Web/price/art/VWPLO20690?analog=on","VWPLO20690")</f>
        <v>VWPLO20690</v>
      </c>
      <c r="B14004" s="1" t="s">
        <v>21344</v>
      </c>
      <c r="C14004" s="1" t="s">
        <v>18541</v>
      </c>
      <c r="D14004" t="s">
        <v>21345</v>
      </c>
    </row>
    <row r="14005" spans="1:4" x14ac:dyDescent="0.25">
      <c r="A14005" s="4" t="str">
        <f>HYPERLINK("http://www.autodoc.ru/Web/price/art/VWPLO20740L?analog=on","VWPLO20740L")</f>
        <v>VWPLO20740L</v>
      </c>
      <c r="B14005" s="1" t="s">
        <v>21346</v>
      </c>
      <c r="C14005" s="1" t="s">
        <v>18541</v>
      </c>
      <c r="D14005" t="s">
        <v>21347</v>
      </c>
    </row>
    <row r="14006" spans="1:4" x14ac:dyDescent="0.25">
      <c r="A14006" s="4" t="str">
        <f>HYPERLINK("http://www.autodoc.ru/Web/price/art/VWPLO20740R?analog=on","VWPLO20740R")</f>
        <v>VWPLO20740R</v>
      </c>
      <c r="B14006" s="1" t="s">
        <v>21348</v>
      </c>
      <c r="C14006" s="1" t="s">
        <v>18541</v>
      </c>
      <c r="D14006" t="s">
        <v>21349</v>
      </c>
    </row>
    <row r="14007" spans="1:4" x14ac:dyDescent="0.25">
      <c r="A14007" s="4" t="str">
        <f>HYPERLINK("http://www.autodoc.ru/Web/price/art/VWPLO20750L?analog=on","VWPLO20750L")</f>
        <v>VWPLO20750L</v>
      </c>
      <c r="B14007" s="1" t="s">
        <v>21350</v>
      </c>
      <c r="C14007" s="1" t="s">
        <v>18541</v>
      </c>
      <c r="D14007" t="s">
        <v>21351</v>
      </c>
    </row>
    <row r="14008" spans="1:4" x14ac:dyDescent="0.25">
      <c r="A14008" s="4" t="str">
        <f>HYPERLINK("http://www.autodoc.ru/Web/price/art/VWPLO20750R?analog=on","VWPLO20750R")</f>
        <v>VWPLO20750R</v>
      </c>
      <c r="B14008" s="1" t="s">
        <v>21352</v>
      </c>
      <c r="C14008" s="1" t="s">
        <v>18541</v>
      </c>
      <c r="D14008" t="s">
        <v>21353</v>
      </c>
    </row>
    <row r="14009" spans="1:4" x14ac:dyDescent="0.25">
      <c r="A14009" s="4" t="str">
        <f>HYPERLINK("http://www.autodoc.ru/Web/price/art/VWPLO209A0L?analog=on","VWPLO209A0L")</f>
        <v>VWPLO209A0L</v>
      </c>
      <c r="B14009" s="1" t="s">
        <v>21354</v>
      </c>
      <c r="C14009" s="1" t="s">
        <v>18541</v>
      </c>
      <c r="D14009" t="s">
        <v>21355</v>
      </c>
    </row>
    <row r="14010" spans="1:4" x14ac:dyDescent="0.25">
      <c r="A14010" s="4" t="str">
        <f>HYPERLINK("http://www.autodoc.ru/Web/price/art/VWPLO209A0R?analog=on","VWPLO209A0R")</f>
        <v>VWPLO209A0R</v>
      </c>
      <c r="B14010" s="1" t="s">
        <v>21356</v>
      </c>
      <c r="C14010" s="1" t="s">
        <v>18541</v>
      </c>
      <c r="D14010" t="s">
        <v>21357</v>
      </c>
    </row>
    <row r="14011" spans="1:4" x14ac:dyDescent="0.25">
      <c r="A14011" s="3" t="s">
        <v>21358</v>
      </c>
      <c r="B14011" s="3"/>
      <c r="C14011" s="3"/>
      <c r="D14011" s="3"/>
    </row>
    <row r="14012" spans="1:4" x14ac:dyDescent="0.25">
      <c r="A14012" s="4" t="str">
        <f>HYPERLINK("http://www.autodoc.ru/Web/price/art/VWPLO01000L?analog=on","VWPLO01000L")</f>
        <v>VWPLO01000L</v>
      </c>
      <c r="B14012" s="1" t="s">
        <v>21359</v>
      </c>
      <c r="C14012" s="1" t="s">
        <v>1301</v>
      </c>
      <c r="D14012" t="s">
        <v>21360</v>
      </c>
    </row>
    <row r="14013" spans="1:4" x14ac:dyDescent="0.25">
      <c r="A14013" s="4" t="str">
        <f>HYPERLINK("http://www.autodoc.ru/Web/price/art/VWPLO05000L?analog=on","VWPLO05000L")</f>
        <v>VWPLO05000L</v>
      </c>
      <c r="B14013" s="1" t="s">
        <v>21361</v>
      </c>
      <c r="C14013" s="1" t="s">
        <v>725</v>
      </c>
      <c r="D14013" t="s">
        <v>21362</v>
      </c>
    </row>
    <row r="14014" spans="1:4" x14ac:dyDescent="0.25">
      <c r="A14014" s="4" t="str">
        <f>HYPERLINK("http://www.autodoc.ru/Web/price/art/VWPLO01000R?analog=on","VWPLO01000R")</f>
        <v>VWPLO01000R</v>
      </c>
      <c r="B14014" s="1" t="s">
        <v>21363</v>
      </c>
      <c r="C14014" s="1" t="s">
        <v>1301</v>
      </c>
      <c r="D14014" t="s">
        <v>21364</v>
      </c>
    </row>
    <row r="14015" spans="1:4" x14ac:dyDescent="0.25">
      <c r="A14015" s="4" t="str">
        <f>HYPERLINK("http://www.autodoc.ru/Web/price/art/VWPLO05000R?analog=on","VWPLO05000R")</f>
        <v>VWPLO05000R</v>
      </c>
      <c r="B14015" s="1" t="s">
        <v>21365</v>
      </c>
      <c r="C14015" s="1" t="s">
        <v>725</v>
      </c>
      <c r="D14015" t="s">
        <v>21366</v>
      </c>
    </row>
    <row r="14016" spans="1:4" x14ac:dyDescent="0.25">
      <c r="A14016" s="4" t="str">
        <f>HYPERLINK("http://www.autodoc.ru/Web/price/art/VWPLO05001N?analog=on","VWPLO05001N")</f>
        <v>VWPLO05001N</v>
      </c>
      <c r="B14016" s="1" t="s">
        <v>21367</v>
      </c>
      <c r="C14016" s="1" t="s">
        <v>831</v>
      </c>
      <c r="D14016" t="s">
        <v>21368</v>
      </c>
    </row>
    <row r="14017" spans="1:4" x14ac:dyDescent="0.25">
      <c r="A14017" s="4" t="str">
        <f>HYPERLINK("http://www.autodoc.ru/Web/price/art/VWPLO05002HN?analog=on","VWPLO05002HN")</f>
        <v>VWPLO05002HN</v>
      </c>
      <c r="B14017" s="1" t="s">
        <v>21367</v>
      </c>
      <c r="C14017" s="1" t="s">
        <v>831</v>
      </c>
      <c r="D14017" t="s">
        <v>21369</v>
      </c>
    </row>
    <row r="14018" spans="1:4" x14ac:dyDescent="0.25">
      <c r="A14018" s="4" t="str">
        <f>HYPERLINK("http://www.autodoc.ru/Web/price/art/VWPLO05003BN?analog=on","VWPLO05003BN")</f>
        <v>VWPLO05003BN</v>
      </c>
      <c r="B14018" s="1" t="s">
        <v>21367</v>
      </c>
      <c r="C14018" s="1" t="s">
        <v>831</v>
      </c>
      <c r="D14018" t="s">
        <v>21370</v>
      </c>
    </row>
    <row r="14019" spans="1:4" x14ac:dyDescent="0.25">
      <c r="A14019" s="4" t="str">
        <f>HYPERLINK("http://www.autodoc.ru/Web/price/art/VWPLO05004HN?analog=on","VWPLO05004HN")</f>
        <v>VWPLO05004HN</v>
      </c>
      <c r="B14019" s="1" t="s">
        <v>21371</v>
      </c>
      <c r="C14019" s="1" t="s">
        <v>831</v>
      </c>
      <c r="D14019" t="s">
        <v>21372</v>
      </c>
    </row>
    <row r="14020" spans="1:4" x14ac:dyDescent="0.25">
      <c r="A14020" s="4" t="str">
        <f>HYPERLINK("http://www.autodoc.ru/Web/price/art/VWPLO01070L?analog=on","VWPLO01070L")</f>
        <v>VWPLO01070L</v>
      </c>
      <c r="B14020" s="1" t="s">
        <v>21373</v>
      </c>
      <c r="C14020" s="1" t="s">
        <v>1333</v>
      </c>
      <c r="D14020" t="s">
        <v>21374</v>
      </c>
    </row>
    <row r="14021" spans="1:4" x14ac:dyDescent="0.25">
      <c r="A14021" s="4" t="str">
        <f>HYPERLINK("http://www.autodoc.ru/Web/price/art/VWPLO01070R?analog=on","VWPLO01070R")</f>
        <v>VWPLO01070R</v>
      </c>
      <c r="B14021" s="1" t="s">
        <v>21375</v>
      </c>
      <c r="C14021" s="1" t="s">
        <v>1333</v>
      </c>
      <c r="D14021" t="s">
        <v>21376</v>
      </c>
    </row>
    <row r="14022" spans="1:4" x14ac:dyDescent="0.25">
      <c r="A14022" s="4" t="str">
        <f>HYPERLINK("http://www.autodoc.ru/Web/price/art/VWPLO01071N?analog=on","VWPLO01071N")</f>
        <v>VWPLO01071N</v>
      </c>
      <c r="B14022" s="1" t="s">
        <v>21377</v>
      </c>
      <c r="C14022" s="1" t="s">
        <v>1333</v>
      </c>
      <c r="D14022" t="s">
        <v>21378</v>
      </c>
    </row>
    <row r="14023" spans="1:4" x14ac:dyDescent="0.25">
      <c r="A14023" s="4" t="str">
        <f>HYPERLINK("http://www.autodoc.ru/Web/price/art/VWPLO01072N?analog=on","VWPLO01072N")</f>
        <v>VWPLO01072N</v>
      </c>
      <c r="B14023" s="1" t="s">
        <v>21377</v>
      </c>
      <c r="C14023" s="1" t="s">
        <v>1333</v>
      </c>
      <c r="D14023" t="s">
        <v>21379</v>
      </c>
    </row>
    <row r="14024" spans="1:4" x14ac:dyDescent="0.25">
      <c r="A14024" s="4" t="str">
        <f>HYPERLINK("http://www.autodoc.ru/Web/price/art/VWPLO01100B?analog=on","VWPLO01100B")</f>
        <v>VWPLO01100B</v>
      </c>
      <c r="B14024" s="1" t="s">
        <v>21380</v>
      </c>
      <c r="C14024" s="1" t="s">
        <v>1298</v>
      </c>
      <c r="D14024" t="s">
        <v>21381</v>
      </c>
    </row>
    <row r="14025" spans="1:4" x14ac:dyDescent="0.25">
      <c r="A14025" s="4" t="str">
        <f>HYPERLINK("http://www.autodoc.ru/Web/price/art/VWPLO05100B?analog=on","VWPLO05100B")</f>
        <v>VWPLO05100B</v>
      </c>
      <c r="B14025" s="1" t="s">
        <v>21382</v>
      </c>
      <c r="C14025" s="1" t="s">
        <v>725</v>
      </c>
      <c r="D14025" t="s">
        <v>21383</v>
      </c>
    </row>
    <row r="14026" spans="1:4" x14ac:dyDescent="0.25">
      <c r="A14026" s="4" t="str">
        <f>HYPERLINK("http://www.autodoc.ru/Web/price/art/VWPLO01160X?analog=on","VWPLO01160X")</f>
        <v>VWPLO01160X</v>
      </c>
      <c r="B14026" s="1" t="s">
        <v>21384</v>
      </c>
      <c r="C14026" s="1" t="s">
        <v>1298</v>
      </c>
      <c r="D14026" t="s">
        <v>21385</v>
      </c>
    </row>
    <row r="14027" spans="1:4" x14ac:dyDescent="0.25">
      <c r="A14027" s="4" t="str">
        <f>HYPERLINK("http://www.autodoc.ru/Web/price/art/VWPLO05160X?analog=on","VWPLO05160X")</f>
        <v>VWPLO05160X</v>
      </c>
      <c r="B14027" s="1" t="s">
        <v>21386</v>
      </c>
      <c r="C14027" s="1" t="s">
        <v>725</v>
      </c>
      <c r="D14027" t="s">
        <v>21387</v>
      </c>
    </row>
    <row r="14028" spans="1:4" x14ac:dyDescent="0.25">
      <c r="A14028" s="4" t="str">
        <f>HYPERLINK("http://www.autodoc.ru/Web/price/art/VWPLO01170X?analog=on","VWPLO01170X")</f>
        <v>VWPLO01170X</v>
      </c>
      <c r="B14028" s="1" t="s">
        <v>21388</v>
      </c>
      <c r="C14028" s="1" t="s">
        <v>1298</v>
      </c>
      <c r="D14028" t="s">
        <v>21389</v>
      </c>
    </row>
    <row r="14029" spans="1:4" x14ac:dyDescent="0.25">
      <c r="A14029" s="4" t="str">
        <f>HYPERLINK("http://www.autodoc.ru/Web/price/art/VWPLO05170L?analog=on","VWPLO05170L")</f>
        <v>VWPLO05170L</v>
      </c>
      <c r="B14029" s="1" t="s">
        <v>21390</v>
      </c>
      <c r="C14029" s="1" t="s">
        <v>831</v>
      </c>
      <c r="D14029" t="s">
        <v>21391</v>
      </c>
    </row>
    <row r="14030" spans="1:4" x14ac:dyDescent="0.25">
      <c r="A14030" s="4" t="str">
        <f>HYPERLINK("http://www.autodoc.ru/Web/price/art/VWPLO05170R?analog=on","VWPLO05170R")</f>
        <v>VWPLO05170R</v>
      </c>
      <c r="B14030" s="1" t="s">
        <v>21392</v>
      </c>
      <c r="C14030" s="1" t="s">
        <v>831</v>
      </c>
      <c r="D14030" t="s">
        <v>21393</v>
      </c>
    </row>
    <row r="14031" spans="1:4" x14ac:dyDescent="0.25">
      <c r="A14031" s="4" t="str">
        <f>HYPERLINK("http://www.autodoc.ru/Web/price/art/VWPLO01171?analog=on","VWPLO01171")</f>
        <v>VWPLO01171</v>
      </c>
      <c r="B14031" s="1" t="s">
        <v>21394</v>
      </c>
      <c r="C14031" s="1" t="s">
        <v>1298</v>
      </c>
      <c r="D14031" t="s">
        <v>21395</v>
      </c>
    </row>
    <row r="14032" spans="1:4" x14ac:dyDescent="0.25">
      <c r="A14032" s="4" t="str">
        <f>HYPERLINK("http://www.autodoc.ru/Web/price/art/VWPLO05190C?analog=on","VWPLO05190C")</f>
        <v>VWPLO05190C</v>
      </c>
      <c r="B14032" s="1" t="s">
        <v>21396</v>
      </c>
      <c r="C14032" s="1" t="s">
        <v>725</v>
      </c>
      <c r="D14032" t="s">
        <v>21397</v>
      </c>
    </row>
    <row r="14033" spans="1:4" x14ac:dyDescent="0.25">
      <c r="A14033" s="4" t="str">
        <f>HYPERLINK("http://www.autodoc.ru/Web/price/art/VWPLO05191L?analog=on","VWPLO05191L")</f>
        <v>VWPLO05191L</v>
      </c>
      <c r="B14033" s="1" t="s">
        <v>21398</v>
      </c>
      <c r="C14033" s="1" t="s">
        <v>725</v>
      </c>
      <c r="D14033" t="s">
        <v>21399</v>
      </c>
    </row>
    <row r="14034" spans="1:4" x14ac:dyDescent="0.25">
      <c r="A14034" s="4" t="str">
        <f>HYPERLINK("http://www.autodoc.ru/Web/price/art/VWPLO05191R?analog=on","VWPLO05191R")</f>
        <v>VWPLO05191R</v>
      </c>
      <c r="B14034" s="1" t="s">
        <v>21400</v>
      </c>
      <c r="C14034" s="1" t="s">
        <v>725</v>
      </c>
      <c r="D14034" t="s">
        <v>21401</v>
      </c>
    </row>
    <row r="14035" spans="1:4" x14ac:dyDescent="0.25">
      <c r="A14035" s="4" t="str">
        <f>HYPERLINK("http://www.autodoc.ru/Web/price/art/VWPLO01220?analog=on","VWPLO01220")</f>
        <v>VWPLO01220</v>
      </c>
      <c r="B14035" s="1" t="s">
        <v>21402</v>
      </c>
      <c r="C14035" s="1" t="s">
        <v>1298</v>
      </c>
      <c r="D14035" t="s">
        <v>21403</v>
      </c>
    </row>
    <row r="14036" spans="1:4" x14ac:dyDescent="0.25">
      <c r="A14036" s="4" t="str">
        <f>HYPERLINK("http://www.autodoc.ru/Web/price/art/VWPLO01240?analog=on","VWPLO01240")</f>
        <v>VWPLO01240</v>
      </c>
      <c r="B14036" s="1" t="s">
        <v>21404</v>
      </c>
      <c r="C14036" s="1" t="s">
        <v>1298</v>
      </c>
      <c r="D14036" t="s">
        <v>21405</v>
      </c>
    </row>
    <row r="14037" spans="1:4" x14ac:dyDescent="0.25">
      <c r="A14037" s="4" t="str">
        <f>HYPERLINK("http://www.autodoc.ru/Web/price/art/VWPLO05240?analog=on","VWPLO05240")</f>
        <v>VWPLO05240</v>
      </c>
      <c r="B14037" s="1" t="s">
        <v>21406</v>
      </c>
      <c r="C14037" s="1" t="s">
        <v>725</v>
      </c>
      <c r="D14037" t="s">
        <v>21273</v>
      </c>
    </row>
    <row r="14038" spans="1:4" x14ac:dyDescent="0.25">
      <c r="A14038" s="4" t="str">
        <f>HYPERLINK("http://www.autodoc.ru/Web/price/art/VWPLO01270L?analog=on","VWPLO01270L")</f>
        <v>VWPLO01270L</v>
      </c>
      <c r="B14038" s="1" t="s">
        <v>21407</v>
      </c>
      <c r="C14038" s="1" t="s">
        <v>1298</v>
      </c>
      <c r="D14038" t="s">
        <v>21408</v>
      </c>
    </row>
    <row r="14039" spans="1:4" x14ac:dyDescent="0.25">
      <c r="A14039" s="4" t="str">
        <f>HYPERLINK("http://www.autodoc.ru/Web/price/art/VWPLO05270L?analog=on","VWPLO05270L")</f>
        <v>VWPLO05270L</v>
      </c>
      <c r="B14039" s="1" t="s">
        <v>21409</v>
      </c>
      <c r="C14039" s="1" t="s">
        <v>725</v>
      </c>
      <c r="D14039" t="s">
        <v>21410</v>
      </c>
    </row>
    <row r="14040" spans="1:4" x14ac:dyDescent="0.25">
      <c r="A14040" s="4" t="str">
        <f>HYPERLINK("http://www.autodoc.ru/Web/price/art/VWPLO01270R?analog=on","VWPLO01270R")</f>
        <v>VWPLO01270R</v>
      </c>
      <c r="B14040" s="1" t="s">
        <v>21411</v>
      </c>
      <c r="C14040" s="1" t="s">
        <v>1298</v>
      </c>
      <c r="D14040" t="s">
        <v>21412</v>
      </c>
    </row>
    <row r="14041" spans="1:4" x14ac:dyDescent="0.25">
      <c r="A14041" s="4" t="str">
        <f>HYPERLINK("http://www.autodoc.ru/Web/price/art/VWPLO05270R?analog=on","VWPLO05270R")</f>
        <v>VWPLO05270R</v>
      </c>
      <c r="B14041" s="1" t="s">
        <v>21413</v>
      </c>
      <c r="C14041" s="1" t="s">
        <v>725</v>
      </c>
      <c r="D14041" t="s">
        <v>21414</v>
      </c>
    </row>
    <row r="14042" spans="1:4" x14ac:dyDescent="0.25">
      <c r="A14042" s="4" t="str">
        <f>HYPERLINK("http://www.autodoc.ru/Web/price/art/VWPLO01300L?analog=on","VWPLO01300L")</f>
        <v>VWPLO01300L</v>
      </c>
      <c r="B14042" s="1" t="s">
        <v>21415</v>
      </c>
      <c r="C14042" s="1" t="s">
        <v>1298</v>
      </c>
      <c r="D14042" t="s">
        <v>21416</v>
      </c>
    </row>
    <row r="14043" spans="1:4" x14ac:dyDescent="0.25">
      <c r="A14043" s="4" t="str">
        <f>HYPERLINK("http://www.autodoc.ru/Web/price/art/VWPLO01300R?analog=on","VWPLO01300R")</f>
        <v>VWPLO01300R</v>
      </c>
      <c r="B14043" s="1" t="s">
        <v>21417</v>
      </c>
      <c r="C14043" s="1" t="s">
        <v>1298</v>
      </c>
      <c r="D14043" t="s">
        <v>21418</v>
      </c>
    </row>
    <row r="14044" spans="1:4" x14ac:dyDescent="0.25">
      <c r="A14044" s="4" t="str">
        <f>HYPERLINK("http://www.autodoc.ru/Web/price/art/VWPLO01301L?analog=on","VWPLO01301L")</f>
        <v>VWPLO01301L</v>
      </c>
      <c r="B14044" s="1" t="s">
        <v>21415</v>
      </c>
      <c r="C14044" s="1" t="s">
        <v>1298</v>
      </c>
      <c r="D14044" t="s">
        <v>21419</v>
      </c>
    </row>
    <row r="14045" spans="1:4" x14ac:dyDescent="0.25">
      <c r="A14045" s="4" t="str">
        <f>HYPERLINK("http://www.autodoc.ru/Web/price/art/VWPLO01301R?analog=on","VWPLO01301R")</f>
        <v>VWPLO01301R</v>
      </c>
      <c r="B14045" s="1" t="s">
        <v>21417</v>
      </c>
      <c r="C14045" s="1" t="s">
        <v>1298</v>
      </c>
      <c r="D14045" t="s">
        <v>21420</v>
      </c>
    </row>
    <row r="14046" spans="1:4" x14ac:dyDescent="0.25">
      <c r="A14046" s="4" t="str">
        <f>HYPERLINK("http://www.autodoc.ru/Web/price/art/VWPLO01330?analog=on","VWPLO01330")</f>
        <v>VWPLO01330</v>
      </c>
      <c r="B14046" s="1" t="s">
        <v>21421</v>
      </c>
      <c r="C14046" s="1" t="s">
        <v>1298</v>
      </c>
      <c r="D14046" t="s">
        <v>21422</v>
      </c>
    </row>
    <row r="14047" spans="1:4" x14ac:dyDescent="0.25">
      <c r="A14047" s="4" t="str">
        <f>HYPERLINK("http://www.autodoc.ru/Web/price/art/VWPLO05330?analog=on","VWPLO05330")</f>
        <v>VWPLO05330</v>
      </c>
      <c r="B14047" s="1" t="s">
        <v>21423</v>
      </c>
      <c r="C14047" s="1" t="s">
        <v>725</v>
      </c>
      <c r="D14047" t="s">
        <v>21422</v>
      </c>
    </row>
    <row r="14048" spans="1:4" x14ac:dyDescent="0.25">
      <c r="A14048" s="4" t="str">
        <f>HYPERLINK("http://www.autodoc.ru/Web/price/art/VWPLO01360?analog=on","VWPLO01360")</f>
        <v>VWPLO01360</v>
      </c>
      <c r="B14048" s="1" t="s">
        <v>21424</v>
      </c>
      <c r="C14048" s="1" t="s">
        <v>1298</v>
      </c>
      <c r="D14048" t="s">
        <v>21425</v>
      </c>
    </row>
    <row r="14049" spans="1:4" x14ac:dyDescent="0.25">
      <c r="A14049" s="4" t="str">
        <f>HYPERLINK("http://www.autodoc.ru/Web/price/art/VWPLO05360?analog=on","VWPLO05360")</f>
        <v>VWPLO05360</v>
      </c>
      <c r="B14049" s="1" t="s">
        <v>21426</v>
      </c>
      <c r="C14049" s="1" t="s">
        <v>725</v>
      </c>
      <c r="D14049" t="s">
        <v>21427</v>
      </c>
    </row>
    <row r="14050" spans="1:4" x14ac:dyDescent="0.25">
      <c r="A14050" s="4" t="str">
        <f>HYPERLINK("http://www.autodoc.ru/Web/price/art/VWPLO05361?analog=on","VWPLO05361")</f>
        <v>VWPLO05361</v>
      </c>
      <c r="B14050" s="1" t="s">
        <v>21426</v>
      </c>
      <c r="C14050" s="1" t="s">
        <v>725</v>
      </c>
      <c r="D14050" t="s">
        <v>21428</v>
      </c>
    </row>
    <row r="14051" spans="1:4" x14ac:dyDescent="0.25">
      <c r="A14051" s="4" t="str">
        <f>HYPERLINK("http://www.autodoc.ru/Web/price/art/VWPLO01450XL?analog=on","VWPLO01450XL")</f>
        <v>VWPLO01450XL</v>
      </c>
      <c r="B14051" s="1" t="s">
        <v>21429</v>
      </c>
      <c r="C14051" s="1" t="s">
        <v>1298</v>
      </c>
      <c r="D14051" t="s">
        <v>21430</v>
      </c>
    </row>
    <row r="14052" spans="1:4" x14ac:dyDescent="0.25">
      <c r="A14052" s="4" t="str">
        <f>HYPERLINK("http://www.autodoc.ru/Web/price/art/VWPLO05450XL?analog=on","VWPLO05450XL")</f>
        <v>VWPLO05450XL</v>
      </c>
      <c r="B14052" s="1" t="s">
        <v>21431</v>
      </c>
      <c r="C14052" s="1" t="s">
        <v>725</v>
      </c>
      <c r="D14052" t="s">
        <v>21432</v>
      </c>
    </row>
    <row r="14053" spans="1:4" x14ac:dyDescent="0.25">
      <c r="A14053" s="4" t="str">
        <f>HYPERLINK("http://www.autodoc.ru/Web/price/art/VWPLO01450XR?analog=on","VWPLO01450XR")</f>
        <v>VWPLO01450XR</v>
      </c>
      <c r="B14053" s="1" t="s">
        <v>21433</v>
      </c>
      <c r="C14053" s="1" t="s">
        <v>1298</v>
      </c>
      <c r="D14053" t="s">
        <v>21434</v>
      </c>
    </row>
    <row r="14054" spans="1:4" x14ac:dyDescent="0.25">
      <c r="A14054" s="4" t="str">
        <f>HYPERLINK("http://www.autodoc.ru/Web/price/art/VWPLO05450XR?analog=on","VWPLO05450XR")</f>
        <v>VWPLO05450XR</v>
      </c>
      <c r="B14054" s="1" t="s">
        <v>21435</v>
      </c>
      <c r="C14054" s="1" t="s">
        <v>725</v>
      </c>
      <c r="D14054" t="s">
        <v>21436</v>
      </c>
    </row>
    <row r="14055" spans="1:4" x14ac:dyDescent="0.25">
      <c r="A14055" s="4" t="str">
        <f>HYPERLINK("http://www.autodoc.ru/Web/price/art/VWPLO01451XL?analog=on","VWPLO01451XL")</f>
        <v>VWPLO01451XL</v>
      </c>
      <c r="B14055" s="1" t="s">
        <v>21437</v>
      </c>
      <c r="C14055" s="1" t="s">
        <v>1298</v>
      </c>
      <c r="D14055" t="s">
        <v>21438</v>
      </c>
    </row>
    <row r="14056" spans="1:4" x14ac:dyDescent="0.25">
      <c r="A14056" s="4" t="str">
        <f>HYPERLINK("http://www.autodoc.ru/Web/price/art/VWPLO01451XR?analog=on","VWPLO01451XR")</f>
        <v>VWPLO01451XR</v>
      </c>
      <c r="B14056" s="1" t="s">
        <v>21439</v>
      </c>
      <c r="C14056" s="1" t="s">
        <v>1298</v>
      </c>
      <c r="D14056" t="s">
        <v>21440</v>
      </c>
    </row>
    <row r="14057" spans="1:4" x14ac:dyDescent="0.25">
      <c r="A14057" s="4" t="str">
        <f>HYPERLINK("http://www.autodoc.ru/Web/price/art/VWPLO01490L?analog=on","VWPLO01490L")</f>
        <v>VWPLO01490L</v>
      </c>
      <c r="C14057" s="1" t="s">
        <v>1298</v>
      </c>
      <c r="D14057" t="s">
        <v>21441</v>
      </c>
    </row>
    <row r="14058" spans="1:4" x14ac:dyDescent="0.25">
      <c r="A14058" s="4" t="str">
        <f>HYPERLINK("http://www.autodoc.ru/Web/price/art/VWPLO01490R?analog=on","VWPLO01490R")</f>
        <v>VWPLO01490R</v>
      </c>
      <c r="C14058" s="1" t="s">
        <v>1298</v>
      </c>
      <c r="D14058" t="s">
        <v>21442</v>
      </c>
    </row>
    <row r="14059" spans="1:4" x14ac:dyDescent="0.25">
      <c r="A14059" s="4" t="str">
        <f>HYPERLINK("http://www.autodoc.ru/Web/price/art/VWPLO01640X?analog=on","VWPLO01640X")</f>
        <v>VWPLO01640X</v>
      </c>
      <c r="B14059" s="1" t="s">
        <v>21443</v>
      </c>
      <c r="C14059" s="1" t="s">
        <v>1333</v>
      </c>
      <c r="D14059" t="s">
        <v>21444</v>
      </c>
    </row>
    <row r="14060" spans="1:4" x14ac:dyDescent="0.25">
      <c r="A14060" s="4" t="str">
        <f>HYPERLINK("http://www.autodoc.ru/Web/price/art/VWPLO01680TG?analog=on","VWPLO01680TG")</f>
        <v>VWPLO01680TG</v>
      </c>
      <c r="B14060" s="1" t="s">
        <v>21445</v>
      </c>
      <c r="C14060" s="1" t="s">
        <v>1333</v>
      </c>
      <c r="D14060" t="s">
        <v>21446</v>
      </c>
    </row>
    <row r="14061" spans="1:4" x14ac:dyDescent="0.25">
      <c r="A14061" s="4" t="str">
        <f>HYPERLINK("http://www.autodoc.ru/Web/price/art/VWPLO05740L?analog=on","VWPLO05740L")</f>
        <v>VWPLO05740L</v>
      </c>
      <c r="B14061" s="1" t="s">
        <v>21447</v>
      </c>
      <c r="C14061" s="1" t="s">
        <v>725</v>
      </c>
      <c r="D14061" t="s">
        <v>21448</v>
      </c>
    </row>
    <row r="14062" spans="1:4" x14ac:dyDescent="0.25">
      <c r="A14062" s="4" t="str">
        <f>HYPERLINK("http://www.autodoc.ru/Web/price/art/VWPLO05740R?analog=on","VWPLO05740R")</f>
        <v>VWPLO05740R</v>
      </c>
      <c r="B14062" s="1" t="s">
        <v>21449</v>
      </c>
      <c r="C14062" s="1" t="s">
        <v>725</v>
      </c>
      <c r="D14062" t="s">
        <v>21450</v>
      </c>
    </row>
    <row r="14063" spans="1:4" x14ac:dyDescent="0.25">
      <c r="A14063" s="4" t="str">
        <f>HYPERLINK("http://www.autodoc.ru/Web/price/art/VWPLO05741HBN?analog=on","VWPLO05741HBN")</f>
        <v>VWPLO05741HBN</v>
      </c>
      <c r="B14063" s="1" t="s">
        <v>21451</v>
      </c>
      <c r="C14063" s="1" t="s">
        <v>725</v>
      </c>
      <c r="D14063" t="s">
        <v>21452</v>
      </c>
    </row>
    <row r="14064" spans="1:4" x14ac:dyDescent="0.25">
      <c r="A14064" s="4" t="str">
        <f>HYPERLINK("http://www.autodoc.ru/Web/price/art/SDFAB00810Z?analog=on","SDFAB00810Z")</f>
        <v>SDFAB00810Z</v>
      </c>
      <c r="B14064" s="1" t="s">
        <v>17759</v>
      </c>
      <c r="C14064" s="1" t="s">
        <v>7246</v>
      </c>
      <c r="D14064" t="s">
        <v>17760</v>
      </c>
    </row>
    <row r="14065" spans="1:4" x14ac:dyDescent="0.25">
      <c r="A14065" s="4" t="str">
        <f>HYPERLINK("http://www.autodoc.ru/Web/price/art/SDFAB99910?analog=on","SDFAB99910")</f>
        <v>SDFAB99910</v>
      </c>
      <c r="B14065" s="1" t="s">
        <v>17595</v>
      </c>
      <c r="C14065" s="1" t="s">
        <v>1027</v>
      </c>
      <c r="D14065" t="s">
        <v>17596</v>
      </c>
    </row>
    <row r="14066" spans="1:4" x14ac:dyDescent="0.25">
      <c r="A14066" s="4" t="str">
        <f>HYPERLINK("http://www.autodoc.ru/Web/price/art/SDFAB99911?analog=on","SDFAB99911")</f>
        <v>SDFAB99911</v>
      </c>
      <c r="B14066" s="1" t="s">
        <v>17597</v>
      </c>
      <c r="C14066" s="1" t="s">
        <v>1027</v>
      </c>
      <c r="D14066" t="s">
        <v>17596</v>
      </c>
    </row>
    <row r="14067" spans="1:4" x14ac:dyDescent="0.25">
      <c r="A14067" s="4" t="str">
        <f>HYPERLINK("http://www.autodoc.ru/Web/price/art/SDFAB99931?analog=on","SDFAB99931")</f>
        <v>SDFAB99931</v>
      </c>
      <c r="B14067" s="1" t="s">
        <v>17598</v>
      </c>
      <c r="C14067" s="1" t="s">
        <v>1027</v>
      </c>
      <c r="D14067" t="s">
        <v>17599</v>
      </c>
    </row>
    <row r="14068" spans="1:4" x14ac:dyDescent="0.25">
      <c r="A14068" s="4" t="str">
        <f>HYPERLINK("http://www.autodoc.ru/Web/price/art/SDFAB00970?analog=on","SDFAB00970")</f>
        <v>SDFAB00970</v>
      </c>
      <c r="B14068" s="1" t="s">
        <v>17761</v>
      </c>
      <c r="C14068" s="1" t="s">
        <v>3014</v>
      </c>
      <c r="D14068" t="s">
        <v>17762</v>
      </c>
    </row>
    <row r="14069" spans="1:4" x14ac:dyDescent="0.25">
      <c r="A14069" s="4" t="str">
        <f>HYPERLINK("http://www.autodoc.ru/Web/price/art/SDFAB00971?analog=on","SDFAB00971")</f>
        <v>SDFAB00971</v>
      </c>
      <c r="B14069" s="1" t="s">
        <v>17763</v>
      </c>
      <c r="C14069" s="1" t="s">
        <v>17764</v>
      </c>
      <c r="D14069" t="s">
        <v>17765</v>
      </c>
    </row>
    <row r="14070" spans="1:4" x14ac:dyDescent="0.25">
      <c r="A14070" s="4" t="str">
        <f>HYPERLINK("http://www.autodoc.ru/Web/price/art/VWPLO019R0L?analog=on","VWPLO019R0L")</f>
        <v>VWPLO019R0L</v>
      </c>
      <c r="B14070" s="1" t="s">
        <v>21453</v>
      </c>
      <c r="C14070" s="1" t="s">
        <v>21454</v>
      </c>
      <c r="D14070" t="s">
        <v>21455</v>
      </c>
    </row>
    <row r="14071" spans="1:4" x14ac:dyDescent="0.25">
      <c r="A14071" s="4" t="str">
        <f>HYPERLINK("http://www.autodoc.ru/Web/price/art/VWPLO019R0R?analog=on","VWPLO019R0R")</f>
        <v>VWPLO019R0R</v>
      </c>
      <c r="B14071" s="1" t="s">
        <v>21456</v>
      </c>
      <c r="C14071" s="1" t="s">
        <v>21454</v>
      </c>
      <c r="D14071" t="s">
        <v>21457</v>
      </c>
    </row>
    <row r="14072" spans="1:4" x14ac:dyDescent="0.25">
      <c r="A14072" s="4" t="str">
        <f>HYPERLINK("http://www.autodoc.ru/Web/price/art/VWPLO019R1L?analog=on","VWPLO019R1L")</f>
        <v>VWPLO019R1L</v>
      </c>
      <c r="B14072" s="1" t="s">
        <v>21458</v>
      </c>
      <c r="C14072" s="1" t="s">
        <v>21454</v>
      </c>
      <c r="D14072" t="s">
        <v>21459</v>
      </c>
    </row>
    <row r="14073" spans="1:4" x14ac:dyDescent="0.25">
      <c r="A14073" s="4" t="str">
        <f>HYPERLINK("http://www.autodoc.ru/Web/price/art/VWPLO019R1R?analog=on","VWPLO019R1R")</f>
        <v>VWPLO019R1R</v>
      </c>
      <c r="B14073" s="1" t="s">
        <v>21460</v>
      </c>
      <c r="C14073" s="1" t="s">
        <v>21454</v>
      </c>
      <c r="D14073" t="s">
        <v>21461</v>
      </c>
    </row>
    <row r="14074" spans="1:4" x14ac:dyDescent="0.25">
      <c r="A14074" s="3" t="s">
        <v>21462</v>
      </c>
      <c r="B14074" s="3"/>
      <c r="C14074" s="3"/>
      <c r="D14074" s="3"/>
    </row>
    <row r="14075" spans="1:4" x14ac:dyDescent="0.25">
      <c r="A14075" s="4" t="str">
        <f>HYPERLINK("http://www.autodoc.ru/Web/price/art/VWPLO10000L?analog=on","VWPLO10000L")</f>
        <v>VWPLO10000L</v>
      </c>
      <c r="B14075" s="1" t="s">
        <v>21463</v>
      </c>
      <c r="C14075" s="1" t="s">
        <v>437</v>
      </c>
      <c r="D14075" t="s">
        <v>21464</v>
      </c>
    </row>
    <row r="14076" spans="1:4" x14ac:dyDescent="0.25">
      <c r="A14076" s="4" t="str">
        <f>HYPERLINK("http://www.autodoc.ru/Web/price/art/VWPLO10000R?analog=on","VWPLO10000R")</f>
        <v>VWPLO10000R</v>
      </c>
      <c r="B14076" s="1" t="s">
        <v>21465</v>
      </c>
      <c r="C14076" s="1" t="s">
        <v>437</v>
      </c>
      <c r="D14076" t="s">
        <v>21466</v>
      </c>
    </row>
    <row r="14077" spans="1:4" x14ac:dyDescent="0.25">
      <c r="A14077" s="4" t="str">
        <f>HYPERLINK("http://www.autodoc.ru/Web/price/art/VWPLO10000HN?analog=on","VWPLO10000HN")</f>
        <v>VWPLO10000HN</v>
      </c>
      <c r="B14077" s="1" t="s">
        <v>21467</v>
      </c>
      <c r="C14077" s="1" t="s">
        <v>437</v>
      </c>
      <c r="D14077" t="s">
        <v>21468</v>
      </c>
    </row>
    <row r="14078" spans="1:4" x14ac:dyDescent="0.25">
      <c r="A14078" s="4" t="str">
        <f>HYPERLINK("http://www.autodoc.ru/Web/price/art/VWPLO15000L?analog=on","VWPLO15000L")</f>
        <v>VWPLO15000L</v>
      </c>
      <c r="B14078" s="1" t="s">
        <v>21469</v>
      </c>
      <c r="C14078" s="1" t="s">
        <v>1256</v>
      </c>
      <c r="D14078" t="s">
        <v>21470</v>
      </c>
    </row>
    <row r="14079" spans="1:4" x14ac:dyDescent="0.25">
      <c r="A14079" s="4" t="str">
        <f>HYPERLINK("http://www.autodoc.ru/Web/price/art/VWPLO15000R?analog=on","VWPLO15000R")</f>
        <v>VWPLO15000R</v>
      </c>
      <c r="B14079" s="1" t="s">
        <v>21471</v>
      </c>
      <c r="C14079" s="1" t="s">
        <v>1256</v>
      </c>
      <c r="D14079" t="s">
        <v>21472</v>
      </c>
    </row>
    <row r="14080" spans="1:4" x14ac:dyDescent="0.25">
      <c r="A14080" s="4" t="str">
        <f>HYPERLINK("http://www.autodoc.ru/Web/price/art/VWPLO10001L?analog=on","VWPLO10001L")</f>
        <v>VWPLO10001L</v>
      </c>
      <c r="B14080" s="1" t="s">
        <v>21473</v>
      </c>
      <c r="C14080" s="1" t="s">
        <v>437</v>
      </c>
      <c r="D14080" t="s">
        <v>21474</v>
      </c>
    </row>
    <row r="14081" spans="1:4" x14ac:dyDescent="0.25">
      <c r="A14081" s="4" t="str">
        <f>HYPERLINK("http://www.autodoc.ru/Web/price/art/VWPLO10001R?analog=on","VWPLO10001R")</f>
        <v>VWPLO10001R</v>
      </c>
      <c r="B14081" s="1" t="s">
        <v>21475</v>
      </c>
      <c r="C14081" s="1" t="s">
        <v>437</v>
      </c>
      <c r="D14081" t="s">
        <v>21476</v>
      </c>
    </row>
    <row r="14082" spans="1:4" x14ac:dyDescent="0.25">
      <c r="A14082" s="4" t="str">
        <f>HYPERLINK("http://www.autodoc.ru/Web/price/art/VWPLO1000AL?analog=on","VWPLO1000AL")</f>
        <v>VWPLO1000AL</v>
      </c>
      <c r="B14082" s="1" t="s">
        <v>21477</v>
      </c>
      <c r="C14082" s="1" t="s">
        <v>437</v>
      </c>
      <c r="D14082" t="s">
        <v>21478</v>
      </c>
    </row>
    <row r="14083" spans="1:4" x14ac:dyDescent="0.25">
      <c r="A14083" s="4" t="str">
        <f>HYPERLINK("http://www.autodoc.ru/Web/price/art/VWPLO1000AR?analog=on","VWPLO1000AR")</f>
        <v>VWPLO1000AR</v>
      </c>
      <c r="B14083" s="1" t="s">
        <v>21479</v>
      </c>
      <c r="C14083" s="1" t="s">
        <v>437</v>
      </c>
      <c r="D14083" t="s">
        <v>21480</v>
      </c>
    </row>
    <row r="14084" spans="1:4" x14ac:dyDescent="0.25">
      <c r="A14084" s="4" t="str">
        <f>HYPERLINK("http://www.autodoc.ru/Web/price/art/VWPLO10002HN?analog=on","VWPLO10002HN")</f>
        <v>VWPLO10002HN</v>
      </c>
      <c r="B14084" s="1" t="s">
        <v>21467</v>
      </c>
      <c r="C14084" s="1" t="s">
        <v>437</v>
      </c>
      <c r="D14084" t="s">
        <v>21481</v>
      </c>
    </row>
    <row r="14085" spans="1:4" x14ac:dyDescent="0.25">
      <c r="A14085" s="4" t="str">
        <f>HYPERLINK("http://www.autodoc.ru/Web/price/art/VWPLO1000BL?analog=on","VWPLO1000BL")</f>
        <v>VWPLO1000BL</v>
      </c>
      <c r="B14085" s="1" t="s">
        <v>21482</v>
      </c>
      <c r="C14085" s="1" t="s">
        <v>437</v>
      </c>
      <c r="D14085" t="s">
        <v>21483</v>
      </c>
    </row>
    <row r="14086" spans="1:4" x14ac:dyDescent="0.25">
      <c r="A14086" s="4" t="str">
        <f>HYPERLINK("http://www.autodoc.ru/Web/price/art/VWPLO1000BR?analog=on","VWPLO1000BR")</f>
        <v>VWPLO1000BR</v>
      </c>
      <c r="B14086" s="1" t="s">
        <v>21484</v>
      </c>
      <c r="C14086" s="1" t="s">
        <v>437</v>
      </c>
      <c r="D14086" t="s">
        <v>21485</v>
      </c>
    </row>
    <row r="14087" spans="1:4" x14ac:dyDescent="0.25">
      <c r="A14087" s="4" t="str">
        <f>HYPERLINK("http://www.autodoc.ru/Web/price/art/VWPLO10003BN?analog=on","VWPLO10003BN")</f>
        <v>VWPLO10003BN</v>
      </c>
      <c r="B14087" s="1" t="s">
        <v>21467</v>
      </c>
      <c r="C14087" s="1" t="s">
        <v>437</v>
      </c>
      <c r="D14087" t="s">
        <v>21486</v>
      </c>
    </row>
    <row r="14088" spans="1:4" x14ac:dyDescent="0.25">
      <c r="A14088" s="4" t="str">
        <f>HYPERLINK("http://www.autodoc.ru/Web/price/art/VWPLO10004L?analog=on","VWPLO10004L")</f>
        <v>VWPLO10004L</v>
      </c>
      <c r="B14088" s="1" t="s">
        <v>21482</v>
      </c>
      <c r="C14088" s="1" t="s">
        <v>437</v>
      </c>
      <c r="D14088" t="s">
        <v>21487</v>
      </c>
    </row>
    <row r="14089" spans="1:4" x14ac:dyDescent="0.25">
      <c r="A14089" s="4" t="str">
        <f>HYPERLINK("http://www.autodoc.ru/Web/price/art/VWPLO10004R?analog=on","VWPLO10004R")</f>
        <v>VWPLO10004R</v>
      </c>
      <c r="B14089" s="1" t="s">
        <v>21484</v>
      </c>
      <c r="C14089" s="1" t="s">
        <v>437</v>
      </c>
      <c r="D14089" t="s">
        <v>21488</v>
      </c>
    </row>
    <row r="14090" spans="1:4" x14ac:dyDescent="0.25">
      <c r="A14090" s="4" t="str">
        <f>HYPERLINK("http://www.autodoc.ru/Web/price/art/VWPLO10005BN?analog=on","VWPLO10005BN")</f>
        <v>VWPLO10005BN</v>
      </c>
      <c r="B14090" s="1" t="s">
        <v>21467</v>
      </c>
      <c r="C14090" s="1" t="s">
        <v>437</v>
      </c>
      <c r="D14090" t="s">
        <v>21489</v>
      </c>
    </row>
    <row r="14091" spans="1:4" x14ac:dyDescent="0.25">
      <c r="A14091" s="4" t="str">
        <f>HYPERLINK("http://www.autodoc.ru/Web/price/art/VWPLO10006HN?analog=on","VWPLO10006HN")</f>
        <v>VWPLO10006HN</v>
      </c>
      <c r="B14091" s="1" t="s">
        <v>21467</v>
      </c>
      <c r="C14091" s="1" t="s">
        <v>437</v>
      </c>
      <c r="D14091" t="s">
        <v>21490</v>
      </c>
    </row>
    <row r="14092" spans="1:4" x14ac:dyDescent="0.25">
      <c r="A14092" s="4" t="str">
        <f>HYPERLINK("http://www.autodoc.ru/Web/price/art/VWPLO10006BN?analog=on","VWPLO10006BN")</f>
        <v>VWPLO10006BN</v>
      </c>
      <c r="B14092" s="1" t="s">
        <v>21467</v>
      </c>
      <c r="C14092" s="1" t="s">
        <v>437</v>
      </c>
      <c r="D14092" t="s">
        <v>21491</v>
      </c>
    </row>
    <row r="14093" spans="1:4" x14ac:dyDescent="0.25">
      <c r="A14093" s="4" t="str">
        <f>HYPERLINK("http://www.autodoc.ru/Web/price/art/VWPLO10007L?analog=on","VWPLO10007L")</f>
        <v>VWPLO10007L</v>
      </c>
      <c r="B14093" s="1" t="s">
        <v>21482</v>
      </c>
      <c r="C14093" s="1" t="s">
        <v>437</v>
      </c>
      <c r="D14093" t="s">
        <v>21492</v>
      </c>
    </row>
    <row r="14094" spans="1:4" x14ac:dyDescent="0.25">
      <c r="A14094" s="4" t="str">
        <f>HYPERLINK("http://www.autodoc.ru/Web/price/art/VWPLO10007R?analog=on","VWPLO10007R")</f>
        <v>VWPLO10007R</v>
      </c>
      <c r="B14094" s="1" t="s">
        <v>21484</v>
      </c>
      <c r="C14094" s="1" t="s">
        <v>437</v>
      </c>
      <c r="D14094" t="s">
        <v>21493</v>
      </c>
    </row>
    <row r="14095" spans="1:4" x14ac:dyDescent="0.25">
      <c r="A14095" s="4" t="str">
        <f>HYPERLINK("http://www.autodoc.ru/Web/price/art/VWPLO10008L?analog=on","VWPLO10008L")</f>
        <v>VWPLO10008L</v>
      </c>
      <c r="B14095" s="1" t="s">
        <v>21473</v>
      </c>
      <c r="C14095" s="1" t="s">
        <v>437</v>
      </c>
      <c r="D14095" t="s">
        <v>21494</v>
      </c>
    </row>
    <row r="14096" spans="1:4" x14ac:dyDescent="0.25">
      <c r="A14096" s="4" t="str">
        <f>HYPERLINK("http://www.autodoc.ru/Web/price/art/VWPLO10008R?analog=on","VWPLO10008R")</f>
        <v>VWPLO10008R</v>
      </c>
      <c r="B14096" s="1" t="s">
        <v>21484</v>
      </c>
      <c r="C14096" s="1" t="s">
        <v>437</v>
      </c>
      <c r="D14096" t="s">
        <v>21495</v>
      </c>
    </row>
    <row r="14097" spans="1:4" x14ac:dyDescent="0.25">
      <c r="A14097" s="4" t="str">
        <f>HYPERLINK("http://www.autodoc.ru/Web/price/art/VWPLO15050L?analog=on","VWPLO15050L")</f>
        <v>VWPLO15050L</v>
      </c>
      <c r="B14097" s="1" t="s">
        <v>21496</v>
      </c>
      <c r="C14097" s="1" t="s">
        <v>1256</v>
      </c>
      <c r="D14097" t="s">
        <v>21497</v>
      </c>
    </row>
    <row r="14098" spans="1:4" x14ac:dyDescent="0.25">
      <c r="A14098" s="4" t="str">
        <f>HYPERLINK("http://www.autodoc.ru/Web/price/art/VWPLO15050R?analog=on","VWPLO15050R")</f>
        <v>VWPLO15050R</v>
      </c>
      <c r="B14098" s="1" t="s">
        <v>21498</v>
      </c>
      <c r="C14098" s="1" t="s">
        <v>1256</v>
      </c>
      <c r="D14098" t="s">
        <v>21499</v>
      </c>
    </row>
    <row r="14099" spans="1:4" x14ac:dyDescent="0.25">
      <c r="A14099" s="4" t="str">
        <f>HYPERLINK("http://www.autodoc.ru/Web/price/art/VWCAD04070L?analog=on","VWCAD04070L")</f>
        <v>VWCAD04070L</v>
      </c>
      <c r="B14099" s="1" t="s">
        <v>18962</v>
      </c>
      <c r="C14099" s="1" t="s">
        <v>707</v>
      </c>
      <c r="D14099" t="s">
        <v>18963</v>
      </c>
    </row>
    <row r="14100" spans="1:4" x14ac:dyDescent="0.25">
      <c r="A14100" s="4" t="str">
        <f>HYPERLINK("http://www.autodoc.ru/Web/price/art/VWCAD04070R?analog=on","VWCAD04070R")</f>
        <v>VWCAD04070R</v>
      </c>
      <c r="B14100" s="1" t="s">
        <v>18964</v>
      </c>
      <c r="C14100" s="1" t="s">
        <v>707</v>
      </c>
      <c r="D14100" t="s">
        <v>18965</v>
      </c>
    </row>
    <row r="14101" spans="1:4" x14ac:dyDescent="0.25">
      <c r="A14101" s="4" t="str">
        <f>HYPERLINK("http://www.autodoc.ru/Web/price/art/VWPLO10070L?analog=on","VWPLO10070L")</f>
        <v>VWPLO10070L</v>
      </c>
      <c r="B14101" s="1" t="s">
        <v>21500</v>
      </c>
      <c r="C14101" s="1" t="s">
        <v>437</v>
      </c>
      <c r="D14101" t="s">
        <v>21501</v>
      </c>
    </row>
    <row r="14102" spans="1:4" x14ac:dyDescent="0.25">
      <c r="A14102" s="4" t="str">
        <f>HYPERLINK("http://www.autodoc.ru/Web/price/art/VWPLO10070R?analog=on","VWPLO10070R")</f>
        <v>VWPLO10070R</v>
      </c>
      <c r="B14102" s="1" t="s">
        <v>21502</v>
      </c>
      <c r="C14102" s="1" t="s">
        <v>437</v>
      </c>
      <c r="D14102" t="s">
        <v>21503</v>
      </c>
    </row>
    <row r="14103" spans="1:4" x14ac:dyDescent="0.25">
      <c r="A14103" s="4" t="str">
        <f>HYPERLINK("http://www.autodoc.ru/Web/price/art/VWTGN07070L?analog=on","VWTGN07070L")</f>
        <v>VWTGN07070L</v>
      </c>
      <c r="B14103" s="1" t="s">
        <v>19490</v>
      </c>
      <c r="C14103" s="1" t="s">
        <v>764</v>
      </c>
      <c r="D14103" t="s">
        <v>19491</v>
      </c>
    </row>
    <row r="14104" spans="1:4" x14ac:dyDescent="0.25">
      <c r="A14104" s="4" t="str">
        <f>HYPERLINK("http://www.autodoc.ru/Web/price/art/VWTGN07070R?analog=on","VWTGN07070R")</f>
        <v>VWTGN07070R</v>
      </c>
      <c r="B14104" s="1" t="s">
        <v>19492</v>
      </c>
      <c r="C14104" s="1" t="s">
        <v>764</v>
      </c>
      <c r="D14104" t="s">
        <v>19493</v>
      </c>
    </row>
    <row r="14105" spans="1:4" x14ac:dyDescent="0.25">
      <c r="A14105" s="4" t="str">
        <f>HYPERLINK("http://www.autodoc.ru/Web/price/art/VWPLO10071L?analog=on","VWPLO10071L")</f>
        <v>VWPLO10071L</v>
      </c>
      <c r="B14105" s="1" t="s">
        <v>21504</v>
      </c>
      <c r="C14105" s="1" t="s">
        <v>437</v>
      </c>
      <c r="D14105" t="s">
        <v>21505</v>
      </c>
    </row>
    <row r="14106" spans="1:4" x14ac:dyDescent="0.25">
      <c r="A14106" s="4" t="str">
        <f>HYPERLINK("http://www.autodoc.ru/Web/price/art/VWPLO10071R?analog=on","VWPLO10071R")</f>
        <v>VWPLO10071R</v>
      </c>
      <c r="B14106" s="1" t="s">
        <v>21506</v>
      </c>
      <c r="C14106" s="1" t="s">
        <v>437</v>
      </c>
      <c r="D14106" t="s">
        <v>21507</v>
      </c>
    </row>
    <row r="14107" spans="1:4" x14ac:dyDescent="0.25">
      <c r="A14107" s="4" t="str">
        <f>HYPERLINK("http://www.autodoc.ru/Web/price/art/VWTGN07071L?analog=on","VWTGN07071L")</f>
        <v>VWTGN07071L</v>
      </c>
      <c r="B14107" s="1" t="s">
        <v>19494</v>
      </c>
      <c r="C14107" s="1" t="s">
        <v>764</v>
      </c>
      <c r="D14107" t="s">
        <v>19495</v>
      </c>
    </row>
    <row r="14108" spans="1:4" x14ac:dyDescent="0.25">
      <c r="A14108" s="4" t="str">
        <f>HYPERLINK("http://www.autodoc.ru/Web/price/art/VWTGN07071R?analog=on","VWTGN07071R")</f>
        <v>VWTGN07071R</v>
      </c>
      <c r="B14108" s="1" t="s">
        <v>19496</v>
      </c>
      <c r="C14108" s="1" t="s">
        <v>764</v>
      </c>
      <c r="D14108" t="s">
        <v>19497</v>
      </c>
    </row>
    <row r="14109" spans="1:4" x14ac:dyDescent="0.25">
      <c r="A14109" s="4" t="str">
        <f>HYPERLINK("http://www.autodoc.ru/Web/price/art/VWPLO10072L?analog=on","VWPLO10072L")</f>
        <v>VWPLO10072L</v>
      </c>
      <c r="B14109" s="1" t="s">
        <v>21504</v>
      </c>
      <c r="C14109" s="1" t="s">
        <v>437</v>
      </c>
      <c r="D14109" t="s">
        <v>21508</v>
      </c>
    </row>
    <row r="14110" spans="1:4" x14ac:dyDescent="0.25">
      <c r="A14110" s="4" t="str">
        <f>HYPERLINK("http://www.autodoc.ru/Web/price/art/VWPLO10072R?analog=on","VWPLO10072R")</f>
        <v>VWPLO10072R</v>
      </c>
      <c r="B14110" s="1" t="s">
        <v>21504</v>
      </c>
      <c r="C14110" s="1" t="s">
        <v>437</v>
      </c>
      <c r="D14110" t="s">
        <v>21509</v>
      </c>
    </row>
    <row r="14111" spans="1:4" x14ac:dyDescent="0.25">
      <c r="A14111" s="4" t="str">
        <f>HYPERLINK("http://www.autodoc.ru/Web/price/art/VWPLO10073L?analog=on","VWPLO10073L")</f>
        <v>VWPLO10073L</v>
      </c>
      <c r="B14111" s="1" t="s">
        <v>21500</v>
      </c>
      <c r="C14111" s="1" t="s">
        <v>437</v>
      </c>
      <c r="D14111" t="s">
        <v>21510</v>
      </c>
    </row>
    <row r="14112" spans="1:4" x14ac:dyDescent="0.25">
      <c r="A14112" s="4" t="str">
        <f>HYPERLINK("http://www.autodoc.ru/Web/price/art/VWPLO10073R?analog=on","VWPLO10073R")</f>
        <v>VWPLO10073R</v>
      </c>
      <c r="B14112" s="1" t="s">
        <v>21502</v>
      </c>
      <c r="C14112" s="1" t="s">
        <v>437</v>
      </c>
      <c r="D14112" t="s">
        <v>21511</v>
      </c>
    </row>
    <row r="14113" spans="1:4" x14ac:dyDescent="0.25">
      <c r="A14113" s="4" t="str">
        <f>HYPERLINK("http://www.autodoc.ru/Web/price/art/VWPLO15100?analog=on","VWPLO15100")</f>
        <v>VWPLO15100</v>
      </c>
      <c r="B14113" s="1" t="s">
        <v>21512</v>
      </c>
      <c r="C14113" s="1" t="s">
        <v>1256</v>
      </c>
      <c r="D14113" t="s">
        <v>21513</v>
      </c>
    </row>
    <row r="14114" spans="1:4" x14ac:dyDescent="0.25">
      <c r="A14114" s="4" t="str">
        <f>HYPERLINK("http://www.autodoc.ru/Web/price/art/VWPLO10100?analog=on","VWPLO10100")</f>
        <v>VWPLO10100</v>
      </c>
      <c r="B14114" s="1" t="s">
        <v>21514</v>
      </c>
      <c r="C14114" s="1" t="s">
        <v>437</v>
      </c>
      <c r="D14114" t="s">
        <v>21515</v>
      </c>
    </row>
    <row r="14115" spans="1:4" x14ac:dyDescent="0.25">
      <c r="A14115" s="4" t="str">
        <f>HYPERLINK("http://www.autodoc.ru/Web/price/art/VWPLO15101?analog=on","VWPLO15101")</f>
        <v>VWPLO15101</v>
      </c>
      <c r="B14115" s="1" t="s">
        <v>21512</v>
      </c>
      <c r="C14115" s="1" t="s">
        <v>1256</v>
      </c>
      <c r="D14115" t="s">
        <v>21516</v>
      </c>
    </row>
    <row r="14116" spans="1:4" x14ac:dyDescent="0.25">
      <c r="A14116" s="4" t="str">
        <f>HYPERLINK("http://www.autodoc.ru/Web/price/art/VWPLO10101?analog=on","VWPLO10101")</f>
        <v>VWPLO10101</v>
      </c>
      <c r="B14116" s="1" t="s">
        <v>21517</v>
      </c>
      <c r="C14116" s="1" t="s">
        <v>437</v>
      </c>
      <c r="D14116" t="s">
        <v>21518</v>
      </c>
    </row>
    <row r="14117" spans="1:4" x14ac:dyDescent="0.25">
      <c r="A14117" s="4" t="str">
        <f>HYPERLINK("http://www.autodoc.ru/Web/price/art/VWPLO10102?analog=on","VWPLO10102")</f>
        <v>VWPLO10102</v>
      </c>
      <c r="B14117" s="1" t="s">
        <v>21519</v>
      </c>
      <c r="C14117" s="1" t="s">
        <v>437</v>
      </c>
      <c r="D14117" t="s">
        <v>21520</v>
      </c>
    </row>
    <row r="14118" spans="1:4" x14ac:dyDescent="0.25">
      <c r="A14118" s="4" t="str">
        <f>HYPERLINK("http://www.autodoc.ru/Web/price/art/VWPLO10103?analog=on","VWPLO10103")</f>
        <v>VWPLO10103</v>
      </c>
      <c r="B14118" s="1" t="s">
        <v>21517</v>
      </c>
      <c r="C14118" s="1" t="s">
        <v>437</v>
      </c>
      <c r="D14118" t="s">
        <v>21521</v>
      </c>
    </row>
    <row r="14119" spans="1:4" x14ac:dyDescent="0.25">
      <c r="A14119" s="4" t="str">
        <f>HYPERLINK("http://www.autodoc.ru/Web/price/art/VWPLO10104?analog=on","VWPLO10104")</f>
        <v>VWPLO10104</v>
      </c>
      <c r="B14119" s="1" t="s">
        <v>21514</v>
      </c>
      <c r="C14119" s="1" t="s">
        <v>437</v>
      </c>
      <c r="D14119" t="s">
        <v>21522</v>
      </c>
    </row>
    <row r="14120" spans="1:4" x14ac:dyDescent="0.25">
      <c r="A14120" s="4" t="str">
        <f>HYPERLINK("http://www.autodoc.ru/Web/price/art/VWPLO15160?analog=on","VWPLO15160")</f>
        <v>VWPLO15160</v>
      </c>
      <c r="B14120" s="1" t="s">
        <v>21523</v>
      </c>
      <c r="C14120" s="1" t="s">
        <v>1256</v>
      </c>
      <c r="D14120" t="s">
        <v>21524</v>
      </c>
    </row>
    <row r="14121" spans="1:4" x14ac:dyDescent="0.25">
      <c r="A14121" s="4" t="str">
        <f>HYPERLINK("http://www.autodoc.ru/Web/price/art/VWPLO10160?analog=on","VWPLO10160")</f>
        <v>VWPLO10160</v>
      </c>
      <c r="B14121" s="1" t="s">
        <v>21525</v>
      </c>
      <c r="C14121" s="1" t="s">
        <v>437</v>
      </c>
      <c r="D14121" t="s">
        <v>21526</v>
      </c>
    </row>
    <row r="14122" spans="1:4" x14ac:dyDescent="0.25">
      <c r="A14122" s="4" t="str">
        <f>HYPERLINK("http://www.autodoc.ru/Web/price/art/VWPLO15161?analog=on","VWPLO15161")</f>
        <v>VWPLO15161</v>
      </c>
      <c r="B14122" s="1" t="s">
        <v>21527</v>
      </c>
      <c r="C14122" s="1" t="s">
        <v>1256</v>
      </c>
      <c r="D14122" t="s">
        <v>21528</v>
      </c>
    </row>
    <row r="14123" spans="1:4" x14ac:dyDescent="0.25">
      <c r="A14123" s="4" t="str">
        <f>HYPERLINK("http://www.autodoc.ru/Web/price/art/VWPLO10161?analog=on","VWPLO10161")</f>
        <v>VWPLO10161</v>
      </c>
      <c r="B14123" s="1" t="s">
        <v>21529</v>
      </c>
      <c r="C14123" s="1" t="s">
        <v>437</v>
      </c>
      <c r="D14123" t="s">
        <v>21530</v>
      </c>
    </row>
    <row r="14124" spans="1:4" x14ac:dyDescent="0.25">
      <c r="A14124" s="4" t="str">
        <f>HYPERLINK("http://www.autodoc.ru/Web/price/art/VWPLO15162?analog=on","VWPLO15162")</f>
        <v>VWPLO15162</v>
      </c>
      <c r="B14124" s="1" t="s">
        <v>21527</v>
      </c>
      <c r="C14124" s="1" t="s">
        <v>1256</v>
      </c>
      <c r="D14124" t="s">
        <v>21531</v>
      </c>
    </row>
    <row r="14125" spans="1:4" x14ac:dyDescent="0.25">
      <c r="A14125" s="4" t="str">
        <f>HYPERLINK("http://www.autodoc.ru/Web/price/art/VWPLO10162?analog=on","VWPLO10162")</f>
        <v>VWPLO10162</v>
      </c>
      <c r="B14125" s="1" t="s">
        <v>21532</v>
      </c>
      <c r="C14125" s="1" t="s">
        <v>437</v>
      </c>
      <c r="D14125" t="s">
        <v>21533</v>
      </c>
    </row>
    <row r="14126" spans="1:4" x14ac:dyDescent="0.25">
      <c r="A14126" s="4" t="str">
        <f>HYPERLINK("http://www.autodoc.ru/Web/price/art/VWPLO15163?analog=on","VWPLO15163")</f>
        <v>VWPLO15163</v>
      </c>
      <c r="B14126" s="1" t="s">
        <v>21527</v>
      </c>
      <c r="C14126" s="1" t="s">
        <v>1256</v>
      </c>
      <c r="D14126" t="s">
        <v>21534</v>
      </c>
    </row>
    <row r="14127" spans="1:4" x14ac:dyDescent="0.25">
      <c r="A14127" s="4" t="str">
        <f>HYPERLINK("http://www.autodoc.ru/Web/price/art/VWPLO10163?analog=on","VWPLO10163")</f>
        <v>VWPLO10163</v>
      </c>
      <c r="B14127" s="1" t="s">
        <v>21532</v>
      </c>
      <c r="C14127" s="1" t="s">
        <v>437</v>
      </c>
      <c r="D14127" t="s">
        <v>21535</v>
      </c>
    </row>
    <row r="14128" spans="1:4" x14ac:dyDescent="0.25">
      <c r="A14128" s="4" t="str">
        <f>HYPERLINK("http://www.autodoc.ru/Web/price/art/VWPLO10164?analog=on","VWPLO10164")</f>
        <v>VWPLO10164</v>
      </c>
      <c r="B14128" s="1" t="s">
        <v>21532</v>
      </c>
      <c r="C14128" s="1" t="s">
        <v>437</v>
      </c>
      <c r="D14128" t="s">
        <v>21536</v>
      </c>
    </row>
    <row r="14129" spans="1:4" x14ac:dyDescent="0.25">
      <c r="A14129" s="4" t="str">
        <f>HYPERLINK("http://www.autodoc.ru/Web/price/art/VWPLO15164?analog=on","VWPLO15164")</f>
        <v>VWPLO15164</v>
      </c>
      <c r="B14129" s="1" t="s">
        <v>21537</v>
      </c>
      <c r="C14129" s="1" t="s">
        <v>1256</v>
      </c>
      <c r="D14129" t="s">
        <v>21538</v>
      </c>
    </row>
    <row r="14130" spans="1:4" x14ac:dyDescent="0.25">
      <c r="A14130" s="4" t="str">
        <f>HYPERLINK("http://www.autodoc.ru/Web/price/art/VWPLO10165?analog=on","VWPLO10165")</f>
        <v>VWPLO10165</v>
      </c>
      <c r="B14130" s="1" t="s">
        <v>21529</v>
      </c>
      <c r="C14130" s="1" t="s">
        <v>437</v>
      </c>
      <c r="D14130" t="s">
        <v>21539</v>
      </c>
    </row>
    <row r="14131" spans="1:4" x14ac:dyDescent="0.25">
      <c r="A14131" s="4" t="str">
        <f>HYPERLINK("http://www.autodoc.ru/Web/price/art/VWPLO10190L?analog=on","VWPLO10190L")</f>
        <v>VWPLO10190L</v>
      </c>
      <c r="B14131" s="1" t="s">
        <v>21540</v>
      </c>
      <c r="C14131" s="1" t="s">
        <v>437</v>
      </c>
      <c r="D14131" t="s">
        <v>21541</v>
      </c>
    </row>
    <row r="14132" spans="1:4" x14ac:dyDescent="0.25">
      <c r="A14132" s="4" t="str">
        <f>HYPERLINK("http://www.autodoc.ru/Web/price/art/VWPLO15190L?analog=on","VWPLO15190L")</f>
        <v>VWPLO15190L</v>
      </c>
      <c r="B14132" s="1" t="s">
        <v>21542</v>
      </c>
      <c r="C14132" s="1" t="s">
        <v>1256</v>
      </c>
      <c r="D14132" t="s">
        <v>21543</v>
      </c>
    </row>
    <row r="14133" spans="1:4" x14ac:dyDescent="0.25">
      <c r="A14133" s="4" t="str">
        <f>HYPERLINK("http://www.autodoc.ru/Web/price/art/VWPLO10190R?analog=on","VWPLO10190R")</f>
        <v>VWPLO10190R</v>
      </c>
      <c r="B14133" s="1" t="s">
        <v>21544</v>
      </c>
      <c r="C14133" s="1" t="s">
        <v>437</v>
      </c>
      <c r="D14133" t="s">
        <v>21545</v>
      </c>
    </row>
    <row r="14134" spans="1:4" x14ac:dyDescent="0.25">
      <c r="A14134" s="4" t="str">
        <f>HYPERLINK("http://www.autodoc.ru/Web/price/art/VWPLO15190R?analog=on","VWPLO15190R")</f>
        <v>VWPLO15190R</v>
      </c>
      <c r="B14134" s="1" t="s">
        <v>21546</v>
      </c>
      <c r="C14134" s="1" t="s">
        <v>1256</v>
      </c>
      <c r="D14134" t="s">
        <v>21547</v>
      </c>
    </row>
    <row r="14135" spans="1:4" x14ac:dyDescent="0.25">
      <c r="A14135" s="4" t="str">
        <f>HYPERLINK("http://www.autodoc.ru/Web/price/art/VWPLO10190C?analog=on","VWPLO10190C")</f>
        <v>VWPLO10190C</v>
      </c>
      <c r="B14135" s="1" t="s">
        <v>21548</v>
      </c>
      <c r="C14135" s="1" t="s">
        <v>437</v>
      </c>
      <c r="D14135" t="s">
        <v>21549</v>
      </c>
    </row>
    <row r="14136" spans="1:4" x14ac:dyDescent="0.25">
      <c r="A14136" s="4" t="str">
        <f>HYPERLINK("http://www.autodoc.ru/Web/price/art/VWPLO10191L?analog=on","VWPLO10191L")</f>
        <v>VWPLO10191L</v>
      </c>
      <c r="B14136" s="1" t="s">
        <v>21550</v>
      </c>
      <c r="C14136" s="1" t="s">
        <v>437</v>
      </c>
      <c r="D14136" t="s">
        <v>21551</v>
      </c>
    </row>
    <row r="14137" spans="1:4" x14ac:dyDescent="0.25">
      <c r="A14137" s="4" t="str">
        <f>HYPERLINK("http://www.autodoc.ru/Web/price/art/VWPLO15191L?analog=on","VWPLO15191L")</f>
        <v>VWPLO15191L</v>
      </c>
      <c r="B14137" s="1" t="s">
        <v>21552</v>
      </c>
      <c r="C14137" s="1" t="s">
        <v>1256</v>
      </c>
      <c r="D14137" t="s">
        <v>21553</v>
      </c>
    </row>
    <row r="14138" spans="1:4" x14ac:dyDescent="0.25">
      <c r="A14138" s="4" t="str">
        <f>HYPERLINK("http://www.autodoc.ru/Web/price/art/VWPLO10191R?analog=on","VWPLO10191R")</f>
        <v>VWPLO10191R</v>
      </c>
      <c r="B14138" s="1" t="s">
        <v>21554</v>
      </c>
      <c r="C14138" s="1" t="s">
        <v>437</v>
      </c>
      <c r="D14138" t="s">
        <v>21555</v>
      </c>
    </row>
    <row r="14139" spans="1:4" x14ac:dyDescent="0.25">
      <c r="A14139" s="4" t="str">
        <f>HYPERLINK("http://www.autodoc.ru/Web/price/art/VWPLO15191R?analog=on","VWPLO15191R")</f>
        <v>VWPLO15191R</v>
      </c>
      <c r="B14139" s="1" t="s">
        <v>21556</v>
      </c>
      <c r="C14139" s="1" t="s">
        <v>1256</v>
      </c>
      <c r="D14139" t="s">
        <v>21557</v>
      </c>
    </row>
    <row r="14140" spans="1:4" x14ac:dyDescent="0.25">
      <c r="A14140" s="4" t="str">
        <f>HYPERLINK("http://www.autodoc.ru/Web/price/art/VWPLO10192L?analog=on","VWPLO10192L")</f>
        <v>VWPLO10192L</v>
      </c>
      <c r="B14140" s="1" t="s">
        <v>21558</v>
      </c>
      <c r="C14140" s="1" t="s">
        <v>437</v>
      </c>
      <c r="D14140" t="s">
        <v>21559</v>
      </c>
    </row>
    <row r="14141" spans="1:4" x14ac:dyDescent="0.25">
      <c r="A14141" s="4" t="str">
        <f>HYPERLINK("http://www.autodoc.ru/Web/price/art/VWPLO10192R?analog=on","VWPLO10192R")</f>
        <v>VWPLO10192R</v>
      </c>
      <c r="B14141" s="1" t="s">
        <v>21560</v>
      </c>
      <c r="C14141" s="1" t="s">
        <v>437</v>
      </c>
      <c r="D14141" t="s">
        <v>21561</v>
      </c>
    </row>
    <row r="14142" spans="1:4" x14ac:dyDescent="0.25">
      <c r="A14142" s="4" t="str">
        <f>HYPERLINK("http://www.autodoc.ru/Web/price/art/VWPLO15192?analog=on","VWPLO15192")</f>
        <v>VWPLO15192</v>
      </c>
      <c r="B14142" s="1" t="s">
        <v>21562</v>
      </c>
      <c r="C14142" s="1" t="s">
        <v>1256</v>
      </c>
      <c r="D14142" t="s">
        <v>21563</v>
      </c>
    </row>
    <row r="14143" spans="1:4" x14ac:dyDescent="0.25">
      <c r="A14143" s="4" t="str">
        <f>HYPERLINK("http://www.autodoc.ru/Web/price/art/VWPLO15193L?analog=on","VWPLO15193L")</f>
        <v>VWPLO15193L</v>
      </c>
      <c r="B14143" s="1" t="s">
        <v>21552</v>
      </c>
      <c r="C14143" s="1" t="s">
        <v>1256</v>
      </c>
      <c r="D14143" t="s">
        <v>21564</v>
      </c>
    </row>
    <row r="14144" spans="1:4" x14ac:dyDescent="0.25">
      <c r="A14144" s="4" t="str">
        <f>HYPERLINK("http://www.autodoc.ru/Web/price/art/VWPLO15193R?analog=on","VWPLO15193R")</f>
        <v>VWPLO15193R</v>
      </c>
      <c r="B14144" s="1" t="s">
        <v>21556</v>
      </c>
      <c r="C14144" s="1" t="s">
        <v>1256</v>
      </c>
      <c r="D14144" t="s">
        <v>21565</v>
      </c>
    </row>
    <row r="14145" spans="1:4" x14ac:dyDescent="0.25">
      <c r="A14145" s="4" t="str">
        <f>HYPERLINK("http://www.autodoc.ru/Web/price/art/VWPLO10193C?analog=on","VWPLO10193C")</f>
        <v>VWPLO10193C</v>
      </c>
      <c r="B14145" s="1" t="s">
        <v>21566</v>
      </c>
      <c r="C14145" s="1" t="s">
        <v>437</v>
      </c>
      <c r="D14145" t="s">
        <v>21567</v>
      </c>
    </row>
    <row r="14146" spans="1:4" x14ac:dyDescent="0.25">
      <c r="A14146" s="4" t="str">
        <f>HYPERLINK("http://www.autodoc.ru/Web/price/art/VWPLO15194L?analog=on","VWPLO15194L")</f>
        <v>VWPLO15194L</v>
      </c>
      <c r="B14146" s="1" t="s">
        <v>21542</v>
      </c>
      <c r="C14146" s="1" t="s">
        <v>1256</v>
      </c>
      <c r="D14146" t="s">
        <v>21568</v>
      </c>
    </row>
    <row r="14147" spans="1:4" x14ac:dyDescent="0.25">
      <c r="A14147" s="4" t="str">
        <f>HYPERLINK("http://www.autodoc.ru/Web/price/art/VWPLO15194R?analog=on","VWPLO15194R")</f>
        <v>VWPLO15194R</v>
      </c>
      <c r="B14147" s="1" t="s">
        <v>21546</v>
      </c>
      <c r="C14147" s="1" t="s">
        <v>1256</v>
      </c>
      <c r="D14147" t="s">
        <v>21569</v>
      </c>
    </row>
    <row r="14148" spans="1:4" x14ac:dyDescent="0.25">
      <c r="A14148" s="4" t="str">
        <f>HYPERLINK("http://www.autodoc.ru/Web/price/art/VWPLO15194?analog=on","VWPLO15194")</f>
        <v>VWPLO15194</v>
      </c>
      <c r="B14148" s="1" t="s">
        <v>21570</v>
      </c>
      <c r="C14148" s="1" t="s">
        <v>1256</v>
      </c>
      <c r="D14148" t="s">
        <v>21571</v>
      </c>
    </row>
    <row r="14149" spans="1:4" x14ac:dyDescent="0.25">
      <c r="A14149" s="4" t="str">
        <f>HYPERLINK("http://www.autodoc.ru/Web/price/art/VWPLO10194C?analog=on","VWPLO10194C")</f>
        <v>VWPLO10194C</v>
      </c>
      <c r="B14149" s="1" t="s">
        <v>21548</v>
      </c>
      <c r="C14149" s="1" t="s">
        <v>437</v>
      </c>
      <c r="D14149" t="s">
        <v>21572</v>
      </c>
    </row>
    <row r="14150" spans="1:4" x14ac:dyDescent="0.25">
      <c r="A14150" s="4" t="str">
        <f>HYPERLINK("http://www.autodoc.ru/Web/price/art/VWPLO10195L?analog=on","VWPLO10195L")</f>
        <v>VWPLO10195L</v>
      </c>
      <c r="B14150" s="1" t="s">
        <v>21540</v>
      </c>
      <c r="C14150" s="1" t="s">
        <v>437</v>
      </c>
      <c r="D14150" t="s">
        <v>21573</v>
      </c>
    </row>
    <row r="14151" spans="1:4" x14ac:dyDescent="0.25">
      <c r="A14151" s="4" t="str">
        <f>HYPERLINK("http://www.autodoc.ru/Web/price/art/VWPLO15195L?analog=on","VWPLO15195L")</f>
        <v>VWPLO15195L</v>
      </c>
      <c r="B14151" s="1" t="s">
        <v>21542</v>
      </c>
      <c r="C14151" s="1" t="s">
        <v>1256</v>
      </c>
      <c r="D14151" t="s">
        <v>21574</v>
      </c>
    </row>
    <row r="14152" spans="1:4" x14ac:dyDescent="0.25">
      <c r="A14152" s="4" t="str">
        <f>HYPERLINK("http://www.autodoc.ru/Web/price/art/VWPLO10195R?analog=on","VWPLO10195R")</f>
        <v>VWPLO10195R</v>
      </c>
      <c r="B14152" s="1" t="s">
        <v>21544</v>
      </c>
      <c r="C14152" s="1" t="s">
        <v>437</v>
      </c>
      <c r="D14152" t="s">
        <v>21575</v>
      </c>
    </row>
    <row r="14153" spans="1:4" x14ac:dyDescent="0.25">
      <c r="A14153" s="4" t="str">
        <f>HYPERLINK("http://www.autodoc.ru/Web/price/art/VWPLO15195R?analog=on","VWPLO15195R")</f>
        <v>VWPLO15195R</v>
      </c>
      <c r="B14153" s="1" t="s">
        <v>21546</v>
      </c>
      <c r="C14153" s="1" t="s">
        <v>1256</v>
      </c>
      <c r="D14153" t="s">
        <v>21576</v>
      </c>
    </row>
    <row r="14154" spans="1:4" x14ac:dyDescent="0.25">
      <c r="A14154" s="4" t="str">
        <f>HYPERLINK("http://www.autodoc.ru/Web/price/art/VWPLO10196L?analog=on","VWPLO10196L")</f>
        <v>VWPLO10196L</v>
      </c>
      <c r="B14154" s="1" t="s">
        <v>21550</v>
      </c>
      <c r="C14154" s="1" t="s">
        <v>437</v>
      </c>
      <c r="D14154" t="s">
        <v>21577</v>
      </c>
    </row>
    <row r="14155" spans="1:4" x14ac:dyDescent="0.25">
      <c r="A14155" s="4" t="str">
        <f>HYPERLINK("http://www.autodoc.ru/Web/price/art/VWPLO10196R?analog=on","VWPLO10196R")</f>
        <v>VWPLO10196R</v>
      </c>
      <c r="B14155" s="1" t="s">
        <v>21554</v>
      </c>
      <c r="C14155" s="1" t="s">
        <v>437</v>
      </c>
      <c r="D14155" t="s">
        <v>21578</v>
      </c>
    </row>
    <row r="14156" spans="1:4" x14ac:dyDescent="0.25">
      <c r="A14156" s="4" t="str">
        <f>HYPERLINK("http://www.autodoc.ru/Web/price/art/VWPLO10197L?analog=on","VWPLO10197L")</f>
        <v>VWPLO10197L</v>
      </c>
      <c r="B14156" s="1" t="s">
        <v>21579</v>
      </c>
      <c r="C14156" s="1" t="s">
        <v>437</v>
      </c>
      <c r="D14156" t="s">
        <v>21580</v>
      </c>
    </row>
    <row r="14157" spans="1:4" x14ac:dyDescent="0.25">
      <c r="A14157" s="4" t="str">
        <f>HYPERLINK("http://www.autodoc.ru/Web/price/art/VWPLO10197R?analog=on","VWPLO10197R")</f>
        <v>VWPLO10197R</v>
      </c>
      <c r="B14157" s="1" t="s">
        <v>21581</v>
      </c>
      <c r="C14157" s="1" t="s">
        <v>437</v>
      </c>
      <c r="D14157" t="s">
        <v>21582</v>
      </c>
    </row>
    <row r="14158" spans="1:4" x14ac:dyDescent="0.25">
      <c r="A14158" s="4" t="str">
        <f>HYPERLINK("http://www.autodoc.ru/Web/price/art/VWPLO10198BC?analog=on","VWPLO10198BC")</f>
        <v>VWPLO10198BC</v>
      </c>
      <c r="B14158" s="1" t="s">
        <v>21583</v>
      </c>
      <c r="C14158" s="1" t="s">
        <v>437</v>
      </c>
      <c r="D14158" t="s">
        <v>21584</v>
      </c>
    </row>
    <row r="14159" spans="1:4" x14ac:dyDescent="0.25">
      <c r="A14159" s="4" t="str">
        <f>HYPERLINK("http://www.autodoc.ru/Web/price/art/VWPLO10220?analog=on","VWPLO10220")</f>
        <v>VWPLO10220</v>
      </c>
      <c r="B14159" s="1" t="s">
        <v>21585</v>
      </c>
      <c r="C14159" s="1" t="s">
        <v>437</v>
      </c>
      <c r="D14159" t="s">
        <v>21333</v>
      </c>
    </row>
    <row r="14160" spans="1:4" x14ac:dyDescent="0.25">
      <c r="A14160" s="4" t="str">
        <f>HYPERLINK("http://www.autodoc.ru/Web/price/art/VWPLO15220?analog=on","VWPLO15220")</f>
        <v>VWPLO15220</v>
      </c>
      <c r="B14160" s="1" t="s">
        <v>21586</v>
      </c>
      <c r="C14160" s="1" t="s">
        <v>1256</v>
      </c>
      <c r="D14160" t="s">
        <v>21587</v>
      </c>
    </row>
    <row r="14161" spans="1:4" x14ac:dyDescent="0.25">
      <c r="A14161" s="4" t="str">
        <f>HYPERLINK("http://www.autodoc.ru/Web/price/art/VWPLO10240?analog=on","VWPLO10240")</f>
        <v>VWPLO10240</v>
      </c>
      <c r="B14161" s="1" t="s">
        <v>21588</v>
      </c>
      <c r="C14161" s="1" t="s">
        <v>437</v>
      </c>
      <c r="D14161" t="s">
        <v>21589</v>
      </c>
    </row>
    <row r="14162" spans="1:4" x14ac:dyDescent="0.25">
      <c r="A14162" s="4" t="str">
        <f>HYPERLINK("http://www.autodoc.ru/Web/price/art/VWPLO10241?analog=on","VWPLO10241")</f>
        <v>VWPLO10241</v>
      </c>
      <c r="B14162" s="1" t="s">
        <v>21590</v>
      </c>
      <c r="C14162" s="1" t="s">
        <v>437</v>
      </c>
      <c r="D14162" t="s">
        <v>21273</v>
      </c>
    </row>
    <row r="14163" spans="1:4" x14ac:dyDescent="0.25">
      <c r="A14163" s="4" t="str">
        <f>HYPERLINK("http://www.autodoc.ru/Web/price/art/VWPLO10242?analog=on","VWPLO10242")</f>
        <v>VWPLO10242</v>
      </c>
      <c r="B14163" s="1" t="s">
        <v>21591</v>
      </c>
      <c r="C14163" s="1" t="s">
        <v>437</v>
      </c>
      <c r="D14163" t="s">
        <v>21592</v>
      </c>
    </row>
    <row r="14164" spans="1:4" x14ac:dyDescent="0.25">
      <c r="A14164" s="4" t="str">
        <f>HYPERLINK("http://www.autodoc.ru/Web/price/art/VWPLO10270L?analog=on","VWPLO10270L")</f>
        <v>VWPLO10270L</v>
      </c>
      <c r="B14164" s="1" t="s">
        <v>21593</v>
      </c>
      <c r="C14164" s="1" t="s">
        <v>437</v>
      </c>
      <c r="D14164" t="s">
        <v>21594</v>
      </c>
    </row>
    <row r="14165" spans="1:4" x14ac:dyDescent="0.25">
      <c r="A14165" s="4" t="str">
        <f>HYPERLINK("http://www.autodoc.ru/Web/price/art/VWPLO10270R?analog=on","VWPLO10270R")</f>
        <v>VWPLO10270R</v>
      </c>
      <c r="B14165" s="1" t="s">
        <v>21595</v>
      </c>
      <c r="C14165" s="1" t="s">
        <v>437</v>
      </c>
      <c r="D14165" t="s">
        <v>21596</v>
      </c>
    </row>
    <row r="14166" spans="1:4" x14ac:dyDescent="0.25">
      <c r="A14166" s="4" t="str">
        <f>HYPERLINK("http://www.autodoc.ru/Web/price/art/VWPLO10271L?analog=on","VWPLO10271L")</f>
        <v>VWPLO10271L</v>
      </c>
      <c r="B14166" s="1" t="s">
        <v>21597</v>
      </c>
      <c r="C14166" s="1" t="s">
        <v>437</v>
      </c>
      <c r="D14166" t="s">
        <v>21598</v>
      </c>
    </row>
    <row r="14167" spans="1:4" x14ac:dyDescent="0.25">
      <c r="A14167" s="4" t="str">
        <f>HYPERLINK("http://www.autodoc.ru/Web/price/art/VWPLO10271R?analog=on","VWPLO10271R")</f>
        <v>VWPLO10271R</v>
      </c>
      <c r="B14167" s="1" t="s">
        <v>21599</v>
      </c>
      <c r="C14167" s="1" t="s">
        <v>437</v>
      </c>
      <c r="D14167" t="s">
        <v>21600</v>
      </c>
    </row>
    <row r="14168" spans="1:4" x14ac:dyDescent="0.25">
      <c r="A14168" s="4" t="str">
        <f>HYPERLINK("http://www.autodoc.ru/Web/price/art/VWPLO10272L?analog=on","VWPLO10272L")</f>
        <v>VWPLO10272L</v>
      </c>
      <c r="B14168" s="1" t="s">
        <v>21601</v>
      </c>
      <c r="C14168" s="1" t="s">
        <v>437</v>
      </c>
      <c r="D14168" t="s">
        <v>21602</v>
      </c>
    </row>
    <row r="14169" spans="1:4" x14ac:dyDescent="0.25">
      <c r="A14169" s="4" t="str">
        <f>HYPERLINK("http://www.autodoc.ru/Web/price/art/VWPLO10272R?analog=on","VWPLO10272R")</f>
        <v>VWPLO10272R</v>
      </c>
      <c r="B14169" s="1" t="s">
        <v>21603</v>
      </c>
      <c r="C14169" s="1" t="s">
        <v>437</v>
      </c>
      <c r="D14169" t="s">
        <v>21604</v>
      </c>
    </row>
    <row r="14170" spans="1:4" x14ac:dyDescent="0.25">
      <c r="A14170" s="4" t="str">
        <f>HYPERLINK("http://www.autodoc.ru/Web/price/art/VWPLO10280Z?analog=on","VWPLO10280Z")</f>
        <v>VWPLO10280Z</v>
      </c>
      <c r="B14170" s="1" t="s">
        <v>18785</v>
      </c>
      <c r="C14170" s="1" t="s">
        <v>437</v>
      </c>
      <c r="D14170" t="s">
        <v>21605</v>
      </c>
    </row>
    <row r="14171" spans="1:4" x14ac:dyDescent="0.25">
      <c r="A14171" s="4" t="str">
        <f>HYPERLINK("http://www.autodoc.ru/Web/price/art/VWPLO10281Z?analog=on","VWPLO10281Z")</f>
        <v>VWPLO10281Z</v>
      </c>
      <c r="B14171" s="1" t="s">
        <v>18785</v>
      </c>
      <c r="C14171" s="1" t="s">
        <v>437</v>
      </c>
      <c r="D14171" t="s">
        <v>18786</v>
      </c>
    </row>
    <row r="14172" spans="1:4" x14ac:dyDescent="0.25">
      <c r="A14172" s="4" t="str">
        <f>HYPERLINK("http://www.autodoc.ru/Web/price/art/VWPLO10300L?analog=on","VWPLO10300L")</f>
        <v>VWPLO10300L</v>
      </c>
      <c r="B14172" s="1" t="s">
        <v>21606</v>
      </c>
      <c r="C14172" s="1" t="s">
        <v>437</v>
      </c>
      <c r="D14172" t="s">
        <v>21607</v>
      </c>
    </row>
    <row r="14173" spans="1:4" x14ac:dyDescent="0.25">
      <c r="A14173" s="4" t="str">
        <f>HYPERLINK("http://www.autodoc.ru/Web/price/art/VWPLO10300R?analog=on","VWPLO10300R")</f>
        <v>VWPLO10300R</v>
      </c>
      <c r="B14173" s="1" t="s">
        <v>21608</v>
      </c>
      <c r="C14173" s="1" t="s">
        <v>437</v>
      </c>
      <c r="D14173" t="s">
        <v>21609</v>
      </c>
    </row>
    <row r="14174" spans="1:4" x14ac:dyDescent="0.25">
      <c r="A14174" s="4" t="str">
        <f>HYPERLINK("http://www.autodoc.ru/Web/price/art/VWPLO10301L?analog=on","VWPLO10301L")</f>
        <v>VWPLO10301L</v>
      </c>
      <c r="B14174" s="1" t="s">
        <v>21610</v>
      </c>
      <c r="C14174" s="1" t="s">
        <v>437</v>
      </c>
      <c r="D14174" t="s">
        <v>21611</v>
      </c>
    </row>
    <row r="14175" spans="1:4" x14ac:dyDescent="0.25">
      <c r="A14175" s="4" t="str">
        <f>HYPERLINK("http://www.autodoc.ru/Web/price/art/VWPLO10301R?analog=on","VWPLO10301R")</f>
        <v>VWPLO10301R</v>
      </c>
      <c r="B14175" s="1" t="s">
        <v>21612</v>
      </c>
      <c r="C14175" s="1" t="s">
        <v>437</v>
      </c>
      <c r="D14175" t="s">
        <v>21613</v>
      </c>
    </row>
    <row r="14176" spans="1:4" x14ac:dyDescent="0.25">
      <c r="A14176" s="4" t="str">
        <f>HYPERLINK("http://www.autodoc.ru/Web/price/art/VWPLO10310N?analog=on","VWPLO10310N")</f>
        <v>VWPLO10310N</v>
      </c>
      <c r="C14176" s="1" t="s">
        <v>437</v>
      </c>
      <c r="D14176" t="s">
        <v>21614</v>
      </c>
    </row>
    <row r="14177" spans="1:4" x14ac:dyDescent="0.25">
      <c r="A14177" s="4" t="str">
        <f>HYPERLINK("http://www.autodoc.ru/Web/price/art/VWPLO15330?analog=on","VWPLO15330")</f>
        <v>VWPLO15330</v>
      </c>
      <c r="B14177" s="1" t="s">
        <v>21615</v>
      </c>
      <c r="C14177" s="1" t="s">
        <v>1256</v>
      </c>
      <c r="D14177" t="s">
        <v>21616</v>
      </c>
    </row>
    <row r="14178" spans="1:4" x14ac:dyDescent="0.25">
      <c r="A14178" s="4" t="str">
        <f>HYPERLINK("http://www.autodoc.ru/Web/price/art/VWPLO10330?analog=on","VWPLO10330")</f>
        <v>VWPLO10330</v>
      </c>
      <c r="B14178" s="1" t="s">
        <v>21617</v>
      </c>
      <c r="C14178" s="1" t="s">
        <v>437</v>
      </c>
      <c r="D14178" t="s">
        <v>21616</v>
      </c>
    </row>
    <row r="14179" spans="1:4" x14ac:dyDescent="0.25">
      <c r="A14179" s="4" t="str">
        <f>HYPERLINK("http://www.autodoc.ru/Web/price/art/VWPLO15331?analog=on","VWPLO15331")</f>
        <v>VWPLO15331</v>
      </c>
      <c r="B14179" s="1" t="s">
        <v>21615</v>
      </c>
      <c r="C14179" s="1" t="s">
        <v>1256</v>
      </c>
      <c r="D14179" t="s">
        <v>21618</v>
      </c>
    </row>
    <row r="14180" spans="1:4" x14ac:dyDescent="0.25">
      <c r="A14180" s="4" t="str">
        <f>HYPERLINK("http://www.autodoc.ru/Web/price/art/VWPLO10340L?analog=on","VWPLO10340L")</f>
        <v>VWPLO10340L</v>
      </c>
      <c r="B14180" s="1" t="s">
        <v>21619</v>
      </c>
      <c r="C14180" s="1" t="s">
        <v>437</v>
      </c>
      <c r="D14180" t="s">
        <v>21620</v>
      </c>
    </row>
    <row r="14181" spans="1:4" x14ac:dyDescent="0.25">
      <c r="A14181" s="4" t="str">
        <f>HYPERLINK("http://www.autodoc.ru/Web/price/art/VWPLO10340R?analog=on","VWPLO10340R")</f>
        <v>VWPLO10340R</v>
      </c>
      <c r="B14181" s="1" t="s">
        <v>21621</v>
      </c>
      <c r="C14181" s="1" t="s">
        <v>437</v>
      </c>
      <c r="D14181" t="s">
        <v>21622</v>
      </c>
    </row>
    <row r="14182" spans="1:4" x14ac:dyDescent="0.25">
      <c r="A14182" s="4" t="str">
        <f>HYPERLINK("http://www.autodoc.ru/Web/price/art/VWPLO10360?analog=on","VWPLO10360")</f>
        <v>VWPLO10360</v>
      </c>
      <c r="B14182" s="1" t="s">
        <v>21623</v>
      </c>
      <c r="C14182" s="1" t="s">
        <v>437</v>
      </c>
      <c r="D14182" t="s">
        <v>21624</v>
      </c>
    </row>
    <row r="14183" spans="1:4" x14ac:dyDescent="0.25">
      <c r="A14183" s="4" t="str">
        <f>HYPERLINK("http://www.autodoc.ru/Web/price/art/VWPLO10361?analog=on","VWPLO10361")</f>
        <v>VWPLO10361</v>
      </c>
      <c r="B14183" s="1" t="s">
        <v>21623</v>
      </c>
      <c r="C14183" s="1" t="s">
        <v>437</v>
      </c>
      <c r="D14183" t="s">
        <v>21625</v>
      </c>
    </row>
    <row r="14184" spans="1:4" x14ac:dyDescent="0.25">
      <c r="A14184" s="4" t="str">
        <f>HYPERLINK("http://www.autodoc.ru/Web/price/art/VWPLO10400L?analog=on","VWPLO10400L")</f>
        <v>VWPLO10400L</v>
      </c>
      <c r="B14184" s="1" t="s">
        <v>21626</v>
      </c>
      <c r="C14184" s="1" t="s">
        <v>437</v>
      </c>
      <c r="D14184" t="s">
        <v>21627</v>
      </c>
    </row>
    <row r="14185" spans="1:4" x14ac:dyDescent="0.25">
      <c r="A14185" s="4" t="str">
        <f>HYPERLINK("http://www.autodoc.ru/Web/price/art/VWPLO10400R?analog=on","VWPLO10400R")</f>
        <v>VWPLO10400R</v>
      </c>
      <c r="B14185" s="1" t="s">
        <v>21628</v>
      </c>
      <c r="C14185" s="1" t="s">
        <v>437</v>
      </c>
      <c r="D14185" t="s">
        <v>21629</v>
      </c>
    </row>
    <row r="14186" spans="1:4" x14ac:dyDescent="0.25">
      <c r="A14186" s="4" t="str">
        <f>HYPERLINK("http://www.autodoc.ru/Web/price/art/VWPLO10401L?analog=on","VWPLO10401L")</f>
        <v>VWPLO10401L</v>
      </c>
      <c r="B14186" s="1" t="s">
        <v>21630</v>
      </c>
      <c r="C14186" s="1" t="s">
        <v>437</v>
      </c>
      <c r="D14186" t="s">
        <v>21631</v>
      </c>
    </row>
    <row r="14187" spans="1:4" x14ac:dyDescent="0.25">
      <c r="A14187" s="4" t="str">
        <f>HYPERLINK("http://www.autodoc.ru/Web/price/art/VWPLO10401R?analog=on","VWPLO10401R")</f>
        <v>VWPLO10401R</v>
      </c>
      <c r="B14187" s="1" t="s">
        <v>21632</v>
      </c>
      <c r="C14187" s="1" t="s">
        <v>437</v>
      </c>
      <c r="D14187" t="s">
        <v>21633</v>
      </c>
    </row>
    <row r="14188" spans="1:4" x14ac:dyDescent="0.25">
      <c r="A14188" s="4" t="str">
        <f>HYPERLINK("http://www.autodoc.ru/Web/price/art/VWPLO10402L?analog=on","VWPLO10402L")</f>
        <v>VWPLO10402L</v>
      </c>
      <c r="B14188" s="1" t="s">
        <v>21634</v>
      </c>
      <c r="C14188" s="1" t="s">
        <v>437</v>
      </c>
      <c r="D14188" t="s">
        <v>21635</v>
      </c>
    </row>
    <row r="14189" spans="1:4" x14ac:dyDescent="0.25">
      <c r="A14189" s="4" t="str">
        <f>HYPERLINK("http://www.autodoc.ru/Web/price/art/VWPLO10402R?analog=on","VWPLO10402R")</f>
        <v>VWPLO10402R</v>
      </c>
      <c r="B14189" s="1" t="s">
        <v>21636</v>
      </c>
      <c r="C14189" s="1" t="s">
        <v>437</v>
      </c>
      <c r="D14189" t="s">
        <v>21637</v>
      </c>
    </row>
    <row r="14190" spans="1:4" x14ac:dyDescent="0.25">
      <c r="A14190" s="4" t="str">
        <f>HYPERLINK("http://www.autodoc.ru/Web/price/art/VWPLO10450L?analog=on","VWPLO10450L")</f>
        <v>VWPLO10450L</v>
      </c>
      <c r="B14190" s="1" t="s">
        <v>21638</v>
      </c>
      <c r="C14190" s="1" t="s">
        <v>437</v>
      </c>
      <c r="D14190" t="s">
        <v>21639</v>
      </c>
    </row>
    <row r="14191" spans="1:4" x14ac:dyDescent="0.25">
      <c r="A14191" s="4" t="str">
        <f>HYPERLINK("http://www.autodoc.ru/Web/price/art/VWPLO10450R?analog=on","VWPLO10450R")</f>
        <v>VWPLO10450R</v>
      </c>
      <c r="B14191" s="1" t="s">
        <v>21640</v>
      </c>
      <c r="C14191" s="1" t="s">
        <v>437</v>
      </c>
      <c r="D14191" t="s">
        <v>21641</v>
      </c>
    </row>
    <row r="14192" spans="1:4" x14ac:dyDescent="0.25">
      <c r="A14192" s="4" t="str">
        <f>HYPERLINK("http://www.autodoc.ru/Web/price/art/VWPLO10451L?analog=on","VWPLO10451L")</f>
        <v>VWPLO10451L</v>
      </c>
      <c r="B14192" s="1" t="s">
        <v>21642</v>
      </c>
      <c r="C14192" s="1" t="s">
        <v>437</v>
      </c>
      <c r="D14192" t="s">
        <v>21643</v>
      </c>
    </row>
    <row r="14193" spans="1:4" x14ac:dyDescent="0.25">
      <c r="A14193" s="4" t="str">
        <f>HYPERLINK("http://www.autodoc.ru/Web/price/art/VWPLO10451R?analog=on","VWPLO10451R")</f>
        <v>VWPLO10451R</v>
      </c>
      <c r="B14193" s="1" t="s">
        <v>21644</v>
      </c>
      <c r="C14193" s="1" t="s">
        <v>437</v>
      </c>
      <c r="D14193" t="s">
        <v>21645</v>
      </c>
    </row>
    <row r="14194" spans="1:4" x14ac:dyDescent="0.25">
      <c r="A14194" s="4" t="str">
        <f>HYPERLINK("http://www.autodoc.ru/Web/price/art/VWPLO10452XL?analog=on","VWPLO10452XL")</f>
        <v>VWPLO10452XL</v>
      </c>
      <c r="B14194" s="1" t="s">
        <v>21646</v>
      </c>
      <c r="C14194" s="1" t="s">
        <v>437</v>
      </c>
      <c r="D14194" t="s">
        <v>21647</v>
      </c>
    </row>
    <row r="14195" spans="1:4" x14ac:dyDescent="0.25">
      <c r="A14195" s="4" t="str">
        <f>HYPERLINK("http://www.autodoc.ru/Web/price/art/VWPLO10452XR?analog=on","VWPLO10452XR")</f>
        <v>VWPLO10452XR</v>
      </c>
      <c r="B14195" s="1" t="s">
        <v>21648</v>
      </c>
      <c r="C14195" s="1" t="s">
        <v>437</v>
      </c>
      <c r="D14195" t="s">
        <v>21649</v>
      </c>
    </row>
    <row r="14196" spans="1:4" x14ac:dyDescent="0.25">
      <c r="A14196" s="4" t="str">
        <f>HYPERLINK("http://www.autodoc.ru/Web/price/art/VWPLO10453XL?analog=on","VWPLO10453XL")</f>
        <v>VWPLO10453XL</v>
      </c>
      <c r="B14196" s="1" t="s">
        <v>21650</v>
      </c>
      <c r="C14196" s="1" t="s">
        <v>437</v>
      </c>
      <c r="D14196" t="s">
        <v>21651</v>
      </c>
    </row>
    <row r="14197" spans="1:4" x14ac:dyDescent="0.25">
      <c r="A14197" s="4" t="str">
        <f>HYPERLINK("http://www.autodoc.ru/Web/price/art/VWPLO10453XR?analog=on","VWPLO10453XR")</f>
        <v>VWPLO10453XR</v>
      </c>
      <c r="B14197" s="1" t="s">
        <v>21652</v>
      </c>
      <c r="C14197" s="1" t="s">
        <v>437</v>
      </c>
      <c r="D14197" t="s">
        <v>21653</v>
      </c>
    </row>
    <row r="14198" spans="1:4" x14ac:dyDescent="0.25">
      <c r="A14198" s="4" t="str">
        <f>HYPERLINK("http://www.autodoc.ru/Web/price/art/VWPLO10454L?analog=on","VWPLO10454L")</f>
        <v>VWPLO10454L</v>
      </c>
      <c r="B14198" s="1" t="s">
        <v>21646</v>
      </c>
      <c r="C14198" s="1" t="s">
        <v>437</v>
      </c>
      <c r="D14198" t="s">
        <v>21654</v>
      </c>
    </row>
    <row r="14199" spans="1:4" x14ac:dyDescent="0.25">
      <c r="A14199" s="4" t="str">
        <f>HYPERLINK("http://www.autodoc.ru/Web/price/art/VWPLO10454R?analog=on","VWPLO10454R")</f>
        <v>VWPLO10454R</v>
      </c>
      <c r="B14199" s="1" t="s">
        <v>21648</v>
      </c>
      <c r="C14199" s="1" t="s">
        <v>437</v>
      </c>
      <c r="D14199" t="s">
        <v>21655</v>
      </c>
    </row>
    <row r="14200" spans="1:4" x14ac:dyDescent="0.25">
      <c r="A14200" s="4" t="str">
        <f>HYPERLINK("http://www.autodoc.ru/Web/price/art/VWPLO154G0?analog=on","VWPLO154G0")</f>
        <v>VWPLO154G0</v>
      </c>
      <c r="B14200" s="1" t="s">
        <v>21656</v>
      </c>
      <c r="C14200" s="1" t="s">
        <v>1256</v>
      </c>
      <c r="D14200" t="s">
        <v>21657</v>
      </c>
    </row>
    <row r="14201" spans="1:4" x14ac:dyDescent="0.25">
      <c r="A14201" s="4" t="str">
        <f>HYPERLINK("http://www.autodoc.ru/Web/price/art/VWPLO104G0?analog=on","VWPLO104G0")</f>
        <v>VWPLO104G0</v>
      </c>
      <c r="B14201" s="1" t="s">
        <v>21658</v>
      </c>
      <c r="C14201" s="1" t="s">
        <v>437</v>
      </c>
      <c r="D14201" t="s">
        <v>21659</v>
      </c>
    </row>
    <row r="14202" spans="1:4" x14ac:dyDescent="0.25">
      <c r="A14202" s="4" t="str">
        <f>HYPERLINK("http://www.autodoc.ru/Web/price/art/VWPLO10480L?analog=on","VWPLO10480L")</f>
        <v>VWPLO10480L</v>
      </c>
      <c r="C14202" s="1" t="s">
        <v>437</v>
      </c>
      <c r="D14202" t="s">
        <v>21660</v>
      </c>
    </row>
    <row r="14203" spans="1:4" x14ac:dyDescent="0.25">
      <c r="A14203" s="4" t="str">
        <f>HYPERLINK("http://www.autodoc.ru/Web/price/art/VWPLO10480R?analog=on","VWPLO10480R")</f>
        <v>VWPLO10480R</v>
      </c>
      <c r="C14203" s="1" t="s">
        <v>437</v>
      </c>
      <c r="D14203" t="s">
        <v>21661</v>
      </c>
    </row>
    <row r="14204" spans="1:4" x14ac:dyDescent="0.25">
      <c r="A14204" s="4" t="str">
        <f>HYPERLINK("http://www.autodoc.ru/Web/price/art/VWPLO10510L?analog=on","VWPLO10510L")</f>
        <v>VWPLO10510L</v>
      </c>
      <c r="B14204" s="1" t="s">
        <v>21662</v>
      </c>
      <c r="C14204" s="1" t="s">
        <v>437</v>
      </c>
      <c r="D14204" t="s">
        <v>21663</v>
      </c>
    </row>
    <row r="14205" spans="1:4" x14ac:dyDescent="0.25">
      <c r="A14205" s="4" t="str">
        <f>HYPERLINK("http://www.autodoc.ru/Web/price/art/VWPLO10510R?analog=on","VWPLO10510R")</f>
        <v>VWPLO10510R</v>
      </c>
      <c r="B14205" s="1" t="s">
        <v>21664</v>
      </c>
      <c r="C14205" s="1" t="s">
        <v>437</v>
      </c>
      <c r="D14205" t="s">
        <v>21665</v>
      </c>
    </row>
    <row r="14206" spans="1:4" x14ac:dyDescent="0.25">
      <c r="A14206" s="4" t="str">
        <f>HYPERLINK("http://www.autodoc.ru/Web/price/art/VWPLO10520L?analog=on","VWPLO10520L")</f>
        <v>VWPLO10520L</v>
      </c>
      <c r="B14206" s="1" t="s">
        <v>21666</v>
      </c>
      <c r="C14206" s="1" t="s">
        <v>437</v>
      </c>
      <c r="D14206" t="s">
        <v>21667</v>
      </c>
    </row>
    <row r="14207" spans="1:4" x14ac:dyDescent="0.25">
      <c r="A14207" s="4" t="str">
        <f>HYPERLINK("http://www.autodoc.ru/Web/price/art/VWPLO10520R?analog=on","VWPLO10520R")</f>
        <v>VWPLO10520R</v>
      </c>
      <c r="B14207" s="1" t="s">
        <v>21668</v>
      </c>
      <c r="C14207" s="1" t="s">
        <v>437</v>
      </c>
      <c r="D14207" t="s">
        <v>21669</v>
      </c>
    </row>
    <row r="14208" spans="1:4" x14ac:dyDescent="0.25">
      <c r="A14208" s="4" t="str">
        <f>HYPERLINK("http://www.autodoc.ru/Web/price/art/VWPLO105B0?analog=on","VWPLO105B0")</f>
        <v>VWPLO105B0</v>
      </c>
      <c r="B14208" s="1" t="s">
        <v>21670</v>
      </c>
      <c r="C14208" s="1" t="s">
        <v>437</v>
      </c>
      <c r="D14208" t="s">
        <v>21671</v>
      </c>
    </row>
    <row r="14209" spans="1:4" x14ac:dyDescent="0.25">
      <c r="A14209" s="4" t="str">
        <f>HYPERLINK("http://www.autodoc.ru/Web/price/art/VWPLO10560L?analog=on","VWPLO10560L")</f>
        <v>VWPLO10560L</v>
      </c>
      <c r="B14209" s="1" t="s">
        <v>21672</v>
      </c>
      <c r="C14209" s="1" t="s">
        <v>437</v>
      </c>
      <c r="D14209" t="s">
        <v>21673</v>
      </c>
    </row>
    <row r="14210" spans="1:4" x14ac:dyDescent="0.25">
      <c r="A14210" s="4" t="str">
        <f>HYPERLINK("http://www.autodoc.ru/Web/price/art/VWPLO10560R?analog=on","VWPLO10560R")</f>
        <v>VWPLO10560R</v>
      </c>
      <c r="B14210" s="1" t="s">
        <v>21674</v>
      </c>
      <c r="C14210" s="1" t="s">
        <v>437</v>
      </c>
      <c r="D14210" t="s">
        <v>21675</v>
      </c>
    </row>
    <row r="14211" spans="1:4" x14ac:dyDescent="0.25">
      <c r="A14211" s="4" t="str">
        <f>HYPERLINK("http://www.autodoc.ru/Web/price/art/VWPLO10570L?analog=on","VWPLO10570L")</f>
        <v>VWPLO10570L</v>
      </c>
      <c r="B14211" s="1" t="s">
        <v>21676</v>
      </c>
      <c r="C14211" s="1" t="s">
        <v>437</v>
      </c>
      <c r="D14211" t="s">
        <v>21677</v>
      </c>
    </row>
    <row r="14212" spans="1:4" x14ac:dyDescent="0.25">
      <c r="A14212" s="4" t="str">
        <f>HYPERLINK("http://www.autodoc.ru/Web/price/art/VWPLO10570R?analog=on","VWPLO10570R")</f>
        <v>VWPLO10570R</v>
      </c>
      <c r="B14212" s="1" t="s">
        <v>21678</v>
      </c>
      <c r="C14212" s="1" t="s">
        <v>437</v>
      </c>
      <c r="D14212" t="s">
        <v>21679</v>
      </c>
    </row>
    <row r="14213" spans="1:4" x14ac:dyDescent="0.25">
      <c r="A14213" s="4" t="str">
        <f>HYPERLINK("http://www.autodoc.ru/Web/price/art/VWPLO15600?analog=on","VWPLO15600")</f>
        <v>VWPLO15600</v>
      </c>
      <c r="B14213" s="1" t="s">
        <v>21680</v>
      </c>
      <c r="C14213" s="1" t="s">
        <v>1256</v>
      </c>
      <c r="D14213" t="s">
        <v>21681</v>
      </c>
    </row>
    <row r="14214" spans="1:4" x14ac:dyDescent="0.25">
      <c r="A14214" s="4" t="str">
        <f>HYPERLINK("http://www.autodoc.ru/Web/price/art/VWPLO10600?analog=on","VWPLO10600")</f>
        <v>VWPLO10600</v>
      </c>
      <c r="B14214" s="1" t="s">
        <v>21682</v>
      </c>
      <c r="C14214" s="1" t="s">
        <v>437</v>
      </c>
      <c r="D14214" t="s">
        <v>21683</v>
      </c>
    </row>
    <row r="14215" spans="1:4" x14ac:dyDescent="0.25">
      <c r="A14215" s="4" t="str">
        <f>HYPERLINK("http://www.autodoc.ru/Web/price/art/VWPLO10601?analog=on","VWPLO10601")</f>
        <v>VWPLO10601</v>
      </c>
      <c r="B14215" s="1" t="s">
        <v>21684</v>
      </c>
      <c r="C14215" s="1" t="s">
        <v>437</v>
      </c>
      <c r="D14215" t="s">
        <v>21685</v>
      </c>
    </row>
    <row r="14216" spans="1:4" x14ac:dyDescent="0.25">
      <c r="A14216" s="4" t="str">
        <f>HYPERLINK("http://www.autodoc.ru/Web/price/art/VWPLO15640?analog=on","VWPLO15640")</f>
        <v>VWPLO15640</v>
      </c>
      <c r="B14216" s="1" t="s">
        <v>21686</v>
      </c>
      <c r="C14216" s="1" t="s">
        <v>1256</v>
      </c>
      <c r="D14216" t="s">
        <v>21687</v>
      </c>
    </row>
    <row r="14217" spans="1:4" x14ac:dyDescent="0.25">
      <c r="A14217" s="4" t="str">
        <f>HYPERLINK("http://www.autodoc.ru/Web/price/art/VWPLO10640?analog=on","VWPLO10640")</f>
        <v>VWPLO10640</v>
      </c>
      <c r="B14217" s="1" t="s">
        <v>21688</v>
      </c>
      <c r="C14217" s="1" t="s">
        <v>437</v>
      </c>
      <c r="D14217" t="s">
        <v>21689</v>
      </c>
    </row>
    <row r="14218" spans="1:4" x14ac:dyDescent="0.25">
      <c r="A14218" s="4" t="str">
        <f>HYPERLINK("http://www.autodoc.ru/Web/price/art/VWPLO15641?analog=on","VWPLO15641")</f>
        <v>VWPLO15641</v>
      </c>
      <c r="B14218" s="1" t="s">
        <v>21686</v>
      </c>
      <c r="C14218" s="1" t="s">
        <v>1256</v>
      </c>
      <c r="D14218" t="s">
        <v>21690</v>
      </c>
    </row>
    <row r="14219" spans="1:4" x14ac:dyDescent="0.25">
      <c r="A14219" s="4" t="str">
        <f>HYPERLINK("http://www.autodoc.ru/Web/price/art/VWPLO10641?analog=on","VWPLO10641")</f>
        <v>VWPLO10641</v>
      </c>
      <c r="B14219" s="1" t="s">
        <v>21691</v>
      </c>
      <c r="C14219" s="1" t="s">
        <v>437</v>
      </c>
      <c r="D14219" t="s">
        <v>21692</v>
      </c>
    </row>
    <row r="14220" spans="1:4" x14ac:dyDescent="0.25">
      <c r="A14220" s="4" t="str">
        <f>HYPERLINK("http://www.autodoc.ru/Web/price/art/VWPLO15642?analog=on","VWPLO15642")</f>
        <v>VWPLO15642</v>
      </c>
      <c r="B14220" s="1" t="s">
        <v>21686</v>
      </c>
      <c r="C14220" s="1" t="s">
        <v>1256</v>
      </c>
      <c r="D14220" t="s">
        <v>21693</v>
      </c>
    </row>
    <row r="14221" spans="1:4" x14ac:dyDescent="0.25">
      <c r="A14221" s="4" t="str">
        <f>HYPERLINK("http://www.autodoc.ru/Web/price/art/VWPLO10642?analog=on","VWPLO10642")</f>
        <v>VWPLO10642</v>
      </c>
      <c r="B14221" s="1" t="s">
        <v>21688</v>
      </c>
      <c r="C14221" s="1" t="s">
        <v>437</v>
      </c>
      <c r="D14221" t="s">
        <v>21694</v>
      </c>
    </row>
    <row r="14222" spans="1:4" x14ac:dyDescent="0.25">
      <c r="A14222" s="4" t="str">
        <f>HYPERLINK("http://www.autodoc.ru/Web/price/art/VWPLO15643?analog=on","VWPLO15643")</f>
        <v>VWPLO15643</v>
      </c>
      <c r="B14222" s="1" t="s">
        <v>21686</v>
      </c>
      <c r="C14222" s="1" t="s">
        <v>1256</v>
      </c>
      <c r="D14222" t="s">
        <v>21695</v>
      </c>
    </row>
    <row r="14223" spans="1:4" x14ac:dyDescent="0.25">
      <c r="A14223" s="4" t="str">
        <f>HYPERLINK("http://www.autodoc.ru/Web/price/art/VWPLO10643?analog=on","VWPLO10643")</f>
        <v>VWPLO10643</v>
      </c>
      <c r="B14223" s="1" t="s">
        <v>21691</v>
      </c>
      <c r="C14223" s="1" t="s">
        <v>437</v>
      </c>
      <c r="D14223" t="s">
        <v>21690</v>
      </c>
    </row>
    <row r="14224" spans="1:4" x14ac:dyDescent="0.25">
      <c r="A14224" s="4" t="str">
        <f>HYPERLINK("http://www.autodoc.ru/Web/price/art/VWPLO15660L?analog=on","VWPLO15660L")</f>
        <v>VWPLO15660L</v>
      </c>
      <c r="B14224" s="1" t="s">
        <v>21696</v>
      </c>
      <c r="C14224" s="1" t="s">
        <v>1256</v>
      </c>
      <c r="D14224" t="s">
        <v>21697</v>
      </c>
    </row>
    <row r="14225" spans="1:4" x14ac:dyDescent="0.25">
      <c r="A14225" s="4" t="str">
        <f>HYPERLINK("http://www.autodoc.ru/Web/price/art/VWPLO15660R?analog=on","VWPLO15660R")</f>
        <v>VWPLO15660R</v>
      </c>
      <c r="B14225" s="1" t="s">
        <v>21698</v>
      </c>
      <c r="C14225" s="1" t="s">
        <v>1256</v>
      </c>
      <c r="D14225" t="s">
        <v>21699</v>
      </c>
    </row>
    <row r="14226" spans="1:4" x14ac:dyDescent="0.25">
      <c r="A14226" s="4" t="str">
        <f>HYPERLINK("http://www.autodoc.ru/Web/price/art/VWPLO15660C?analog=on","VWPLO15660C")</f>
        <v>VWPLO15660C</v>
      </c>
      <c r="B14226" s="1" t="s">
        <v>21700</v>
      </c>
      <c r="C14226" s="1" t="s">
        <v>1256</v>
      </c>
      <c r="D14226" t="s">
        <v>21701</v>
      </c>
    </row>
    <row r="14227" spans="1:4" x14ac:dyDescent="0.25">
      <c r="A14227" s="4" t="str">
        <f>HYPERLINK("http://www.autodoc.ru/Web/price/art/VWPLO15661L?analog=on","VWPLO15661L")</f>
        <v>VWPLO15661L</v>
      </c>
      <c r="B14227" s="1" t="s">
        <v>21702</v>
      </c>
      <c r="C14227" s="1" t="s">
        <v>1256</v>
      </c>
      <c r="D14227" t="s">
        <v>21703</v>
      </c>
    </row>
    <row r="14228" spans="1:4" x14ac:dyDescent="0.25">
      <c r="A14228" s="4" t="str">
        <f>HYPERLINK("http://www.autodoc.ru/Web/price/art/VWPLO15661R?analog=on","VWPLO15661R")</f>
        <v>VWPLO15661R</v>
      </c>
      <c r="B14228" s="1" t="s">
        <v>21704</v>
      </c>
      <c r="C14228" s="1" t="s">
        <v>1256</v>
      </c>
      <c r="D14228" t="s">
        <v>21705</v>
      </c>
    </row>
    <row r="14229" spans="1:4" x14ac:dyDescent="0.25">
      <c r="A14229" s="4" t="str">
        <f>HYPERLINK("http://www.autodoc.ru/Web/price/art/VWPLO15661C?analog=on","VWPLO15661C")</f>
        <v>VWPLO15661C</v>
      </c>
      <c r="B14229" s="1" t="s">
        <v>21706</v>
      </c>
      <c r="C14229" s="1" t="s">
        <v>1256</v>
      </c>
      <c r="D14229" t="s">
        <v>21707</v>
      </c>
    </row>
    <row r="14230" spans="1:4" x14ac:dyDescent="0.25">
      <c r="A14230" s="4" t="str">
        <f>HYPERLINK("http://www.autodoc.ru/Web/price/art/VWPLO10700?analog=on","VWPLO10700")</f>
        <v>VWPLO10700</v>
      </c>
      <c r="B14230" s="1" t="s">
        <v>21708</v>
      </c>
      <c r="C14230" s="1" t="s">
        <v>437</v>
      </c>
      <c r="D14230" t="s">
        <v>21709</v>
      </c>
    </row>
    <row r="14231" spans="1:4" x14ac:dyDescent="0.25">
      <c r="A14231" s="4" t="str">
        <f>HYPERLINK("http://www.autodoc.ru/Web/price/art/VWPLO15740L?analog=on","VWPLO15740L")</f>
        <v>VWPLO15740L</v>
      </c>
      <c r="B14231" s="1" t="s">
        <v>21710</v>
      </c>
      <c r="C14231" s="1" t="s">
        <v>1256</v>
      </c>
      <c r="D14231" t="s">
        <v>21711</v>
      </c>
    </row>
    <row r="14232" spans="1:4" x14ac:dyDescent="0.25">
      <c r="A14232" s="4" t="str">
        <f>HYPERLINK("http://www.autodoc.ru/Web/price/art/VWPLO10740L?analog=on","VWPLO10740L")</f>
        <v>VWPLO10740L</v>
      </c>
      <c r="B14232" s="1" t="s">
        <v>21712</v>
      </c>
      <c r="C14232" s="1" t="s">
        <v>437</v>
      </c>
      <c r="D14232" t="s">
        <v>21713</v>
      </c>
    </row>
    <row r="14233" spans="1:4" x14ac:dyDescent="0.25">
      <c r="A14233" s="4" t="str">
        <f>HYPERLINK("http://www.autodoc.ru/Web/price/art/VWPLO15740R?analog=on","VWPLO15740R")</f>
        <v>VWPLO15740R</v>
      </c>
      <c r="B14233" s="1" t="s">
        <v>21714</v>
      </c>
      <c r="C14233" s="1" t="s">
        <v>1256</v>
      </c>
      <c r="D14233" t="s">
        <v>21715</v>
      </c>
    </row>
    <row r="14234" spans="1:4" x14ac:dyDescent="0.25">
      <c r="A14234" s="4" t="str">
        <f>HYPERLINK("http://www.autodoc.ru/Web/price/art/VWPLO10740R?analog=on","VWPLO10740R")</f>
        <v>VWPLO10740R</v>
      </c>
      <c r="B14234" s="1" t="s">
        <v>21716</v>
      </c>
      <c r="C14234" s="1" t="s">
        <v>437</v>
      </c>
      <c r="D14234" t="s">
        <v>21717</v>
      </c>
    </row>
    <row r="14235" spans="1:4" x14ac:dyDescent="0.25">
      <c r="A14235" s="4" t="str">
        <f>HYPERLINK("http://www.autodoc.ru/Web/price/art/VWPLO10741RTN?analog=on","VWPLO10741RTN")</f>
        <v>VWPLO10741RTN</v>
      </c>
      <c r="B14235" s="1" t="s">
        <v>21718</v>
      </c>
      <c r="C14235" s="1" t="s">
        <v>437</v>
      </c>
      <c r="D14235" t="s">
        <v>21719</v>
      </c>
    </row>
    <row r="14236" spans="1:4" x14ac:dyDescent="0.25">
      <c r="A14236" s="4" t="str">
        <f>HYPERLINK("http://www.autodoc.ru/Web/price/art/VWPLO10742L?analog=on","VWPLO10742L")</f>
        <v>VWPLO10742L</v>
      </c>
      <c r="B14236" s="1" t="s">
        <v>21720</v>
      </c>
      <c r="C14236" s="1" t="s">
        <v>437</v>
      </c>
      <c r="D14236" t="s">
        <v>21721</v>
      </c>
    </row>
    <row r="14237" spans="1:4" x14ac:dyDescent="0.25">
      <c r="A14237" s="4" t="str">
        <f>HYPERLINK("http://www.autodoc.ru/Web/price/art/VWPLO10742R?analog=on","VWPLO10742R")</f>
        <v>VWPLO10742R</v>
      </c>
      <c r="B14237" s="1" t="s">
        <v>21722</v>
      </c>
      <c r="C14237" s="1" t="s">
        <v>437</v>
      </c>
      <c r="D14237" t="s">
        <v>21723</v>
      </c>
    </row>
    <row r="14238" spans="1:4" x14ac:dyDescent="0.25">
      <c r="A14238" s="4" t="str">
        <f>HYPERLINK("http://www.autodoc.ru/Web/price/art/VWPLO10743L?analog=on","VWPLO10743L")</f>
        <v>VWPLO10743L</v>
      </c>
      <c r="B14238" s="1" t="s">
        <v>21720</v>
      </c>
      <c r="C14238" s="1" t="s">
        <v>437</v>
      </c>
      <c r="D14238" t="s">
        <v>21711</v>
      </c>
    </row>
    <row r="14239" spans="1:4" x14ac:dyDescent="0.25">
      <c r="A14239" s="4" t="str">
        <f>HYPERLINK("http://www.autodoc.ru/Web/price/art/VWPLO10743R?analog=on","VWPLO10743R")</f>
        <v>VWPLO10743R</v>
      </c>
      <c r="B14239" s="1" t="s">
        <v>21722</v>
      </c>
      <c r="C14239" s="1" t="s">
        <v>437</v>
      </c>
      <c r="D14239" t="s">
        <v>21715</v>
      </c>
    </row>
    <row r="14240" spans="1:4" x14ac:dyDescent="0.25">
      <c r="A14240" s="4" t="str">
        <f>HYPERLINK("http://www.autodoc.ru/Web/price/art/VWPLO15880?analog=on","VWPLO15880")</f>
        <v>VWPLO15880</v>
      </c>
      <c r="B14240" s="1" t="s">
        <v>21724</v>
      </c>
      <c r="C14240" s="1" t="s">
        <v>1256</v>
      </c>
      <c r="D14240" t="s">
        <v>21725</v>
      </c>
    </row>
    <row r="14241" spans="1:4" x14ac:dyDescent="0.25">
      <c r="A14241" s="4" t="str">
        <f>HYPERLINK("http://www.autodoc.ru/Web/price/art/VWPLO10880?analog=on","VWPLO10880")</f>
        <v>VWPLO10880</v>
      </c>
      <c r="B14241" s="1" t="s">
        <v>21726</v>
      </c>
      <c r="C14241" s="1" t="s">
        <v>437</v>
      </c>
      <c r="D14241" t="s">
        <v>21725</v>
      </c>
    </row>
    <row r="14242" spans="1:4" x14ac:dyDescent="0.25">
      <c r="A14242" s="4" t="str">
        <f>HYPERLINK("http://www.autodoc.ru/Web/price/art/VWPLO10890?analog=on","VWPLO10890")</f>
        <v>VWPLO10890</v>
      </c>
      <c r="B14242" s="1" t="s">
        <v>21727</v>
      </c>
      <c r="C14242" s="1" t="s">
        <v>437</v>
      </c>
      <c r="D14242" t="s">
        <v>21728</v>
      </c>
    </row>
    <row r="14243" spans="1:4" x14ac:dyDescent="0.25">
      <c r="A14243" s="4" t="str">
        <f>HYPERLINK("http://www.autodoc.ru/Web/price/art/VWPLO10910?analog=on","VWPLO10910")</f>
        <v>VWPLO10910</v>
      </c>
      <c r="B14243" s="1" t="s">
        <v>477</v>
      </c>
      <c r="C14243" s="1" t="s">
        <v>437</v>
      </c>
      <c r="D14243" t="s">
        <v>478</v>
      </c>
    </row>
    <row r="14244" spans="1:4" x14ac:dyDescent="0.25">
      <c r="A14244" s="4" t="str">
        <f>HYPERLINK("http://www.autodoc.ru/Web/price/art/VWPLO109B0L?analog=on","VWPLO109B0L")</f>
        <v>VWPLO109B0L</v>
      </c>
      <c r="B14244" s="1" t="s">
        <v>21729</v>
      </c>
      <c r="C14244" s="1" t="s">
        <v>437</v>
      </c>
      <c r="D14244" t="s">
        <v>21730</v>
      </c>
    </row>
    <row r="14245" spans="1:4" x14ac:dyDescent="0.25">
      <c r="A14245" s="4" t="str">
        <f>HYPERLINK("http://www.autodoc.ru/Web/price/art/VWPLO109B0R?analog=on","VWPLO109B0R")</f>
        <v>VWPLO109B0R</v>
      </c>
      <c r="B14245" s="1" t="s">
        <v>21729</v>
      </c>
      <c r="C14245" s="1" t="s">
        <v>437</v>
      </c>
      <c r="D14245" t="s">
        <v>21731</v>
      </c>
    </row>
    <row r="14246" spans="1:4" x14ac:dyDescent="0.25">
      <c r="A14246" s="4" t="str">
        <f>HYPERLINK("http://www.autodoc.ru/Web/price/art/VWPLO10930?analog=on","VWPLO10930")</f>
        <v>VWPLO10930</v>
      </c>
      <c r="B14246" s="1" t="s">
        <v>479</v>
      </c>
      <c r="C14246" s="1" t="s">
        <v>437</v>
      </c>
      <c r="D14246" t="s">
        <v>480</v>
      </c>
    </row>
    <row r="14247" spans="1:4" x14ac:dyDescent="0.25">
      <c r="A14247" s="4" t="str">
        <f>HYPERLINK("http://www.autodoc.ru/Web/price/art/VWPLO109D0?analog=on","VWPLO109D0")</f>
        <v>VWPLO109D0</v>
      </c>
      <c r="B14247" s="1" t="s">
        <v>17914</v>
      </c>
      <c r="C14247" s="1" t="s">
        <v>437</v>
      </c>
      <c r="D14247" t="s">
        <v>17915</v>
      </c>
    </row>
    <row r="14248" spans="1:4" x14ac:dyDescent="0.25">
      <c r="A14248" s="4" t="str">
        <f>HYPERLINK("http://www.autodoc.ru/Web/price/art/SDFAB079F0?analog=on","SDFAB079F0")</f>
        <v>SDFAB079F0</v>
      </c>
      <c r="B14248" s="1" t="s">
        <v>17863</v>
      </c>
      <c r="C14248" s="1" t="s">
        <v>764</v>
      </c>
      <c r="D14248" t="s">
        <v>17864</v>
      </c>
    </row>
    <row r="14249" spans="1:4" x14ac:dyDescent="0.25">
      <c r="A14249" s="4" t="str">
        <f>HYPERLINK("http://www.autodoc.ru/Web/price/art/VWPLO109R0L?analog=on","VWPLO109R0L")</f>
        <v>VWPLO109R0L</v>
      </c>
      <c r="B14249" s="1" t="s">
        <v>21732</v>
      </c>
      <c r="C14249" s="1" t="s">
        <v>437</v>
      </c>
      <c r="D14249" t="s">
        <v>21455</v>
      </c>
    </row>
    <row r="14250" spans="1:4" x14ac:dyDescent="0.25">
      <c r="A14250" s="4" t="str">
        <f>HYPERLINK("http://www.autodoc.ru/Web/price/art/VWPLO109R0R?analog=on","VWPLO109R0R")</f>
        <v>VWPLO109R0R</v>
      </c>
      <c r="B14250" s="1" t="s">
        <v>21733</v>
      </c>
      <c r="C14250" s="1" t="s">
        <v>437</v>
      </c>
      <c r="D14250" t="s">
        <v>21457</v>
      </c>
    </row>
    <row r="14251" spans="1:4" x14ac:dyDescent="0.25">
      <c r="A14251" s="4" t="str">
        <f>HYPERLINK("http://www.autodoc.ru/Web/price/art/VWPLO109R1L?analog=on","VWPLO109R1L")</f>
        <v>VWPLO109R1L</v>
      </c>
      <c r="B14251" s="1" t="s">
        <v>21734</v>
      </c>
      <c r="C14251" s="1" t="s">
        <v>437</v>
      </c>
      <c r="D14251" t="s">
        <v>21735</v>
      </c>
    </row>
    <row r="14252" spans="1:4" x14ac:dyDescent="0.25">
      <c r="A14252" s="4" t="str">
        <f>HYPERLINK("http://www.autodoc.ru/Web/price/art/VWPLO109R1R?analog=on","VWPLO109R1R")</f>
        <v>VWPLO109R1R</v>
      </c>
      <c r="B14252" s="1" t="s">
        <v>21736</v>
      </c>
      <c r="C14252" s="1" t="s">
        <v>437</v>
      </c>
      <c r="D14252" t="s">
        <v>21737</v>
      </c>
    </row>
    <row r="14253" spans="1:4" x14ac:dyDescent="0.25">
      <c r="A14253" s="3" t="s">
        <v>21738</v>
      </c>
      <c r="B14253" s="3"/>
      <c r="C14253" s="3"/>
      <c r="D14253" s="3"/>
    </row>
    <row r="14254" spans="1:4" x14ac:dyDescent="0.25">
      <c r="A14254" s="4" t="str">
        <f>HYPERLINK("http://www.autodoc.ru/Web/price/art/VWPLO99000L?analog=on","VWPLO99000L")</f>
        <v>VWPLO99000L</v>
      </c>
      <c r="B14254" s="1" t="s">
        <v>21739</v>
      </c>
      <c r="C14254" s="1" t="s">
        <v>1008</v>
      </c>
      <c r="D14254" t="s">
        <v>21740</v>
      </c>
    </row>
    <row r="14255" spans="1:4" x14ac:dyDescent="0.25">
      <c r="A14255" s="4" t="str">
        <f>HYPERLINK("http://www.autodoc.ru/Web/price/art/VWPLO99000R?analog=on","VWPLO99000R")</f>
        <v>VWPLO99000R</v>
      </c>
      <c r="B14255" s="1" t="s">
        <v>21741</v>
      </c>
      <c r="C14255" s="1" t="s">
        <v>1008</v>
      </c>
      <c r="D14255" t="s">
        <v>21742</v>
      </c>
    </row>
    <row r="14256" spans="1:4" x14ac:dyDescent="0.25">
      <c r="A14256" s="4" t="str">
        <f>HYPERLINK("http://www.autodoc.ru/Web/price/art/VWPLO99030L?analog=on","VWPLO99030L")</f>
        <v>VWPLO99030L</v>
      </c>
      <c r="B14256" s="1" t="s">
        <v>21743</v>
      </c>
      <c r="C14256" s="1" t="s">
        <v>1008</v>
      </c>
      <c r="D14256" t="s">
        <v>21744</v>
      </c>
    </row>
    <row r="14257" spans="1:4" x14ac:dyDescent="0.25">
      <c r="A14257" s="4" t="str">
        <f>HYPERLINK("http://www.autodoc.ru/Web/price/art/VWPLO99030R?analog=on","VWPLO99030R")</f>
        <v>VWPLO99030R</v>
      </c>
      <c r="B14257" s="1" t="s">
        <v>21745</v>
      </c>
      <c r="C14257" s="1" t="s">
        <v>1008</v>
      </c>
      <c r="D14257" t="s">
        <v>21746</v>
      </c>
    </row>
    <row r="14258" spans="1:4" x14ac:dyDescent="0.25">
      <c r="A14258" s="4" t="str">
        <f>HYPERLINK("http://www.autodoc.ru/Web/price/art/VWPLO99160X?analog=on","VWPLO99160X")</f>
        <v>VWPLO99160X</v>
      </c>
      <c r="B14258" s="1" t="s">
        <v>21747</v>
      </c>
      <c r="C14258" s="1" t="s">
        <v>1008</v>
      </c>
      <c r="D14258" t="s">
        <v>21748</v>
      </c>
    </row>
    <row r="14259" spans="1:4" x14ac:dyDescent="0.25">
      <c r="A14259" s="4" t="str">
        <f>HYPERLINK("http://www.autodoc.ru/Web/price/art/VWPLO99170B?analog=on","VWPLO99170B")</f>
        <v>VWPLO99170B</v>
      </c>
      <c r="B14259" s="1" t="s">
        <v>21749</v>
      </c>
      <c r="C14259" s="1" t="s">
        <v>1008</v>
      </c>
      <c r="D14259" t="s">
        <v>21750</v>
      </c>
    </row>
    <row r="14260" spans="1:4" x14ac:dyDescent="0.25">
      <c r="A14260" s="4" t="str">
        <f>HYPERLINK("http://www.autodoc.ru/Web/price/art/VWPLO99270L?analog=on","VWPLO99270L")</f>
        <v>VWPLO99270L</v>
      </c>
      <c r="B14260" s="1" t="s">
        <v>21751</v>
      </c>
      <c r="C14260" s="1" t="s">
        <v>1008</v>
      </c>
      <c r="D14260" t="s">
        <v>21752</v>
      </c>
    </row>
    <row r="14261" spans="1:4" x14ac:dyDescent="0.25">
      <c r="A14261" s="4" t="str">
        <f>HYPERLINK("http://www.autodoc.ru/Web/price/art/VWPLO99270R?analog=on","VWPLO99270R")</f>
        <v>VWPLO99270R</v>
      </c>
      <c r="B14261" s="1" t="s">
        <v>21753</v>
      </c>
      <c r="C14261" s="1" t="s">
        <v>1008</v>
      </c>
      <c r="D14261" t="s">
        <v>21754</v>
      </c>
    </row>
    <row r="14262" spans="1:4" x14ac:dyDescent="0.25">
      <c r="A14262" s="4" t="str">
        <f>HYPERLINK("http://www.autodoc.ru/Web/price/art/VWGLF95280TTZ?analog=on","VWGLF95280TTZ")</f>
        <v>VWGLF95280TTZ</v>
      </c>
      <c r="B14262" s="1" t="s">
        <v>7763</v>
      </c>
      <c r="C14262" s="1" t="s">
        <v>1193</v>
      </c>
      <c r="D14262" t="s">
        <v>7764</v>
      </c>
    </row>
    <row r="14263" spans="1:4" x14ac:dyDescent="0.25">
      <c r="A14263" s="4" t="str">
        <f>HYPERLINK("http://www.autodoc.ru/Web/price/art/VWPLO99300L?analog=on","VWPLO99300L")</f>
        <v>VWPLO99300L</v>
      </c>
      <c r="B14263" s="1" t="s">
        <v>21755</v>
      </c>
      <c r="C14263" s="1" t="s">
        <v>1027</v>
      </c>
      <c r="D14263" t="s">
        <v>21756</v>
      </c>
    </row>
    <row r="14264" spans="1:4" x14ac:dyDescent="0.25">
      <c r="A14264" s="4" t="str">
        <f>HYPERLINK("http://www.autodoc.ru/Web/price/art/VWPLO99300R?analog=on","VWPLO99300R")</f>
        <v>VWPLO99300R</v>
      </c>
      <c r="B14264" s="1" t="s">
        <v>21757</v>
      </c>
      <c r="C14264" s="1" t="s">
        <v>1027</v>
      </c>
      <c r="D14264" t="s">
        <v>21758</v>
      </c>
    </row>
    <row r="14265" spans="1:4" x14ac:dyDescent="0.25">
      <c r="A14265" s="4" t="str">
        <f>HYPERLINK("http://www.autodoc.ru/Web/price/art/VWPLO99330?analog=on","VWPLO99330")</f>
        <v>VWPLO99330</v>
      </c>
      <c r="B14265" s="1" t="s">
        <v>21759</v>
      </c>
      <c r="C14265" s="1" t="s">
        <v>1008</v>
      </c>
      <c r="D14265" t="s">
        <v>21616</v>
      </c>
    </row>
    <row r="14266" spans="1:4" x14ac:dyDescent="0.25">
      <c r="A14266" s="4" t="str">
        <f>HYPERLINK("http://www.autodoc.ru/Web/price/art/VWPLO99450XL?analog=on","VWPLO99450XL")</f>
        <v>VWPLO99450XL</v>
      </c>
      <c r="B14266" s="1" t="s">
        <v>21760</v>
      </c>
      <c r="C14266" s="1" t="s">
        <v>1008</v>
      </c>
      <c r="D14266" t="s">
        <v>21430</v>
      </c>
    </row>
    <row r="14267" spans="1:4" x14ac:dyDescent="0.25">
      <c r="A14267" s="4" t="str">
        <f>HYPERLINK("http://www.autodoc.ru/Web/price/art/VWPLO99450XR?analog=on","VWPLO99450XR")</f>
        <v>VWPLO99450XR</v>
      </c>
      <c r="B14267" s="1" t="s">
        <v>21761</v>
      </c>
      <c r="C14267" s="1" t="s">
        <v>1008</v>
      </c>
      <c r="D14267" t="s">
        <v>21434</v>
      </c>
    </row>
    <row r="14268" spans="1:4" x14ac:dyDescent="0.25">
      <c r="A14268" s="4" t="str">
        <f>HYPERLINK("http://www.autodoc.ru/Web/price/art/VWPLO99451XL?analog=on","VWPLO99451XL")</f>
        <v>VWPLO99451XL</v>
      </c>
      <c r="B14268" s="1" t="s">
        <v>21762</v>
      </c>
      <c r="C14268" s="1" t="s">
        <v>1008</v>
      </c>
      <c r="D14268" t="s">
        <v>21438</v>
      </c>
    </row>
    <row r="14269" spans="1:4" x14ac:dyDescent="0.25">
      <c r="A14269" s="4" t="str">
        <f>HYPERLINK("http://www.autodoc.ru/Web/price/art/VWPLO99451XR?analog=on","VWPLO99451XR")</f>
        <v>VWPLO99451XR</v>
      </c>
      <c r="B14269" s="1" t="s">
        <v>21763</v>
      </c>
      <c r="C14269" s="1" t="s">
        <v>1008</v>
      </c>
      <c r="D14269" t="s">
        <v>21440</v>
      </c>
    </row>
    <row r="14270" spans="1:4" x14ac:dyDescent="0.25">
      <c r="A14270" s="4" t="str">
        <f>HYPERLINK("http://www.autodoc.ru/Web/price/art/SDFAB00810Z?analog=on","SDFAB00810Z")</f>
        <v>SDFAB00810Z</v>
      </c>
      <c r="B14270" s="1" t="s">
        <v>17759</v>
      </c>
      <c r="C14270" s="1" t="s">
        <v>7246</v>
      </c>
      <c r="D14270" t="s">
        <v>17760</v>
      </c>
    </row>
    <row r="14271" spans="1:4" x14ac:dyDescent="0.25">
      <c r="A14271" s="3" t="s">
        <v>21764</v>
      </c>
      <c r="B14271" s="3"/>
      <c r="C14271" s="3"/>
      <c r="D14271" s="3"/>
    </row>
    <row r="14272" spans="1:4" x14ac:dyDescent="0.25">
      <c r="A14272" s="4" t="str">
        <f>HYPERLINK("http://www.autodoc.ru/Web/price/art/VWPLC96000L?analog=on","VWPLC96000L")</f>
        <v>VWPLC96000L</v>
      </c>
      <c r="B14272" s="1" t="s">
        <v>21765</v>
      </c>
      <c r="C14272" s="1" t="s">
        <v>639</v>
      </c>
      <c r="D14272" t="s">
        <v>21766</v>
      </c>
    </row>
    <row r="14273" spans="1:4" x14ac:dyDescent="0.25">
      <c r="A14273" s="4" t="str">
        <f>HYPERLINK("http://www.autodoc.ru/Web/price/art/VWPLC96000R?analog=on","VWPLC96000R")</f>
        <v>VWPLC96000R</v>
      </c>
      <c r="B14273" s="1" t="s">
        <v>21767</v>
      </c>
      <c r="C14273" s="1" t="s">
        <v>639</v>
      </c>
      <c r="D14273" t="s">
        <v>21768</v>
      </c>
    </row>
    <row r="14274" spans="1:4" x14ac:dyDescent="0.25">
      <c r="A14274" s="4" t="str">
        <f>HYPERLINK("http://www.autodoc.ru/Web/price/art/VWPLC96020L?analog=on","VWPLC96020L")</f>
        <v>VWPLC96020L</v>
      </c>
      <c r="C14274" s="1" t="s">
        <v>639</v>
      </c>
      <c r="D14274" t="s">
        <v>21769</v>
      </c>
    </row>
    <row r="14275" spans="1:4" x14ac:dyDescent="0.25">
      <c r="A14275" s="4" t="str">
        <f>HYPERLINK("http://www.autodoc.ru/Web/price/art/VWPLC96020R?analog=on","VWPLC96020R")</f>
        <v>VWPLC96020R</v>
      </c>
      <c r="C14275" s="1" t="s">
        <v>639</v>
      </c>
      <c r="D14275" t="s">
        <v>21770</v>
      </c>
    </row>
    <row r="14276" spans="1:4" x14ac:dyDescent="0.25">
      <c r="A14276" s="4" t="str">
        <f>HYPERLINK("http://www.autodoc.ru/Web/price/art/VWPLC96030YL?analog=on","VWPLC96030YL")</f>
        <v>VWPLC96030YL</v>
      </c>
      <c r="B14276" s="1" t="s">
        <v>17533</v>
      </c>
      <c r="C14276" s="1" t="s">
        <v>639</v>
      </c>
      <c r="D14276" t="s">
        <v>17534</v>
      </c>
    </row>
    <row r="14277" spans="1:4" x14ac:dyDescent="0.25">
      <c r="A14277" s="4" t="str">
        <f>HYPERLINK("http://www.autodoc.ru/Web/price/art/VWPLC96030WL?analog=on","VWPLC96030WL")</f>
        <v>VWPLC96030WL</v>
      </c>
      <c r="B14277" s="1" t="s">
        <v>17533</v>
      </c>
      <c r="C14277" s="1" t="s">
        <v>639</v>
      </c>
      <c r="D14277" t="s">
        <v>17535</v>
      </c>
    </row>
    <row r="14278" spans="1:4" x14ac:dyDescent="0.25">
      <c r="A14278" s="4" t="str">
        <f>HYPERLINK("http://www.autodoc.ru/Web/price/art/VWPLC96030WR?analog=on","VWPLC96030WR")</f>
        <v>VWPLC96030WR</v>
      </c>
      <c r="B14278" s="1" t="s">
        <v>17536</v>
      </c>
      <c r="C14278" s="1" t="s">
        <v>639</v>
      </c>
      <c r="D14278" t="s">
        <v>17537</v>
      </c>
    </row>
    <row r="14279" spans="1:4" x14ac:dyDescent="0.25">
      <c r="A14279" s="4" t="str">
        <f>HYPERLINK("http://www.autodoc.ru/Web/price/art/VWPLC96030YR?analog=on","VWPLC96030YR")</f>
        <v>VWPLC96030YR</v>
      </c>
      <c r="B14279" s="1" t="s">
        <v>17536</v>
      </c>
      <c r="C14279" s="1" t="s">
        <v>639</v>
      </c>
      <c r="D14279" t="s">
        <v>17538</v>
      </c>
    </row>
    <row r="14280" spans="1:4" x14ac:dyDescent="0.25">
      <c r="A14280" s="4" t="str">
        <f>HYPERLINK("http://www.autodoc.ru/Web/price/art/VWPLC96100?analog=on","VWPLC96100")</f>
        <v>VWPLC96100</v>
      </c>
      <c r="B14280" s="1" t="s">
        <v>21771</v>
      </c>
      <c r="C14280" s="1" t="s">
        <v>639</v>
      </c>
      <c r="D14280" t="s">
        <v>21772</v>
      </c>
    </row>
    <row r="14281" spans="1:4" x14ac:dyDescent="0.25">
      <c r="A14281" s="4" t="str">
        <f>HYPERLINK("http://www.autodoc.ru/Web/price/art/VWPLC96140?analog=on","VWPLC96140")</f>
        <v>VWPLC96140</v>
      </c>
      <c r="B14281" s="1" t="s">
        <v>21773</v>
      </c>
      <c r="C14281" s="1" t="s">
        <v>639</v>
      </c>
      <c r="D14281" t="s">
        <v>21774</v>
      </c>
    </row>
    <row r="14282" spans="1:4" x14ac:dyDescent="0.25">
      <c r="A14282" s="4" t="str">
        <f>HYPERLINK("http://www.autodoc.ru/Web/price/art/VWPLC96160X?analog=on","VWPLC96160X")</f>
        <v>VWPLC96160X</v>
      </c>
      <c r="B14282" s="1" t="s">
        <v>21775</v>
      </c>
      <c r="C14282" s="1" t="s">
        <v>639</v>
      </c>
      <c r="D14282" t="s">
        <v>21776</v>
      </c>
    </row>
    <row r="14283" spans="1:4" x14ac:dyDescent="0.25">
      <c r="A14283" s="4" t="str">
        <f>HYPERLINK("http://www.autodoc.ru/Web/price/art/VWPLC96160B?analog=on","VWPLC96160B")</f>
        <v>VWPLC96160B</v>
      </c>
      <c r="B14283" s="1" t="s">
        <v>21775</v>
      </c>
      <c r="C14283" s="1" t="s">
        <v>639</v>
      </c>
      <c r="D14283" t="s">
        <v>21777</v>
      </c>
    </row>
    <row r="14284" spans="1:4" x14ac:dyDescent="0.25">
      <c r="A14284" s="4" t="str">
        <f>HYPERLINK("http://www.autodoc.ru/Web/price/art/VWPLC96190L?analog=on","VWPLC96190L")</f>
        <v>VWPLC96190L</v>
      </c>
      <c r="B14284" s="1" t="s">
        <v>21778</v>
      </c>
      <c r="C14284" s="1" t="s">
        <v>639</v>
      </c>
      <c r="D14284" t="s">
        <v>21779</v>
      </c>
    </row>
    <row r="14285" spans="1:4" x14ac:dyDescent="0.25">
      <c r="A14285" s="4" t="str">
        <f>HYPERLINK("http://www.autodoc.ru/Web/price/art/VWPLC96190R?analog=on","VWPLC96190R")</f>
        <v>VWPLC96190R</v>
      </c>
      <c r="B14285" s="1" t="s">
        <v>21780</v>
      </c>
      <c r="C14285" s="1" t="s">
        <v>639</v>
      </c>
      <c r="D14285" t="s">
        <v>21781</v>
      </c>
    </row>
    <row r="14286" spans="1:4" x14ac:dyDescent="0.25">
      <c r="A14286" s="4" t="str">
        <f>HYPERLINK("http://www.autodoc.ru/Web/price/art/VWPLC96190C?analog=on","VWPLC96190C")</f>
        <v>VWPLC96190C</v>
      </c>
      <c r="B14286" s="1" t="s">
        <v>21782</v>
      </c>
      <c r="C14286" s="1" t="s">
        <v>639</v>
      </c>
      <c r="D14286" t="s">
        <v>21783</v>
      </c>
    </row>
    <row r="14287" spans="1:4" x14ac:dyDescent="0.25">
      <c r="A14287" s="4" t="str">
        <f>HYPERLINK("http://www.autodoc.ru/Web/price/art/VWPLC96270L?analog=on","VWPLC96270L")</f>
        <v>VWPLC96270L</v>
      </c>
      <c r="B14287" s="1" t="s">
        <v>17545</v>
      </c>
      <c r="C14287" s="1" t="s">
        <v>639</v>
      </c>
      <c r="D14287" t="s">
        <v>17546</v>
      </c>
    </row>
    <row r="14288" spans="1:4" x14ac:dyDescent="0.25">
      <c r="A14288" s="4" t="str">
        <f>HYPERLINK("http://www.autodoc.ru/Web/price/art/VWPLC96270R?analog=on","VWPLC96270R")</f>
        <v>VWPLC96270R</v>
      </c>
      <c r="B14288" s="1" t="s">
        <v>17547</v>
      </c>
      <c r="C14288" s="1" t="s">
        <v>639</v>
      </c>
      <c r="D14288" t="s">
        <v>17548</v>
      </c>
    </row>
    <row r="14289" spans="1:4" x14ac:dyDescent="0.25">
      <c r="A14289" s="4" t="str">
        <f>HYPERLINK("http://www.autodoc.ru/Web/price/art/VWGLF95280TTZ?analog=on","VWGLF95280TTZ")</f>
        <v>VWGLF95280TTZ</v>
      </c>
      <c r="B14289" s="1" t="s">
        <v>7763</v>
      </c>
      <c r="C14289" s="1" t="s">
        <v>1193</v>
      </c>
      <c r="D14289" t="s">
        <v>7764</v>
      </c>
    </row>
    <row r="14290" spans="1:4" x14ac:dyDescent="0.25">
      <c r="A14290" s="4" t="str">
        <f>HYPERLINK("http://www.autodoc.ru/Web/price/art/VWPLC97330?analog=on","VWPLC97330")</f>
        <v>VWPLC97330</v>
      </c>
      <c r="B14290" s="1" t="s">
        <v>17560</v>
      </c>
      <c r="C14290" s="1" t="s">
        <v>19</v>
      </c>
      <c r="D14290" t="s">
        <v>17561</v>
      </c>
    </row>
    <row r="14291" spans="1:4" x14ac:dyDescent="0.25">
      <c r="A14291" s="4" t="str">
        <f>HYPERLINK("http://www.autodoc.ru/Web/price/art/SEIBZ96380?analog=on","SEIBZ96380")</f>
        <v>SEIBZ96380</v>
      </c>
      <c r="B14291" s="1" t="s">
        <v>17562</v>
      </c>
      <c r="C14291" s="1" t="s">
        <v>10056</v>
      </c>
      <c r="D14291" t="s">
        <v>17563</v>
      </c>
    </row>
    <row r="14292" spans="1:4" x14ac:dyDescent="0.25">
      <c r="A14292" s="4" t="str">
        <f>HYPERLINK("http://www.autodoc.ru/Web/price/art/SEIBZ96381?analog=on","SEIBZ96381")</f>
        <v>SEIBZ96381</v>
      </c>
      <c r="B14292" s="1" t="s">
        <v>17564</v>
      </c>
      <c r="C14292" s="1" t="s">
        <v>10056</v>
      </c>
      <c r="D14292" t="s">
        <v>17565</v>
      </c>
    </row>
    <row r="14293" spans="1:4" x14ac:dyDescent="0.25">
      <c r="A14293" s="4" t="str">
        <f>HYPERLINK("http://www.autodoc.ru/Web/price/art/VWCAD96450L?analog=on","VWCAD96450L")</f>
        <v>VWCAD96450L</v>
      </c>
      <c r="B14293" s="1" t="s">
        <v>21784</v>
      </c>
      <c r="C14293" s="1" t="s">
        <v>639</v>
      </c>
      <c r="D14293" t="s">
        <v>21785</v>
      </c>
    </row>
    <row r="14294" spans="1:4" x14ac:dyDescent="0.25">
      <c r="A14294" s="4" t="str">
        <f>HYPERLINK("http://www.autodoc.ru/Web/price/art/VWCAD96450R?analog=on","VWCAD96450R")</f>
        <v>VWCAD96450R</v>
      </c>
      <c r="B14294" s="1" t="s">
        <v>21786</v>
      </c>
      <c r="C14294" s="1" t="s">
        <v>639</v>
      </c>
      <c r="D14294" t="s">
        <v>21787</v>
      </c>
    </row>
    <row r="14295" spans="1:4" x14ac:dyDescent="0.25">
      <c r="A14295" s="4" t="str">
        <f>HYPERLINK("http://www.autodoc.ru/Web/price/art/VWPLC96450L?analog=on","VWPLC96450L")</f>
        <v>VWPLC96450L</v>
      </c>
      <c r="B14295" s="1" t="s">
        <v>21788</v>
      </c>
      <c r="C14295" s="1" t="s">
        <v>639</v>
      </c>
      <c r="D14295" t="s">
        <v>21789</v>
      </c>
    </row>
    <row r="14296" spans="1:4" x14ac:dyDescent="0.25">
      <c r="A14296" s="4" t="str">
        <f>HYPERLINK("http://www.autodoc.ru/Web/price/art/VWPLC96450R?analog=on","VWPLC96450R")</f>
        <v>VWPLC96450R</v>
      </c>
      <c r="B14296" s="1" t="s">
        <v>21790</v>
      </c>
      <c r="C14296" s="1" t="s">
        <v>639</v>
      </c>
      <c r="D14296" t="s">
        <v>21791</v>
      </c>
    </row>
    <row r="14297" spans="1:4" x14ac:dyDescent="0.25">
      <c r="A14297" s="4" t="str">
        <f>HYPERLINK("http://www.autodoc.ru/Web/price/art/VWPLC96451L?analog=on","VWPLC96451L")</f>
        <v>VWPLC96451L</v>
      </c>
      <c r="B14297" s="1" t="s">
        <v>21792</v>
      </c>
      <c r="C14297" s="1" t="s">
        <v>639</v>
      </c>
      <c r="D14297" t="s">
        <v>21793</v>
      </c>
    </row>
    <row r="14298" spans="1:4" x14ac:dyDescent="0.25">
      <c r="A14298" s="4" t="str">
        <f>HYPERLINK("http://www.autodoc.ru/Web/price/art/VWPLC96451R?analog=on","VWPLC96451R")</f>
        <v>VWPLC96451R</v>
      </c>
      <c r="B14298" s="1" t="s">
        <v>21794</v>
      </c>
      <c r="C14298" s="1" t="s">
        <v>639</v>
      </c>
      <c r="D14298" t="s">
        <v>21795</v>
      </c>
    </row>
    <row r="14299" spans="1:4" x14ac:dyDescent="0.25">
      <c r="A14299" s="4" t="str">
        <f>HYPERLINK("http://www.autodoc.ru/Web/price/art/VWPLC96640?analog=on","VWPLC96640")</f>
        <v>VWPLC96640</v>
      </c>
      <c r="B14299" s="1" t="s">
        <v>21796</v>
      </c>
      <c r="C14299" s="1" t="s">
        <v>639</v>
      </c>
      <c r="D14299" t="s">
        <v>21797</v>
      </c>
    </row>
    <row r="14300" spans="1:4" x14ac:dyDescent="0.25">
      <c r="A14300" s="4" t="str">
        <f>HYPERLINK("http://www.autodoc.ru/Web/price/art/VWPLC96740L?analog=on","VWPLC96740L")</f>
        <v>VWPLC96740L</v>
      </c>
      <c r="B14300" s="1" t="s">
        <v>21798</v>
      </c>
      <c r="C14300" s="1" t="s">
        <v>639</v>
      </c>
      <c r="D14300" t="s">
        <v>21799</v>
      </c>
    </row>
    <row r="14301" spans="1:4" x14ac:dyDescent="0.25">
      <c r="A14301" s="4" t="str">
        <f>HYPERLINK("http://www.autodoc.ru/Web/price/art/VWPLC96740R?analog=on","VWPLC96740R")</f>
        <v>VWPLC96740R</v>
      </c>
      <c r="B14301" s="1" t="s">
        <v>21800</v>
      </c>
      <c r="C14301" s="1" t="s">
        <v>639</v>
      </c>
      <c r="D14301" t="s">
        <v>21801</v>
      </c>
    </row>
    <row r="14302" spans="1:4" x14ac:dyDescent="0.25">
      <c r="A14302" s="4" t="str">
        <f>HYPERLINK("http://www.autodoc.ru/Web/price/art/VWCAD95910?analog=on","VWCAD95910")</f>
        <v>VWCAD95910</v>
      </c>
      <c r="B14302" s="1" t="s">
        <v>21802</v>
      </c>
      <c r="C14302" s="1" t="s">
        <v>1186</v>
      </c>
      <c r="D14302" t="s">
        <v>21803</v>
      </c>
    </row>
    <row r="14303" spans="1:4" x14ac:dyDescent="0.25">
      <c r="A14303" s="4" t="str">
        <f>HYPERLINK("http://www.autodoc.ru/Web/price/art/VWPLC96910?analog=on","VWPLC96910")</f>
        <v>VWPLC96910</v>
      </c>
      <c r="B14303" s="1" t="s">
        <v>17576</v>
      </c>
      <c r="C14303" s="1" t="s">
        <v>639</v>
      </c>
      <c r="D14303" t="s">
        <v>17577</v>
      </c>
    </row>
    <row r="14304" spans="1:4" x14ac:dyDescent="0.25">
      <c r="A14304" s="4" t="str">
        <f>HYPERLINK("http://www.autodoc.ru/Web/price/art/VWPLC96915?analog=on","VWPLC96915")</f>
        <v>VWPLC96915</v>
      </c>
      <c r="B14304" s="1" t="s">
        <v>21804</v>
      </c>
      <c r="C14304" s="1" t="s">
        <v>639</v>
      </c>
      <c r="D14304" t="s">
        <v>21805</v>
      </c>
    </row>
    <row r="14305" spans="1:4" x14ac:dyDescent="0.25">
      <c r="A14305" s="4" t="str">
        <f>HYPERLINK("http://www.autodoc.ru/Web/price/art/VWGLF93970?analog=on","VWGLF93970")</f>
        <v>VWGLF93970</v>
      </c>
      <c r="B14305" s="1" t="s">
        <v>17584</v>
      </c>
      <c r="C14305" s="1" t="s">
        <v>8360</v>
      </c>
      <c r="D14305" t="s">
        <v>17585</v>
      </c>
    </row>
    <row r="14306" spans="1:4" x14ac:dyDescent="0.25">
      <c r="A14306" s="4" t="str">
        <f>HYPERLINK("http://www.autodoc.ru/Web/price/art/VWGLF85990Z?analog=on","VWGLF85990Z")</f>
        <v>VWGLF85990Z</v>
      </c>
      <c r="B14306" s="1" t="s">
        <v>19213</v>
      </c>
      <c r="C14306" s="1" t="s">
        <v>19214</v>
      </c>
      <c r="D14306" t="s">
        <v>19215</v>
      </c>
    </row>
    <row r="14307" spans="1:4" x14ac:dyDescent="0.25">
      <c r="A14307" s="3" t="s">
        <v>21806</v>
      </c>
      <c r="B14307" s="3"/>
      <c r="C14307" s="3"/>
      <c r="D14307" s="3"/>
    </row>
    <row r="14308" spans="1:4" x14ac:dyDescent="0.25">
      <c r="A14308" s="4" t="str">
        <f>HYPERLINK("http://www.autodoc.ru/Web/price/art/VWSRN95000L?analog=on","VWSRN95000L")</f>
        <v>VWSRN95000L</v>
      </c>
      <c r="B14308" s="1" t="s">
        <v>17509</v>
      </c>
      <c r="C14308" s="1" t="s">
        <v>7741</v>
      </c>
      <c r="D14308" t="s">
        <v>17510</v>
      </c>
    </row>
    <row r="14309" spans="1:4" x14ac:dyDescent="0.25">
      <c r="A14309" s="4" t="str">
        <f>HYPERLINK("http://www.autodoc.ru/Web/price/art/VWSRN95000R?analog=on","VWSRN95000R")</f>
        <v>VWSRN95000R</v>
      </c>
      <c r="B14309" s="1" t="s">
        <v>17511</v>
      </c>
      <c r="C14309" s="1" t="s">
        <v>7741</v>
      </c>
      <c r="D14309" t="s">
        <v>17512</v>
      </c>
    </row>
    <row r="14310" spans="1:4" x14ac:dyDescent="0.25">
      <c r="A14310" s="4" t="str">
        <f>HYPERLINK("http://www.autodoc.ru/Web/price/art/VWSRN95030WL?analog=on","VWSRN95030WL")</f>
        <v>VWSRN95030WL</v>
      </c>
      <c r="B14310" s="1" t="s">
        <v>7740</v>
      </c>
      <c r="C14310" s="1" t="s">
        <v>7741</v>
      </c>
      <c r="D14310" t="s">
        <v>7742</v>
      </c>
    </row>
    <row r="14311" spans="1:4" x14ac:dyDescent="0.25">
      <c r="A14311" s="4" t="str">
        <f>HYPERLINK("http://www.autodoc.ru/Web/price/art/VWSRN95030WR?analog=on","VWSRN95030WR")</f>
        <v>VWSRN95030WR</v>
      </c>
      <c r="B14311" s="1" t="s">
        <v>7743</v>
      </c>
      <c r="C14311" s="1" t="s">
        <v>7741</v>
      </c>
      <c r="D14311" t="s">
        <v>7744</v>
      </c>
    </row>
    <row r="14312" spans="1:4" x14ac:dyDescent="0.25">
      <c r="A14312" s="4" t="str">
        <f>HYPERLINK("http://www.autodoc.ru/Web/price/art/VWSRN95070L?analog=on","VWSRN95070L")</f>
        <v>VWSRN95070L</v>
      </c>
      <c r="B14312" s="1" t="s">
        <v>7745</v>
      </c>
      <c r="C14312" s="1" t="s">
        <v>7741</v>
      </c>
      <c r="D14312" t="s">
        <v>7746</v>
      </c>
    </row>
    <row r="14313" spans="1:4" x14ac:dyDescent="0.25">
      <c r="A14313" s="4" t="str">
        <f>HYPERLINK("http://www.autodoc.ru/Web/price/art/VWSRN95070R?analog=on","VWSRN95070R")</f>
        <v>VWSRN95070R</v>
      </c>
      <c r="B14313" s="1" t="s">
        <v>7747</v>
      </c>
      <c r="C14313" s="1" t="s">
        <v>7741</v>
      </c>
      <c r="D14313" t="s">
        <v>7748</v>
      </c>
    </row>
    <row r="14314" spans="1:4" x14ac:dyDescent="0.25">
      <c r="A14314" s="4" t="str">
        <f>HYPERLINK("http://www.autodoc.ru/Web/price/art/VWSRN95080L?analog=on","VWSRN95080L")</f>
        <v>VWSRN95080L</v>
      </c>
      <c r="C14314" s="1" t="s">
        <v>7741</v>
      </c>
      <c r="D14314" t="s">
        <v>17513</v>
      </c>
    </row>
    <row r="14315" spans="1:4" x14ac:dyDescent="0.25">
      <c r="A14315" s="4" t="str">
        <f>HYPERLINK("http://www.autodoc.ru/Web/price/art/VWSRN95080R?analog=on","VWSRN95080R")</f>
        <v>VWSRN95080R</v>
      </c>
      <c r="C14315" s="1" t="s">
        <v>7741</v>
      </c>
      <c r="D14315" t="s">
        <v>17514</v>
      </c>
    </row>
    <row r="14316" spans="1:4" x14ac:dyDescent="0.25">
      <c r="A14316" s="4" t="str">
        <f>HYPERLINK("http://www.autodoc.ru/Web/price/art/VWSRN95100?analog=on","VWSRN95100")</f>
        <v>VWSRN95100</v>
      </c>
      <c r="B14316" s="1" t="s">
        <v>21807</v>
      </c>
      <c r="C14316" s="1" t="s">
        <v>7741</v>
      </c>
      <c r="D14316" t="s">
        <v>21808</v>
      </c>
    </row>
    <row r="14317" spans="1:4" x14ac:dyDescent="0.25">
      <c r="A14317" s="4" t="str">
        <f>HYPERLINK("http://www.autodoc.ru/Web/price/art/VWSRN95160?analog=on","VWSRN95160")</f>
        <v>VWSRN95160</v>
      </c>
      <c r="B14317" s="1" t="s">
        <v>7749</v>
      </c>
      <c r="C14317" s="1" t="s">
        <v>2819</v>
      </c>
      <c r="D14317" t="s">
        <v>7750</v>
      </c>
    </row>
    <row r="14318" spans="1:4" x14ac:dyDescent="0.25">
      <c r="A14318" s="4" t="str">
        <f>HYPERLINK("http://www.autodoc.ru/Web/price/art/VWSRN95190L?analog=on","VWSRN95190L")</f>
        <v>VWSRN95190L</v>
      </c>
      <c r="B14318" s="1" t="s">
        <v>7751</v>
      </c>
      <c r="C14318" s="1" t="s">
        <v>2819</v>
      </c>
      <c r="D14318" t="s">
        <v>7752</v>
      </c>
    </row>
    <row r="14319" spans="1:4" x14ac:dyDescent="0.25">
      <c r="A14319" s="4" t="str">
        <f>HYPERLINK("http://www.autodoc.ru/Web/price/art/VWSRN95190R?analog=on","VWSRN95190R")</f>
        <v>VWSRN95190R</v>
      </c>
      <c r="B14319" s="1" t="s">
        <v>7753</v>
      </c>
      <c r="C14319" s="1" t="s">
        <v>2819</v>
      </c>
      <c r="D14319" t="s">
        <v>7754</v>
      </c>
    </row>
    <row r="14320" spans="1:4" x14ac:dyDescent="0.25">
      <c r="A14320" s="4" t="str">
        <f>HYPERLINK("http://www.autodoc.ru/Web/price/art/VWSRN95190C?analog=on","VWSRN95190C")</f>
        <v>VWSRN95190C</v>
      </c>
      <c r="B14320" s="1" t="s">
        <v>7755</v>
      </c>
      <c r="C14320" s="1" t="s">
        <v>2819</v>
      </c>
      <c r="D14320" t="s">
        <v>7756</v>
      </c>
    </row>
    <row r="14321" spans="1:4" x14ac:dyDescent="0.25">
      <c r="A14321" s="4" t="str">
        <f>HYPERLINK("http://www.autodoc.ru/Web/price/art/VWSRN95240?analog=on","VWSRN95240")</f>
        <v>VWSRN95240</v>
      </c>
      <c r="B14321" s="1" t="s">
        <v>7757</v>
      </c>
      <c r="C14321" s="1" t="s">
        <v>7741</v>
      </c>
      <c r="D14321" t="s">
        <v>7758</v>
      </c>
    </row>
    <row r="14322" spans="1:4" x14ac:dyDescent="0.25">
      <c r="A14322" s="4" t="str">
        <f>HYPERLINK("http://www.autodoc.ru/Web/price/art/VWSRN95270L?analog=on","VWSRN95270L")</f>
        <v>VWSRN95270L</v>
      </c>
      <c r="B14322" s="1" t="s">
        <v>7759</v>
      </c>
      <c r="C14322" s="1" t="s">
        <v>7741</v>
      </c>
      <c r="D14322" t="s">
        <v>7760</v>
      </c>
    </row>
    <row r="14323" spans="1:4" x14ac:dyDescent="0.25">
      <c r="A14323" s="4" t="str">
        <f>HYPERLINK("http://www.autodoc.ru/Web/price/art/VWSRN95270R?analog=on","VWSRN95270R")</f>
        <v>VWSRN95270R</v>
      </c>
      <c r="B14323" s="1" t="s">
        <v>7761</v>
      </c>
      <c r="C14323" s="1" t="s">
        <v>7741</v>
      </c>
      <c r="D14323" t="s">
        <v>7762</v>
      </c>
    </row>
    <row r="14324" spans="1:4" x14ac:dyDescent="0.25">
      <c r="A14324" s="4" t="str">
        <f>HYPERLINK("http://www.autodoc.ru/Web/price/art/VWGLF95280TTZ?analog=on","VWGLF95280TTZ")</f>
        <v>VWGLF95280TTZ</v>
      </c>
      <c r="B14324" s="1" t="s">
        <v>7763</v>
      </c>
      <c r="C14324" s="1" t="s">
        <v>1193</v>
      </c>
      <c r="D14324" t="s">
        <v>7764</v>
      </c>
    </row>
    <row r="14325" spans="1:4" x14ac:dyDescent="0.25">
      <c r="A14325" s="4" t="str">
        <f>HYPERLINK("http://www.autodoc.ru/Web/price/art/VWPAS97280LZ?analog=on","VWPAS97280LZ")</f>
        <v>VWPAS97280LZ</v>
      </c>
      <c r="B14325" s="1" t="s">
        <v>7733</v>
      </c>
      <c r="C14325" s="1" t="s">
        <v>1074</v>
      </c>
      <c r="D14325" t="s">
        <v>7734</v>
      </c>
    </row>
    <row r="14326" spans="1:4" x14ac:dyDescent="0.25">
      <c r="A14326" s="4" t="str">
        <f>HYPERLINK("http://www.autodoc.ru/Web/price/art/VWGLF95281TTZ?analog=on","VWGLF95281TTZ")</f>
        <v>VWGLF95281TTZ</v>
      </c>
      <c r="B14326" s="1" t="s">
        <v>7763</v>
      </c>
      <c r="C14326" s="1" t="s">
        <v>1193</v>
      </c>
      <c r="D14326" t="s">
        <v>17553</v>
      </c>
    </row>
    <row r="14327" spans="1:4" x14ac:dyDescent="0.25">
      <c r="A14327" s="4" t="str">
        <f>HYPERLINK("http://www.autodoc.ru/Web/price/art/VWGLF95282YZ?analog=on","VWGLF95282YZ")</f>
        <v>VWGLF95282YZ</v>
      </c>
      <c r="B14327" s="1" t="s">
        <v>17554</v>
      </c>
      <c r="C14327" s="1" t="s">
        <v>1193</v>
      </c>
      <c r="D14327" t="s">
        <v>17555</v>
      </c>
    </row>
    <row r="14328" spans="1:4" x14ac:dyDescent="0.25">
      <c r="A14328" s="4" t="str">
        <f>HYPERLINK("http://www.autodoc.ru/Web/price/art/VWSRN95330?analog=on","VWSRN95330")</f>
        <v>VWSRN95330</v>
      </c>
      <c r="B14328" s="1" t="s">
        <v>17515</v>
      </c>
      <c r="C14328" s="1" t="s">
        <v>7741</v>
      </c>
      <c r="D14328" t="s">
        <v>17503</v>
      </c>
    </row>
    <row r="14329" spans="1:4" x14ac:dyDescent="0.25">
      <c r="A14329" s="4" t="str">
        <f>HYPERLINK("http://www.autodoc.ru/Web/price/art/VWSRN95380?analog=on","VWSRN95380")</f>
        <v>VWSRN95380</v>
      </c>
      <c r="B14329" s="1" t="s">
        <v>7767</v>
      </c>
      <c r="C14329" s="1" t="s">
        <v>7741</v>
      </c>
      <c r="D14329" t="s">
        <v>7768</v>
      </c>
    </row>
    <row r="14330" spans="1:4" x14ac:dyDescent="0.25">
      <c r="A14330" s="4" t="str">
        <f>HYPERLINK("http://www.autodoc.ru/Web/price/art/VWSRN95381?analog=on","VWSRN95381")</f>
        <v>VWSRN95381</v>
      </c>
      <c r="B14330" s="1" t="s">
        <v>7769</v>
      </c>
      <c r="C14330" s="1" t="s">
        <v>7741</v>
      </c>
      <c r="D14330" t="s">
        <v>7770</v>
      </c>
    </row>
    <row r="14331" spans="1:4" x14ac:dyDescent="0.25">
      <c r="A14331" s="4" t="str">
        <f>HYPERLINK("http://www.autodoc.ru/Web/price/art/VWSRN98450L?analog=on","VWSRN98450L")</f>
        <v>VWSRN98450L</v>
      </c>
      <c r="B14331" s="1" t="s">
        <v>17504</v>
      </c>
      <c r="C14331" s="1" t="s">
        <v>699</v>
      </c>
      <c r="D14331" t="s">
        <v>17516</v>
      </c>
    </row>
    <row r="14332" spans="1:4" x14ac:dyDescent="0.25">
      <c r="A14332" s="4" t="str">
        <f>HYPERLINK("http://www.autodoc.ru/Web/price/art/VWSRN98450XL?analog=on","VWSRN98450XL")</f>
        <v>VWSRN98450XL</v>
      </c>
      <c r="B14332" s="1" t="s">
        <v>17504</v>
      </c>
      <c r="C14332" s="1" t="s">
        <v>699</v>
      </c>
      <c r="D14332" t="s">
        <v>17505</v>
      </c>
    </row>
    <row r="14333" spans="1:4" x14ac:dyDescent="0.25">
      <c r="A14333" s="4" t="str">
        <f>HYPERLINK("http://www.autodoc.ru/Web/price/art/VWSRN98450R?analog=on","VWSRN98450R")</f>
        <v>VWSRN98450R</v>
      </c>
      <c r="B14333" s="1" t="s">
        <v>17506</v>
      </c>
      <c r="C14333" s="1" t="s">
        <v>699</v>
      </c>
      <c r="D14333" t="s">
        <v>17517</v>
      </c>
    </row>
    <row r="14334" spans="1:4" x14ac:dyDescent="0.25">
      <c r="A14334" s="4" t="str">
        <f>HYPERLINK("http://www.autodoc.ru/Web/price/art/VWSRN98450XR?analog=on","VWSRN98450XR")</f>
        <v>VWSRN98450XR</v>
      </c>
      <c r="B14334" s="1" t="s">
        <v>17506</v>
      </c>
      <c r="C14334" s="1" t="s">
        <v>699</v>
      </c>
      <c r="D14334" t="s">
        <v>17507</v>
      </c>
    </row>
    <row r="14335" spans="1:4" x14ac:dyDescent="0.25">
      <c r="A14335" s="4" t="str">
        <f>HYPERLINK("http://www.autodoc.ru/Web/price/art/VWSRN98451L?analog=on","VWSRN98451L")</f>
        <v>VWSRN98451L</v>
      </c>
      <c r="B14335" s="1" t="s">
        <v>17518</v>
      </c>
      <c r="C14335" s="1" t="s">
        <v>699</v>
      </c>
      <c r="D14335" t="s">
        <v>17519</v>
      </c>
    </row>
    <row r="14336" spans="1:4" x14ac:dyDescent="0.25">
      <c r="A14336" s="4" t="str">
        <f>HYPERLINK("http://www.autodoc.ru/Web/price/art/VWSRN98451R?analog=on","VWSRN98451R")</f>
        <v>VWSRN98451R</v>
      </c>
      <c r="B14336" s="1" t="s">
        <v>17520</v>
      </c>
      <c r="C14336" s="1" t="s">
        <v>699</v>
      </c>
      <c r="D14336" t="s">
        <v>17521</v>
      </c>
    </row>
    <row r="14337" spans="1:4" x14ac:dyDescent="0.25">
      <c r="A14337" s="4" t="str">
        <f>HYPERLINK("http://www.autodoc.ru/Web/price/art/SDOCT96460L?analog=on","SDOCT96460L")</f>
        <v>SDOCT96460L</v>
      </c>
      <c r="B14337" s="1" t="s">
        <v>17731</v>
      </c>
      <c r="C14337" s="1" t="s">
        <v>639</v>
      </c>
      <c r="D14337" t="s">
        <v>17732</v>
      </c>
    </row>
    <row r="14338" spans="1:4" x14ac:dyDescent="0.25">
      <c r="A14338" s="4" t="str">
        <f>HYPERLINK("http://www.autodoc.ru/Web/price/art/SDOCT96460R?analog=on","SDOCT96460R")</f>
        <v>SDOCT96460R</v>
      </c>
      <c r="B14338" s="1" t="s">
        <v>17733</v>
      </c>
      <c r="C14338" s="1" t="s">
        <v>639</v>
      </c>
      <c r="D14338" t="s">
        <v>17734</v>
      </c>
    </row>
    <row r="14339" spans="1:4" x14ac:dyDescent="0.25">
      <c r="A14339" s="4" t="str">
        <f>HYPERLINK("http://www.autodoc.ru/Web/price/art/VWSRN95930?analog=on","VWSRN95930")</f>
        <v>VWSRN95930</v>
      </c>
      <c r="B14339" s="1" t="s">
        <v>7771</v>
      </c>
      <c r="C14339" s="1" t="s">
        <v>7741</v>
      </c>
      <c r="D14339" t="s">
        <v>7772</v>
      </c>
    </row>
    <row r="14340" spans="1:4" x14ac:dyDescent="0.25">
      <c r="A14340" s="4" t="str">
        <f>HYPERLINK("http://www.autodoc.ru/Web/price/art/VWGLF99970?analog=on","VWGLF99970")</f>
        <v>VWGLF99970</v>
      </c>
      <c r="B14340" s="1" t="s">
        <v>19471</v>
      </c>
      <c r="C14340" s="1" t="s">
        <v>5848</v>
      </c>
      <c r="D14340" t="s">
        <v>19472</v>
      </c>
    </row>
    <row r="14341" spans="1:4" x14ac:dyDescent="0.25">
      <c r="A14341" s="3" t="s">
        <v>21809</v>
      </c>
      <c r="B14341" s="3"/>
      <c r="C14341" s="3"/>
      <c r="D14341" s="3"/>
    </row>
    <row r="14342" spans="1:4" x14ac:dyDescent="0.25">
      <c r="A14342" s="4" t="str">
        <f>HYPERLINK("http://www.autodoc.ru/Web/price/art/VWSRN01000HL?analog=on","VWSRN01000HL")</f>
        <v>VWSRN01000HL</v>
      </c>
      <c r="B14342" s="1" t="s">
        <v>21810</v>
      </c>
      <c r="C14342" s="1" t="s">
        <v>1298</v>
      </c>
      <c r="D14342" t="s">
        <v>21811</v>
      </c>
    </row>
    <row r="14343" spans="1:4" x14ac:dyDescent="0.25">
      <c r="A14343" s="4" t="str">
        <f>HYPERLINK("http://www.autodoc.ru/Web/price/art/VWSRN01000HR?analog=on","VWSRN01000HR")</f>
        <v>VWSRN01000HR</v>
      </c>
      <c r="B14343" s="1" t="s">
        <v>21812</v>
      </c>
      <c r="C14343" s="1" t="s">
        <v>1298</v>
      </c>
      <c r="D14343" t="s">
        <v>21813</v>
      </c>
    </row>
    <row r="14344" spans="1:4" x14ac:dyDescent="0.25">
      <c r="A14344" s="4" t="str">
        <f>HYPERLINK("http://www.autodoc.ru/Web/price/art/VWSRN01001BL?analog=on","VWSRN01001BL")</f>
        <v>VWSRN01001BL</v>
      </c>
      <c r="B14344" s="1" t="s">
        <v>21814</v>
      </c>
      <c r="C14344" s="1" t="s">
        <v>1298</v>
      </c>
      <c r="D14344" t="s">
        <v>21815</v>
      </c>
    </row>
    <row r="14345" spans="1:4" x14ac:dyDescent="0.25">
      <c r="A14345" s="4" t="str">
        <f>HYPERLINK("http://www.autodoc.ru/Web/price/art/VWSRN01001BR?analog=on","VWSRN01001BR")</f>
        <v>VWSRN01001BR</v>
      </c>
      <c r="B14345" s="1" t="s">
        <v>21816</v>
      </c>
      <c r="C14345" s="1" t="s">
        <v>1298</v>
      </c>
      <c r="D14345" t="s">
        <v>21817</v>
      </c>
    </row>
    <row r="14346" spans="1:4" x14ac:dyDescent="0.25">
      <c r="A14346" s="4" t="str">
        <f>HYPERLINK("http://www.autodoc.ru/Web/price/art/VWSRN01070L?analog=on","VWSRN01070L")</f>
        <v>VWSRN01070L</v>
      </c>
      <c r="B14346" s="1" t="s">
        <v>17494</v>
      </c>
      <c r="C14346" s="1" t="s">
        <v>1298</v>
      </c>
      <c r="D14346" t="s">
        <v>17495</v>
      </c>
    </row>
    <row r="14347" spans="1:4" x14ac:dyDescent="0.25">
      <c r="A14347" s="4" t="str">
        <f>HYPERLINK("http://www.autodoc.ru/Web/price/art/VWSRN01070R?analog=on","VWSRN01070R")</f>
        <v>VWSRN01070R</v>
      </c>
      <c r="B14347" s="1" t="s">
        <v>17496</v>
      </c>
      <c r="C14347" s="1" t="s">
        <v>1298</v>
      </c>
      <c r="D14347" t="s">
        <v>17497</v>
      </c>
    </row>
    <row r="14348" spans="1:4" x14ac:dyDescent="0.25">
      <c r="A14348" s="4" t="str">
        <f>HYPERLINK("http://www.autodoc.ru/Web/price/art/VWSRN01271L?analog=on","VWSRN01271L")</f>
        <v>VWSRN01271L</v>
      </c>
      <c r="B14348" s="1" t="s">
        <v>17498</v>
      </c>
      <c r="C14348" s="1" t="s">
        <v>1298</v>
      </c>
      <c r="D14348" t="s">
        <v>17499</v>
      </c>
    </row>
    <row r="14349" spans="1:4" x14ac:dyDescent="0.25">
      <c r="A14349" s="4" t="str">
        <f>HYPERLINK("http://www.autodoc.ru/Web/price/art/VWSRN01271R?analog=on","VWSRN01271R")</f>
        <v>VWSRN01271R</v>
      </c>
      <c r="B14349" s="1" t="s">
        <v>17500</v>
      </c>
      <c r="C14349" s="1" t="s">
        <v>1298</v>
      </c>
      <c r="D14349" t="s">
        <v>17501</v>
      </c>
    </row>
    <row r="14350" spans="1:4" x14ac:dyDescent="0.25">
      <c r="A14350" s="4" t="str">
        <f>HYPERLINK("http://www.autodoc.ru/Web/price/art/VWPAS97281HN?analog=on","VWPAS97281HN")</f>
        <v>VWPAS97281HN</v>
      </c>
      <c r="B14350" s="1" t="s">
        <v>7733</v>
      </c>
      <c r="C14350" s="1" t="s">
        <v>1074</v>
      </c>
      <c r="D14350" t="s">
        <v>18896</v>
      </c>
    </row>
    <row r="14351" spans="1:4" x14ac:dyDescent="0.25">
      <c r="A14351" s="4" t="str">
        <f>HYPERLINK("http://www.autodoc.ru/Web/price/art/VWSRN01330?analog=on","VWSRN01330")</f>
        <v>VWSRN01330</v>
      </c>
      <c r="B14351" s="1" t="s">
        <v>17502</v>
      </c>
      <c r="C14351" s="1" t="s">
        <v>1298</v>
      </c>
      <c r="D14351" t="s">
        <v>17503</v>
      </c>
    </row>
    <row r="14352" spans="1:4" x14ac:dyDescent="0.25">
      <c r="A14352" s="4" t="str">
        <f>HYPERLINK("http://www.autodoc.ru/Web/price/art/VWSRN01450XL?analog=on","VWSRN01450XL")</f>
        <v>VWSRN01450XL</v>
      </c>
      <c r="B14352" s="1" t="s">
        <v>17504</v>
      </c>
      <c r="C14352" s="1" t="s">
        <v>1298</v>
      </c>
      <c r="D14352" t="s">
        <v>17505</v>
      </c>
    </row>
    <row r="14353" spans="1:4" x14ac:dyDescent="0.25">
      <c r="A14353" s="4" t="str">
        <f>HYPERLINK("http://www.autodoc.ru/Web/price/art/VWSRN04450L?analog=on","VWSRN04450L")</f>
        <v>VWSRN04450L</v>
      </c>
      <c r="B14353" s="1" t="s">
        <v>21818</v>
      </c>
      <c r="C14353" s="1" t="s">
        <v>707</v>
      </c>
      <c r="D14353" t="s">
        <v>21819</v>
      </c>
    </row>
    <row r="14354" spans="1:4" x14ac:dyDescent="0.25">
      <c r="A14354" s="4" t="str">
        <f>HYPERLINK("http://www.autodoc.ru/Web/price/art/VWSRN01450XR?analog=on","VWSRN01450XR")</f>
        <v>VWSRN01450XR</v>
      </c>
      <c r="B14354" s="1" t="s">
        <v>17506</v>
      </c>
      <c r="C14354" s="1" t="s">
        <v>1298</v>
      </c>
      <c r="D14354" t="s">
        <v>17507</v>
      </c>
    </row>
    <row r="14355" spans="1:4" x14ac:dyDescent="0.25">
      <c r="A14355" s="4" t="str">
        <f>HYPERLINK("http://www.autodoc.ru/Web/price/art/VWSRN04450R?analog=on","VWSRN04450R")</f>
        <v>VWSRN04450R</v>
      </c>
      <c r="B14355" s="1" t="s">
        <v>21820</v>
      </c>
      <c r="C14355" s="1" t="s">
        <v>707</v>
      </c>
      <c r="D14355" t="s">
        <v>21821</v>
      </c>
    </row>
    <row r="14356" spans="1:4" x14ac:dyDescent="0.25">
      <c r="A14356" s="4" t="str">
        <f>HYPERLINK("http://www.autodoc.ru/Web/price/art/VWGLF04460L?analog=on","VWGLF04460L")</f>
        <v>VWGLF04460L</v>
      </c>
      <c r="B14356" s="1" t="s">
        <v>19633</v>
      </c>
      <c r="C14356" s="1" t="s">
        <v>707</v>
      </c>
      <c r="D14356" t="s">
        <v>19634</v>
      </c>
    </row>
    <row r="14357" spans="1:4" x14ac:dyDescent="0.25">
      <c r="A14357" s="4" t="str">
        <f>HYPERLINK("http://www.autodoc.ru/Web/price/art/VWGLF04460R?analog=on","VWGLF04460R")</f>
        <v>VWGLF04460R</v>
      </c>
      <c r="B14357" s="1" t="s">
        <v>19635</v>
      </c>
      <c r="C14357" s="1" t="s">
        <v>707</v>
      </c>
      <c r="D14357" t="s">
        <v>19636</v>
      </c>
    </row>
    <row r="14358" spans="1:4" x14ac:dyDescent="0.25">
      <c r="A14358" s="4" t="str">
        <f>HYPERLINK("http://www.autodoc.ru/Web/price/art/VWPAS05810Z?analog=on","VWPAS05810Z")</f>
        <v>VWPAS05810Z</v>
      </c>
      <c r="B14358" s="1" t="s">
        <v>20854</v>
      </c>
      <c r="C14358" s="1" t="s">
        <v>725</v>
      </c>
      <c r="D14358" t="s">
        <v>20855</v>
      </c>
    </row>
    <row r="14359" spans="1:4" x14ac:dyDescent="0.25">
      <c r="A14359" s="4" t="str">
        <f>HYPERLINK("http://www.autodoc.ru/Web/price/art/VWPAS05910?analog=on","VWPAS05910")</f>
        <v>VWPAS05910</v>
      </c>
      <c r="B14359" s="1" t="s">
        <v>20856</v>
      </c>
      <c r="C14359" s="1" t="s">
        <v>725</v>
      </c>
      <c r="D14359" t="s">
        <v>20857</v>
      </c>
    </row>
    <row r="14360" spans="1:4" x14ac:dyDescent="0.25">
      <c r="A14360" s="4" t="str">
        <f>HYPERLINK("http://www.autodoc.ru/Web/price/art/VWSRN01970?analog=on","VWSRN01970")</f>
        <v>VWSRN01970</v>
      </c>
      <c r="B14360" s="1" t="s">
        <v>7735</v>
      </c>
      <c r="C14360" s="1" t="s">
        <v>618</v>
      </c>
      <c r="D14360" t="s">
        <v>7736</v>
      </c>
    </row>
    <row r="14361" spans="1:4" x14ac:dyDescent="0.25">
      <c r="A14361" s="3" t="s">
        <v>21822</v>
      </c>
      <c r="B14361" s="3"/>
      <c r="C14361" s="3"/>
      <c r="D14361" s="3"/>
    </row>
    <row r="14362" spans="1:4" x14ac:dyDescent="0.25">
      <c r="A14362" s="4" t="str">
        <f>HYPERLINK("http://www.autodoc.ru/Web/price/art/VWTGN07000BN?analog=on","VWTGN07000BN")</f>
        <v>VWTGN07000BN</v>
      </c>
      <c r="B14362" s="1" t="s">
        <v>21823</v>
      </c>
      <c r="C14362" s="1" t="s">
        <v>3771</v>
      </c>
      <c r="D14362" t="s">
        <v>21824</v>
      </c>
    </row>
    <row r="14363" spans="1:4" x14ac:dyDescent="0.25">
      <c r="A14363" s="4" t="str">
        <f>HYPERLINK("http://www.autodoc.ru/Web/price/art/VWTGN11000BHL?analog=on","VWTGN11000BHL")</f>
        <v>VWTGN11000BHL</v>
      </c>
      <c r="B14363" s="1" t="s">
        <v>21825</v>
      </c>
      <c r="C14363" s="1" t="s">
        <v>21826</v>
      </c>
      <c r="D14363" t="s">
        <v>21827</v>
      </c>
    </row>
    <row r="14364" spans="1:4" x14ac:dyDescent="0.25">
      <c r="A14364" s="4" t="str">
        <f>HYPERLINK("http://www.autodoc.ru/Web/price/art/VWTGN11000BHR?analog=on","VWTGN11000BHR")</f>
        <v>VWTGN11000BHR</v>
      </c>
      <c r="B14364" s="1" t="s">
        <v>21828</v>
      </c>
      <c r="C14364" s="1" t="s">
        <v>21826</v>
      </c>
      <c r="D14364" t="s">
        <v>21829</v>
      </c>
    </row>
    <row r="14365" spans="1:4" x14ac:dyDescent="0.25">
      <c r="A14365" s="4" t="str">
        <f>HYPERLINK("http://www.autodoc.ru/Web/price/art/VWTGN07001HN?analog=on","VWTGN07001HN")</f>
        <v>VWTGN07001HN</v>
      </c>
      <c r="B14365" s="1" t="s">
        <v>21823</v>
      </c>
      <c r="C14365" s="1" t="s">
        <v>3771</v>
      </c>
      <c r="D14365" t="s">
        <v>21830</v>
      </c>
    </row>
    <row r="14366" spans="1:4" x14ac:dyDescent="0.25">
      <c r="A14366" s="4" t="str">
        <f>HYPERLINK("http://www.autodoc.ru/Web/price/art/VWTGN11001BN?analog=on","VWTGN11001BN")</f>
        <v>VWTGN11001BN</v>
      </c>
      <c r="C14366" s="1" t="s">
        <v>1470</v>
      </c>
      <c r="D14366" t="s">
        <v>21831</v>
      </c>
    </row>
    <row r="14367" spans="1:4" x14ac:dyDescent="0.25">
      <c r="A14367" s="4" t="str">
        <f>HYPERLINK("http://www.autodoc.ru/Web/price/art/VWTGN07002HN?analog=on","VWTGN07002HN")</f>
        <v>VWTGN07002HN</v>
      </c>
      <c r="B14367" s="1" t="s">
        <v>21823</v>
      </c>
      <c r="C14367" s="1" t="s">
        <v>3771</v>
      </c>
      <c r="D14367" t="s">
        <v>21832</v>
      </c>
    </row>
    <row r="14368" spans="1:4" x14ac:dyDescent="0.25">
      <c r="A14368" s="4" t="str">
        <f>HYPERLINK("http://www.autodoc.ru/Web/price/art/VWTGN07003L?analog=on","VWTGN07003L")</f>
        <v>VWTGN07003L</v>
      </c>
      <c r="B14368" s="1" t="s">
        <v>21833</v>
      </c>
      <c r="C14368" s="1" t="s">
        <v>3771</v>
      </c>
      <c r="D14368" t="s">
        <v>21834</v>
      </c>
    </row>
    <row r="14369" spans="1:4" x14ac:dyDescent="0.25">
      <c r="A14369" s="4" t="str">
        <f>HYPERLINK("http://www.autodoc.ru/Web/price/art/VWTGN07003R?analog=on","VWTGN07003R")</f>
        <v>VWTGN07003R</v>
      </c>
      <c r="B14369" s="1" t="s">
        <v>21835</v>
      </c>
      <c r="C14369" s="1" t="s">
        <v>3771</v>
      </c>
      <c r="D14369" t="s">
        <v>21836</v>
      </c>
    </row>
    <row r="14370" spans="1:4" x14ac:dyDescent="0.25">
      <c r="A14370" s="4" t="str">
        <f>HYPERLINK("http://www.autodoc.ru/Web/price/art/VWTGN07004BN?analog=on","VWTGN07004BN")</f>
        <v>VWTGN07004BN</v>
      </c>
      <c r="B14370" s="1" t="s">
        <v>21823</v>
      </c>
      <c r="C14370" s="1" t="s">
        <v>3771</v>
      </c>
      <c r="D14370" t="s">
        <v>21837</v>
      </c>
    </row>
    <row r="14371" spans="1:4" x14ac:dyDescent="0.25">
      <c r="A14371" s="4" t="str">
        <f>HYPERLINK("http://www.autodoc.ru/Web/price/art/VWTGN07050L?analog=on","VWTGN07050L")</f>
        <v>VWTGN07050L</v>
      </c>
      <c r="B14371" s="1" t="s">
        <v>21838</v>
      </c>
      <c r="C14371" s="1" t="s">
        <v>764</v>
      </c>
      <c r="D14371" t="s">
        <v>21839</v>
      </c>
    </row>
    <row r="14372" spans="1:4" x14ac:dyDescent="0.25">
      <c r="A14372" s="4" t="str">
        <f>HYPERLINK("http://www.autodoc.ru/Web/price/art/VWTGN07050R?analog=on","VWTGN07050R")</f>
        <v>VWTGN07050R</v>
      </c>
      <c r="B14372" s="1" t="s">
        <v>21840</v>
      </c>
      <c r="C14372" s="1" t="s">
        <v>764</v>
      </c>
      <c r="D14372" t="s">
        <v>21841</v>
      </c>
    </row>
    <row r="14373" spans="1:4" x14ac:dyDescent="0.25">
      <c r="A14373" s="4" t="str">
        <f>HYPERLINK("http://www.autodoc.ru/Web/price/art/VWGLF09070L?analog=on","VWGLF09070L")</f>
        <v>VWGLF09070L</v>
      </c>
      <c r="B14373" s="1" t="s">
        <v>19020</v>
      </c>
      <c r="C14373" s="1" t="s">
        <v>2050</v>
      </c>
      <c r="D14373" t="s">
        <v>19021</v>
      </c>
    </row>
    <row r="14374" spans="1:4" x14ac:dyDescent="0.25">
      <c r="A14374" s="4" t="str">
        <f>HYPERLINK("http://www.autodoc.ru/Web/price/art/VWGLF09070R?analog=on","VWGLF09070R")</f>
        <v>VWGLF09070R</v>
      </c>
      <c r="B14374" s="1" t="s">
        <v>19022</v>
      </c>
      <c r="C14374" s="1" t="s">
        <v>2050</v>
      </c>
      <c r="D14374" t="s">
        <v>19023</v>
      </c>
    </row>
    <row r="14375" spans="1:4" x14ac:dyDescent="0.25">
      <c r="A14375" s="4" t="str">
        <f>HYPERLINK("http://www.autodoc.ru/Web/price/art/VWTGN07070L?analog=on","VWTGN07070L")</f>
        <v>VWTGN07070L</v>
      </c>
      <c r="B14375" s="1" t="s">
        <v>19490</v>
      </c>
      <c r="C14375" s="1" t="s">
        <v>764</v>
      </c>
      <c r="D14375" t="s">
        <v>19491</v>
      </c>
    </row>
    <row r="14376" spans="1:4" x14ac:dyDescent="0.25">
      <c r="A14376" s="4" t="str">
        <f>HYPERLINK("http://www.autodoc.ru/Web/price/art/VWTGN07070R?analog=on","VWTGN07070R")</f>
        <v>VWTGN07070R</v>
      </c>
      <c r="B14376" s="1" t="s">
        <v>19492</v>
      </c>
      <c r="C14376" s="1" t="s">
        <v>764</v>
      </c>
      <c r="D14376" t="s">
        <v>19493</v>
      </c>
    </row>
    <row r="14377" spans="1:4" x14ac:dyDescent="0.25">
      <c r="A14377" s="4" t="str">
        <f>HYPERLINK("http://www.autodoc.ru/Web/price/art/VWTGN07071L?analog=on","VWTGN07071L")</f>
        <v>VWTGN07071L</v>
      </c>
      <c r="B14377" s="1" t="s">
        <v>19494</v>
      </c>
      <c r="C14377" s="1" t="s">
        <v>764</v>
      </c>
      <c r="D14377" t="s">
        <v>19495</v>
      </c>
    </row>
    <row r="14378" spans="1:4" x14ac:dyDescent="0.25">
      <c r="A14378" s="4" t="str">
        <f>HYPERLINK("http://www.autodoc.ru/Web/price/art/VWTGN07071R?analog=on","VWTGN07071R")</f>
        <v>VWTGN07071R</v>
      </c>
      <c r="B14378" s="1" t="s">
        <v>19496</v>
      </c>
      <c r="C14378" s="1" t="s">
        <v>764</v>
      </c>
      <c r="D14378" t="s">
        <v>19497</v>
      </c>
    </row>
    <row r="14379" spans="1:4" x14ac:dyDescent="0.25">
      <c r="A14379" s="4" t="str">
        <f>HYPERLINK("http://www.autodoc.ru/Web/price/art/VWTGN07100?analog=on","VWTGN07100")</f>
        <v>VWTGN07100</v>
      </c>
      <c r="B14379" s="1" t="s">
        <v>21842</v>
      </c>
      <c r="C14379" s="1" t="s">
        <v>764</v>
      </c>
      <c r="D14379" t="s">
        <v>21843</v>
      </c>
    </row>
    <row r="14380" spans="1:4" x14ac:dyDescent="0.25">
      <c r="A14380" s="4" t="str">
        <f>HYPERLINK("http://www.autodoc.ru/Web/price/art/VWTGN11100?analog=on","VWTGN11100")</f>
        <v>VWTGN11100</v>
      </c>
      <c r="B14380" s="1" t="s">
        <v>21844</v>
      </c>
      <c r="C14380" s="1" t="s">
        <v>1470</v>
      </c>
      <c r="D14380" t="s">
        <v>21845</v>
      </c>
    </row>
    <row r="14381" spans="1:4" x14ac:dyDescent="0.25">
      <c r="A14381" s="4" t="str">
        <f>HYPERLINK("http://www.autodoc.ru/Web/price/art/VWTGN11160?analog=on","VWTGN11160")</f>
        <v>VWTGN11160</v>
      </c>
      <c r="B14381" s="1" t="s">
        <v>21846</v>
      </c>
      <c r="C14381" s="1" t="s">
        <v>1470</v>
      </c>
      <c r="D14381" t="s">
        <v>21847</v>
      </c>
    </row>
    <row r="14382" spans="1:4" x14ac:dyDescent="0.25">
      <c r="A14382" s="4" t="str">
        <f>HYPERLINK("http://www.autodoc.ru/Web/price/art/VWTGN07160?analog=on","VWTGN07160")</f>
        <v>VWTGN07160</v>
      </c>
      <c r="B14382" s="1" t="s">
        <v>21848</v>
      </c>
      <c r="C14382" s="1" t="s">
        <v>764</v>
      </c>
      <c r="D14382" t="s">
        <v>21849</v>
      </c>
    </row>
    <row r="14383" spans="1:4" x14ac:dyDescent="0.25">
      <c r="A14383" s="4" t="str">
        <f>HYPERLINK("http://www.autodoc.ru/Web/price/art/VWTGN07161?analog=on","VWTGN07161")</f>
        <v>VWTGN07161</v>
      </c>
      <c r="B14383" s="1" t="s">
        <v>21850</v>
      </c>
      <c r="C14383" s="1" t="s">
        <v>764</v>
      </c>
      <c r="D14383" t="s">
        <v>21851</v>
      </c>
    </row>
    <row r="14384" spans="1:4" x14ac:dyDescent="0.25">
      <c r="A14384" s="4" t="str">
        <f>HYPERLINK("http://www.autodoc.ru/Web/price/art/VWTGN07162?analog=on","VWTGN07162")</f>
        <v>VWTGN07162</v>
      </c>
      <c r="B14384" s="1" t="s">
        <v>21852</v>
      </c>
      <c r="C14384" s="1" t="s">
        <v>764</v>
      </c>
      <c r="D14384" t="s">
        <v>21853</v>
      </c>
    </row>
    <row r="14385" spans="1:4" x14ac:dyDescent="0.25">
      <c r="A14385" s="4" t="str">
        <f>HYPERLINK("http://www.autodoc.ru/Web/price/art/VWTGN07190L?analog=on","VWTGN07190L")</f>
        <v>VWTGN07190L</v>
      </c>
      <c r="B14385" s="1" t="s">
        <v>21854</v>
      </c>
      <c r="C14385" s="1" t="s">
        <v>3771</v>
      </c>
      <c r="D14385" t="s">
        <v>21855</v>
      </c>
    </row>
    <row r="14386" spans="1:4" x14ac:dyDescent="0.25">
      <c r="A14386" s="4" t="str">
        <f>HYPERLINK("http://www.autodoc.ru/Web/price/art/VWTGN11190L?analog=on","VWTGN11190L")</f>
        <v>VWTGN11190L</v>
      </c>
      <c r="B14386" s="1" t="s">
        <v>21856</v>
      </c>
      <c r="C14386" s="1" t="s">
        <v>1470</v>
      </c>
      <c r="D14386" t="s">
        <v>21857</v>
      </c>
    </row>
    <row r="14387" spans="1:4" x14ac:dyDescent="0.25">
      <c r="A14387" s="4" t="str">
        <f>HYPERLINK("http://www.autodoc.ru/Web/price/art/VWTGN07190R?analog=on","VWTGN07190R")</f>
        <v>VWTGN07190R</v>
      </c>
      <c r="B14387" s="1" t="s">
        <v>21858</v>
      </c>
      <c r="C14387" s="1" t="s">
        <v>3771</v>
      </c>
      <c r="D14387" t="s">
        <v>21859</v>
      </c>
    </row>
    <row r="14388" spans="1:4" x14ac:dyDescent="0.25">
      <c r="A14388" s="4" t="str">
        <f>HYPERLINK("http://www.autodoc.ru/Web/price/art/VWTGN11190R?analog=on","VWTGN11190R")</f>
        <v>VWTGN11190R</v>
      </c>
      <c r="B14388" s="1" t="s">
        <v>21860</v>
      </c>
      <c r="C14388" s="1" t="s">
        <v>1470</v>
      </c>
      <c r="D14388" t="s">
        <v>21861</v>
      </c>
    </row>
    <row r="14389" spans="1:4" x14ac:dyDescent="0.25">
      <c r="A14389" s="4" t="str">
        <f>HYPERLINK("http://www.autodoc.ru/Web/price/art/VWTGN11191?analog=on","VWTGN11191")</f>
        <v>VWTGN11191</v>
      </c>
      <c r="B14389" s="1" t="s">
        <v>21862</v>
      </c>
      <c r="C14389" s="1" t="s">
        <v>1470</v>
      </c>
      <c r="D14389" t="s">
        <v>21863</v>
      </c>
    </row>
    <row r="14390" spans="1:4" x14ac:dyDescent="0.25">
      <c r="A14390" s="4" t="str">
        <f>HYPERLINK("http://www.autodoc.ru/Web/price/art/VWTGN11192?analog=on","VWTGN11192")</f>
        <v>VWTGN11192</v>
      </c>
      <c r="B14390" s="1" t="s">
        <v>21864</v>
      </c>
      <c r="C14390" s="1" t="s">
        <v>1470</v>
      </c>
      <c r="D14390" t="s">
        <v>21865</v>
      </c>
    </row>
    <row r="14391" spans="1:4" x14ac:dyDescent="0.25">
      <c r="A14391" s="4" t="str">
        <f>HYPERLINK("http://www.autodoc.ru/Web/price/art/VWTGN11193L?analog=on","VWTGN11193L")</f>
        <v>VWTGN11193L</v>
      </c>
      <c r="B14391" s="1" t="s">
        <v>21866</v>
      </c>
      <c r="C14391" s="1" t="s">
        <v>1470</v>
      </c>
      <c r="D14391" t="s">
        <v>21867</v>
      </c>
    </row>
    <row r="14392" spans="1:4" x14ac:dyDescent="0.25">
      <c r="A14392" s="4" t="str">
        <f>HYPERLINK("http://www.autodoc.ru/Web/price/art/VWTGN11193R?analog=on","VWTGN11193R")</f>
        <v>VWTGN11193R</v>
      </c>
      <c r="B14392" s="1" t="s">
        <v>21868</v>
      </c>
      <c r="C14392" s="1" t="s">
        <v>1470</v>
      </c>
      <c r="D14392" t="s">
        <v>21869</v>
      </c>
    </row>
    <row r="14393" spans="1:4" x14ac:dyDescent="0.25">
      <c r="A14393" s="4" t="str">
        <f>HYPERLINK("http://www.autodoc.ru/Web/price/art/VWTGN11194L?analog=on","VWTGN11194L")</f>
        <v>VWTGN11194L</v>
      </c>
      <c r="B14393" s="1" t="s">
        <v>21870</v>
      </c>
      <c r="C14393" s="1" t="s">
        <v>1470</v>
      </c>
      <c r="D14393" t="s">
        <v>21871</v>
      </c>
    </row>
    <row r="14394" spans="1:4" x14ac:dyDescent="0.25">
      <c r="A14394" s="4" t="str">
        <f>HYPERLINK("http://www.autodoc.ru/Web/price/art/VWTGN11194R?analog=on","VWTGN11194R")</f>
        <v>VWTGN11194R</v>
      </c>
      <c r="B14394" s="1" t="s">
        <v>21872</v>
      </c>
      <c r="C14394" s="1" t="s">
        <v>1470</v>
      </c>
      <c r="D14394" t="s">
        <v>21873</v>
      </c>
    </row>
    <row r="14395" spans="1:4" x14ac:dyDescent="0.25">
      <c r="A14395" s="4" t="str">
        <f>HYPERLINK("http://www.autodoc.ru/Web/price/art/VWTGN11195L?analog=on","VWTGN11195L")</f>
        <v>VWTGN11195L</v>
      </c>
      <c r="B14395" s="1" t="s">
        <v>21874</v>
      </c>
      <c r="C14395" s="1" t="s">
        <v>1470</v>
      </c>
      <c r="D14395" t="s">
        <v>21871</v>
      </c>
    </row>
    <row r="14396" spans="1:4" x14ac:dyDescent="0.25">
      <c r="A14396" s="4" t="str">
        <f>HYPERLINK("http://www.autodoc.ru/Web/price/art/VWTGN11195R?analog=on","VWTGN11195R")</f>
        <v>VWTGN11195R</v>
      </c>
      <c r="B14396" s="1" t="s">
        <v>21875</v>
      </c>
      <c r="C14396" s="1" t="s">
        <v>1470</v>
      </c>
      <c r="D14396" t="s">
        <v>21873</v>
      </c>
    </row>
    <row r="14397" spans="1:4" x14ac:dyDescent="0.25">
      <c r="A14397" s="4" t="str">
        <f>HYPERLINK("http://www.autodoc.ru/Web/price/art/VWTGN07220?analog=on","VWTGN07220")</f>
        <v>VWTGN07220</v>
      </c>
      <c r="B14397" s="1" t="s">
        <v>21876</v>
      </c>
      <c r="C14397" s="1" t="s">
        <v>764</v>
      </c>
      <c r="D14397" t="s">
        <v>21877</v>
      </c>
    </row>
    <row r="14398" spans="1:4" x14ac:dyDescent="0.25">
      <c r="A14398" s="4" t="str">
        <f>HYPERLINK("http://www.autodoc.ru/Web/price/art/VWTGN07240?analog=on","VWTGN07240")</f>
        <v>VWTGN07240</v>
      </c>
      <c r="B14398" s="1" t="s">
        <v>21878</v>
      </c>
      <c r="C14398" s="1" t="s">
        <v>764</v>
      </c>
      <c r="D14398" t="s">
        <v>21879</v>
      </c>
    </row>
    <row r="14399" spans="1:4" x14ac:dyDescent="0.25">
      <c r="A14399" s="4" t="str">
        <f>HYPERLINK("http://www.autodoc.ru/Web/price/art/VWTGN07241?analog=on","VWTGN07241")</f>
        <v>VWTGN07241</v>
      </c>
      <c r="B14399" s="1" t="s">
        <v>21880</v>
      </c>
      <c r="C14399" s="1" t="s">
        <v>764</v>
      </c>
      <c r="D14399" t="s">
        <v>21881</v>
      </c>
    </row>
    <row r="14400" spans="1:4" x14ac:dyDescent="0.25">
      <c r="A14400" s="4" t="str">
        <f>HYPERLINK("http://www.autodoc.ru/Web/price/art/VWTGN07270L?analog=on","VWTGN07270L")</f>
        <v>VWTGN07270L</v>
      </c>
      <c r="B14400" s="1" t="s">
        <v>21882</v>
      </c>
      <c r="C14400" s="1" t="s">
        <v>764</v>
      </c>
      <c r="D14400" t="s">
        <v>21883</v>
      </c>
    </row>
    <row r="14401" spans="1:4" x14ac:dyDescent="0.25">
      <c r="A14401" s="4" t="str">
        <f>HYPERLINK("http://www.autodoc.ru/Web/price/art/VWTGN07270R?analog=on","VWTGN07270R")</f>
        <v>VWTGN07270R</v>
      </c>
      <c r="B14401" s="1" t="s">
        <v>21884</v>
      </c>
      <c r="C14401" s="1" t="s">
        <v>764</v>
      </c>
      <c r="D14401" t="s">
        <v>21885</v>
      </c>
    </row>
    <row r="14402" spans="1:4" x14ac:dyDescent="0.25">
      <c r="A14402" s="4" t="str">
        <f>HYPERLINK("http://www.autodoc.ru/Web/price/art/VWTGN07271L?analog=on","VWTGN07271L")</f>
        <v>VWTGN07271L</v>
      </c>
      <c r="B14402" s="1" t="s">
        <v>21882</v>
      </c>
      <c r="C14402" s="1" t="s">
        <v>764</v>
      </c>
      <c r="D14402" t="s">
        <v>21886</v>
      </c>
    </row>
    <row r="14403" spans="1:4" x14ac:dyDescent="0.25">
      <c r="A14403" s="4" t="str">
        <f>HYPERLINK("http://www.autodoc.ru/Web/price/art/VWTGN07271R?analog=on","VWTGN07271R")</f>
        <v>VWTGN07271R</v>
      </c>
      <c r="B14403" s="1" t="s">
        <v>21884</v>
      </c>
      <c r="C14403" s="1" t="s">
        <v>764</v>
      </c>
      <c r="D14403" t="s">
        <v>21887</v>
      </c>
    </row>
    <row r="14404" spans="1:4" x14ac:dyDescent="0.25">
      <c r="A14404" s="4" t="str">
        <f>HYPERLINK("http://www.autodoc.ru/Web/price/art/VWTGN07290N?analog=on","VWTGN07290N")</f>
        <v>VWTGN07290N</v>
      </c>
      <c r="B14404" s="1" t="s">
        <v>21888</v>
      </c>
      <c r="C14404" s="1" t="s">
        <v>764</v>
      </c>
      <c r="D14404" t="s">
        <v>21889</v>
      </c>
    </row>
    <row r="14405" spans="1:4" x14ac:dyDescent="0.25">
      <c r="A14405" s="4" t="str">
        <f>HYPERLINK("http://www.autodoc.ru/Web/price/art/VWTGN07300L?analog=on","VWTGN07300L")</f>
        <v>VWTGN07300L</v>
      </c>
      <c r="B14405" s="1" t="s">
        <v>21890</v>
      </c>
      <c r="C14405" s="1" t="s">
        <v>764</v>
      </c>
      <c r="D14405" t="s">
        <v>21891</v>
      </c>
    </row>
    <row r="14406" spans="1:4" x14ac:dyDescent="0.25">
      <c r="A14406" s="4" t="str">
        <f>HYPERLINK("http://www.autodoc.ru/Web/price/art/VWTGN07300R?analog=on","VWTGN07300R")</f>
        <v>VWTGN07300R</v>
      </c>
      <c r="B14406" s="1" t="s">
        <v>21892</v>
      </c>
      <c r="C14406" s="1" t="s">
        <v>764</v>
      </c>
      <c r="D14406" t="s">
        <v>21893</v>
      </c>
    </row>
    <row r="14407" spans="1:4" x14ac:dyDescent="0.25">
      <c r="A14407" s="4" t="str">
        <f>HYPERLINK("http://www.autodoc.ru/Web/price/art/VWTGN07301L?analog=on","VWTGN07301L")</f>
        <v>VWTGN07301L</v>
      </c>
      <c r="B14407" s="1" t="s">
        <v>21890</v>
      </c>
      <c r="C14407" s="1" t="s">
        <v>764</v>
      </c>
      <c r="D14407" t="s">
        <v>21894</v>
      </c>
    </row>
    <row r="14408" spans="1:4" x14ac:dyDescent="0.25">
      <c r="A14408" s="4" t="str">
        <f>HYPERLINK("http://www.autodoc.ru/Web/price/art/VWTGN07301R?analog=on","VWTGN07301R")</f>
        <v>VWTGN07301R</v>
      </c>
      <c r="B14408" s="1" t="s">
        <v>21892</v>
      </c>
      <c r="C14408" s="1" t="s">
        <v>764</v>
      </c>
      <c r="D14408" t="s">
        <v>21895</v>
      </c>
    </row>
    <row r="14409" spans="1:4" x14ac:dyDescent="0.25">
      <c r="A14409" s="4" t="str">
        <f>HYPERLINK("http://www.autodoc.ru/Web/price/art/VWTGN07310N?analog=on","VWTGN07310N")</f>
        <v>VWTGN07310N</v>
      </c>
      <c r="C14409" s="1" t="s">
        <v>764</v>
      </c>
      <c r="D14409" t="s">
        <v>21896</v>
      </c>
    </row>
    <row r="14410" spans="1:4" x14ac:dyDescent="0.25">
      <c r="A14410" s="4" t="str">
        <f>HYPERLINK("http://www.autodoc.ru/Web/price/art/VWTGN07330?analog=on","VWTGN07330")</f>
        <v>VWTGN07330</v>
      </c>
      <c r="B14410" s="1" t="s">
        <v>21897</v>
      </c>
      <c r="C14410" s="1" t="s">
        <v>764</v>
      </c>
      <c r="D14410" t="s">
        <v>21898</v>
      </c>
    </row>
    <row r="14411" spans="1:4" x14ac:dyDescent="0.25">
      <c r="A14411" s="4" t="str">
        <f>HYPERLINK("http://www.autodoc.ru/Web/price/art/VWTGN07360?analog=on","VWTGN07360")</f>
        <v>VWTGN07360</v>
      </c>
      <c r="B14411" s="1" t="s">
        <v>21899</v>
      </c>
      <c r="C14411" s="1" t="s">
        <v>764</v>
      </c>
      <c r="D14411" t="s">
        <v>21900</v>
      </c>
    </row>
    <row r="14412" spans="1:4" x14ac:dyDescent="0.25">
      <c r="A14412" s="4" t="str">
        <f>HYPERLINK("http://www.autodoc.ru/Web/price/art/VWTGN07361?analog=on","VWTGN07361")</f>
        <v>VWTGN07361</v>
      </c>
      <c r="B14412" s="1" t="s">
        <v>21901</v>
      </c>
      <c r="C14412" s="1" t="s">
        <v>764</v>
      </c>
      <c r="D14412" t="s">
        <v>21902</v>
      </c>
    </row>
    <row r="14413" spans="1:4" x14ac:dyDescent="0.25">
      <c r="A14413" s="4" t="str">
        <f>HYPERLINK("http://www.autodoc.ru/Web/price/art/VWTGN084A0N?analog=on","VWTGN084A0N")</f>
        <v>VWTGN084A0N</v>
      </c>
      <c r="C14413" s="1" t="s">
        <v>483</v>
      </c>
      <c r="D14413" t="s">
        <v>21903</v>
      </c>
    </row>
    <row r="14414" spans="1:4" x14ac:dyDescent="0.25">
      <c r="A14414" s="4" t="str">
        <f>HYPERLINK("http://www.autodoc.ru/Web/price/art/VWTGN084A1N?analog=on","VWTGN084A1N")</f>
        <v>VWTGN084A1N</v>
      </c>
      <c r="C14414" s="1" t="s">
        <v>483</v>
      </c>
      <c r="D14414" t="s">
        <v>21904</v>
      </c>
    </row>
    <row r="14415" spans="1:4" x14ac:dyDescent="0.25">
      <c r="A14415" s="4" t="str">
        <f>HYPERLINK("http://www.autodoc.ru/Web/price/art/VWTGN084A2N?analog=on","VWTGN084A2N")</f>
        <v>VWTGN084A2N</v>
      </c>
      <c r="C14415" s="1" t="s">
        <v>483</v>
      </c>
      <c r="D14415" t="s">
        <v>21904</v>
      </c>
    </row>
    <row r="14416" spans="1:4" x14ac:dyDescent="0.25">
      <c r="A14416" s="4" t="str">
        <f>HYPERLINK("http://www.autodoc.ru/Web/price/art/VWTGN084B0N?analog=on","VWTGN084B0N")</f>
        <v>VWTGN084B0N</v>
      </c>
      <c r="C14416" s="1" t="s">
        <v>483</v>
      </c>
      <c r="D14416" t="s">
        <v>21905</v>
      </c>
    </row>
    <row r="14417" spans="1:4" x14ac:dyDescent="0.25">
      <c r="A14417" s="4" t="str">
        <f>HYPERLINK("http://www.autodoc.ru/Web/price/art/VWTGN074D0L?analog=on","VWTGN074D0L")</f>
        <v>VWTGN074D0L</v>
      </c>
      <c r="B14417" s="1" t="s">
        <v>21906</v>
      </c>
      <c r="C14417" s="1" t="s">
        <v>764</v>
      </c>
      <c r="D14417" t="s">
        <v>21907</v>
      </c>
    </row>
    <row r="14418" spans="1:4" x14ac:dyDescent="0.25">
      <c r="A14418" s="4" t="str">
        <f>HYPERLINK("http://www.autodoc.ru/Web/price/art/VWTGN074D0R?analog=on","VWTGN074D0R")</f>
        <v>VWTGN074D0R</v>
      </c>
      <c r="B14418" s="1" t="s">
        <v>21908</v>
      </c>
      <c r="C14418" s="1" t="s">
        <v>764</v>
      </c>
      <c r="D14418" t="s">
        <v>21909</v>
      </c>
    </row>
    <row r="14419" spans="1:4" x14ac:dyDescent="0.25">
      <c r="A14419" s="4" t="str">
        <f>HYPERLINK("http://www.autodoc.ru/Web/price/art/VWTGN07450XL?analog=on","VWTGN07450XL")</f>
        <v>VWTGN07450XL</v>
      </c>
      <c r="B14419" s="1" t="s">
        <v>21910</v>
      </c>
      <c r="C14419" s="1" t="s">
        <v>764</v>
      </c>
      <c r="D14419" t="s">
        <v>21911</v>
      </c>
    </row>
    <row r="14420" spans="1:4" x14ac:dyDescent="0.25">
      <c r="A14420" s="4" t="str">
        <f>HYPERLINK("http://www.autodoc.ru/Web/price/art/VWTGN07450XR?analog=on","VWTGN07450XR")</f>
        <v>VWTGN07450XR</v>
      </c>
      <c r="B14420" s="1" t="s">
        <v>21912</v>
      </c>
      <c r="C14420" s="1" t="s">
        <v>764</v>
      </c>
      <c r="D14420" t="s">
        <v>21913</v>
      </c>
    </row>
    <row r="14421" spans="1:4" x14ac:dyDescent="0.25">
      <c r="A14421" s="4" t="str">
        <f>HYPERLINK("http://www.autodoc.ru/Web/price/art/VWTGN07451XL?analog=on","VWTGN07451XL")</f>
        <v>VWTGN07451XL</v>
      </c>
      <c r="B14421" s="1" t="s">
        <v>21914</v>
      </c>
      <c r="C14421" s="1" t="s">
        <v>764</v>
      </c>
      <c r="D14421" t="s">
        <v>21915</v>
      </c>
    </row>
    <row r="14422" spans="1:4" x14ac:dyDescent="0.25">
      <c r="A14422" s="4" t="str">
        <f>HYPERLINK("http://www.autodoc.ru/Web/price/art/VWTGN07451XR?analog=on","VWTGN07451XR")</f>
        <v>VWTGN07451XR</v>
      </c>
      <c r="B14422" s="1" t="s">
        <v>21916</v>
      </c>
      <c r="C14422" s="1" t="s">
        <v>764</v>
      </c>
      <c r="D14422" t="s">
        <v>21917</v>
      </c>
    </row>
    <row r="14423" spans="1:4" x14ac:dyDescent="0.25">
      <c r="A14423" s="4" t="str">
        <f>HYPERLINK("http://www.autodoc.ru/Web/price/art/VWTGN07452L?analog=on","VWTGN07452L")</f>
        <v>VWTGN07452L</v>
      </c>
      <c r="B14423" s="1" t="s">
        <v>21910</v>
      </c>
      <c r="C14423" s="1" t="s">
        <v>764</v>
      </c>
      <c r="D14423" t="s">
        <v>21918</v>
      </c>
    </row>
    <row r="14424" spans="1:4" x14ac:dyDescent="0.25">
      <c r="A14424" s="4" t="str">
        <f>HYPERLINK("http://www.autodoc.ru/Web/price/art/VWTGN07452R?analog=on","VWTGN07452R")</f>
        <v>VWTGN07452R</v>
      </c>
      <c r="B14424" s="1" t="s">
        <v>21912</v>
      </c>
      <c r="C14424" s="1" t="s">
        <v>764</v>
      </c>
      <c r="D14424" t="s">
        <v>21919</v>
      </c>
    </row>
    <row r="14425" spans="1:4" x14ac:dyDescent="0.25">
      <c r="A14425" s="4" t="str">
        <f>HYPERLINK("http://www.autodoc.ru/Web/price/art/VWTGN07453XL?analog=on","VWTGN07453XL")</f>
        <v>VWTGN07453XL</v>
      </c>
      <c r="B14425" s="1" t="s">
        <v>21920</v>
      </c>
      <c r="C14425" s="1" t="s">
        <v>764</v>
      </c>
      <c r="D14425" t="s">
        <v>21921</v>
      </c>
    </row>
    <row r="14426" spans="1:4" x14ac:dyDescent="0.25">
      <c r="A14426" s="4" t="str">
        <f>HYPERLINK("http://www.autodoc.ru/Web/price/art/VWTGN07453XR?analog=on","VWTGN07453XR")</f>
        <v>VWTGN07453XR</v>
      </c>
      <c r="B14426" s="1" t="s">
        <v>21922</v>
      </c>
      <c r="C14426" s="1" t="s">
        <v>764</v>
      </c>
      <c r="D14426" t="s">
        <v>21923</v>
      </c>
    </row>
    <row r="14427" spans="1:4" x14ac:dyDescent="0.25">
      <c r="A14427" s="4" t="str">
        <f>HYPERLINK("http://www.autodoc.ru/Web/price/art/VWTGN07460L?analog=on","VWTGN07460L")</f>
        <v>VWTGN07460L</v>
      </c>
      <c r="B14427" s="1" t="s">
        <v>21924</v>
      </c>
      <c r="C14427" s="1" t="s">
        <v>764</v>
      </c>
      <c r="D14427" t="s">
        <v>21925</v>
      </c>
    </row>
    <row r="14428" spans="1:4" x14ac:dyDescent="0.25">
      <c r="A14428" s="4" t="str">
        <f>HYPERLINK("http://www.autodoc.ru/Web/price/art/VWTGN07460R?analog=on","VWTGN07460R")</f>
        <v>VWTGN07460R</v>
      </c>
      <c r="B14428" s="1" t="s">
        <v>21926</v>
      </c>
      <c r="C14428" s="1" t="s">
        <v>764</v>
      </c>
      <c r="D14428" t="s">
        <v>21927</v>
      </c>
    </row>
    <row r="14429" spans="1:4" x14ac:dyDescent="0.25">
      <c r="A14429" s="4" t="str">
        <f>HYPERLINK("http://www.autodoc.ru/Web/price/art/VWTGN074G0?analog=on","VWTGN074G0")</f>
        <v>VWTGN074G0</v>
      </c>
      <c r="B14429" s="1" t="s">
        <v>21928</v>
      </c>
      <c r="C14429" s="1" t="s">
        <v>764</v>
      </c>
      <c r="D14429" t="s">
        <v>21929</v>
      </c>
    </row>
    <row r="14430" spans="1:4" x14ac:dyDescent="0.25">
      <c r="A14430" s="4" t="str">
        <f>HYPERLINK("http://www.autodoc.ru/Web/price/art/VWTGN074G1?analog=on","VWTGN074G1")</f>
        <v>VWTGN074G1</v>
      </c>
      <c r="B14430" s="1" t="s">
        <v>21930</v>
      </c>
      <c r="C14430" s="1" t="s">
        <v>764</v>
      </c>
      <c r="D14430" t="s">
        <v>21931</v>
      </c>
    </row>
    <row r="14431" spans="1:4" x14ac:dyDescent="0.25">
      <c r="A14431" s="4" t="str">
        <f>HYPERLINK("http://www.autodoc.ru/Web/price/art/VWTGN07510L?analog=on","VWTGN07510L")</f>
        <v>VWTGN07510L</v>
      </c>
      <c r="B14431" s="1" t="s">
        <v>21932</v>
      </c>
      <c r="C14431" s="1" t="s">
        <v>764</v>
      </c>
      <c r="D14431" t="s">
        <v>21933</v>
      </c>
    </row>
    <row r="14432" spans="1:4" x14ac:dyDescent="0.25">
      <c r="A14432" s="4" t="str">
        <f>HYPERLINK("http://www.autodoc.ru/Web/price/art/VWTGN07510R?analog=on","VWTGN07510R")</f>
        <v>VWTGN07510R</v>
      </c>
      <c r="B14432" s="1" t="s">
        <v>21934</v>
      </c>
      <c r="C14432" s="1" t="s">
        <v>764</v>
      </c>
      <c r="D14432" t="s">
        <v>21935</v>
      </c>
    </row>
    <row r="14433" spans="1:4" x14ac:dyDescent="0.25">
      <c r="A14433" s="4" t="str">
        <f>HYPERLINK("http://www.autodoc.ru/Web/price/art/VWTGN07520L?analog=on","VWTGN07520L")</f>
        <v>VWTGN07520L</v>
      </c>
      <c r="B14433" s="1" t="s">
        <v>21936</v>
      </c>
      <c r="C14433" s="1" t="s">
        <v>764</v>
      </c>
      <c r="D14433" t="s">
        <v>21937</v>
      </c>
    </row>
    <row r="14434" spans="1:4" x14ac:dyDescent="0.25">
      <c r="A14434" s="4" t="str">
        <f>HYPERLINK("http://www.autodoc.ru/Web/price/art/VWTGN07520R?analog=on","VWTGN07520R")</f>
        <v>VWTGN07520R</v>
      </c>
      <c r="B14434" s="1" t="s">
        <v>21938</v>
      </c>
      <c r="C14434" s="1" t="s">
        <v>764</v>
      </c>
      <c r="D14434" t="s">
        <v>21939</v>
      </c>
    </row>
    <row r="14435" spans="1:4" x14ac:dyDescent="0.25">
      <c r="A14435" s="4" t="str">
        <f>HYPERLINK("http://www.autodoc.ru/Web/price/art/VWTGN07560L?analog=on","VWTGN07560L")</f>
        <v>VWTGN07560L</v>
      </c>
      <c r="B14435" s="1" t="s">
        <v>21940</v>
      </c>
      <c r="C14435" s="1" t="s">
        <v>764</v>
      </c>
      <c r="D14435" t="s">
        <v>21941</v>
      </c>
    </row>
    <row r="14436" spans="1:4" x14ac:dyDescent="0.25">
      <c r="A14436" s="4" t="str">
        <f>HYPERLINK("http://www.autodoc.ru/Web/price/art/VWTGN07560R?analog=on","VWTGN07560R")</f>
        <v>VWTGN07560R</v>
      </c>
      <c r="B14436" s="1" t="s">
        <v>21942</v>
      </c>
      <c r="C14436" s="1" t="s">
        <v>764</v>
      </c>
      <c r="D14436" t="s">
        <v>21943</v>
      </c>
    </row>
    <row r="14437" spans="1:4" x14ac:dyDescent="0.25">
      <c r="A14437" s="4" t="str">
        <f>HYPERLINK("http://www.autodoc.ru/Web/price/art/VWTGN07600?analog=on","VWTGN07600")</f>
        <v>VWTGN07600</v>
      </c>
      <c r="B14437" s="1" t="s">
        <v>21944</v>
      </c>
      <c r="C14437" s="1" t="s">
        <v>764</v>
      </c>
      <c r="D14437" t="s">
        <v>21945</v>
      </c>
    </row>
    <row r="14438" spans="1:4" x14ac:dyDescent="0.25">
      <c r="A14438" s="4" t="str">
        <f>HYPERLINK("http://www.autodoc.ru/Web/price/art/VWTGN11640?analog=on","VWTGN11640")</f>
        <v>VWTGN11640</v>
      </c>
      <c r="B14438" s="1" t="s">
        <v>21946</v>
      </c>
      <c r="C14438" s="1" t="s">
        <v>1470</v>
      </c>
      <c r="D14438" t="s">
        <v>21947</v>
      </c>
    </row>
    <row r="14439" spans="1:4" x14ac:dyDescent="0.25">
      <c r="A14439" s="4" t="str">
        <f>HYPERLINK("http://www.autodoc.ru/Web/price/art/VWTGN07640?analog=on","VWTGN07640")</f>
        <v>VWTGN07640</v>
      </c>
      <c r="B14439" s="1" t="s">
        <v>21948</v>
      </c>
      <c r="C14439" s="1" t="s">
        <v>764</v>
      </c>
      <c r="D14439" t="s">
        <v>21949</v>
      </c>
    </row>
    <row r="14440" spans="1:4" x14ac:dyDescent="0.25">
      <c r="A14440" s="4" t="str">
        <f>HYPERLINK("http://www.autodoc.ru/Web/price/art/VWTGN07641?analog=on","VWTGN07641")</f>
        <v>VWTGN07641</v>
      </c>
      <c r="B14440" s="1" t="s">
        <v>21950</v>
      </c>
      <c r="C14440" s="1" t="s">
        <v>764</v>
      </c>
      <c r="D14440" t="s">
        <v>21951</v>
      </c>
    </row>
    <row r="14441" spans="1:4" x14ac:dyDescent="0.25">
      <c r="A14441" s="4" t="str">
        <f>HYPERLINK("http://www.autodoc.ru/Web/price/art/VWTGN07642?analog=on","VWTGN07642")</f>
        <v>VWTGN07642</v>
      </c>
      <c r="B14441" s="1" t="s">
        <v>21952</v>
      </c>
      <c r="C14441" s="1" t="s">
        <v>764</v>
      </c>
      <c r="D14441" t="s">
        <v>21953</v>
      </c>
    </row>
    <row r="14442" spans="1:4" x14ac:dyDescent="0.25">
      <c r="A14442" s="4" t="str">
        <f>HYPERLINK("http://www.autodoc.ru/Web/price/art/VWTGN07643?analog=on","VWTGN07643")</f>
        <v>VWTGN07643</v>
      </c>
      <c r="B14442" s="1" t="s">
        <v>21954</v>
      </c>
      <c r="C14442" s="1" t="s">
        <v>764</v>
      </c>
      <c r="D14442" t="s">
        <v>21955</v>
      </c>
    </row>
    <row r="14443" spans="1:4" x14ac:dyDescent="0.25">
      <c r="A14443" s="4" t="str">
        <f>HYPERLINK("http://www.autodoc.ru/Web/price/art/VWTGN07680?analog=on","VWTGN07680")</f>
        <v>VWTGN07680</v>
      </c>
      <c r="B14443" s="1" t="s">
        <v>21956</v>
      </c>
      <c r="C14443" s="1" t="s">
        <v>764</v>
      </c>
      <c r="D14443" t="s">
        <v>21957</v>
      </c>
    </row>
    <row r="14444" spans="1:4" x14ac:dyDescent="0.25">
      <c r="A14444" s="4" t="str">
        <f>HYPERLINK("http://www.autodoc.ru/Web/price/art/VWTGN07740L?analog=on","VWTGN07740L")</f>
        <v>VWTGN07740L</v>
      </c>
      <c r="B14444" s="1" t="s">
        <v>21958</v>
      </c>
      <c r="C14444" s="1" t="s">
        <v>3771</v>
      </c>
      <c r="D14444" t="s">
        <v>21959</v>
      </c>
    </row>
    <row r="14445" spans="1:4" x14ac:dyDescent="0.25">
      <c r="A14445" s="4" t="str">
        <f>HYPERLINK("http://www.autodoc.ru/Web/price/art/VWTGN11740L?analog=on","VWTGN11740L")</f>
        <v>VWTGN11740L</v>
      </c>
      <c r="B14445" s="1" t="s">
        <v>21960</v>
      </c>
      <c r="C14445" s="1" t="s">
        <v>1470</v>
      </c>
      <c r="D14445" t="s">
        <v>21959</v>
      </c>
    </row>
    <row r="14446" spans="1:4" x14ac:dyDescent="0.25">
      <c r="A14446" s="4" t="str">
        <f>HYPERLINK("http://www.autodoc.ru/Web/price/art/VWTGN11740R?analog=on","VWTGN11740R")</f>
        <v>VWTGN11740R</v>
      </c>
      <c r="B14446" s="1" t="s">
        <v>21961</v>
      </c>
      <c r="C14446" s="1" t="s">
        <v>1470</v>
      </c>
      <c r="D14446" t="s">
        <v>21962</v>
      </c>
    </row>
    <row r="14447" spans="1:4" x14ac:dyDescent="0.25">
      <c r="A14447" s="4" t="str">
        <f>HYPERLINK("http://www.autodoc.ru/Web/price/art/VWTGN07740R?analog=on","VWTGN07740R")</f>
        <v>VWTGN07740R</v>
      </c>
      <c r="B14447" s="1" t="s">
        <v>21963</v>
      </c>
      <c r="C14447" s="1" t="s">
        <v>3771</v>
      </c>
      <c r="D14447" t="s">
        <v>21962</v>
      </c>
    </row>
    <row r="14448" spans="1:4" x14ac:dyDescent="0.25">
      <c r="A14448" s="4" t="str">
        <f>HYPERLINK("http://www.autodoc.ru/Web/price/art/VWTGN11750L?analog=on","VWTGN11750L")</f>
        <v>VWTGN11750L</v>
      </c>
      <c r="B14448" s="1" t="s">
        <v>21964</v>
      </c>
      <c r="C14448" s="1" t="s">
        <v>1470</v>
      </c>
      <c r="D14448" t="s">
        <v>21965</v>
      </c>
    </row>
    <row r="14449" spans="1:4" x14ac:dyDescent="0.25">
      <c r="A14449" s="4" t="str">
        <f>HYPERLINK("http://www.autodoc.ru/Web/price/art/VWTGN07750L?analog=on","VWTGN07750L")</f>
        <v>VWTGN07750L</v>
      </c>
      <c r="B14449" s="1" t="s">
        <v>21966</v>
      </c>
      <c r="C14449" s="1" t="s">
        <v>3771</v>
      </c>
      <c r="D14449" t="s">
        <v>21965</v>
      </c>
    </row>
    <row r="14450" spans="1:4" x14ac:dyDescent="0.25">
      <c r="A14450" s="4" t="str">
        <f>HYPERLINK("http://www.autodoc.ru/Web/price/art/VWTGN07750R?analog=on","VWTGN07750R")</f>
        <v>VWTGN07750R</v>
      </c>
      <c r="B14450" s="1" t="s">
        <v>21967</v>
      </c>
      <c r="C14450" s="1" t="s">
        <v>3771</v>
      </c>
      <c r="D14450" t="s">
        <v>21968</v>
      </c>
    </row>
    <row r="14451" spans="1:4" x14ac:dyDescent="0.25">
      <c r="A14451" s="4" t="str">
        <f>HYPERLINK("http://www.autodoc.ru/Web/price/art/VWTGN11750R?analog=on","VWTGN11750R")</f>
        <v>VWTGN11750R</v>
      </c>
      <c r="B14451" s="1" t="s">
        <v>21969</v>
      </c>
      <c r="C14451" s="1" t="s">
        <v>1470</v>
      </c>
      <c r="D14451" t="s">
        <v>21968</v>
      </c>
    </row>
    <row r="14452" spans="1:4" x14ac:dyDescent="0.25">
      <c r="A14452" s="4" t="str">
        <f>HYPERLINK("http://www.autodoc.ru/Web/price/art/VWTGN11760N?analog=on","VWTGN11760N")</f>
        <v>VWTGN11760N</v>
      </c>
      <c r="B14452" s="1" t="s">
        <v>21970</v>
      </c>
      <c r="C14452" s="1" t="s">
        <v>1470</v>
      </c>
      <c r="D14452" t="s">
        <v>21971</v>
      </c>
    </row>
    <row r="14453" spans="1:4" x14ac:dyDescent="0.25">
      <c r="A14453" s="4" t="str">
        <f>HYPERLINK("http://www.autodoc.ru/Web/price/art/VWTGN11761N?analog=on","VWTGN11761N")</f>
        <v>VWTGN11761N</v>
      </c>
      <c r="B14453" s="1" t="s">
        <v>21970</v>
      </c>
      <c r="C14453" s="1" t="s">
        <v>1470</v>
      </c>
      <c r="D14453" t="s">
        <v>21972</v>
      </c>
    </row>
    <row r="14454" spans="1:4" x14ac:dyDescent="0.25">
      <c r="A14454" s="4" t="str">
        <f>HYPERLINK("http://www.autodoc.ru/Web/price/art/VWPAS05810Z?analog=on","VWPAS05810Z")</f>
        <v>VWPAS05810Z</v>
      </c>
      <c r="B14454" s="1" t="s">
        <v>20854</v>
      </c>
      <c r="C14454" s="1" t="s">
        <v>725</v>
      </c>
      <c r="D14454" t="s">
        <v>20855</v>
      </c>
    </row>
    <row r="14455" spans="1:4" x14ac:dyDescent="0.25">
      <c r="A14455" s="4" t="str">
        <f>HYPERLINK("http://www.autodoc.ru/Web/price/art/VWPAS05910?analog=on","VWPAS05910")</f>
        <v>VWPAS05910</v>
      </c>
      <c r="B14455" s="1" t="s">
        <v>20856</v>
      </c>
      <c r="C14455" s="1" t="s">
        <v>725</v>
      </c>
      <c r="D14455" t="s">
        <v>20857</v>
      </c>
    </row>
    <row r="14456" spans="1:4" x14ac:dyDescent="0.25">
      <c r="A14456" s="4" t="str">
        <f>HYPERLINK("http://www.autodoc.ru/Web/price/art/VWTGN079A0L?analog=on","VWTGN079A0L")</f>
        <v>VWTGN079A0L</v>
      </c>
      <c r="B14456" s="1" t="s">
        <v>21973</v>
      </c>
      <c r="C14456" s="1" t="s">
        <v>764</v>
      </c>
      <c r="D14456" t="s">
        <v>21974</v>
      </c>
    </row>
    <row r="14457" spans="1:4" x14ac:dyDescent="0.25">
      <c r="A14457" s="4" t="str">
        <f>HYPERLINK("http://www.autodoc.ru/Web/price/art/VWTGN079A0R?analog=on","VWTGN079A0R")</f>
        <v>VWTGN079A0R</v>
      </c>
      <c r="B14457" s="1" t="s">
        <v>21975</v>
      </c>
      <c r="C14457" s="1" t="s">
        <v>764</v>
      </c>
      <c r="D14457" t="s">
        <v>21976</v>
      </c>
    </row>
    <row r="14458" spans="1:4" x14ac:dyDescent="0.25">
      <c r="A14458" s="4" t="str">
        <f>HYPERLINK("http://www.autodoc.ru/Web/price/art/VWTGN07930?analog=on","VWTGN07930")</f>
        <v>VWTGN07930</v>
      </c>
      <c r="B14458" s="1" t="s">
        <v>21977</v>
      </c>
      <c r="C14458" s="1" t="s">
        <v>764</v>
      </c>
      <c r="D14458" t="s">
        <v>21978</v>
      </c>
    </row>
    <row r="14459" spans="1:4" x14ac:dyDescent="0.25">
      <c r="A14459" s="4" t="str">
        <f>HYPERLINK("http://www.autodoc.ru/Web/price/art/VWTGN079C0L?analog=on","VWTGN079C0L")</f>
        <v>VWTGN079C0L</v>
      </c>
      <c r="B14459" s="1" t="s">
        <v>21979</v>
      </c>
      <c r="C14459" s="1" t="s">
        <v>764</v>
      </c>
      <c r="D14459" t="s">
        <v>21980</v>
      </c>
    </row>
    <row r="14460" spans="1:4" x14ac:dyDescent="0.25">
      <c r="A14460" s="4" t="str">
        <f>HYPERLINK("http://www.autodoc.ru/Web/price/art/VWTGN129C0L?analog=on","VWTGN129C0L")</f>
        <v>VWTGN129C0L</v>
      </c>
      <c r="B14460" s="1" t="s">
        <v>21981</v>
      </c>
      <c r="C14460" s="1" t="s">
        <v>546</v>
      </c>
      <c r="D14460" t="s">
        <v>21980</v>
      </c>
    </row>
    <row r="14461" spans="1:4" x14ac:dyDescent="0.25">
      <c r="A14461" s="4" t="str">
        <f>HYPERLINK("http://www.autodoc.ru/Web/price/art/VWTGN129C0R?analog=on","VWTGN129C0R")</f>
        <v>VWTGN129C0R</v>
      </c>
      <c r="B14461" s="1" t="s">
        <v>21982</v>
      </c>
      <c r="C14461" s="1" t="s">
        <v>546</v>
      </c>
      <c r="D14461" t="s">
        <v>21983</v>
      </c>
    </row>
    <row r="14462" spans="1:4" x14ac:dyDescent="0.25">
      <c r="A14462" s="4" t="str">
        <f>HYPERLINK("http://www.autodoc.ru/Web/price/art/VWTGN079C0R?analog=on","VWTGN079C0R")</f>
        <v>VWTGN079C0R</v>
      </c>
      <c r="B14462" s="1" t="s">
        <v>21984</v>
      </c>
      <c r="C14462" s="1" t="s">
        <v>764</v>
      </c>
      <c r="D14462" t="s">
        <v>21983</v>
      </c>
    </row>
    <row r="14463" spans="1:4" x14ac:dyDescent="0.25">
      <c r="A14463" s="4" t="str">
        <f>HYPERLINK("http://www.autodoc.ru/Web/price/art/VWTGN079D0?analog=on","VWTGN079D0")</f>
        <v>VWTGN079D0</v>
      </c>
      <c r="B14463" s="1" t="s">
        <v>21985</v>
      </c>
      <c r="C14463" s="1" t="s">
        <v>764</v>
      </c>
      <c r="D14463" t="s">
        <v>21986</v>
      </c>
    </row>
    <row r="14464" spans="1:4" x14ac:dyDescent="0.25">
      <c r="A14464" s="4" t="str">
        <f>HYPERLINK("http://www.autodoc.ru/Web/price/art/VWGLF04970?analog=on","VWGLF04970")</f>
        <v>VWGLF04970</v>
      </c>
      <c r="B14464" s="1" t="s">
        <v>18132</v>
      </c>
      <c r="C14464" s="1" t="s">
        <v>711</v>
      </c>
      <c r="D14464" t="s">
        <v>18133</v>
      </c>
    </row>
    <row r="14465" spans="1:4" x14ac:dyDescent="0.25">
      <c r="A14465" s="3" t="s">
        <v>21987</v>
      </c>
      <c r="B14465" s="3"/>
      <c r="C14465" s="3"/>
      <c r="D14465" s="3"/>
    </row>
    <row r="14466" spans="1:4" x14ac:dyDescent="0.25">
      <c r="A14466" s="4" t="str">
        <f>HYPERLINK("http://www.autodoc.ru/Web/price/art/VWTGN16000L?analog=on","VWTGN16000L")</f>
        <v>VWTGN16000L</v>
      </c>
      <c r="B14466" s="1" t="s">
        <v>21988</v>
      </c>
      <c r="C14466" s="1" t="s">
        <v>557</v>
      </c>
      <c r="D14466" t="s">
        <v>21834</v>
      </c>
    </row>
    <row r="14467" spans="1:4" x14ac:dyDescent="0.25">
      <c r="A14467" s="4" t="str">
        <f>HYPERLINK("http://www.autodoc.ru/Web/price/art/VWTGN16000R?analog=on","VWTGN16000R")</f>
        <v>VWTGN16000R</v>
      </c>
      <c r="B14467" s="1" t="s">
        <v>21989</v>
      </c>
      <c r="C14467" s="1" t="s">
        <v>557</v>
      </c>
      <c r="D14467" t="s">
        <v>21836</v>
      </c>
    </row>
    <row r="14468" spans="1:4" x14ac:dyDescent="0.25">
      <c r="A14468" s="4" t="str">
        <f>HYPERLINK("http://www.autodoc.ru/Web/price/art/VWTGN16050L?analog=on","VWTGN16050L")</f>
        <v>VWTGN16050L</v>
      </c>
      <c r="B14468" s="1" t="s">
        <v>21990</v>
      </c>
      <c r="C14468" s="1" t="s">
        <v>557</v>
      </c>
      <c r="D14468" t="s">
        <v>21991</v>
      </c>
    </row>
    <row r="14469" spans="1:4" x14ac:dyDescent="0.25">
      <c r="A14469" s="4" t="str">
        <f>HYPERLINK("http://www.autodoc.ru/Web/price/art/VWTGN16050R?analog=on","VWTGN16050R")</f>
        <v>VWTGN16050R</v>
      </c>
      <c r="B14469" s="1" t="s">
        <v>21992</v>
      </c>
      <c r="C14469" s="1" t="s">
        <v>557</v>
      </c>
      <c r="D14469" t="s">
        <v>21993</v>
      </c>
    </row>
    <row r="14470" spans="1:4" x14ac:dyDescent="0.25">
      <c r="A14470" s="4" t="str">
        <f>HYPERLINK("http://www.autodoc.ru/Web/price/art/VWTGN16051L?analog=on","VWTGN16051L")</f>
        <v>VWTGN16051L</v>
      </c>
      <c r="B14470" s="1" t="s">
        <v>21994</v>
      </c>
      <c r="C14470" s="1" t="s">
        <v>557</v>
      </c>
      <c r="D14470" t="s">
        <v>21995</v>
      </c>
    </row>
    <row r="14471" spans="1:4" x14ac:dyDescent="0.25">
      <c r="A14471" s="4" t="str">
        <f>HYPERLINK("http://www.autodoc.ru/Web/price/art/VWTGN16051R?analog=on","VWTGN16051R")</f>
        <v>VWTGN16051R</v>
      </c>
      <c r="B14471" s="1" t="s">
        <v>21996</v>
      </c>
      <c r="C14471" s="1" t="s">
        <v>557</v>
      </c>
      <c r="D14471" t="s">
        <v>21997</v>
      </c>
    </row>
    <row r="14472" spans="1:4" x14ac:dyDescent="0.25">
      <c r="A14472" s="4" t="str">
        <f>HYPERLINK("http://www.autodoc.ru/Web/price/art/VWTGN16070L?analog=on","VWTGN16070L")</f>
        <v>VWTGN16070L</v>
      </c>
      <c r="B14472" s="1" t="s">
        <v>21998</v>
      </c>
      <c r="C14472" s="1" t="s">
        <v>557</v>
      </c>
      <c r="D14472" t="s">
        <v>21999</v>
      </c>
    </row>
    <row r="14473" spans="1:4" x14ac:dyDescent="0.25">
      <c r="A14473" s="4" t="str">
        <f>HYPERLINK("http://www.autodoc.ru/Web/price/art/VWTGN16070R?analog=on","VWTGN16070R")</f>
        <v>VWTGN16070R</v>
      </c>
      <c r="B14473" s="1" t="s">
        <v>22000</v>
      </c>
      <c r="C14473" s="1" t="s">
        <v>557</v>
      </c>
      <c r="D14473" t="s">
        <v>22001</v>
      </c>
    </row>
    <row r="14474" spans="1:4" x14ac:dyDescent="0.25">
      <c r="A14474" s="4" t="str">
        <f>HYPERLINK("http://www.autodoc.ru/Web/price/art/VWTGN16100?analog=on","VWTGN16100")</f>
        <v>VWTGN16100</v>
      </c>
      <c r="B14474" s="1" t="s">
        <v>22002</v>
      </c>
      <c r="C14474" s="1" t="s">
        <v>557</v>
      </c>
      <c r="D14474" t="s">
        <v>22003</v>
      </c>
    </row>
    <row r="14475" spans="1:4" x14ac:dyDescent="0.25">
      <c r="A14475" s="4" t="str">
        <f>HYPERLINK("http://www.autodoc.ru/Web/price/art/VWTGN16160?analog=on","VWTGN16160")</f>
        <v>VWTGN16160</v>
      </c>
      <c r="B14475" s="1" t="s">
        <v>22004</v>
      </c>
      <c r="C14475" s="1" t="s">
        <v>557</v>
      </c>
      <c r="D14475" t="s">
        <v>22005</v>
      </c>
    </row>
    <row r="14476" spans="1:4" x14ac:dyDescent="0.25">
      <c r="A14476" s="4" t="str">
        <f>HYPERLINK("http://www.autodoc.ru/Web/price/art/VWTGN16161?analog=on","VWTGN16161")</f>
        <v>VWTGN16161</v>
      </c>
      <c r="B14476" s="1" t="s">
        <v>22006</v>
      </c>
      <c r="C14476" s="1" t="s">
        <v>557</v>
      </c>
      <c r="D14476" t="s">
        <v>22007</v>
      </c>
    </row>
    <row r="14477" spans="1:4" x14ac:dyDescent="0.25">
      <c r="A14477" s="4" t="str">
        <f>HYPERLINK("http://www.autodoc.ru/Web/price/art/VWTGN16162?analog=on","VWTGN16162")</f>
        <v>VWTGN16162</v>
      </c>
      <c r="B14477" s="1" t="s">
        <v>22004</v>
      </c>
      <c r="C14477" s="1" t="s">
        <v>557</v>
      </c>
      <c r="D14477" t="s">
        <v>22008</v>
      </c>
    </row>
    <row r="14478" spans="1:4" x14ac:dyDescent="0.25">
      <c r="A14478" s="4" t="str">
        <f>HYPERLINK("http://www.autodoc.ru/Web/price/art/VWTGN16190?analog=on","VWTGN16190")</f>
        <v>VWTGN16190</v>
      </c>
      <c r="B14478" s="1" t="s">
        <v>22009</v>
      </c>
      <c r="C14478" s="1" t="s">
        <v>557</v>
      </c>
      <c r="D14478" t="s">
        <v>22010</v>
      </c>
    </row>
    <row r="14479" spans="1:4" x14ac:dyDescent="0.25">
      <c r="A14479" s="4" t="str">
        <f>HYPERLINK("http://www.autodoc.ru/Web/price/art/VWTGN16190L?analog=on","VWTGN16190L")</f>
        <v>VWTGN16190L</v>
      </c>
      <c r="B14479" s="1" t="s">
        <v>22011</v>
      </c>
      <c r="C14479" s="1" t="s">
        <v>557</v>
      </c>
      <c r="D14479" t="s">
        <v>21857</v>
      </c>
    </row>
    <row r="14480" spans="1:4" x14ac:dyDescent="0.25">
      <c r="A14480" s="4" t="str">
        <f>HYPERLINK("http://www.autodoc.ru/Web/price/art/VWTGN16190R?analog=on","VWTGN16190R")</f>
        <v>VWTGN16190R</v>
      </c>
      <c r="B14480" s="1" t="s">
        <v>22012</v>
      </c>
      <c r="C14480" s="1" t="s">
        <v>557</v>
      </c>
      <c r="D14480" t="s">
        <v>21861</v>
      </c>
    </row>
    <row r="14481" spans="1:4" x14ac:dyDescent="0.25">
      <c r="A14481" s="4" t="str">
        <f>HYPERLINK("http://www.autodoc.ru/Web/price/art/VWTGN16191L?analog=on","VWTGN16191L")</f>
        <v>VWTGN16191L</v>
      </c>
      <c r="B14481" s="1" t="s">
        <v>22013</v>
      </c>
      <c r="C14481" s="1" t="s">
        <v>557</v>
      </c>
      <c r="D14481" t="s">
        <v>22014</v>
      </c>
    </row>
    <row r="14482" spans="1:4" x14ac:dyDescent="0.25">
      <c r="A14482" s="4" t="str">
        <f>HYPERLINK("http://www.autodoc.ru/Web/price/art/VWTGN16191R?analog=on","VWTGN16191R")</f>
        <v>VWTGN16191R</v>
      </c>
      <c r="B14482" s="1" t="s">
        <v>22015</v>
      </c>
      <c r="C14482" s="1" t="s">
        <v>557</v>
      </c>
      <c r="D14482" t="s">
        <v>22016</v>
      </c>
    </row>
    <row r="14483" spans="1:4" x14ac:dyDescent="0.25">
      <c r="A14483" s="4" t="str">
        <f>HYPERLINK("http://www.autodoc.ru/Web/price/art/VWTGN16220?analog=on","VWTGN16220")</f>
        <v>VWTGN16220</v>
      </c>
      <c r="C14483" s="1" t="s">
        <v>557</v>
      </c>
      <c r="D14483" t="s">
        <v>21877</v>
      </c>
    </row>
    <row r="14484" spans="1:4" x14ac:dyDescent="0.25">
      <c r="A14484" s="4" t="str">
        <f>HYPERLINK("http://www.autodoc.ru/Web/price/art/VWTGN16240?analog=on","VWTGN16240")</f>
        <v>VWTGN16240</v>
      </c>
      <c r="B14484" s="1" t="s">
        <v>22017</v>
      </c>
      <c r="C14484" s="1" t="s">
        <v>557</v>
      </c>
      <c r="D14484" t="s">
        <v>21879</v>
      </c>
    </row>
    <row r="14485" spans="1:4" x14ac:dyDescent="0.25">
      <c r="A14485" s="4" t="str">
        <f>HYPERLINK("http://www.autodoc.ru/Web/price/art/VWTGN16270L?analog=on","VWTGN16270L")</f>
        <v>VWTGN16270L</v>
      </c>
      <c r="B14485" s="1" t="s">
        <v>22018</v>
      </c>
      <c r="C14485" s="1" t="s">
        <v>557</v>
      </c>
      <c r="D14485" t="s">
        <v>21883</v>
      </c>
    </row>
    <row r="14486" spans="1:4" x14ac:dyDescent="0.25">
      <c r="A14486" s="4" t="str">
        <f>HYPERLINK("http://www.autodoc.ru/Web/price/art/VWTGN16270R?analog=on","VWTGN16270R")</f>
        <v>VWTGN16270R</v>
      </c>
      <c r="B14486" s="1" t="s">
        <v>22019</v>
      </c>
      <c r="C14486" s="1" t="s">
        <v>557</v>
      </c>
      <c r="D14486" t="s">
        <v>21885</v>
      </c>
    </row>
    <row r="14487" spans="1:4" x14ac:dyDescent="0.25">
      <c r="A14487" s="4" t="str">
        <f>HYPERLINK("http://www.autodoc.ru/Web/price/art/VWTGN16290L?analog=on","VWTGN16290L")</f>
        <v>VWTGN16290L</v>
      </c>
      <c r="B14487" s="1" t="s">
        <v>22020</v>
      </c>
      <c r="C14487" s="1" t="s">
        <v>557</v>
      </c>
      <c r="D14487" t="s">
        <v>22021</v>
      </c>
    </row>
    <row r="14488" spans="1:4" x14ac:dyDescent="0.25">
      <c r="A14488" s="4" t="str">
        <f>HYPERLINK("http://www.autodoc.ru/Web/price/art/VWTGN16290R?analog=on","VWTGN16290R")</f>
        <v>VWTGN16290R</v>
      </c>
      <c r="B14488" s="1" t="s">
        <v>22022</v>
      </c>
      <c r="C14488" s="1" t="s">
        <v>557</v>
      </c>
      <c r="D14488" t="s">
        <v>22023</v>
      </c>
    </row>
    <row r="14489" spans="1:4" x14ac:dyDescent="0.25">
      <c r="A14489" s="4" t="str">
        <f>HYPERLINK("http://www.autodoc.ru/Web/price/art/VWTGN16291L?analog=on","VWTGN16291L")</f>
        <v>VWTGN16291L</v>
      </c>
      <c r="B14489" s="1" t="s">
        <v>22024</v>
      </c>
      <c r="C14489" s="1" t="s">
        <v>557</v>
      </c>
      <c r="D14489" t="s">
        <v>22025</v>
      </c>
    </row>
    <row r="14490" spans="1:4" x14ac:dyDescent="0.25">
      <c r="A14490" s="4" t="str">
        <f>HYPERLINK("http://www.autodoc.ru/Web/price/art/VWTGN16291R?analog=on","VWTGN16291R")</f>
        <v>VWTGN16291R</v>
      </c>
      <c r="B14490" s="1" t="s">
        <v>22026</v>
      </c>
      <c r="C14490" s="1" t="s">
        <v>557</v>
      </c>
      <c r="D14490" t="s">
        <v>22027</v>
      </c>
    </row>
    <row r="14491" spans="1:4" x14ac:dyDescent="0.25">
      <c r="A14491" s="4" t="str">
        <f>HYPERLINK("http://www.autodoc.ru/Web/price/art/VWTGN16300L?analog=on","VWTGN16300L")</f>
        <v>VWTGN16300L</v>
      </c>
      <c r="B14491" s="1" t="s">
        <v>22028</v>
      </c>
      <c r="C14491" s="1" t="s">
        <v>557</v>
      </c>
      <c r="D14491" t="s">
        <v>21894</v>
      </c>
    </row>
    <row r="14492" spans="1:4" x14ac:dyDescent="0.25">
      <c r="A14492" s="4" t="str">
        <f>HYPERLINK("http://www.autodoc.ru/Web/price/art/VWTGN16300R?analog=on","VWTGN16300R")</f>
        <v>VWTGN16300R</v>
      </c>
      <c r="B14492" s="1" t="s">
        <v>22029</v>
      </c>
      <c r="C14492" s="1" t="s">
        <v>557</v>
      </c>
      <c r="D14492" t="s">
        <v>21895</v>
      </c>
    </row>
    <row r="14493" spans="1:4" x14ac:dyDescent="0.25">
      <c r="A14493" s="4" t="str">
        <f>HYPERLINK("http://www.autodoc.ru/Web/price/art/VWTGN16330?analog=on","VWTGN16330")</f>
        <v>VWTGN16330</v>
      </c>
      <c r="B14493" s="1" t="s">
        <v>22030</v>
      </c>
      <c r="C14493" s="1" t="s">
        <v>557</v>
      </c>
      <c r="D14493" t="s">
        <v>22031</v>
      </c>
    </row>
    <row r="14494" spans="1:4" x14ac:dyDescent="0.25">
      <c r="A14494" s="4" t="str">
        <f>HYPERLINK("http://www.autodoc.ru/Web/price/art/VWTGN16331?analog=on","VWTGN16331")</f>
        <v>VWTGN16331</v>
      </c>
      <c r="B14494" s="1" t="s">
        <v>22030</v>
      </c>
      <c r="C14494" s="1" t="s">
        <v>557</v>
      </c>
      <c r="D14494" t="s">
        <v>21898</v>
      </c>
    </row>
    <row r="14495" spans="1:4" x14ac:dyDescent="0.25">
      <c r="A14495" s="4" t="str">
        <f>HYPERLINK("http://www.autodoc.ru/Web/price/art/VWTGN16380?analog=on","VWTGN16380")</f>
        <v>VWTGN16380</v>
      </c>
      <c r="B14495" s="1" t="s">
        <v>22032</v>
      </c>
      <c r="C14495" s="1" t="s">
        <v>557</v>
      </c>
      <c r="D14495" t="s">
        <v>22033</v>
      </c>
    </row>
    <row r="14496" spans="1:4" x14ac:dyDescent="0.25">
      <c r="A14496" s="4" t="str">
        <f>HYPERLINK("http://www.autodoc.ru/Web/price/art/VWTGN16450L?analog=on","VWTGN16450L")</f>
        <v>VWTGN16450L</v>
      </c>
      <c r="B14496" s="1" t="s">
        <v>22034</v>
      </c>
      <c r="C14496" s="1" t="s">
        <v>557</v>
      </c>
      <c r="D14496" t="s">
        <v>22035</v>
      </c>
    </row>
    <row r="14497" spans="1:4" x14ac:dyDescent="0.25">
      <c r="A14497" s="4" t="str">
        <f>HYPERLINK("http://www.autodoc.ru/Web/price/art/VWTGN16450R?analog=on","VWTGN16450R")</f>
        <v>VWTGN16450R</v>
      </c>
      <c r="B14497" s="1" t="s">
        <v>22036</v>
      </c>
      <c r="C14497" s="1" t="s">
        <v>557</v>
      </c>
      <c r="D14497" t="s">
        <v>22037</v>
      </c>
    </row>
    <row r="14498" spans="1:4" x14ac:dyDescent="0.25">
      <c r="A14498" s="4" t="str">
        <f>HYPERLINK("http://www.autodoc.ru/Web/price/art/VWTGN16451L?analog=on","VWTGN16451L")</f>
        <v>VWTGN16451L</v>
      </c>
      <c r="B14498" s="1" t="s">
        <v>22038</v>
      </c>
      <c r="C14498" s="1" t="s">
        <v>557</v>
      </c>
      <c r="D14498" t="s">
        <v>22039</v>
      </c>
    </row>
    <row r="14499" spans="1:4" x14ac:dyDescent="0.25">
      <c r="A14499" s="4" t="str">
        <f>HYPERLINK("http://www.autodoc.ru/Web/price/art/VWTGN16451R?analog=on","VWTGN16451R")</f>
        <v>VWTGN16451R</v>
      </c>
      <c r="B14499" s="1" t="s">
        <v>22040</v>
      </c>
      <c r="C14499" s="1" t="s">
        <v>557</v>
      </c>
      <c r="D14499" t="s">
        <v>22041</v>
      </c>
    </row>
    <row r="14500" spans="1:4" x14ac:dyDescent="0.25">
      <c r="A14500" s="4" t="str">
        <f>HYPERLINK("http://www.autodoc.ru/Web/price/art/VWTGN164H0?analog=on","VWTGN164H0")</f>
        <v>VWTGN164H0</v>
      </c>
      <c r="B14500" s="1" t="s">
        <v>22042</v>
      </c>
      <c r="C14500" s="1" t="s">
        <v>557</v>
      </c>
      <c r="D14500" t="s">
        <v>22043</v>
      </c>
    </row>
    <row r="14501" spans="1:4" x14ac:dyDescent="0.25">
      <c r="A14501" s="4" t="str">
        <f>HYPERLINK("http://www.autodoc.ru/Web/price/art/VWTGN16560L?analog=on","VWTGN16560L")</f>
        <v>VWTGN16560L</v>
      </c>
      <c r="B14501" s="1" t="s">
        <v>22044</v>
      </c>
      <c r="C14501" s="1" t="s">
        <v>557</v>
      </c>
      <c r="D14501" t="s">
        <v>21941</v>
      </c>
    </row>
    <row r="14502" spans="1:4" x14ac:dyDescent="0.25">
      <c r="A14502" s="4" t="str">
        <f>HYPERLINK("http://www.autodoc.ru/Web/price/art/VWTGN16560R?analog=on","VWTGN16560R")</f>
        <v>VWTGN16560R</v>
      </c>
      <c r="B14502" s="1" t="s">
        <v>22045</v>
      </c>
      <c r="C14502" s="1" t="s">
        <v>557</v>
      </c>
      <c r="D14502" t="s">
        <v>21943</v>
      </c>
    </row>
    <row r="14503" spans="1:4" x14ac:dyDescent="0.25">
      <c r="A14503" s="4" t="str">
        <f>HYPERLINK("http://www.autodoc.ru/Web/price/art/VWTGN16600?analog=on","VWTGN16600")</f>
        <v>VWTGN16600</v>
      </c>
      <c r="B14503" s="1" t="s">
        <v>22046</v>
      </c>
      <c r="C14503" s="1" t="s">
        <v>557</v>
      </c>
      <c r="D14503" t="s">
        <v>21945</v>
      </c>
    </row>
    <row r="14504" spans="1:4" x14ac:dyDescent="0.25">
      <c r="A14504" s="4" t="str">
        <f>HYPERLINK("http://www.autodoc.ru/Web/price/art/VWTGN16640?analog=on","VWTGN16640")</f>
        <v>VWTGN16640</v>
      </c>
      <c r="B14504" s="1" t="s">
        <v>22047</v>
      </c>
      <c r="C14504" s="1" t="s">
        <v>557</v>
      </c>
      <c r="D14504" t="s">
        <v>22048</v>
      </c>
    </row>
    <row r="14505" spans="1:4" x14ac:dyDescent="0.25">
      <c r="A14505" s="4" t="str">
        <f>HYPERLINK("http://www.autodoc.ru/Web/price/art/VWTGN16740L?analog=on","VWTGN16740L")</f>
        <v>VWTGN16740L</v>
      </c>
      <c r="B14505" s="1" t="s">
        <v>22049</v>
      </c>
      <c r="C14505" s="1" t="s">
        <v>557</v>
      </c>
      <c r="D14505" t="s">
        <v>22050</v>
      </c>
    </row>
    <row r="14506" spans="1:4" x14ac:dyDescent="0.25">
      <c r="A14506" s="4" t="str">
        <f>HYPERLINK("http://www.autodoc.ru/Web/price/art/VWTGN16740R?analog=on","VWTGN16740R")</f>
        <v>VWTGN16740R</v>
      </c>
      <c r="B14506" s="1" t="s">
        <v>22051</v>
      </c>
      <c r="C14506" s="1" t="s">
        <v>557</v>
      </c>
      <c r="D14506" t="s">
        <v>22052</v>
      </c>
    </row>
    <row r="14507" spans="1:4" x14ac:dyDescent="0.25">
      <c r="A14507" s="4" t="str">
        <f>HYPERLINK("http://www.autodoc.ru/Web/price/art/VWTGN169A0L?analog=on","VWTGN169A0L")</f>
        <v>VWTGN169A0L</v>
      </c>
      <c r="B14507" s="1" t="s">
        <v>22053</v>
      </c>
      <c r="C14507" s="1" t="s">
        <v>557</v>
      </c>
      <c r="D14507" t="s">
        <v>21974</v>
      </c>
    </row>
    <row r="14508" spans="1:4" x14ac:dyDescent="0.25">
      <c r="A14508" s="4" t="str">
        <f>HYPERLINK("http://www.autodoc.ru/Web/price/art/VWTGN169A0R?analog=on","VWTGN169A0R")</f>
        <v>VWTGN169A0R</v>
      </c>
      <c r="B14508" s="1" t="s">
        <v>22054</v>
      </c>
      <c r="C14508" s="1" t="s">
        <v>557</v>
      </c>
      <c r="D14508" t="s">
        <v>21976</v>
      </c>
    </row>
    <row r="14509" spans="1:4" x14ac:dyDescent="0.25">
      <c r="A14509" s="4" t="str">
        <f>HYPERLINK("http://www.autodoc.ru/Web/price/art/VWTGN169C0L?analog=on","VWTGN169C0L")</f>
        <v>VWTGN169C0L</v>
      </c>
      <c r="B14509" s="1" t="s">
        <v>22055</v>
      </c>
      <c r="C14509" s="1" t="s">
        <v>557</v>
      </c>
      <c r="D14509" t="s">
        <v>21980</v>
      </c>
    </row>
    <row r="14510" spans="1:4" x14ac:dyDescent="0.25">
      <c r="A14510" s="4" t="str">
        <f>HYPERLINK("http://www.autodoc.ru/Web/price/art/VWTGN169C0R?analog=on","VWTGN169C0R")</f>
        <v>VWTGN169C0R</v>
      </c>
      <c r="B14510" s="1" t="s">
        <v>22056</v>
      </c>
      <c r="C14510" s="1" t="s">
        <v>557</v>
      </c>
      <c r="D14510" t="s">
        <v>21983</v>
      </c>
    </row>
    <row r="14511" spans="1:4" x14ac:dyDescent="0.25">
      <c r="A14511" s="3" t="s">
        <v>22057</v>
      </c>
      <c r="B14511" s="3"/>
      <c r="C14511" s="3"/>
      <c r="D14511" s="3"/>
    </row>
    <row r="14512" spans="1:4" x14ac:dyDescent="0.25">
      <c r="A14512" s="4" t="str">
        <f>HYPERLINK("http://www.autodoc.ru/Web/price/art/VWTOU03000L?analog=on","VWTOU03000L")</f>
        <v>VWTOU03000L</v>
      </c>
      <c r="B14512" s="1" t="s">
        <v>22058</v>
      </c>
      <c r="C14512" s="1" t="s">
        <v>10737</v>
      </c>
      <c r="D14512" t="s">
        <v>22059</v>
      </c>
    </row>
    <row r="14513" spans="1:4" x14ac:dyDescent="0.25">
      <c r="A14513" s="4" t="str">
        <f>HYPERLINK("http://www.autodoc.ru/Web/price/art/VWTOU08000L?analog=on","VWTOU08000L")</f>
        <v>VWTOU08000L</v>
      </c>
      <c r="B14513" s="1" t="s">
        <v>22060</v>
      </c>
      <c r="C14513" s="1" t="s">
        <v>16302</v>
      </c>
      <c r="D14513" t="s">
        <v>22059</v>
      </c>
    </row>
    <row r="14514" spans="1:4" x14ac:dyDescent="0.25">
      <c r="A14514" s="4" t="str">
        <f>HYPERLINK("http://www.autodoc.ru/Web/price/art/VWTOU08000R?analog=on","VWTOU08000R")</f>
        <v>VWTOU08000R</v>
      </c>
      <c r="B14514" s="1" t="s">
        <v>22061</v>
      </c>
      <c r="C14514" s="1" t="s">
        <v>16302</v>
      </c>
      <c r="D14514" t="s">
        <v>22062</v>
      </c>
    </row>
    <row r="14515" spans="1:4" x14ac:dyDescent="0.25">
      <c r="A14515" s="4" t="str">
        <f>HYPERLINK("http://www.autodoc.ru/Web/price/art/VWTOU03000R?analog=on","VWTOU03000R")</f>
        <v>VWTOU03000R</v>
      </c>
      <c r="B14515" s="1" t="s">
        <v>22063</v>
      </c>
      <c r="C14515" s="1" t="s">
        <v>10737</v>
      </c>
      <c r="D14515" t="s">
        <v>22062</v>
      </c>
    </row>
    <row r="14516" spans="1:4" x14ac:dyDescent="0.25">
      <c r="A14516" s="4" t="str">
        <f>HYPERLINK("http://www.autodoc.ru/Web/price/art/VWTOU03001L?analog=on","VWTOU03001L")</f>
        <v>VWTOU03001L</v>
      </c>
      <c r="B14516" s="1" t="s">
        <v>22064</v>
      </c>
      <c r="C14516" s="1" t="s">
        <v>10737</v>
      </c>
      <c r="D14516" t="s">
        <v>22065</v>
      </c>
    </row>
    <row r="14517" spans="1:4" x14ac:dyDescent="0.25">
      <c r="A14517" s="4" t="str">
        <f>HYPERLINK("http://www.autodoc.ru/Web/price/art/VWTOU03001R?analog=on","VWTOU03001R")</f>
        <v>VWTOU03001R</v>
      </c>
      <c r="B14517" s="1" t="s">
        <v>22066</v>
      </c>
      <c r="C14517" s="1" t="s">
        <v>10737</v>
      </c>
      <c r="D14517" t="s">
        <v>22067</v>
      </c>
    </row>
    <row r="14518" spans="1:4" x14ac:dyDescent="0.25">
      <c r="A14518" s="4" t="str">
        <f>HYPERLINK("http://www.autodoc.ru/Web/price/art/VWTOU03050L?analog=on","VWTOU03050L")</f>
        <v>VWTOU03050L</v>
      </c>
      <c r="B14518" s="1" t="s">
        <v>22068</v>
      </c>
      <c r="C14518" s="1" t="s">
        <v>782</v>
      </c>
      <c r="D14518" t="s">
        <v>22069</v>
      </c>
    </row>
    <row r="14519" spans="1:4" x14ac:dyDescent="0.25">
      <c r="A14519" s="4" t="str">
        <f>HYPERLINK("http://www.autodoc.ru/Web/price/art/VWTOU03050R?analog=on","VWTOU03050R")</f>
        <v>VWTOU03050R</v>
      </c>
      <c r="B14519" s="1" t="s">
        <v>22070</v>
      </c>
      <c r="C14519" s="1" t="s">
        <v>782</v>
      </c>
      <c r="D14519" t="s">
        <v>22071</v>
      </c>
    </row>
    <row r="14520" spans="1:4" x14ac:dyDescent="0.25">
      <c r="A14520" s="4" t="str">
        <f>HYPERLINK("http://www.autodoc.ru/Web/price/art/VWTOU08070L?analog=on","VWTOU08070L")</f>
        <v>VWTOU08070L</v>
      </c>
      <c r="B14520" s="1" t="s">
        <v>22072</v>
      </c>
      <c r="C14520" s="1" t="s">
        <v>16302</v>
      </c>
      <c r="D14520" t="s">
        <v>22073</v>
      </c>
    </row>
    <row r="14521" spans="1:4" x14ac:dyDescent="0.25">
      <c r="A14521" s="4" t="str">
        <f>HYPERLINK("http://www.autodoc.ru/Web/price/art/VWTOU08070R?analog=on","VWTOU08070R")</f>
        <v>VWTOU08070R</v>
      </c>
      <c r="B14521" s="1" t="s">
        <v>22074</v>
      </c>
      <c r="C14521" s="1" t="s">
        <v>16302</v>
      </c>
      <c r="D14521" t="s">
        <v>22075</v>
      </c>
    </row>
    <row r="14522" spans="1:4" x14ac:dyDescent="0.25">
      <c r="A14522" s="4" t="str">
        <f>HYPERLINK("http://www.autodoc.ru/Web/price/art/VWTRN05070L?analog=on","VWTRN05070L")</f>
        <v>VWTRN05070L</v>
      </c>
      <c r="B14522" s="1" t="s">
        <v>17674</v>
      </c>
      <c r="C14522" s="1" t="s">
        <v>11796</v>
      </c>
      <c r="D14522" t="s">
        <v>17675</v>
      </c>
    </row>
    <row r="14523" spans="1:4" x14ac:dyDescent="0.25">
      <c r="A14523" s="4" t="str">
        <f>HYPERLINK("http://www.autodoc.ru/Web/price/art/VWTRN05070R?analog=on","VWTRN05070R")</f>
        <v>VWTRN05070R</v>
      </c>
      <c r="B14523" s="1" t="s">
        <v>17676</v>
      </c>
      <c r="C14523" s="1" t="s">
        <v>11796</v>
      </c>
      <c r="D14523" t="s">
        <v>17677</v>
      </c>
    </row>
    <row r="14524" spans="1:4" x14ac:dyDescent="0.25">
      <c r="A14524" s="4" t="str">
        <f>HYPERLINK("http://www.autodoc.ru/Web/price/art/VWTOU08071L?analog=on","VWTOU08071L")</f>
        <v>VWTOU08071L</v>
      </c>
      <c r="B14524" s="1" t="s">
        <v>22076</v>
      </c>
      <c r="C14524" s="1" t="s">
        <v>16302</v>
      </c>
      <c r="D14524" t="s">
        <v>22077</v>
      </c>
    </row>
    <row r="14525" spans="1:4" x14ac:dyDescent="0.25">
      <c r="A14525" s="4" t="str">
        <f>HYPERLINK("http://www.autodoc.ru/Web/price/art/VWTOU08071R?analog=on","VWTOU08071R")</f>
        <v>VWTOU08071R</v>
      </c>
      <c r="B14525" s="1" t="s">
        <v>22078</v>
      </c>
      <c r="C14525" s="1" t="s">
        <v>16302</v>
      </c>
      <c r="D14525" t="s">
        <v>22079</v>
      </c>
    </row>
    <row r="14526" spans="1:4" x14ac:dyDescent="0.25">
      <c r="A14526" s="4" t="str">
        <f>HYPERLINK("http://www.autodoc.ru/Web/price/art/VWTRN05071L?analog=on","VWTRN05071L")</f>
        <v>VWTRN05071L</v>
      </c>
      <c r="B14526" s="1" t="s">
        <v>17674</v>
      </c>
      <c r="C14526" s="1" t="s">
        <v>11796</v>
      </c>
      <c r="D14526" t="s">
        <v>17678</v>
      </c>
    </row>
    <row r="14527" spans="1:4" x14ac:dyDescent="0.25">
      <c r="A14527" s="4" t="str">
        <f>HYPERLINK("http://www.autodoc.ru/Web/price/art/VWTRN05071R?analog=on","VWTRN05071R")</f>
        <v>VWTRN05071R</v>
      </c>
      <c r="B14527" s="1" t="s">
        <v>17676</v>
      </c>
      <c r="C14527" s="1" t="s">
        <v>11796</v>
      </c>
      <c r="D14527" t="s">
        <v>17679</v>
      </c>
    </row>
    <row r="14528" spans="1:4" x14ac:dyDescent="0.25">
      <c r="A14528" s="4" t="str">
        <f>HYPERLINK("http://www.autodoc.ru/Web/price/art/VWTRN05080L?analog=on","VWTRN05080L")</f>
        <v>VWTRN05080L</v>
      </c>
      <c r="C14528" s="1" t="s">
        <v>11796</v>
      </c>
      <c r="D14528" t="s">
        <v>17680</v>
      </c>
    </row>
    <row r="14529" spans="1:4" x14ac:dyDescent="0.25">
      <c r="A14529" s="4" t="str">
        <f>HYPERLINK("http://www.autodoc.ru/Web/price/art/VWTRN05080R?analog=on","VWTRN05080R")</f>
        <v>VWTRN05080R</v>
      </c>
      <c r="C14529" s="1" t="s">
        <v>11796</v>
      </c>
      <c r="D14529" t="s">
        <v>17681</v>
      </c>
    </row>
    <row r="14530" spans="1:4" x14ac:dyDescent="0.25">
      <c r="A14530" s="4" t="str">
        <f>HYPERLINK("http://www.autodoc.ru/Web/price/art/VWTOU03100HB?analog=on","VWTOU03100HB")</f>
        <v>VWTOU03100HB</v>
      </c>
      <c r="B14530" s="1" t="s">
        <v>22080</v>
      </c>
      <c r="C14530" s="1" t="s">
        <v>10737</v>
      </c>
      <c r="D14530" t="s">
        <v>22081</v>
      </c>
    </row>
    <row r="14531" spans="1:4" x14ac:dyDescent="0.25">
      <c r="A14531" s="4" t="str">
        <f>HYPERLINK("http://www.autodoc.ru/Web/price/art/VWTOU071D0L?analog=on","VWTOU071D0L")</f>
        <v>VWTOU071D0L</v>
      </c>
      <c r="B14531" s="1" t="s">
        <v>22082</v>
      </c>
      <c r="C14531" s="1" t="s">
        <v>3771</v>
      </c>
      <c r="D14531" t="s">
        <v>22083</v>
      </c>
    </row>
    <row r="14532" spans="1:4" x14ac:dyDescent="0.25">
      <c r="A14532" s="4" t="str">
        <f>HYPERLINK("http://www.autodoc.ru/Web/price/art/VWTOU071D0R?analog=on","VWTOU071D0R")</f>
        <v>VWTOU071D0R</v>
      </c>
      <c r="B14532" s="1" t="s">
        <v>22084</v>
      </c>
      <c r="C14532" s="1" t="s">
        <v>3771</v>
      </c>
      <c r="D14532" t="s">
        <v>22085</v>
      </c>
    </row>
    <row r="14533" spans="1:4" x14ac:dyDescent="0.25">
      <c r="A14533" s="4" t="str">
        <f>HYPERLINK("http://www.autodoc.ru/Web/price/art/VWTOU03160?analog=on","VWTOU03160")</f>
        <v>VWTOU03160</v>
      </c>
      <c r="B14533" s="1" t="s">
        <v>22086</v>
      </c>
      <c r="C14533" s="1" t="s">
        <v>782</v>
      </c>
      <c r="D14533" t="s">
        <v>22087</v>
      </c>
    </row>
    <row r="14534" spans="1:4" x14ac:dyDescent="0.25">
      <c r="A14534" s="4" t="str">
        <f>HYPERLINK("http://www.autodoc.ru/Web/price/art/VWTOU08160?analog=on","VWTOU08160")</f>
        <v>VWTOU08160</v>
      </c>
      <c r="B14534" s="1" t="s">
        <v>22088</v>
      </c>
      <c r="C14534" s="1" t="s">
        <v>16302</v>
      </c>
      <c r="D14534" t="s">
        <v>22089</v>
      </c>
    </row>
    <row r="14535" spans="1:4" x14ac:dyDescent="0.25">
      <c r="A14535" s="4" t="str">
        <f>HYPERLINK("http://www.autodoc.ru/Web/price/art/VWTOU03190L?analog=on","VWTOU03190L")</f>
        <v>VWTOU03190L</v>
      </c>
      <c r="B14535" s="1" t="s">
        <v>22090</v>
      </c>
      <c r="C14535" s="1" t="s">
        <v>782</v>
      </c>
      <c r="D14535" t="s">
        <v>22091</v>
      </c>
    </row>
    <row r="14536" spans="1:4" x14ac:dyDescent="0.25">
      <c r="A14536" s="4" t="str">
        <f>HYPERLINK("http://www.autodoc.ru/Web/price/art/VWTOU07190L?analog=on","VWTOU07190L")</f>
        <v>VWTOU07190L</v>
      </c>
      <c r="B14536" s="1" t="s">
        <v>22092</v>
      </c>
      <c r="C14536" s="1" t="s">
        <v>3771</v>
      </c>
      <c r="D14536" t="s">
        <v>22093</v>
      </c>
    </row>
    <row r="14537" spans="1:4" x14ac:dyDescent="0.25">
      <c r="A14537" s="4" t="str">
        <f>HYPERLINK("http://www.autodoc.ru/Web/price/art/VWTOU03190R?analog=on","VWTOU03190R")</f>
        <v>VWTOU03190R</v>
      </c>
      <c r="B14537" s="1" t="s">
        <v>22094</v>
      </c>
      <c r="C14537" s="1" t="s">
        <v>782</v>
      </c>
      <c r="D14537" t="s">
        <v>22095</v>
      </c>
    </row>
    <row r="14538" spans="1:4" x14ac:dyDescent="0.25">
      <c r="A14538" s="4" t="str">
        <f>HYPERLINK("http://www.autodoc.ru/Web/price/art/VWTOU07190R?analog=on","VWTOU07190R")</f>
        <v>VWTOU07190R</v>
      </c>
      <c r="B14538" s="1" t="s">
        <v>22096</v>
      </c>
      <c r="C14538" s="1" t="s">
        <v>3771</v>
      </c>
      <c r="D14538" t="s">
        <v>22097</v>
      </c>
    </row>
    <row r="14539" spans="1:4" x14ac:dyDescent="0.25">
      <c r="A14539" s="4" t="str">
        <f>HYPERLINK("http://www.autodoc.ru/Web/price/art/VWTOU03191L?analog=on","VWTOU03191L")</f>
        <v>VWTOU03191L</v>
      </c>
      <c r="B14539" s="1" t="s">
        <v>22098</v>
      </c>
      <c r="C14539" s="1" t="s">
        <v>782</v>
      </c>
      <c r="D14539" t="s">
        <v>22099</v>
      </c>
    </row>
    <row r="14540" spans="1:4" x14ac:dyDescent="0.25">
      <c r="A14540" s="4" t="str">
        <f>HYPERLINK("http://www.autodoc.ru/Web/price/art/VWTOU03191R?analog=on","VWTOU03191R")</f>
        <v>VWTOU03191R</v>
      </c>
      <c r="B14540" s="1" t="s">
        <v>22100</v>
      </c>
      <c r="C14540" s="1" t="s">
        <v>782</v>
      </c>
      <c r="D14540" t="s">
        <v>22101</v>
      </c>
    </row>
    <row r="14541" spans="1:4" x14ac:dyDescent="0.25">
      <c r="A14541" s="4" t="str">
        <f>HYPERLINK("http://www.autodoc.ru/Web/price/art/VWTOU03220?analog=on","VWTOU03220")</f>
        <v>VWTOU03220</v>
      </c>
      <c r="B14541" s="1" t="s">
        <v>22102</v>
      </c>
      <c r="C14541" s="1" t="s">
        <v>782</v>
      </c>
      <c r="D14541" t="s">
        <v>22103</v>
      </c>
    </row>
    <row r="14542" spans="1:4" x14ac:dyDescent="0.25">
      <c r="A14542" s="4" t="str">
        <f>HYPERLINK("http://www.autodoc.ru/Web/price/art/VWTOU03221?analog=on","VWTOU03221")</f>
        <v>VWTOU03221</v>
      </c>
      <c r="B14542" s="1" t="s">
        <v>22104</v>
      </c>
      <c r="C14542" s="1" t="s">
        <v>782</v>
      </c>
      <c r="D14542" t="s">
        <v>22105</v>
      </c>
    </row>
    <row r="14543" spans="1:4" x14ac:dyDescent="0.25">
      <c r="A14543" s="4" t="str">
        <f>HYPERLINK("http://www.autodoc.ru/Web/price/art/VWTOU03240?analog=on","VWTOU03240")</f>
        <v>VWTOU03240</v>
      </c>
      <c r="B14543" s="1" t="s">
        <v>22106</v>
      </c>
      <c r="C14543" s="1" t="s">
        <v>10737</v>
      </c>
      <c r="D14543" t="s">
        <v>22107</v>
      </c>
    </row>
    <row r="14544" spans="1:4" x14ac:dyDescent="0.25">
      <c r="A14544" s="4" t="str">
        <f>HYPERLINK("http://www.autodoc.ru/Web/price/art/VWTOU03241?analog=on","VWTOU03241")</f>
        <v>VWTOU03241</v>
      </c>
      <c r="B14544" s="1" t="s">
        <v>22106</v>
      </c>
      <c r="C14544" s="1" t="s">
        <v>782</v>
      </c>
      <c r="D14544" t="s">
        <v>22108</v>
      </c>
    </row>
    <row r="14545" spans="1:4" x14ac:dyDescent="0.25">
      <c r="A14545" s="4" t="str">
        <f>HYPERLINK("http://www.autodoc.ru/Web/price/art/VWTOU03270L?analog=on","VWTOU03270L")</f>
        <v>VWTOU03270L</v>
      </c>
      <c r="B14545" s="1" t="s">
        <v>22109</v>
      </c>
      <c r="C14545" s="1" t="s">
        <v>4261</v>
      </c>
      <c r="D14545" t="s">
        <v>22110</v>
      </c>
    </row>
    <row r="14546" spans="1:4" x14ac:dyDescent="0.25">
      <c r="A14546" s="4" t="str">
        <f>HYPERLINK("http://www.autodoc.ru/Web/price/art/VWTOU07270L?analog=on","VWTOU07270L")</f>
        <v>VWTOU07270L</v>
      </c>
      <c r="B14546" s="1" t="s">
        <v>22111</v>
      </c>
      <c r="C14546" s="1" t="s">
        <v>3771</v>
      </c>
      <c r="D14546" t="s">
        <v>22110</v>
      </c>
    </row>
    <row r="14547" spans="1:4" x14ac:dyDescent="0.25">
      <c r="A14547" s="4" t="str">
        <f>HYPERLINK("http://www.autodoc.ru/Web/price/art/VWTOU07270R?analog=on","VWTOU07270R")</f>
        <v>VWTOU07270R</v>
      </c>
      <c r="B14547" s="1" t="s">
        <v>22112</v>
      </c>
      <c r="C14547" s="1" t="s">
        <v>3771</v>
      </c>
      <c r="D14547" t="s">
        <v>22113</v>
      </c>
    </row>
    <row r="14548" spans="1:4" x14ac:dyDescent="0.25">
      <c r="A14548" s="4" t="str">
        <f>HYPERLINK("http://www.autodoc.ru/Web/price/art/VWTOU03270R?analog=on","VWTOU03270R")</f>
        <v>VWTOU03270R</v>
      </c>
      <c r="B14548" s="1" t="s">
        <v>22114</v>
      </c>
      <c r="C14548" s="1" t="s">
        <v>4261</v>
      </c>
      <c r="D14548" t="s">
        <v>22113</v>
      </c>
    </row>
    <row r="14549" spans="1:4" x14ac:dyDescent="0.25">
      <c r="A14549" s="4" t="str">
        <f>HYPERLINK("http://www.autodoc.ru/Web/price/art/VWTOU07300L?analog=on","VWTOU07300L")</f>
        <v>VWTOU07300L</v>
      </c>
      <c r="B14549" s="1" t="s">
        <v>22115</v>
      </c>
      <c r="C14549" s="1" t="s">
        <v>3771</v>
      </c>
      <c r="D14549" t="s">
        <v>22116</v>
      </c>
    </row>
    <row r="14550" spans="1:4" x14ac:dyDescent="0.25">
      <c r="A14550" s="4" t="str">
        <f>HYPERLINK("http://www.autodoc.ru/Web/price/art/VWTOU07300R?analog=on","VWTOU07300R")</f>
        <v>VWTOU07300R</v>
      </c>
      <c r="B14550" s="1" t="s">
        <v>22117</v>
      </c>
      <c r="C14550" s="1" t="s">
        <v>3771</v>
      </c>
      <c r="D14550" t="s">
        <v>22118</v>
      </c>
    </row>
    <row r="14551" spans="1:4" x14ac:dyDescent="0.25">
      <c r="A14551" s="4" t="str">
        <f>HYPERLINK("http://www.autodoc.ru/Web/price/art/VWTOU03300L?analog=on","VWTOU03300L")</f>
        <v>VWTOU03300L</v>
      </c>
      <c r="B14551" s="1" t="s">
        <v>22119</v>
      </c>
      <c r="C14551" s="1" t="s">
        <v>4261</v>
      </c>
      <c r="D14551" t="s">
        <v>22120</v>
      </c>
    </row>
    <row r="14552" spans="1:4" x14ac:dyDescent="0.25">
      <c r="A14552" s="4" t="str">
        <f>HYPERLINK("http://www.autodoc.ru/Web/price/art/VWTOU03300R?analog=on","VWTOU03300R")</f>
        <v>VWTOU03300R</v>
      </c>
      <c r="B14552" s="1" t="s">
        <v>22121</v>
      </c>
      <c r="C14552" s="1" t="s">
        <v>4261</v>
      </c>
      <c r="D14552" t="s">
        <v>22122</v>
      </c>
    </row>
    <row r="14553" spans="1:4" x14ac:dyDescent="0.25">
      <c r="A14553" s="4" t="str">
        <f>HYPERLINK("http://www.autodoc.ru/Web/price/art/VWTOU11310N?analog=on","VWTOU11310N")</f>
        <v>VWTOU11310N</v>
      </c>
      <c r="C14553" s="1" t="s">
        <v>1470</v>
      </c>
      <c r="D14553" t="s">
        <v>22123</v>
      </c>
    </row>
    <row r="14554" spans="1:4" x14ac:dyDescent="0.25">
      <c r="A14554" s="4" t="str">
        <f>HYPERLINK("http://www.autodoc.ru/Web/price/art/VWTOU03310N?analog=on","VWTOU03310N")</f>
        <v>VWTOU03310N</v>
      </c>
      <c r="C14554" s="1" t="s">
        <v>782</v>
      </c>
      <c r="D14554" t="s">
        <v>22123</v>
      </c>
    </row>
    <row r="14555" spans="1:4" x14ac:dyDescent="0.25">
      <c r="A14555" s="4" t="str">
        <f>HYPERLINK("http://www.autodoc.ru/Web/price/art/VWTOU03380?analog=on","VWTOU03380")</f>
        <v>VWTOU03380</v>
      </c>
      <c r="B14555" s="1" t="s">
        <v>15212</v>
      </c>
      <c r="C14555" s="1" t="s">
        <v>10737</v>
      </c>
      <c r="D14555" t="s">
        <v>15213</v>
      </c>
    </row>
    <row r="14556" spans="1:4" x14ac:dyDescent="0.25">
      <c r="A14556" s="4" t="str">
        <f>HYPERLINK("http://www.autodoc.ru/Web/price/art/VWTOU07400L?analog=on","VWTOU07400L")</f>
        <v>VWTOU07400L</v>
      </c>
      <c r="B14556" s="1" t="s">
        <v>22124</v>
      </c>
      <c r="C14556" s="1" t="s">
        <v>3771</v>
      </c>
      <c r="D14556" t="s">
        <v>22125</v>
      </c>
    </row>
    <row r="14557" spans="1:4" x14ac:dyDescent="0.25">
      <c r="A14557" s="4" t="str">
        <f>HYPERLINK("http://www.autodoc.ru/Web/price/art/VWTOU07400R?analog=on","VWTOU07400R")</f>
        <v>VWTOU07400R</v>
      </c>
      <c r="B14557" s="1" t="s">
        <v>22126</v>
      </c>
      <c r="C14557" s="1" t="s">
        <v>3771</v>
      </c>
      <c r="D14557" t="s">
        <v>22127</v>
      </c>
    </row>
    <row r="14558" spans="1:4" x14ac:dyDescent="0.25">
      <c r="A14558" s="4" t="str">
        <f>HYPERLINK("http://www.autodoc.ru/Web/price/art/VWTOU034A0N?analog=on","VWTOU034A0N")</f>
        <v>VWTOU034A0N</v>
      </c>
      <c r="C14558" s="1" t="s">
        <v>782</v>
      </c>
      <c r="D14558" t="s">
        <v>22128</v>
      </c>
    </row>
    <row r="14559" spans="1:4" x14ac:dyDescent="0.25">
      <c r="A14559" s="4" t="str">
        <f>HYPERLINK("http://www.autodoc.ru/Web/price/art/VWTOU034D0R?analog=on","VWTOU034D0R")</f>
        <v>VWTOU034D0R</v>
      </c>
      <c r="B14559" s="1" t="s">
        <v>22129</v>
      </c>
      <c r="C14559" s="1" t="s">
        <v>4261</v>
      </c>
      <c r="D14559" t="s">
        <v>22130</v>
      </c>
    </row>
    <row r="14560" spans="1:4" x14ac:dyDescent="0.25">
      <c r="A14560" s="4" t="str">
        <f>HYPERLINK("http://www.autodoc.ru/Web/price/art/VWTOU034D0L?analog=on","VWTOU034D0L")</f>
        <v>VWTOU034D0L</v>
      </c>
      <c r="B14560" s="1" t="s">
        <v>22131</v>
      </c>
      <c r="C14560" s="1" t="s">
        <v>4261</v>
      </c>
      <c r="D14560" t="s">
        <v>22132</v>
      </c>
    </row>
    <row r="14561" spans="1:4" x14ac:dyDescent="0.25">
      <c r="A14561" s="4" t="str">
        <f>HYPERLINK("http://www.autodoc.ru/Web/price/art/VWTOU074D0L?analog=on","VWTOU074D0L")</f>
        <v>VWTOU074D0L</v>
      </c>
      <c r="B14561" s="1" t="s">
        <v>22133</v>
      </c>
      <c r="C14561" s="1" t="s">
        <v>764</v>
      </c>
      <c r="D14561" t="s">
        <v>22134</v>
      </c>
    </row>
    <row r="14562" spans="1:4" x14ac:dyDescent="0.25">
      <c r="A14562" s="4" t="str">
        <f>HYPERLINK("http://www.autodoc.ru/Web/price/art/VWTOU074D0R?analog=on","VWTOU074D0R")</f>
        <v>VWTOU074D0R</v>
      </c>
      <c r="B14562" s="1" t="s">
        <v>22135</v>
      </c>
      <c r="C14562" s="1" t="s">
        <v>764</v>
      </c>
      <c r="D14562" t="s">
        <v>22136</v>
      </c>
    </row>
    <row r="14563" spans="1:4" x14ac:dyDescent="0.25">
      <c r="A14563" s="4" t="str">
        <f>HYPERLINK("http://www.autodoc.ru/Web/price/art/VWTOU03450L?analog=on","VWTOU03450L")</f>
        <v>VWTOU03450L</v>
      </c>
      <c r="B14563" s="1" t="s">
        <v>22137</v>
      </c>
      <c r="C14563" s="1" t="s">
        <v>4261</v>
      </c>
      <c r="D14563" t="s">
        <v>22138</v>
      </c>
    </row>
    <row r="14564" spans="1:4" x14ac:dyDescent="0.25">
      <c r="A14564" s="4" t="str">
        <f>HYPERLINK("http://www.autodoc.ru/Web/price/art/VWTOU03450R?analog=on","VWTOU03450R")</f>
        <v>VWTOU03450R</v>
      </c>
      <c r="B14564" s="1" t="s">
        <v>22139</v>
      </c>
      <c r="C14564" s="1" t="s">
        <v>4261</v>
      </c>
      <c r="D14564" t="s">
        <v>22140</v>
      </c>
    </row>
    <row r="14565" spans="1:4" x14ac:dyDescent="0.25">
      <c r="A14565" s="4" t="str">
        <f>HYPERLINK("http://www.autodoc.ru/Web/price/art/VWTOU03460L?analog=on","VWTOU03460L")</f>
        <v>VWTOU03460L</v>
      </c>
      <c r="B14565" s="1" t="s">
        <v>22141</v>
      </c>
      <c r="C14565" s="1" t="s">
        <v>10737</v>
      </c>
      <c r="D14565" t="s">
        <v>22142</v>
      </c>
    </row>
    <row r="14566" spans="1:4" x14ac:dyDescent="0.25">
      <c r="A14566" s="4" t="str">
        <f>HYPERLINK("http://www.autodoc.ru/Web/price/art/VWTOU03460R?analog=on","VWTOU03460R")</f>
        <v>VWTOU03460R</v>
      </c>
      <c r="B14566" s="1" t="s">
        <v>22143</v>
      </c>
      <c r="C14566" s="1" t="s">
        <v>10737</v>
      </c>
      <c r="D14566" t="s">
        <v>22144</v>
      </c>
    </row>
    <row r="14567" spans="1:4" x14ac:dyDescent="0.25">
      <c r="A14567" s="4" t="str">
        <f>HYPERLINK("http://www.autodoc.ru/Web/price/art/VWTOU074G0L?analog=on","VWTOU074G0L")</f>
        <v>VWTOU074G0L</v>
      </c>
      <c r="B14567" s="1" t="s">
        <v>22145</v>
      </c>
      <c r="C14567" s="1" t="s">
        <v>764</v>
      </c>
      <c r="D14567" t="s">
        <v>22146</v>
      </c>
    </row>
    <row r="14568" spans="1:4" x14ac:dyDescent="0.25">
      <c r="A14568" s="4" t="str">
        <f>HYPERLINK("http://www.autodoc.ru/Web/price/art/VWTOU074G0R?analog=on","VWTOU074G0R")</f>
        <v>VWTOU074G0R</v>
      </c>
      <c r="B14568" s="1" t="s">
        <v>22147</v>
      </c>
      <c r="C14568" s="1" t="s">
        <v>764</v>
      </c>
      <c r="D14568" t="s">
        <v>22148</v>
      </c>
    </row>
    <row r="14569" spans="1:4" x14ac:dyDescent="0.25">
      <c r="A14569" s="4" t="str">
        <f>HYPERLINK("http://www.autodoc.ru/Web/price/art/VWTOU03740BN?analog=on","VWTOU03740BN")</f>
        <v>VWTOU03740BN</v>
      </c>
      <c r="B14569" s="1" t="s">
        <v>22149</v>
      </c>
      <c r="C14569" s="1" t="s">
        <v>15214</v>
      </c>
      <c r="D14569" t="s">
        <v>22150</v>
      </c>
    </row>
    <row r="14570" spans="1:4" x14ac:dyDescent="0.25">
      <c r="A14570" s="4" t="str">
        <f>HYPERLINK("http://www.autodoc.ru/Web/price/art/VWTOU07740L?analog=on","VWTOU07740L")</f>
        <v>VWTOU07740L</v>
      </c>
      <c r="B14570" s="1" t="s">
        <v>22151</v>
      </c>
      <c r="C14570" s="1" t="s">
        <v>3714</v>
      </c>
      <c r="D14570" t="s">
        <v>22152</v>
      </c>
    </row>
    <row r="14571" spans="1:4" x14ac:dyDescent="0.25">
      <c r="A14571" s="4" t="str">
        <f>HYPERLINK("http://www.autodoc.ru/Web/price/art/VWTOU07740R?analog=on","VWTOU07740R")</f>
        <v>VWTOU07740R</v>
      </c>
      <c r="B14571" s="1" t="s">
        <v>22153</v>
      </c>
      <c r="C14571" s="1" t="s">
        <v>3714</v>
      </c>
      <c r="D14571" t="s">
        <v>22154</v>
      </c>
    </row>
    <row r="14572" spans="1:4" x14ac:dyDescent="0.25">
      <c r="A14572" s="4" t="str">
        <f>HYPERLINK("http://www.autodoc.ru/Web/price/art/VWTOU03741RTN?analog=on","VWTOU03741RTN")</f>
        <v>VWTOU03741RTN</v>
      </c>
      <c r="B14572" s="1" t="s">
        <v>22149</v>
      </c>
      <c r="C14572" s="1" t="s">
        <v>15214</v>
      </c>
      <c r="D14572" t="s">
        <v>22155</v>
      </c>
    </row>
    <row r="14573" spans="1:4" x14ac:dyDescent="0.25">
      <c r="A14573" s="4" t="str">
        <f>HYPERLINK("http://www.autodoc.ru/Web/price/art/VWTOU03742L?analog=on","VWTOU03742L")</f>
        <v>VWTOU03742L</v>
      </c>
      <c r="B14573" s="1" t="s">
        <v>22156</v>
      </c>
      <c r="C14573" s="1" t="s">
        <v>10737</v>
      </c>
      <c r="D14573" t="s">
        <v>22157</v>
      </c>
    </row>
    <row r="14574" spans="1:4" x14ac:dyDescent="0.25">
      <c r="A14574" s="4" t="str">
        <f>HYPERLINK("http://www.autodoc.ru/Web/price/art/VWTOU03742R?analog=on","VWTOU03742R")</f>
        <v>VWTOU03742R</v>
      </c>
      <c r="B14574" s="1" t="s">
        <v>22158</v>
      </c>
      <c r="C14574" s="1" t="s">
        <v>10737</v>
      </c>
      <c r="D14574" t="s">
        <v>22159</v>
      </c>
    </row>
    <row r="14575" spans="1:4" x14ac:dyDescent="0.25">
      <c r="A14575" s="4" t="str">
        <f>HYPERLINK("http://www.autodoc.ru/Web/price/art/VWTOU03763HN?analog=on","VWTOU03763HN")</f>
        <v>VWTOU03763HN</v>
      </c>
      <c r="B14575" s="1" t="s">
        <v>22149</v>
      </c>
      <c r="C14575" s="1" t="s">
        <v>15214</v>
      </c>
      <c r="D14575" t="s">
        <v>22160</v>
      </c>
    </row>
    <row r="14576" spans="1:4" x14ac:dyDescent="0.25">
      <c r="A14576" s="4" t="str">
        <f>HYPERLINK("http://www.autodoc.ru/Web/price/art/VWTOU03810TL?analog=on","VWTOU03810TL")</f>
        <v>VWTOU03810TL</v>
      </c>
      <c r="B14576" s="1" t="s">
        <v>22161</v>
      </c>
      <c r="C14576" s="1" t="s">
        <v>4150</v>
      </c>
      <c r="D14576" t="s">
        <v>22162</v>
      </c>
    </row>
    <row r="14577" spans="1:4" x14ac:dyDescent="0.25">
      <c r="A14577" s="4" t="str">
        <f>HYPERLINK("http://www.autodoc.ru/Web/price/art/VWTOU03810TR?analog=on","VWTOU03810TR")</f>
        <v>VWTOU03810TR</v>
      </c>
      <c r="B14577" s="1" t="s">
        <v>22163</v>
      </c>
      <c r="C14577" s="1" t="s">
        <v>4150</v>
      </c>
      <c r="D14577" t="s">
        <v>22164</v>
      </c>
    </row>
    <row r="14578" spans="1:4" x14ac:dyDescent="0.25">
      <c r="A14578" s="4" t="str">
        <f>HYPERLINK("http://www.autodoc.ru/Web/price/art/AI0Q706811Z?analog=on","AI0Q706811Z")</f>
        <v>AI0Q706811Z</v>
      </c>
      <c r="B14578" s="1" t="s">
        <v>2122</v>
      </c>
      <c r="C14578" s="1" t="s">
        <v>1995</v>
      </c>
      <c r="D14578" t="s">
        <v>2123</v>
      </c>
    </row>
    <row r="14579" spans="1:4" x14ac:dyDescent="0.25">
      <c r="A14579" s="4" t="str">
        <f>HYPERLINK("http://www.autodoc.ru/Web/price/art/VWTOU02912?analog=on","VWTOU02912")</f>
        <v>VWTOU02912</v>
      </c>
      <c r="B14579" s="1" t="s">
        <v>2124</v>
      </c>
      <c r="C14579" s="1" t="s">
        <v>2125</v>
      </c>
      <c r="D14579" t="s">
        <v>2126</v>
      </c>
    </row>
    <row r="14580" spans="1:4" x14ac:dyDescent="0.25">
      <c r="A14580" s="4" t="str">
        <f>HYPERLINK("http://www.autodoc.ru/Web/price/art/VWTOU02913?analog=on","VWTOU02913")</f>
        <v>VWTOU02913</v>
      </c>
      <c r="B14580" s="1" t="s">
        <v>22165</v>
      </c>
      <c r="C14580" s="1" t="s">
        <v>2125</v>
      </c>
      <c r="D14580" t="s">
        <v>22166</v>
      </c>
    </row>
    <row r="14581" spans="1:4" x14ac:dyDescent="0.25">
      <c r="A14581" s="4" t="str">
        <f>HYPERLINK("http://www.autodoc.ru/Web/price/art/VWTOU079C0R?analog=on","VWTOU079C0R")</f>
        <v>VWTOU079C0R</v>
      </c>
      <c r="B14581" s="1" t="s">
        <v>22167</v>
      </c>
      <c r="C14581" s="1" t="s">
        <v>3771</v>
      </c>
      <c r="D14581" t="s">
        <v>22168</v>
      </c>
    </row>
    <row r="14582" spans="1:4" x14ac:dyDescent="0.25">
      <c r="A14582" s="4" t="str">
        <f>HYPERLINK("http://www.autodoc.ru/Web/price/art/VWTOU039C0Z?analog=on","VWTOU039C0Z")</f>
        <v>VWTOU039C0Z</v>
      </c>
      <c r="B14582" s="1" t="s">
        <v>22169</v>
      </c>
      <c r="C14582" s="1" t="s">
        <v>10737</v>
      </c>
      <c r="D14582" t="s">
        <v>22170</v>
      </c>
    </row>
    <row r="14583" spans="1:4" x14ac:dyDescent="0.25">
      <c r="A14583" s="4" t="str">
        <f>HYPERLINK("http://www.autodoc.ru/Web/price/art/VWTOU02931?analog=on","VWTOU02931")</f>
        <v>VWTOU02931</v>
      </c>
      <c r="B14583" s="1" t="s">
        <v>15222</v>
      </c>
      <c r="C14583" s="1" t="s">
        <v>2125</v>
      </c>
      <c r="D14583" t="s">
        <v>15223</v>
      </c>
    </row>
    <row r="14584" spans="1:4" x14ac:dyDescent="0.25">
      <c r="A14584" s="4" t="str">
        <f>HYPERLINK("http://www.autodoc.ru/Web/price/art/VWTOU069F0?analog=on","VWTOU069F0")</f>
        <v>VWTOU069F0</v>
      </c>
      <c r="B14584" s="1" t="s">
        <v>22171</v>
      </c>
      <c r="C14584" s="1" t="s">
        <v>2045</v>
      </c>
      <c r="D14584" t="s">
        <v>22172</v>
      </c>
    </row>
    <row r="14585" spans="1:4" x14ac:dyDescent="0.25">
      <c r="A14585" s="4" t="str">
        <f>HYPERLINK("http://www.autodoc.ru/Web/price/art/VWTRN03970?analog=on","VWTRN03970")</f>
        <v>VWTRN03970</v>
      </c>
      <c r="B14585" s="1" t="s">
        <v>19005</v>
      </c>
      <c r="C14585" s="1" t="s">
        <v>782</v>
      </c>
      <c r="D14585" t="s">
        <v>19006</v>
      </c>
    </row>
    <row r="14586" spans="1:4" x14ac:dyDescent="0.25">
      <c r="A14586" s="4" t="str">
        <f>HYPERLINK("http://www.autodoc.ru/Web/price/art/VWTOU039R0L?analog=on","VWTOU039R0L")</f>
        <v>VWTOU039R0L</v>
      </c>
      <c r="B14586" s="1" t="s">
        <v>22173</v>
      </c>
      <c r="C14586" s="1" t="s">
        <v>4150</v>
      </c>
      <c r="D14586" t="s">
        <v>22174</v>
      </c>
    </row>
    <row r="14587" spans="1:4" x14ac:dyDescent="0.25">
      <c r="A14587" s="4" t="str">
        <f>HYPERLINK("http://www.autodoc.ru/Web/price/art/VWTOU039R0R?analog=on","VWTOU039R0R")</f>
        <v>VWTOU039R0R</v>
      </c>
      <c r="B14587" s="1" t="s">
        <v>22175</v>
      </c>
      <c r="C14587" s="1" t="s">
        <v>4150</v>
      </c>
      <c r="D14587" t="s">
        <v>22176</v>
      </c>
    </row>
    <row r="14588" spans="1:4" x14ac:dyDescent="0.25">
      <c r="A14588" s="4" t="str">
        <f>HYPERLINK("http://www.autodoc.ru/Web/price/art/VWTOU039R1L?analog=on","VWTOU039R1L")</f>
        <v>VWTOU039R1L</v>
      </c>
      <c r="B14588" s="1" t="s">
        <v>22177</v>
      </c>
      <c r="C14588" s="1" t="s">
        <v>4150</v>
      </c>
      <c r="D14588" t="s">
        <v>22178</v>
      </c>
    </row>
    <row r="14589" spans="1:4" x14ac:dyDescent="0.25">
      <c r="A14589" s="4" t="str">
        <f>HYPERLINK("http://www.autodoc.ru/Web/price/art/VWTOU039R1R?analog=on","VWTOU039R1R")</f>
        <v>VWTOU039R1R</v>
      </c>
      <c r="B14589" s="1" t="s">
        <v>22179</v>
      </c>
      <c r="C14589" s="1" t="s">
        <v>4150</v>
      </c>
      <c r="D14589" t="s">
        <v>22180</v>
      </c>
    </row>
    <row r="14590" spans="1:4" x14ac:dyDescent="0.25">
      <c r="A14590" s="3" t="s">
        <v>22181</v>
      </c>
      <c r="B14590" s="3"/>
      <c r="C14590" s="3"/>
      <c r="D14590" s="3"/>
    </row>
    <row r="14591" spans="1:4" x14ac:dyDescent="0.25">
      <c r="A14591" s="4" t="str">
        <f>HYPERLINK("http://www.autodoc.ru/Web/price/art/VWTOU14000L?analog=on","VWTOU14000L")</f>
        <v>VWTOU14000L</v>
      </c>
      <c r="B14591" s="1" t="s">
        <v>22182</v>
      </c>
      <c r="C14591" s="1" t="s">
        <v>1467</v>
      </c>
      <c r="D14591" t="s">
        <v>22183</v>
      </c>
    </row>
    <row r="14592" spans="1:4" x14ac:dyDescent="0.25">
      <c r="A14592" s="4" t="str">
        <f>HYPERLINK("http://www.autodoc.ru/Web/price/art/VWTOU11000BHL?analog=on","VWTOU11000BHL")</f>
        <v>VWTOU11000BHL</v>
      </c>
      <c r="B14592" s="1" t="s">
        <v>22184</v>
      </c>
      <c r="C14592" s="1" t="s">
        <v>1470</v>
      </c>
      <c r="D14592" t="s">
        <v>22185</v>
      </c>
    </row>
    <row r="14593" spans="1:4" x14ac:dyDescent="0.25">
      <c r="A14593" s="4" t="str">
        <f>HYPERLINK("http://www.autodoc.ru/Web/price/art/VWTOU14000R?analog=on","VWTOU14000R")</f>
        <v>VWTOU14000R</v>
      </c>
      <c r="B14593" s="1" t="s">
        <v>22186</v>
      </c>
      <c r="C14593" s="1" t="s">
        <v>1467</v>
      </c>
      <c r="D14593" t="s">
        <v>22187</v>
      </c>
    </row>
    <row r="14594" spans="1:4" x14ac:dyDescent="0.25">
      <c r="A14594" s="4" t="str">
        <f>HYPERLINK("http://www.autodoc.ru/Web/price/art/VWTOU11000BHR?analog=on","VWTOU11000BHR")</f>
        <v>VWTOU11000BHR</v>
      </c>
      <c r="B14594" s="1" t="s">
        <v>22188</v>
      </c>
      <c r="C14594" s="1" t="s">
        <v>1470</v>
      </c>
      <c r="D14594" t="s">
        <v>22189</v>
      </c>
    </row>
    <row r="14595" spans="1:4" x14ac:dyDescent="0.25">
      <c r="A14595" s="4" t="str">
        <f>HYPERLINK("http://www.autodoc.ru/Web/price/art/VWTOU14070L?analog=on","VWTOU14070L")</f>
        <v>VWTOU14070L</v>
      </c>
      <c r="B14595" s="1" t="s">
        <v>22190</v>
      </c>
      <c r="C14595" s="1" t="s">
        <v>1467</v>
      </c>
      <c r="D14595" t="s">
        <v>22191</v>
      </c>
    </row>
    <row r="14596" spans="1:4" x14ac:dyDescent="0.25">
      <c r="A14596" s="4" t="str">
        <f>HYPERLINK("http://www.autodoc.ru/Web/price/art/VWTOU14070R?analog=on","VWTOU14070R")</f>
        <v>VWTOU14070R</v>
      </c>
      <c r="B14596" s="1" t="s">
        <v>22192</v>
      </c>
      <c r="C14596" s="1" t="s">
        <v>1467</v>
      </c>
      <c r="D14596" t="s">
        <v>22193</v>
      </c>
    </row>
    <row r="14597" spans="1:4" x14ac:dyDescent="0.25">
      <c r="A14597" s="4" t="str">
        <f>HYPERLINK("http://www.autodoc.ru/Web/price/art/VWTOU11100?analog=on","VWTOU11100")</f>
        <v>VWTOU11100</v>
      </c>
      <c r="B14597" s="1" t="s">
        <v>22194</v>
      </c>
      <c r="C14597" s="1" t="s">
        <v>1470</v>
      </c>
      <c r="D14597" t="s">
        <v>22195</v>
      </c>
    </row>
    <row r="14598" spans="1:4" x14ac:dyDescent="0.25">
      <c r="A14598" s="4" t="str">
        <f>HYPERLINK("http://www.autodoc.ru/Web/price/art/VWTOU11160?analog=on","VWTOU11160")</f>
        <v>VWTOU11160</v>
      </c>
      <c r="B14598" s="1" t="s">
        <v>22196</v>
      </c>
      <c r="C14598" s="1" t="s">
        <v>1470</v>
      </c>
      <c r="D14598" t="s">
        <v>22197</v>
      </c>
    </row>
    <row r="14599" spans="1:4" x14ac:dyDescent="0.25">
      <c r="A14599" s="4" t="str">
        <f>HYPERLINK("http://www.autodoc.ru/Web/price/art/VWTOU11161?analog=on","VWTOU11161")</f>
        <v>VWTOU11161</v>
      </c>
      <c r="B14599" s="1" t="s">
        <v>22196</v>
      </c>
      <c r="C14599" s="1" t="s">
        <v>1470</v>
      </c>
      <c r="D14599" t="s">
        <v>22198</v>
      </c>
    </row>
    <row r="14600" spans="1:4" x14ac:dyDescent="0.25">
      <c r="A14600" s="4" t="str">
        <f>HYPERLINK("http://www.autodoc.ru/Web/price/art/VWTOU11190L?analog=on","VWTOU11190L")</f>
        <v>VWTOU11190L</v>
      </c>
      <c r="B14600" s="1" t="s">
        <v>22199</v>
      </c>
      <c r="C14600" s="1" t="s">
        <v>1470</v>
      </c>
      <c r="D14600" t="s">
        <v>22200</v>
      </c>
    </row>
    <row r="14601" spans="1:4" x14ac:dyDescent="0.25">
      <c r="A14601" s="4" t="str">
        <f>HYPERLINK("http://www.autodoc.ru/Web/price/art/VWTOU11190R?analog=on","VWTOU11190R")</f>
        <v>VWTOU11190R</v>
      </c>
      <c r="B14601" s="1" t="s">
        <v>22201</v>
      </c>
      <c r="C14601" s="1" t="s">
        <v>1470</v>
      </c>
      <c r="D14601" t="s">
        <v>22202</v>
      </c>
    </row>
    <row r="14602" spans="1:4" x14ac:dyDescent="0.25">
      <c r="A14602" s="4" t="str">
        <f>HYPERLINK("http://www.autodoc.ru/Web/price/art/VWTOU11190C?analog=on","VWTOU11190C")</f>
        <v>VWTOU11190C</v>
      </c>
      <c r="B14602" s="1" t="s">
        <v>22203</v>
      </c>
      <c r="C14602" s="1" t="s">
        <v>1470</v>
      </c>
      <c r="D14602" t="s">
        <v>22204</v>
      </c>
    </row>
    <row r="14603" spans="1:4" x14ac:dyDescent="0.25">
      <c r="A14603" s="4" t="str">
        <f>HYPERLINK("http://www.autodoc.ru/Web/price/art/VWTOU11191L?analog=on","VWTOU11191L")</f>
        <v>VWTOU11191L</v>
      </c>
      <c r="B14603" s="1" t="s">
        <v>22205</v>
      </c>
      <c r="C14603" s="1" t="s">
        <v>1470</v>
      </c>
      <c r="D14603" t="s">
        <v>22206</v>
      </c>
    </row>
    <row r="14604" spans="1:4" x14ac:dyDescent="0.25">
      <c r="A14604" s="4" t="str">
        <f>HYPERLINK("http://www.autodoc.ru/Web/price/art/VWTOU11191R?analog=on","VWTOU11191R")</f>
        <v>VWTOU11191R</v>
      </c>
      <c r="B14604" s="1" t="s">
        <v>22207</v>
      </c>
      <c r="C14604" s="1" t="s">
        <v>1470</v>
      </c>
      <c r="D14604" t="s">
        <v>22208</v>
      </c>
    </row>
    <row r="14605" spans="1:4" x14ac:dyDescent="0.25">
      <c r="A14605" s="4" t="str">
        <f>HYPERLINK("http://www.autodoc.ru/Web/price/art/VWTOU11192C?analog=on","VWTOU11192C")</f>
        <v>VWTOU11192C</v>
      </c>
      <c r="B14605" s="1" t="s">
        <v>22209</v>
      </c>
      <c r="C14605" s="1" t="s">
        <v>1470</v>
      </c>
      <c r="D14605" t="s">
        <v>22210</v>
      </c>
    </row>
    <row r="14606" spans="1:4" x14ac:dyDescent="0.25">
      <c r="A14606" s="4" t="str">
        <f>HYPERLINK("http://www.autodoc.ru/Web/price/art/VWTOU11193C?analog=on","VWTOU11193C")</f>
        <v>VWTOU11193C</v>
      </c>
      <c r="B14606" s="1" t="s">
        <v>22211</v>
      </c>
      <c r="C14606" s="1" t="s">
        <v>1470</v>
      </c>
      <c r="D14606" t="s">
        <v>22212</v>
      </c>
    </row>
    <row r="14607" spans="1:4" x14ac:dyDescent="0.25">
      <c r="A14607" s="4" t="str">
        <f>HYPERLINK("http://www.autodoc.ru/Web/price/art/VWTOU11220?analog=on","VWTOU11220")</f>
        <v>VWTOU11220</v>
      </c>
      <c r="B14607" s="1" t="s">
        <v>22213</v>
      </c>
      <c r="C14607" s="1" t="s">
        <v>1470</v>
      </c>
      <c r="D14607" t="s">
        <v>22214</v>
      </c>
    </row>
    <row r="14608" spans="1:4" x14ac:dyDescent="0.25">
      <c r="A14608" s="4" t="str">
        <f>HYPERLINK("http://www.autodoc.ru/Web/price/art/VWTOU11221?analog=on","VWTOU11221")</f>
        <v>VWTOU11221</v>
      </c>
      <c r="B14608" s="1" t="s">
        <v>22213</v>
      </c>
      <c r="C14608" s="1" t="s">
        <v>1470</v>
      </c>
      <c r="D14608" t="s">
        <v>22215</v>
      </c>
    </row>
    <row r="14609" spans="1:4" x14ac:dyDescent="0.25">
      <c r="A14609" s="4" t="str">
        <f>HYPERLINK("http://www.autodoc.ru/Web/price/art/VWTOU11240?analog=on","VWTOU11240")</f>
        <v>VWTOU11240</v>
      </c>
      <c r="B14609" s="1" t="s">
        <v>22216</v>
      </c>
      <c r="C14609" s="1" t="s">
        <v>1470</v>
      </c>
      <c r="D14609" t="s">
        <v>22107</v>
      </c>
    </row>
    <row r="14610" spans="1:4" x14ac:dyDescent="0.25">
      <c r="A14610" s="4" t="str">
        <f>HYPERLINK("http://www.autodoc.ru/Web/price/art/VWTOU11241?analog=on","VWTOU11241")</f>
        <v>VWTOU11241</v>
      </c>
      <c r="B14610" s="1" t="s">
        <v>22216</v>
      </c>
      <c r="C14610" s="1" t="s">
        <v>1470</v>
      </c>
      <c r="D14610" t="s">
        <v>22108</v>
      </c>
    </row>
    <row r="14611" spans="1:4" x14ac:dyDescent="0.25">
      <c r="A14611" s="4" t="str">
        <f>HYPERLINK("http://www.autodoc.ru/Web/price/art/VWTOU11270L?analog=on","VWTOU11270L")</f>
        <v>VWTOU11270L</v>
      </c>
      <c r="B14611" s="1" t="s">
        <v>22217</v>
      </c>
      <c r="C14611" s="1" t="s">
        <v>1470</v>
      </c>
      <c r="D14611" t="s">
        <v>22218</v>
      </c>
    </row>
    <row r="14612" spans="1:4" x14ac:dyDescent="0.25">
      <c r="A14612" s="4" t="str">
        <f>HYPERLINK("http://www.autodoc.ru/Web/price/art/VWTOU11270R?analog=on","VWTOU11270R")</f>
        <v>VWTOU11270R</v>
      </c>
      <c r="B14612" s="1" t="s">
        <v>22219</v>
      </c>
      <c r="C14612" s="1" t="s">
        <v>1470</v>
      </c>
      <c r="D14612" t="s">
        <v>22220</v>
      </c>
    </row>
    <row r="14613" spans="1:4" x14ac:dyDescent="0.25">
      <c r="A14613" s="4" t="str">
        <f>HYPERLINK("http://www.autodoc.ru/Web/price/art/VWTOU11300L?analog=on","VWTOU11300L")</f>
        <v>VWTOU11300L</v>
      </c>
      <c r="B14613" s="1" t="s">
        <v>22221</v>
      </c>
      <c r="C14613" s="1" t="s">
        <v>1470</v>
      </c>
      <c r="D14613" t="s">
        <v>22222</v>
      </c>
    </row>
    <row r="14614" spans="1:4" x14ac:dyDescent="0.25">
      <c r="A14614" s="4" t="str">
        <f>HYPERLINK("http://www.autodoc.ru/Web/price/art/VWTOU11300R?analog=on","VWTOU11300R")</f>
        <v>VWTOU11300R</v>
      </c>
      <c r="B14614" s="1" t="s">
        <v>22223</v>
      </c>
      <c r="C14614" s="1" t="s">
        <v>1470</v>
      </c>
      <c r="D14614" t="s">
        <v>22224</v>
      </c>
    </row>
    <row r="14615" spans="1:4" x14ac:dyDescent="0.25">
      <c r="A14615" s="4" t="str">
        <f>HYPERLINK("http://www.autodoc.ru/Web/price/art/VWTOU11301L?analog=on","VWTOU11301L")</f>
        <v>VWTOU11301L</v>
      </c>
      <c r="B14615" s="1" t="s">
        <v>22225</v>
      </c>
      <c r="C14615" s="1" t="s">
        <v>1470</v>
      </c>
      <c r="D14615" t="s">
        <v>22226</v>
      </c>
    </row>
    <row r="14616" spans="1:4" x14ac:dyDescent="0.25">
      <c r="A14616" s="4" t="str">
        <f>HYPERLINK("http://www.autodoc.ru/Web/price/art/VWTOU11301R?analog=on","VWTOU11301R")</f>
        <v>VWTOU11301R</v>
      </c>
      <c r="B14616" s="1" t="s">
        <v>22227</v>
      </c>
      <c r="C14616" s="1" t="s">
        <v>1470</v>
      </c>
      <c r="D14616" t="s">
        <v>22228</v>
      </c>
    </row>
    <row r="14617" spans="1:4" x14ac:dyDescent="0.25">
      <c r="A14617" s="4" t="str">
        <f>HYPERLINK("http://www.autodoc.ru/Web/price/art/VWTOU11330?analog=on","VWTOU11330")</f>
        <v>VWTOU11330</v>
      </c>
      <c r="B14617" s="1" t="s">
        <v>22229</v>
      </c>
      <c r="C14617" s="1" t="s">
        <v>1470</v>
      </c>
      <c r="D14617" t="s">
        <v>22230</v>
      </c>
    </row>
    <row r="14618" spans="1:4" x14ac:dyDescent="0.25">
      <c r="A14618" s="4" t="str">
        <f>HYPERLINK("http://www.autodoc.ru/Web/price/art/VWTOU11380?analog=on","VWTOU11380")</f>
        <v>VWTOU11380</v>
      </c>
      <c r="B14618" s="1" t="s">
        <v>22231</v>
      </c>
      <c r="C14618" s="1" t="s">
        <v>1470</v>
      </c>
      <c r="D14618" t="s">
        <v>22232</v>
      </c>
    </row>
    <row r="14619" spans="1:4" x14ac:dyDescent="0.25">
      <c r="A14619" s="4" t="str">
        <f>HYPERLINK("http://www.autodoc.ru/Web/price/art/VWTOU11381?analog=on","VWTOU11381")</f>
        <v>VWTOU11381</v>
      </c>
      <c r="B14619" s="1" t="s">
        <v>22231</v>
      </c>
      <c r="C14619" s="1" t="s">
        <v>1470</v>
      </c>
      <c r="D14619" t="s">
        <v>22233</v>
      </c>
    </row>
    <row r="14620" spans="1:4" x14ac:dyDescent="0.25">
      <c r="A14620" s="4" t="str">
        <f>HYPERLINK("http://www.autodoc.ru/Web/price/art/VWTOU11400L?analog=on","VWTOU11400L")</f>
        <v>VWTOU11400L</v>
      </c>
      <c r="B14620" s="1" t="s">
        <v>22234</v>
      </c>
      <c r="C14620" s="1" t="s">
        <v>1470</v>
      </c>
      <c r="D14620" t="s">
        <v>22125</v>
      </c>
    </row>
    <row r="14621" spans="1:4" x14ac:dyDescent="0.25">
      <c r="A14621" s="4" t="str">
        <f>HYPERLINK("http://www.autodoc.ru/Web/price/art/VWTOU11400R?analog=on","VWTOU11400R")</f>
        <v>VWTOU11400R</v>
      </c>
      <c r="B14621" s="1" t="s">
        <v>22235</v>
      </c>
      <c r="C14621" s="1" t="s">
        <v>1470</v>
      </c>
      <c r="D14621" t="s">
        <v>22127</v>
      </c>
    </row>
    <row r="14622" spans="1:4" x14ac:dyDescent="0.25">
      <c r="A14622" s="4" t="str">
        <f>HYPERLINK("http://www.autodoc.ru/Web/price/art/VWTOU114A0N?analog=on","VWTOU114A0N")</f>
        <v>VWTOU114A0N</v>
      </c>
      <c r="C14622" s="1" t="s">
        <v>1470</v>
      </c>
      <c r="D14622" t="s">
        <v>22236</v>
      </c>
    </row>
    <row r="14623" spans="1:4" x14ac:dyDescent="0.25">
      <c r="A14623" s="4" t="str">
        <f>HYPERLINK("http://www.autodoc.ru/Web/price/art/VWTOU114A1N?analog=on","VWTOU114A1N")</f>
        <v>VWTOU114A1N</v>
      </c>
      <c r="C14623" s="1" t="s">
        <v>1470</v>
      </c>
      <c r="D14623" t="s">
        <v>22236</v>
      </c>
    </row>
    <row r="14624" spans="1:4" x14ac:dyDescent="0.25">
      <c r="A14624" s="4" t="str">
        <f>HYPERLINK("http://www.autodoc.ru/Web/price/art/VWTOU114A2N?analog=on","VWTOU114A2N")</f>
        <v>VWTOU114A2N</v>
      </c>
      <c r="C14624" s="1" t="s">
        <v>1470</v>
      </c>
      <c r="D14624" t="s">
        <v>22236</v>
      </c>
    </row>
    <row r="14625" spans="1:4" x14ac:dyDescent="0.25">
      <c r="A14625" s="4" t="str">
        <f>HYPERLINK("http://www.autodoc.ru/Web/price/art/VWTOU114A3N?analog=on","VWTOU114A3N")</f>
        <v>VWTOU114A3N</v>
      </c>
      <c r="C14625" s="1" t="s">
        <v>1470</v>
      </c>
      <c r="D14625" t="s">
        <v>22236</v>
      </c>
    </row>
    <row r="14626" spans="1:4" x14ac:dyDescent="0.25">
      <c r="A14626" s="4" t="str">
        <f>HYPERLINK("http://www.autodoc.ru/Web/price/art/VWTOU114A4N?analog=on","VWTOU114A4N")</f>
        <v>VWTOU114A4N</v>
      </c>
      <c r="C14626" s="1" t="s">
        <v>1470</v>
      </c>
      <c r="D14626" t="s">
        <v>22236</v>
      </c>
    </row>
    <row r="14627" spans="1:4" x14ac:dyDescent="0.25">
      <c r="A14627" s="4" t="str">
        <f>HYPERLINK("http://www.autodoc.ru/Web/price/art/VWTOU114D0L?analog=on","VWTOU114D0L")</f>
        <v>VWTOU114D0L</v>
      </c>
      <c r="B14627" s="1" t="s">
        <v>22237</v>
      </c>
      <c r="C14627" s="1" t="s">
        <v>1470</v>
      </c>
      <c r="D14627" t="s">
        <v>22134</v>
      </c>
    </row>
    <row r="14628" spans="1:4" x14ac:dyDescent="0.25">
      <c r="A14628" s="4" t="str">
        <f>HYPERLINK("http://www.autodoc.ru/Web/price/art/VWTOU114D0R?analog=on","VWTOU114D0R")</f>
        <v>VWTOU114D0R</v>
      </c>
      <c r="B14628" s="1" t="s">
        <v>22238</v>
      </c>
      <c r="C14628" s="1" t="s">
        <v>1470</v>
      </c>
      <c r="D14628" t="s">
        <v>22136</v>
      </c>
    </row>
    <row r="14629" spans="1:4" x14ac:dyDescent="0.25">
      <c r="A14629" s="4" t="str">
        <f>HYPERLINK("http://www.autodoc.ru/Web/price/art/VWTOU11460L?analog=on","VWTOU11460L")</f>
        <v>VWTOU11460L</v>
      </c>
      <c r="B14629" s="1" t="s">
        <v>22239</v>
      </c>
      <c r="C14629" s="1" t="s">
        <v>1470</v>
      </c>
      <c r="D14629" t="s">
        <v>22240</v>
      </c>
    </row>
    <row r="14630" spans="1:4" x14ac:dyDescent="0.25">
      <c r="A14630" s="4" t="str">
        <f>HYPERLINK("http://www.autodoc.ru/Web/price/art/VWTOU11460R?analog=on","VWTOU11460R")</f>
        <v>VWTOU11460R</v>
      </c>
      <c r="B14630" s="1" t="s">
        <v>22241</v>
      </c>
      <c r="C14630" s="1" t="s">
        <v>1470</v>
      </c>
      <c r="D14630" t="s">
        <v>22242</v>
      </c>
    </row>
    <row r="14631" spans="1:4" x14ac:dyDescent="0.25">
      <c r="A14631" s="4" t="str">
        <f>HYPERLINK("http://www.autodoc.ru/Web/price/art/VWTOU114H0?analog=on","VWTOU114H0")</f>
        <v>VWTOU114H0</v>
      </c>
      <c r="B14631" s="1" t="s">
        <v>22243</v>
      </c>
      <c r="C14631" s="1" t="s">
        <v>1470</v>
      </c>
      <c r="D14631" t="s">
        <v>22244</v>
      </c>
    </row>
    <row r="14632" spans="1:4" x14ac:dyDescent="0.25">
      <c r="A14632" s="4" t="str">
        <f>HYPERLINK("http://www.autodoc.ru/Web/price/art/VWTOU11560L?analog=on","VWTOU11560L")</f>
        <v>VWTOU11560L</v>
      </c>
      <c r="B14632" s="1" t="s">
        <v>22245</v>
      </c>
      <c r="C14632" s="1" t="s">
        <v>1470</v>
      </c>
      <c r="D14632" t="s">
        <v>22246</v>
      </c>
    </row>
    <row r="14633" spans="1:4" x14ac:dyDescent="0.25">
      <c r="A14633" s="4" t="str">
        <f>HYPERLINK("http://www.autodoc.ru/Web/price/art/VWTOU11560R?analog=on","VWTOU11560R")</f>
        <v>VWTOU11560R</v>
      </c>
      <c r="B14633" s="1" t="s">
        <v>22247</v>
      </c>
      <c r="C14633" s="1" t="s">
        <v>1470</v>
      </c>
      <c r="D14633" t="s">
        <v>22248</v>
      </c>
    </row>
    <row r="14634" spans="1:4" x14ac:dyDescent="0.25">
      <c r="A14634" s="4" t="str">
        <f>HYPERLINK("http://www.autodoc.ru/Web/price/art/VWTOU11570L?analog=on","VWTOU11570L")</f>
        <v>VWTOU11570L</v>
      </c>
      <c r="B14634" s="1" t="s">
        <v>22249</v>
      </c>
      <c r="C14634" s="1" t="s">
        <v>1470</v>
      </c>
      <c r="D14634" t="s">
        <v>22250</v>
      </c>
    </row>
    <row r="14635" spans="1:4" x14ac:dyDescent="0.25">
      <c r="A14635" s="4" t="str">
        <f>HYPERLINK("http://www.autodoc.ru/Web/price/art/VWTOU11570R?analog=on","VWTOU11570R")</f>
        <v>VWTOU11570R</v>
      </c>
      <c r="B14635" s="1" t="s">
        <v>22251</v>
      </c>
      <c r="C14635" s="1" t="s">
        <v>1470</v>
      </c>
      <c r="D14635" t="s">
        <v>22252</v>
      </c>
    </row>
    <row r="14636" spans="1:4" x14ac:dyDescent="0.25">
      <c r="A14636" s="4" t="str">
        <f>HYPERLINK("http://www.autodoc.ru/Web/price/art/VWTOU11640?analog=on","VWTOU11640")</f>
        <v>VWTOU11640</v>
      </c>
      <c r="B14636" s="1" t="s">
        <v>22253</v>
      </c>
      <c r="C14636" s="1" t="s">
        <v>1470</v>
      </c>
      <c r="D14636" t="s">
        <v>22254</v>
      </c>
    </row>
    <row r="14637" spans="1:4" x14ac:dyDescent="0.25">
      <c r="A14637" s="4" t="str">
        <f>HYPERLINK("http://www.autodoc.ru/Web/price/art/VWTOU11641?analog=on","VWTOU11641")</f>
        <v>VWTOU11641</v>
      </c>
      <c r="B14637" s="1" t="s">
        <v>22255</v>
      </c>
      <c r="C14637" s="1" t="s">
        <v>1470</v>
      </c>
      <c r="D14637" t="s">
        <v>22256</v>
      </c>
    </row>
    <row r="14638" spans="1:4" x14ac:dyDescent="0.25">
      <c r="A14638" s="4" t="str">
        <f>HYPERLINK("http://www.autodoc.ru/Web/price/art/VWTOU11730L?analog=on","VWTOU11730L")</f>
        <v>VWTOU11730L</v>
      </c>
      <c r="B14638" s="1" t="s">
        <v>22257</v>
      </c>
      <c r="C14638" s="1" t="s">
        <v>1470</v>
      </c>
      <c r="D14638" t="s">
        <v>22258</v>
      </c>
    </row>
    <row r="14639" spans="1:4" x14ac:dyDescent="0.25">
      <c r="A14639" s="4" t="str">
        <f>HYPERLINK("http://www.autodoc.ru/Web/price/art/VWTOU11730R?analog=on","VWTOU11730R")</f>
        <v>VWTOU11730R</v>
      </c>
      <c r="B14639" s="1" t="s">
        <v>22259</v>
      </c>
      <c r="C14639" s="1" t="s">
        <v>1470</v>
      </c>
      <c r="D14639" t="s">
        <v>22260</v>
      </c>
    </row>
    <row r="14640" spans="1:4" x14ac:dyDescent="0.25">
      <c r="A14640" s="4" t="str">
        <f>HYPERLINK("http://www.autodoc.ru/Web/price/art/AI0Q706810L?analog=on","AI0Q706810L")</f>
        <v>AI0Q706810L</v>
      </c>
      <c r="B14640" s="1" t="s">
        <v>2118</v>
      </c>
      <c r="C14640" s="1" t="s">
        <v>1995</v>
      </c>
      <c r="D14640" t="s">
        <v>2119</v>
      </c>
    </row>
    <row r="14641" spans="1:4" x14ac:dyDescent="0.25">
      <c r="A14641" s="4" t="str">
        <f>HYPERLINK("http://www.autodoc.ru/Web/price/art/AI0Q706810R?analog=on","AI0Q706810R")</f>
        <v>AI0Q706810R</v>
      </c>
      <c r="B14641" s="1" t="s">
        <v>2120</v>
      </c>
      <c r="C14641" s="1" t="s">
        <v>1995</v>
      </c>
      <c r="D14641" t="s">
        <v>2121</v>
      </c>
    </row>
    <row r="14642" spans="1:4" x14ac:dyDescent="0.25">
      <c r="A14642" s="4" t="str">
        <f>HYPERLINK("http://www.autodoc.ru/Web/price/art/VWTOU149C0L?analog=on","VWTOU149C0L")</f>
        <v>VWTOU149C0L</v>
      </c>
      <c r="B14642" s="1" t="s">
        <v>22261</v>
      </c>
      <c r="C14642" s="1" t="s">
        <v>1467</v>
      </c>
      <c r="D14642" t="s">
        <v>22262</v>
      </c>
    </row>
    <row r="14643" spans="1:4" x14ac:dyDescent="0.25">
      <c r="A14643" s="4" t="str">
        <f>HYPERLINK("http://www.autodoc.ru/Web/price/art/VWTOU119C0L?analog=on","VWTOU119C0L")</f>
        <v>VWTOU119C0L</v>
      </c>
      <c r="B14643" s="1" t="s">
        <v>22263</v>
      </c>
      <c r="C14643" s="1" t="s">
        <v>1470</v>
      </c>
      <c r="D14643" t="s">
        <v>22262</v>
      </c>
    </row>
    <row r="14644" spans="1:4" x14ac:dyDescent="0.25">
      <c r="A14644" s="4" t="str">
        <f>HYPERLINK("http://www.autodoc.ru/Web/price/art/VWTOU119C0R?analog=on","VWTOU119C0R")</f>
        <v>VWTOU119C0R</v>
      </c>
      <c r="B14644" s="1" t="s">
        <v>22264</v>
      </c>
      <c r="C14644" s="1" t="s">
        <v>1470</v>
      </c>
      <c r="D14644" t="s">
        <v>22265</v>
      </c>
    </row>
    <row r="14645" spans="1:4" x14ac:dyDescent="0.25">
      <c r="A14645" s="4" t="str">
        <f>HYPERLINK("http://www.autodoc.ru/Web/price/art/VWTOU149C0R?analog=on","VWTOU149C0R")</f>
        <v>VWTOU149C0R</v>
      </c>
      <c r="B14645" s="1" t="s">
        <v>22266</v>
      </c>
      <c r="C14645" s="1" t="s">
        <v>1467</v>
      </c>
      <c r="D14645" t="s">
        <v>22265</v>
      </c>
    </row>
    <row r="14646" spans="1:4" x14ac:dyDescent="0.25">
      <c r="A14646" s="4" t="str">
        <f>HYPERLINK("http://www.autodoc.ru/Web/price/art/VWTOU109F0?analog=on","VWTOU109F0")</f>
        <v>VWTOU109F0</v>
      </c>
      <c r="B14646" s="1" t="s">
        <v>22267</v>
      </c>
      <c r="C14646" s="1" t="s">
        <v>437</v>
      </c>
      <c r="D14646" t="s">
        <v>22172</v>
      </c>
    </row>
    <row r="14647" spans="1:4" x14ac:dyDescent="0.25">
      <c r="A14647" s="3" t="s">
        <v>22268</v>
      </c>
      <c r="B14647" s="3"/>
      <c r="C14647" s="3"/>
      <c r="D14647" s="3"/>
    </row>
    <row r="14648" spans="1:4" x14ac:dyDescent="0.25">
      <c r="A14648" s="4" t="str">
        <f>HYPERLINK("http://www.autodoc.ru/Web/price/art/VWTUR03000L?analog=on","VWTUR03000L")</f>
        <v>VWTUR03000L</v>
      </c>
      <c r="B14648" s="1" t="s">
        <v>18954</v>
      </c>
      <c r="C14648" s="1" t="s">
        <v>12870</v>
      </c>
      <c r="D14648" t="s">
        <v>18955</v>
      </c>
    </row>
    <row r="14649" spans="1:4" x14ac:dyDescent="0.25">
      <c r="A14649" s="4" t="str">
        <f>HYPERLINK("http://www.autodoc.ru/Web/price/art/VWTUR03000R?analog=on","VWTUR03000R")</f>
        <v>VWTUR03000R</v>
      </c>
      <c r="B14649" s="1" t="s">
        <v>18956</v>
      </c>
      <c r="C14649" s="1" t="s">
        <v>12870</v>
      </c>
      <c r="D14649" t="s">
        <v>18957</v>
      </c>
    </row>
    <row r="14650" spans="1:4" x14ac:dyDescent="0.25">
      <c r="A14650" s="4" t="str">
        <f>HYPERLINK("http://www.autodoc.ru/Web/price/art/VWTUR06000L?analog=on","VWTUR06000L")</f>
        <v>VWTUR06000L</v>
      </c>
      <c r="B14650" s="1" t="s">
        <v>22269</v>
      </c>
      <c r="C14650" s="1" t="s">
        <v>9287</v>
      </c>
      <c r="D14650" t="s">
        <v>22270</v>
      </c>
    </row>
    <row r="14651" spans="1:4" x14ac:dyDescent="0.25">
      <c r="A14651" s="4" t="str">
        <f>HYPERLINK("http://www.autodoc.ru/Web/price/art/VWTUR06000R?analog=on","VWTUR06000R")</f>
        <v>VWTUR06000R</v>
      </c>
      <c r="B14651" s="1" t="s">
        <v>22271</v>
      </c>
      <c r="C14651" s="1" t="s">
        <v>9287</v>
      </c>
      <c r="D14651" t="s">
        <v>22272</v>
      </c>
    </row>
    <row r="14652" spans="1:4" x14ac:dyDescent="0.25">
      <c r="A14652" s="4" t="str">
        <f>HYPERLINK("http://www.autodoc.ru/Web/price/art/VWTUR03001L?analog=on","VWTUR03001L")</f>
        <v>VWTUR03001L</v>
      </c>
      <c r="B14652" s="1" t="s">
        <v>18958</v>
      </c>
      <c r="C14652" s="1" t="s">
        <v>12870</v>
      </c>
      <c r="D14652" t="s">
        <v>18959</v>
      </c>
    </row>
    <row r="14653" spans="1:4" x14ac:dyDescent="0.25">
      <c r="A14653" s="4" t="str">
        <f>HYPERLINK("http://www.autodoc.ru/Web/price/art/VWTUR03001R?analog=on","VWTUR03001R")</f>
        <v>VWTUR03001R</v>
      </c>
      <c r="B14653" s="1" t="s">
        <v>18960</v>
      </c>
      <c r="C14653" s="1" t="s">
        <v>12870</v>
      </c>
      <c r="D14653" t="s">
        <v>18961</v>
      </c>
    </row>
    <row r="14654" spans="1:4" x14ac:dyDescent="0.25">
      <c r="A14654" s="4" t="str">
        <f>HYPERLINK("http://www.autodoc.ru/Web/price/art/VWTUR03002BL?analog=on","VWTUR03002BL")</f>
        <v>VWTUR03002BL</v>
      </c>
      <c r="B14654" s="1" t="s">
        <v>22273</v>
      </c>
      <c r="C14654" s="1" t="s">
        <v>12870</v>
      </c>
      <c r="D14654" t="s">
        <v>22274</v>
      </c>
    </row>
    <row r="14655" spans="1:4" x14ac:dyDescent="0.25">
      <c r="A14655" s="4" t="str">
        <f>HYPERLINK("http://www.autodoc.ru/Web/price/art/VWTUR03002BR?analog=on","VWTUR03002BR")</f>
        <v>VWTUR03002BR</v>
      </c>
      <c r="B14655" s="1" t="s">
        <v>22275</v>
      </c>
      <c r="C14655" s="1" t="s">
        <v>12870</v>
      </c>
      <c r="D14655" t="s">
        <v>22276</v>
      </c>
    </row>
    <row r="14656" spans="1:4" x14ac:dyDescent="0.25">
      <c r="A14656" s="4" t="str">
        <f>HYPERLINK("http://www.autodoc.ru/Web/price/art/VWCAD04070L?analog=on","VWCAD04070L")</f>
        <v>VWCAD04070L</v>
      </c>
      <c r="B14656" s="1" t="s">
        <v>18962</v>
      </c>
      <c r="C14656" s="1" t="s">
        <v>707</v>
      </c>
      <c r="D14656" t="s">
        <v>18963</v>
      </c>
    </row>
    <row r="14657" spans="1:4" x14ac:dyDescent="0.25">
      <c r="A14657" s="4" t="str">
        <f>HYPERLINK("http://www.autodoc.ru/Web/price/art/VWCAD04070R?analog=on","VWCAD04070R")</f>
        <v>VWCAD04070R</v>
      </c>
      <c r="B14657" s="1" t="s">
        <v>18964</v>
      </c>
      <c r="C14657" s="1" t="s">
        <v>707</v>
      </c>
      <c r="D14657" t="s">
        <v>18965</v>
      </c>
    </row>
    <row r="14658" spans="1:4" x14ac:dyDescent="0.25">
      <c r="A14658" s="4" t="str">
        <f>HYPERLINK("http://www.autodoc.ru/Web/price/art/VWTGN07070L?analog=on","VWTGN07070L")</f>
        <v>VWTGN07070L</v>
      </c>
      <c r="B14658" s="1" t="s">
        <v>19490</v>
      </c>
      <c r="C14658" s="1" t="s">
        <v>764</v>
      </c>
      <c r="D14658" t="s">
        <v>19491</v>
      </c>
    </row>
    <row r="14659" spans="1:4" x14ac:dyDescent="0.25">
      <c r="A14659" s="4" t="str">
        <f>HYPERLINK("http://www.autodoc.ru/Web/price/art/VWTGN07070R?analog=on","VWTGN07070R")</f>
        <v>VWTGN07070R</v>
      </c>
      <c r="B14659" s="1" t="s">
        <v>19492</v>
      </c>
      <c r="C14659" s="1" t="s">
        <v>764</v>
      </c>
      <c r="D14659" t="s">
        <v>19493</v>
      </c>
    </row>
    <row r="14660" spans="1:4" x14ac:dyDescent="0.25">
      <c r="A14660" s="4" t="str">
        <f>HYPERLINK("http://www.autodoc.ru/Web/price/art/VWTGN07071L?analog=on","VWTGN07071L")</f>
        <v>VWTGN07071L</v>
      </c>
      <c r="B14660" s="1" t="s">
        <v>19494</v>
      </c>
      <c r="C14660" s="1" t="s">
        <v>764</v>
      </c>
      <c r="D14660" t="s">
        <v>19495</v>
      </c>
    </row>
    <row r="14661" spans="1:4" x14ac:dyDescent="0.25">
      <c r="A14661" s="4" t="str">
        <f>HYPERLINK("http://www.autodoc.ru/Web/price/art/VWTGN07071R?analog=on","VWTGN07071R")</f>
        <v>VWTGN07071R</v>
      </c>
      <c r="B14661" s="1" t="s">
        <v>19496</v>
      </c>
      <c r="C14661" s="1" t="s">
        <v>764</v>
      </c>
      <c r="D14661" t="s">
        <v>19497</v>
      </c>
    </row>
    <row r="14662" spans="1:4" x14ac:dyDescent="0.25">
      <c r="A14662" s="4" t="str">
        <f>HYPERLINK("http://www.autodoc.ru/Web/price/art/VWTUR03100?analog=on","VWTUR03100")</f>
        <v>VWTUR03100</v>
      </c>
      <c r="B14662" s="1" t="s">
        <v>22277</v>
      </c>
      <c r="C14662" s="1" t="s">
        <v>782</v>
      </c>
      <c r="D14662" t="s">
        <v>22278</v>
      </c>
    </row>
    <row r="14663" spans="1:4" x14ac:dyDescent="0.25">
      <c r="A14663" s="4" t="str">
        <f>HYPERLINK("http://www.autodoc.ru/Web/price/art/VWTUR03160?analog=on","VWTUR03160")</f>
        <v>VWTUR03160</v>
      </c>
      <c r="B14663" s="1" t="s">
        <v>22279</v>
      </c>
      <c r="C14663" s="1" t="s">
        <v>782</v>
      </c>
      <c r="D14663" t="s">
        <v>22280</v>
      </c>
    </row>
    <row r="14664" spans="1:4" x14ac:dyDescent="0.25">
      <c r="A14664" s="4" t="str">
        <f>HYPERLINK("http://www.autodoc.ru/Web/price/art/VWTUR07160?analog=on","VWTUR07160")</f>
        <v>VWTUR07160</v>
      </c>
      <c r="B14664" s="1" t="s">
        <v>22281</v>
      </c>
      <c r="C14664" s="1" t="s">
        <v>3771</v>
      </c>
      <c r="D14664" t="s">
        <v>22282</v>
      </c>
    </row>
    <row r="14665" spans="1:4" x14ac:dyDescent="0.25">
      <c r="A14665" s="4" t="str">
        <f>HYPERLINK("http://www.autodoc.ru/Web/price/art/VWTUR07220?analog=on","VWTUR07220")</f>
        <v>VWTUR07220</v>
      </c>
      <c r="B14665" s="1" t="s">
        <v>22283</v>
      </c>
      <c r="C14665" s="1" t="s">
        <v>3771</v>
      </c>
      <c r="D14665" t="s">
        <v>22284</v>
      </c>
    </row>
    <row r="14666" spans="1:4" x14ac:dyDescent="0.25">
      <c r="A14666" s="4" t="str">
        <f>HYPERLINK("http://www.autodoc.ru/Web/price/art/VWTUR07270L?analog=on","VWTUR07270L")</f>
        <v>VWTUR07270L</v>
      </c>
      <c r="B14666" s="1" t="s">
        <v>22285</v>
      </c>
      <c r="C14666" s="1" t="s">
        <v>3771</v>
      </c>
      <c r="D14666" t="s">
        <v>22286</v>
      </c>
    </row>
    <row r="14667" spans="1:4" x14ac:dyDescent="0.25">
      <c r="A14667" s="4" t="str">
        <f>HYPERLINK("http://www.autodoc.ru/Web/price/art/VWTUR03270L?analog=on","VWTUR03270L")</f>
        <v>VWTUR03270L</v>
      </c>
      <c r="B14667" s="1" t="s">
        <v>22287</v>
      </c>
      <c r="C14667" s="1" t="s">
        <v>4261</v>
      </c>
      <c r="D14667" t="s">
        <v>22286</v>
      </c>
    </row>
    <row r="14668" spans="1:4" x14ac:dyDescent="0.25">
      <c r="A14668" s="4" t="str">
        <f>HYPERLINK("http://www.autodoc.ru/Web/price/art/VWTUR03270R?analog=on","VWTUR03270R")</f>
        <v>VWTUR03270R</v>
      </c>
      <c r="B14668" s="1" t="s">
        <v>22288</v>
      </c>
      <c r="C14668" s="1" t="s">
        <v>4261</v>
      </c>
      <c r="D14668" t="s">
        <v>22289</v>
      </c>
    </row>
    <row r="14669" spans="1:4" x14ac:dyDescent="0.25">
      <c r="A14669" s="4" t="str">
        <f>HYPERLINK("http://www.autodoc.ru/Web/price/art/VWTUR07270R?analog=on","VWTUR07270R")</f>
        <v>VWTUR07270R</v>
      </c>
      <c r="B14669" s="1" t="s">
        <v>22290</v>
      </c>
      <c r="C14669" s="1" t="s">
        <v>3771</v>
      </c>
      <c r="D14669" t="s">
        <v>22289</v>
      </c>
    </row>
    <row r="14670" spans="1:4" x14ac:dyDescent="0.25">
      <c r="A14670" s="4" t="str">
        <f>HYPERLINK("http://www.autodoc.ru/Web/price/art/VWCAD04330?analog=on","VWCAD04330")</f>
        <v>VWCAD04330</v>
      </c>
      <c r="B14670" s="1" t="s">
        <v>18981</v>
      </c>
      <c r="C14670" s="1" t="s">
        <v>707</v>
      </c>
      <c r="D14670" t="s">
        <v>18982</v>
      </c>
    </row>
    <row r="14671" spans="1:4" x14ac:dyDescent="0.25">
      <c r="A14671" s="4" t="str">
        <f>HYPERLINK("http://www.autodoc.ru/Web/price/art/VWTUR07330?analog=on","VWTUR07330")</f>
        <v>VWTUR07330</v>
      </c>
      <c r="B14671" s="1" t="s">
        <v>22291</v>
      </c>
      <c r="C14671" s="1" t="s">
        <v>3771</v>
      </c>
      <c r="D14671" t="s">
        <v>22292</v>
      </c>
    </row>
    <row r="14672" spans="1:4" x14ac:dyDescent="0.25">
      <c r="A14672" s="4" t="str">
        <f>HYPERLINK("http://www.autodoc.ru/Web/price/art/VWCAD04380?analog=on","VWCAD04380")</f>
        <v>VWCAD04380</v>
      </c>
      <c r="B14672" s="1" t="s">
        <v>18983</v>
      </c>
      <c r="C14672" s="1" t="s">
        <v>707</v>
      </c>
      <c r="D14672" t="s">
        <v>18984</v>
      </c>
    </row>
    <row r="14673" spans="1:4" x14ac:dyDescent="0.25">
      <c r="A14673" s="4" t="str">
        <f>HYPERLINK("http://www.autodoc.ru/Web/price/art/VWTUR03380?analog=on","VWTUR03380")</f>
        <v>VWTUR03380</v>
      </c>
      <c r="B14673" s="1" t="s">
        <v>22293</v>
      </c>
      <c r="C14673" s="1" t="s">
        <v>782</v>
      </c>
      <c r="D14673" t="s">
        <v>22294</v>
      </c>
    </row>
    <row r="14674" spans="1:4" x14ac:dyDescent="0.25">
      <c r="A14674" s="4" t="str">
        <f>HYPERLINK("http://www.autodoc.ru/Web/price/art/VWTUR03450L?analog=on","VWTUR03450L")</f>
        <v>VWTUR03450L</v>
      </c>
      <c r="B14674" s="1" t="s">
        <v>22295</v>
      </c>
      <c r="C14674" s="1" t="s">
        <v>4150</v>
      </c>
      <c r="D14674" t="s">
        <v>22296</v>
      </c>
    </row>
    <row r="14675" spans="1:4" x14ac:dyDescent="0.25">
      <c r="A14675" s="4" t="str">
        <f>HYPERLINK("http://www.autodoc.ru/Web/price/art/VWTUR03450R?analog=on","VWTUR03450R")</f>
        <v>VWTUR03450R</v>
      </c>
      <c r="B14675" s="1" t="s">
        <v>22297</v>
      </c>
      <c r="C14675" s="1" t="s">
        <v>4150</v>
      </c>
      <c r="D14675" t="s">
        <v>22298</v>
      </c>
    </row>
    <row r="14676" spans="1:4" x14ac:dyDescent="0.25">
      <c r="A14676" s="4" t="str">
        <f>HYPERLINK("http://www.autodoc.ru/Web/price/art/VWTUR074G0?analog=on","VWTUR074G0")</f>
        <v>VWTUR074G0</v>
      </c>
      <c r="B14676" s="1" t="s">
        <v>22299</v>
      </c>
      <c r="C14676" s="1" t="s">
        <v>3771</v>
      </c>
      <c r="D14676" t="s">
        <v>22300</v>
      </c>
    </row>
    <row r="14677" spans="1:4" x14ac:dyDescent="0.25">
      <c r="A14677" s="4" t="str">
        <f>HYPERLINK("http://www.autodoc.ru/Web/price/art/VWTUR03480L?analog=on","VWTUR03480L")</f>
        <v>VWTUR03480L</v>
      </c>
      <c r="B14677" s="1" t="s">
        <v>22301</v>
      </c>
      <c r="C14677" s="1" t="s">
        <v>4150</v>
      </c>
      <c r="D14677" t="s">
        <v>22302</v>
      </c>
    </row>
    <row r="14678" spans="1:4" x14ac:dyDescent="0.25">
      <c r="A14678" s="4" t="str">
        <f>HYPERLINK("http://www.autodoc.ru/Web/price/art/VWTUR03480R?analog=on","VWTUR03480R")</f>
        <v>VWTUR03480R</v>
      </c>
      <c r="B14678" s="1" t="s">
        <v>22303</v>
      </c>
      <c r="C14678" s="1" t="s">
        <v>4150</v>
      </c>
      <c r="D14678" t="s">
        <v>22304</v>
      </c>
    </row>
    <row r="14679" spans="1:4" x14ac:dyDescent="0.25">
      <c r="A14679" s="4" t="str">
        <f>HYPERLINK("http://www.autodoc.ru/Web/price/art/VWTUR03490L?analog=on","VWTUR03490L")</f>
        <v>VWTUR03490L</v>
      </c>
      <c r="C14679" s="1" t="s">
        <v>4150</v>
      </c>
      <c r="D14679" t="s">
        <v>22305</v>
      </c>
    </row>
    <row r="14680" spans="1:4" x14ac:dyDescent="0.25">
      <c r="A14680" s="4" t="str">
        <f>HYPERLINK("http://www.autodoc.ru/Web/price/art/VWTUR03490R?analog=on","VWTUR03490R")</f>
        <v>VWTUR03490R</v>
      </c>
      <c r="C14680" s="1" t="s">
        <v>4150</v>
      </c>
      <c r="D14680" t="s">
        <v>22306</v>
      </c>
    </row>
    <row r="14681" spans="1:4" x14ac:dyDescent="0.25">
      <c r="A14681" s="4" t="str">
        <f>HYPERLINK("http://www.autodoc.ru/Web/price/art/VWTUR06740L?analog=on","VWTUR06740L")</f>
        <v>VWTUR06740L</v>
      </c>
      <c r="B14681" s="1" t="s">
        <v>22307</v>
      </c>
      <c r="C14681" s="1" t="s">
        <v>9287</v>
      </c>
      <c r="D14681" t="s">
        <v>22308</v>
      </c>
    </row>
    <row r="14682" spans="1:4" x14ac:dyDescent="0.25">
      <c r="A14682" s="4" t="str">
        <f>HYPERLINK("http://www.autodoc.ru/Web/price/art/VWTUR03740L?analog=on","VWTUR03740L")</f>
        <v>VWTUR03740L</v>
      </c>
      <c r="B14682" s="1" t="s">
        <v>22309</v>
      </c>
      <c r="C14682" s="1" t="s">
        <v>12870</v>
      </c>
      <c r="D14682" t="s">
        <v>22308</v>
      </c>
    </row>
    <row r="14683" spans="1:4" x14ac:dyDescent="0.25">
      <c r="A14683" s="4" t="str">
        <f>HYPERLINK("http://www.autodoc.ru/Web/price/art/VWTUR03740R?analog=on","VWTUR03740R")</f>
        <v>VWTUR03740R</v>
      </c>
      <c r="B14683" s="1" t="s">
        <v>22310</v>
      </c>
      <c r="C14683" s="1" t="s">
        <v>12870</v>
      </c>
      <c r="D14683" t="s">
        <v>22311</v>
      </c>
    </row>
    <row r="14684" spans="1:4" x14ac:dyDescent="0.25">
      <c r="A14684" s="4" t="str">
        <f>HYPERLINK("http://www.autodoc.ru/Web/price/art/VWTUR06740R?analog=on","VWTUR06740R")</f>
        <v>VWTUR06740R</v>
      </c>
      <c r="B14684" s="1" t="s">
        <v>22312</v>
      </c>
      <c r="C14684" s="1" t="s">
        <v>9287</v>
      </c>
      <c r="D14684" t="s">
        <v>22311</v>
      </c>
    </row>
    <row r="14685" spans="1:4" x14ac:dyDescent="0.25">
      <c r="A14685" s="4" t="str">
        <f>HYPERLINK("http://www.autodoc.ru/Web/price/art/VWTUR03741RTN?analog=on","VWTUR03741RTN")</f>
        <v>VWTUR03741RTN</v>
      </c>
      <c r="B14685" s="1" t="s">
        <v>22313</v>
      </c>
      <c r="C14685" s="1" t="s">
        <v>4150</v>
      </c>
      <c r="D14685" t="s">
        <v>22314</v>
      </c>
    </row>
    <row r="14686" spans="1:4" x14ac:dyDescent="0.25">
      <c r="A14686" s="4" t="str">
        <f>HYPERLINK("http://www.autodoc.ru/Web/price/art/VWTUR06741TTL?analog=on","VWTUR06741TTL")</f>
        <v>VWTUR06741TTL</v>
      </c>
      <c r="B14686" s="1" t="s">
        <v>22315</v>
      </c>
      <c r="C14686" s="1" t="s">
        <v>9287</v>
      </c>
      <c r="D14686" t="s">
        <v>22316</v>
      </c>
    </row>
    <row r="14687" spans="1:4" x14ac:dyDescent="0.25">
      <c r="A14687" s="4" t="str">
        <f>HYPERLINK("http://www.autodoc.ru/Web/price/art/VWTUR06741TTR?analog=on","VWTUR06741TTR")</f>
        <v>VWTUR06741TTR</v>
      </c>
      <c r="B14687" s="1" t="s">
        <v>22317</v>
      </c>
      <c r="C14687" s="1" t="s">
        <v>9287</v>
      </c>
      <c r="D14687" t="s">
        <v>22318</v>
      </c>
    </row>
    <row r="14688" spans="1:4" x14ac:dyDescent="0.25">
      <c r="A14688" s="4" t="str">
        <f>HYPERLINK("http://www.autodoc.ru/Web/price/art/VWCAD04930?analog=on","VWCAD04930")</f>
        <v>VWCAD04930</v>
      </c>
      <c r="B14688" s="1" t="s">
        <v>19003</v>
      </c>
      <c r="C14688" s="1" t="s">
        <v>707</v>
      </c>
      <c r="D14688" t="s">
        <v>19004</v>
      </c>
    </row>
    <row r="14689" spans="1:4" x14ac:dyDescent="0.25">
      <c r="A14689" s="4" t="str">
        <f>HYPERLINK("http://www.autodoc.ru/Web/price/art/SDSUP089F0?analog=on","SDSUP089F0")</f>
        <v>SDSUP089F0</v>
      </c>
      <c r="B14689" s="1" t="s">
        <v>18205</v>
      </c>
      <c r="C14689" s="1" t="s">
        <v>483</v>
      </c>
      <c r="D14689" t="s">
        <v>18206</v>
      </c>
    </row>
    <row r="14690" spans="1:4" x14ac:dyDescent="0.25">
      <c r="A14690" s="4" t="str">
        <f>HYPERLINK("http://www.autodoc.ru/Web/price/art/VWGLF03971?analog=on","VWGLF03971")</f>
        <v>VWGLF03971</v>
      </c>
      <c r="B14690" s="1" t="s">
        <v>797</v>
      </c>
      <c r="C14690" s="1" t="s">
        <v>782</v>
      </c>
      <c r="D14690" t="s">
        <v>798</v>
      </c>
    </row>
    <row r="14691" spans="1:4" x14ac:dyDescent="0.25">
      <c r="A14691" s="4" t="str">
        <f>HYPERLINK("http://www.autodoc.ru/Web/price/art/VWGLF04972?analog=on","VWGLF04972")</f>
        <v>VWGLF04972</v>
      </c>
      <c r="B14691" s="1" t="s">
        <v>799</v>
      </c>
      <c r="C14691" s="1" t="s">
        <v>707</v>
      </c>
      <c r="D14691" t="s">
        <v>800</v>
      </c>
    </row>
    <row r="14692" spans="1:4" x14ac:dyDescent="0.25">
      <c r="A14692" s="4" t="str">
        <f>HYPERLINK("http://www.autodoc.ru/Web/price/art/VWTUR039R0L?analog=on","VWTUR039R0L")</f>
        <v>VWTUR039R0L</v>
      </c>
      <c r="B14692" s="1" t="s">
        <v>22319</v>
      </c>
      <c r="C14692" s="1" t="s">
        <v>4150</v>
      </c>
      <c r="D14692" t="s">
        <v>22320</v>
      </c>
    </row>
    <row r="14693" spans="1:4" x14ac:dyDescent="0.25">
      <c r="A14693" s="4" t="str">
        <f>HYPERLINK("http://www.autodoc.ru/Web/price/art/VWTUR039R0R?analog=on","VWTUR039R0R")</f>
        <v>VWTUR039R0R</v>
      </c>
      <c r="B14693" s="1" t="s">
        <v>22321</v>
      </c>
      <c r="C14693" s="1" t="s">
        <v>4150</v>
      </c>
      <c r="D14693" t="s">
        <v>22322</v>
      </c>
    </row>
    <row r="14694" spans="1:4" x14ac:dyDescent="0.25">
      <c r="A14694" s="3" t="s">
        <v>22323</v>
      </c>
      <c r="B14694" s="3"/>
      <c r="C14694" s="3"/>
      <c r="D14694" s="3"/>
    </row>
    <row r="14695" spans="1:4" x14ac:dyDescent="0.25">
      <c r="A14695" s="4" t="str">
        <f>HYPERLINK("http://www.autodoc.ru/Web/price/art/VWGLF09070L?analog=on","VWGLF09070L")</f>
        <v>VWGLF09070L</v>
      </c>
      <c r="B14695" s="1" t="s">
        <v>19020</v>
      </c>
      <c r="C14695" s="1" t="s">
        <v>2050</v>
      </c>
      <c r="D14695" t="s">
        <v>19021</v>
      </c>
    </row>
    <row r="14696" spans="1:4" x14ac:dyDescent="0.25">
      <c r="A14696" s="4" t="str">
        <f>HYPERLINK("http://www.autodoc.ru/Web/price/art/VWGLF09070R?analog=on","VWGLF09070R")</f>
        <v>VWGLF09070R</v>
      </c>
      <c r="B14696" s="1" t="s">
        <v>19022</v>
      </c>
      <c r="C14696" s="1" t="s">
        <v>2050</v>
      </c>
      <c r="D14696" t="s">
        <v>19023</v>
      </c>
    </row>
    <row r="14697" spans="1:4" x14ac:dyDescent="0.25">
      <c r="A14697" s="4" t="str">
        <f>HYPERLINK("http://www.autodoc.ru/Web/price/art/VWTUR11100?analog=on","VWTUR11100")</f>
        <v>VWTUR11100</v>
      </c>
      <c r="B14697" s="1" t="s">
        <v>19024</v>
      </c>
      <c r="C14697" s="1" t="s">
        <v>1470</v>
      </c>
      <c r="D14697" t="s">
        <v>19025</v>
      </c>
    </row>
    <row r="14698" spans="1:4" x14ac:dyDescent="0.25">
      <c r="A14698" s="4" t="str">
        <f>HYPERLINK("http://www.autodoc.ru/Web/price/art/VWTUR11160?analog=on","VWTUR11160")</f>
        <v>VWTUR11160</v>
      </c>
      <c r="B14698" s="1" t="s">
        <v>19030</v>
      </c>
      <c r="C14698" s="1" t="s">
        <v>1470</v>
      </c>
      <c r="D14698" t="s">
        <v>22324</v>
      </c>
    </row>
    <row r="14699" spans="1:4" x14ac:dyDescent="0.25">
      <c r="A14699" s="4" t="str">
        <f>HYPERLINK("http://www.autodoc.ru/Web/price/art/VWTUR11161?analog=on","VWTUR11161")</f>
        <v>VWTUR11161</v>
      </c>
      <c r="B14699" s="1" t="s">
        <v>19030</v>
      </c>
      <c r="C14699" s="1" t="s">
        <v>1470</v>
      </c>
      <c r="D14699" t="s">
        <v>19031</v>
      </c>
    </row>
    <row r="14700" spans="1:4" x14ac:dyDescent="0.25">
      <c r="A14700" s="4" t="str">
        <f>HYPERLINK("http://www.autodoc.ru/Web/price/art/VWTUR11191C?analog=on","VWTUR11191C")</f>
        <v>VWTUR11191C</v>
      </c>
      <c r="B14700" s="1" t="s">
        <v>19032</v>
      </c>
      <c r="C14700" s="1" t="s">
        <v>1470</v>
      </c>
      <c r="D14700" t="s">
        <v>19033</v>
      </c>
    </row>
    <row r="14701" spans="1:4" x14ac:dyDescent="0.25">
      <c r="A14701" s="4" t="str">
        <f>HYPERLINK("http://www.autodoc.ru/Web/price/art/VWTUR11192C?analog=on","VWTUR11192C")</f>
        <v>VWTUR11192C</v>
      </c>
      <c r="B14701" s="1" t="s">
        <v>19034</v>
      </c>
      <c r="C14701" s="1" t="s">
        <v>1470</v>
      </c>
      <c r="D14701" t="s">
        <v>19035</v>
      </c>
    </row>
    <row r="14702" spans="1:4" x14ac:dyDescent="0.25">
      <c r="A14702" s="4" t="str">
        <f>HYPERLINK("http://www.autodoc.ru/Web/price/art/VWTUR11220?analog=on","VWTUR11220")</f>
        <v>VWTUR11220</v>
      </c>
      <c r="B14702" s="1" t="s">
        <v>19038</v>
      </c>
      <c r="C14702" s="1" t="s">
        <v>1470</v>
      </c>
      <c r="D14702" t="s">
        <v>19039</v>
      </c>
    </row>
    <row r="14703" spans="1:4" x14ac:dyDescent="0.25">
      <c r="A14703" s="4" t="str">
        <f>HYPERLINK("http://www.autodoc.ru/Web/price/art/VWTUR11240?analog=on","VWTUR11240")</f>
        <v>VWTUR11240</v>
      </c>
      <c r="B14703" s="1" t="s">
        <v>22325</v>
      </c>
      <c r="C14703" s="1" t="s">
        <v>1470</v>
      </c>
      <c r="D14703" t="s">
        <v>22326</v>
      </c>
    </row>
    <row r="14704" spans="1:4" x14ac:dyDescent="0.25">
      <c r="A14704" s="4" t="str">
        <f>HYPERLINK("http://www.autodoc.ru/Web/price/art/VWTUR11270L?analog=on","VWTUR11270L")</f>
        <v>VWTUR11270L</v>
      </c>
      <c r="B14704" s="1" t="s">
        <v>22327</v>
      </c>
      <c r="C14704" s="1" t="s">
        <v>1470</v>
      </c>
      <c r="D14704" t="s">
        <v>22286</v>
      </c>
    </row>
    <row r="14705" spans="1:4" x14ac:dyDescent="0.25">
      <c r="A14705" s="4" t="str">
        <f>HYPERLINK("http://www.autodoc.ru/Web/price/art/VWTUR11270R?analog=on","VWTUR11270R")</f>
        <v>VWTUR11270R</v>
      </c>
      <c r="B14705" s="1" t="s">
        <v>22328</v>
      </c>
      <c r="C14705" s="1" t="s">
        <v>1470</v>
      </c>
      <c r="D14705" t="s">
        <v>22289</v>
      </c>
    </row>
    <row r="14706" spans="1:4" x14ac:dyDescent="0.25">
      <c r="A14706" s="4" t="str">
        <f>HYPERLINK("http://www.autodoc.ru/Web/price/art/VWTUR11330?analog=on","VWTUR11330")</f>
        <v>VWTUR11330</v>
      </c>
      <c r="B14706" s="1" t="s">
        <v>22329</v>
      </c>
      <c r="C14706" s="1" t="s">
        <v>1470</v>
      </c>
      <c r="D14706" t="s">
        <v>22330</v>
      </c>
    </row>
    <row r="14707" spans="1:4" x14ac:dyDescent="0.25">
      <c r="A14707" s="4" t="str">
        <f>HYPERLINK("http://www.autodoc.ru/Web/price/art/VWTUR11380?analog=on","VWTUR11380")</f>
        <v>VWTUR11380</v>
      </c>
      <c r="B14707" s="1" t="s">
        <v>22331</v>
      </c>
      <c r="C14707" s="1" t="s">
        <v>1470</v>
      </c>
      <c r="D14707" t="s">
        <v>22332</v>
      </c>
    </row>
    <row r="14708" spans="1:4" x14ac:dyDescent="0.25">
      <c r="A14708" s="4" t="str">
        <f>HYPERLINK("http://www.autodoc.ru/Web/price/art/VWTUR11381?analog=on","VWTUR11381")</f>
        <v>VWTUR11381</v>
      </c>
      <c r="B14708" s="1" t="s">
        <v>22331</v>
      </c>
      <c r="C14708" s="1" t="s">
        <v>1470</v>
      </c>
      <c r="D14708" t="s">
        <v>22333</v>
      </c>
    </row>
    <row r="14709" spans="1:4" x14ac:dyDescent="0.25">
      <c r="A14709" s="4" t="str">
        <f>HYPERLINK("http://www.autodoc.ru/Web/price/art/VWTUR11450L?analog=on","VWTUR11450L")</f>
        <v>VWTUR11450L</v>
      </c>
      <c r="B14709" s="1" t="s">
        <v>22334</v>
      </c>
      <c r="C14709" s="1" t="s">
        <v>1470</v>
      </c>
      <c r="D14709" t="s">
        <v>22335</v>
      </c>
    </row>
    <row r="14710" spans="1:4" x14ac:dyDescent="0.25">
      <c r="A14710" s="4" t="str">
        <f>HYPERLINK("http://www.autodoc.ru/Web/price/art/VWTUR11450R?analog=on","VWTUR11450R")</f>
        <v>VWTUR11450R</v>
      </c>
      <c r="B14710" s="1" t="s">
        <v>22336</v>
      </c>
      <c r="C14710" s="1" t="s">
        <v>1470</v>
      </c>
      <c r="D14710" t="s">
        <v>22337</v>
      </c>
    </row>
    <row r="14711" spans="1:4" x14ac:dyDescent="0.25">
      <c r="A14711" s="4" t="str">
        <f>HYPERLINK("http://www.autodoc.ru/Web/price/art/VWTUR11740L?analog=on","VWTUR11740L")</f>
        <v>VWTUR11740L</v>
      </c>
      <c r="B14711" s="1" t="s">
        <v>22338</v>
      </c>
      <c r="C14711" s="1" t="s">
        <v>1470</v>
      </c>
      <c r="D14711" t="s">
        <v>22308</v>
      </c>
    </row>
    <row r="14712" spans="1:4" x14ac:dyDescent="0.25">
      <c r="A14712" s="4" t="str">
        <f>HYPERLINK("http://www.autodoc.ru/Web/price/art/VWTUR11740R?analog=on","VWTUR11740R")</f>
        <v>VWTUR11740R</v>
      </c>
      <c r="B14712" s="1" t="s">
        <v>22339</v>
      </c>
      <c r="C14712" s="1" t="s">
        <v>1470</v>
      </c>
      <c r="D14712" t="s">
        <v>22311</v>
      </c>
    </row>
    <row r="14713" spans="1:4" x14ac:dyDescent="0.25">
      <c r="A14713" s="4" t="str">
        <f>HYPERLINK("http://www.autodoc.ru/Web/price/art/VWTUR119A0L?analog=on","VWTUR119A0L")</f>
        <v>VWTUR119A0L</v>
      </c>
      <c r="B14713" s="1" t="s">
        <v>22340</v>
      </c>
      <c r="C14713" s="1" t="s">
        <v>1470</v>
      </c>
      <c r="D14713" t="s">
        <v>22341</v>
      </c>
    </row>
    <row r="14714" spans="1:4" x14ac:dyDescent="0.25">
      <c r="A14714" s="4" t="str">
        <f>HYPERLINK("http://www.autodoc.ru/Web/price/art/VWTUR119A0R?analog=on","VWTUR119A0R")</f>
        <v>VWTUR119A0R</v>
      </c>
      <c r="B14714" s="1" t="s">
        <v>22342</v>
      </c>
      <c r="C14714" s="1" t="s">
        <v>1470</v>
      </c>
      <c r="D14714" t="s">
        <v>22343</v>
      </c>
    </row>
    <row r="14715" spans="1:4" x14ac:dyDescent="0.25">
      <c r="A14715" s="3" t="s">
        <v>22344</v>
      </c>
      <c r="B14715" s="3"/>
      <c r="C14715" s="3"/>
      <c r="D14715" s="3"/>
    </row>
    <row r="14716" spans="1:4" x14ac:dyDescent="0.25">
      <c r="A14716" s="4" t="str">
        <f>HYPERLINK("http://www.autodoc.ru/Web/price/art/VWTRN97000L?analog=on","VWTRN97000L")</f>
        <v>VWTRN97000L</v>
      </c>
      <c r="B14716" s="1" t="s">
        <v>22345</v>
      </c>
      <c r="C14716" s="1" t="s">
        <v>1074</v>
      </c>
      <c r="D14716" t="s">
        <v>22346</v>
      </c>
    </row>
    <row r="14717" spans="1:4" x14ac:dyDescent="0.25">
      <c r="A14717" s="4" t="str">
        <f>HYPERLINK("http://www.autodoc.ru/Web/price/art/VWTRN90000L?analog=on","VWTRN90000L")</f>
        <v>VWTRN90000L</v>
      </c>
      <c r="B14717" s="1" t="s">
        <v>22347</v>
      </c>
      <c r="C14717" s="1" t="s">
        <v>22348</v>
      </c>
      <c r="D14717" t="s">
        <v>22349</v>
      </c>
    </row>
    <row r="14718" spans="1:4" x14ac:dyDescent="0.25">
      <c r="A14718" s="4" t="str">
        <f>HYPERLINK("http://www.autodoc.ru/Web/price/art/VWTRN97000R?analog=on","VWTRN97000R")</f>
        <v>VWTRN97000R</v>
      </c>
      <c r="B14718" s="1" t="s">
        <v>22350</v>
      </c>
      <c r="C14718" s="1" t="s">
        <v>1074</v>
      </c>
      <c r="D14718" t="s">
        <v>22351</v>
      </c>
    </row>
    <row r="14719" spans="1:4" x14ac:dyDescent="0.25">
      <c r="A14719" s="4" t="str">
        <f>HYPERLINK("http://www.autodoc.ru/Web/price/art/VWTRN90000R?analog=on","VWTRN90000R")</f>
        <v>VWTRN90000R</v>
      </c>
      <c r="B14719" s="1" t="s">
        <v>22352</v>
      </c>
      <c r="C14719" s="1" t="s">
        <v>22348</v>
      </c>
      <c r="D14719" t="s">
        <v>22353</v>
      </c>
    </row>
    <row r="14720" spans="1:4" x14ac:dyDescent="0.25">
      <c r="A14720" s="4" t="str">
        <f>HYPERLINK("http://www.autodoc.ru/Web/price/art/VWTRN90001BN?analog=on","VWTRN90001BN")</f>
        <v>VWTRN90001BN</v>
      </c>
      <c r="B14720" s="1" t="s">
        <v>22354</v>
      </c>
      <c r="C14720" s="1" t="s">
        <v>22348</v>
      </c>
      <c r="D14720" t="s">
        <v>22355</v>
      </c>
    </row>
    <row r="14721" spans="1:4" x14ac:dyDescent="0.25">
      <c r="A14721" s="4" t="str">
        <f>HYPERLINK("http://www.autodoc.ru/Web/price/art/VWTRN97001HN?analog=on","VWTRN97001HN")</f>
        <v>VWTRN97001HN</v>
      </c>
      <c r="B14721" s="1" t="s">
        <v>22356</v>
      </c>
      <c r="C14721" s="1" t="s">
        <v>1074</v>
      </c>
      <c r="D14721" t="s">
        <v>22357</v>
      </c>
    </row>
    <row r="14722" spans="1:4" x14ac:dyDescent="0.25">
      <c r="A14722" s="4" t="str">
        <f>HYPERLINK("http://www.autodoc.ru/Web/price/art/VWTRN90002HN?analog=on","VWTRN90002HN")</f>
        <v>VWTRN90002HN</v>
      </c>
      <c r="B14722" s="1" t="s">
        <v>22354</v>
      </c>
      <c r="C14722" s="1" t="s">
        <v>22348</v>
      </c>
      <c r="D14722" t="s">
        <v>22358</v>
      </c>
    </row>
    <row r="14723" spans="1:4" x14ac:dyDescent="0.25">
      <c r="A14723" s="4" t="str">
        <f>HYPERLINK("http://www.autodoc.ru/Web/price/art/VWTRN90002BN?analog=on","VWTRN90002BN")</f>
        <v>VWTRN90002BN</v>
      </c>
      <c r="B14723" s="1" t="s">
        <v>22354</v>
      </c>
      <c r="C14723" s="1" t="s">
        <v>22348</v>
      </c>
      <c r="D14723" t="s">
        <v>22359</v>
      </c>
    </row>
    <row r="14724" spans="1:4" x14ac:dyDescent="0.25">
      <c r="A14724" s="4" t="str">
        <f>HYPERLINK("http://www.autodoc.ru/Web/price/art/VWTRN97002BN?analog=on","VWTRN97002BN")</f>
        <v>VWTRN97002BN</v>
      </c>
      <c r="B14724" s="1" t="s">
        <v>22356</v>
      </c>
      <c r="C14724" s="1" t="s">
        <v>1074</v>
      </c>
      <c r="D14724" t="s">
        <v>22360</v>
      </c>
    </row>
    <row r="14725" spans="1:4" x14ac:dyDescent="0.25">
      <c r="A14725" s="4" t="str">
        <f>HYPERLINK("http://www.autodoc.ru/Web/price/art/VWTRN97003HN?analog=on","VWTRN97003HN")</f>
        <v>VWTRN97003HN</v>
      </c>
      <c r="B14725" s="1" t="s">
        <v>22361</v>
      </c>
      <c r="C14725" s="1" t="s">
        <v>1074</v>
      </c>
      <c r="D14725" t="s">
        <v>22362</v>
      </c>
    </row>
    <row r="14726" spans="1:4" x14ac:dyDescent="0.25">
      <c r="A14726" s="4" t="str">
        <f>HYPERLINK("http://www.autodoc.ru/Web/price/art/VWTRN97004BN?analog=on","VWTRN97004BN")</f>
        <v>VWTRN97004BN</v>
      </c>
      <c r="B14726" s="1" t="s">
        <v>22363</v>
      </c>
      <c r="C14726" s="1" t="s">
        <v>1074</v>
      </c>
      <c r="D14726" t="s">
        <v>22364</v>
      </c>
    </row>
    <row r="14727" spans="1:4" x14ac:dyDescent="0.25">
      <c r="A14727" s="4" t="str">
        <f>HYPERLINK("http://www.autodoc.ru/Web/price/art/VWTRN90020L?analog=on","VWTRN90020L")</f>
        <v>VWTRN90020L</v>
      </c>
      <c r="C14727" s="1" t="s">
        <v>22348</v>
      </c>
      <c r="D14727" t="s">
        <v>22365</v>
      </c>
    </row>
    <row r="14728" spans="1:4" x14ac:dyDescent="0.25">
      <c r="A14728" s="4" t="str">
        <f>HYPERLINK("http://www.autodoc.ru/Web/price/art/VWTRN90020R?analog=on","VWTRN90020R")</f>
        <v>VWTRN90020R</v>
      </c>
      <c r="C14728" s="1" t="s">
        <v>22348</v>
      </c>
      <c r="D14728" t="s">
        <v>22366</v>
      </c>
    </row>
    <row r="14729" spans="1:4" x14ac:dyDescent="0.25">
      <c r="A14729" s="4" t="str">
        <f>HYPERLINK("http://www.autodoc.ru/Web/price/art/VWTRN97021L?analog=on","VWTRN97021L")</f>
        <v>VWTRN97021L</v>
      </c>
      <c r="C14729" s="1" t="s">
        <v>1074</v>
      </c>
      <c r="D14729" t="s">
        <v>22367</v>
      </c>
    </row>
    <row r="14730" spans="1:4" x14ac:dyDescent="0.25">
      <c r="A14730" s="4" t="str">
        <f>HYPERLINK("http://www.autodoc.ru/Web/price/art/VWTRN97021R?analog=on","VWTRN97021R")</f>
        <v>VWTRN97021R</v>
      </c>
      <c r="C14730" s="1" t="s">
        <v>1074</v>
      </c>
      <c r="D14730" t="s">
        <v>22368</v>
      </c>
    </row>
    <row r="14731" spans="1:4" x14ac:dyDescent="0.25">
      <c r="A14731" s="4" t="str">
        <f>HYPERLINK("http://www.autodoc.ru/Web/price/art/VWTRN97030L?analog=on","VWTRN97030L")</f>
        <v>VWTRN97030L</v>
      </c>
      <c r="B14731" s="1" t="s">
        <v>22369</v>
      </c>
      <c r="C14731" s="1" t="s">
        <v>1074</v>
      </c>
      <c r="D14731" t="s">
        <v>22370</v>
      </c>
    </row>
    <row r="14732" spans="1:4" x14ac:dyDescent="0.25">
      <c r="A14732" s="4" t="str">
        <f>HYPERLINK("http://www.autodoc.ru/Web/price/art/VWTRN90030WL?analog=on","VWTRN90030WL")</f>
        <v>VWTRN90030WL</v>
      </c>
      <c r="B14732" s="1" t="s">
        <v>22371</v>
      </c>
      <c r="C14732" s="1" t="s">
        <v>22348</v>
      </c>
      <c r="D14732" t="s">
        <v>22372</v>
      </c>
    </row>
    <row r="14733" spans="1:4" x14ac:dyDescent="0.25">
      <c r="A14733" s="4" t="str">
        <f>HYPERLINK("http://www.autodoc.ru/Web/price/art/VWTRN90030YL?analog=on","VWTRN90030YL")</f>
        <v>VWTRN90030YL</v>
      </c>
      <c r="B14733" s="1" t="s">
        <v>22373</v>
      </c>
      <c r="C14733" s="1" t="s">
        <v>22348</v>
      </c>
      <c r="D14733" t="s">
        <v>22374</v>
      </c>
    </row>
    <row r="14734" spans="1:4" x14ac:dyDescent="0.25">
      <c r="A14734" s="4" t="str">
        <f>HYPERLINK("http://www.autodoc.ru/Web/price/art/VWTRN90030TTL?analog=on","VWTRN90030TTL")</f>
        <v>VWTRN90030TTL</v>
      </c>
      <c r="B14734" s="1" t="s">
        <v>22371</v>
      </c>
      <c r="C14734" s="1" t="s">
        <v>22348</v>
      </c>
      <c r="D14734" t="s">
        <v>22375</v>
      </c>
    </row>
    <row r="14735" spans="1:4" x14ac:dyDescent="0.25">
      <c r="A14735" s="4" t="str">
        <f>HYPERLINK("http://www.autodoc.ru/Web/price/art/VWTRN97030R?analog=on","VWTRN97030R")</f>
        <v>VWTRN97030R</v>
      </c>
      <c r="B14735" s="1" t="s">
        <v>22376</v>
      </c>
      <c r="C14735" s="1" t="s">
        <v>1074</v>
      </c>
      <c r="D14735" t="s">
        <v>22377</v>
      </c>
    </row>
    <row r="14736" spans="1:4" x14ac:dyDescent="0.25">
      <c r="A14736" s="4" t="str">
        <f>HYPERLINK("http://www.autodoc.ru/Web/price/art/VWTRN90030WR?analog=on","VWTRN90030WR")</f>
        <v>VWTRN90030WR</v>
      </c>
      <c r="B14736" s="1" t="s">
        <v>22378</v>
      </c>
      <c r="C14736" s="1" t="s">
        <v>22348</v>
      </c>
      <c r="D14736" t="s">
        <v>22379</v>
      </c>
    </row>
    <row r="14737" spans="1:4" x14ac:dyDescent="0.25">
      <c r="A14737" s="4" t="str">
        <f>HYPERLINK("http://www.autodoc.ru/Web/price/art/VWTRN90030YR?analog=on","VWTRN90030YR")</f>
        <v>VWTRN90030YR</v>
      </c>
      <c r="B14737" s="1" t="s">
        <v>22380</v>
      </c>
      <c r="C14737" s="1" t="s">
        <v>22348</v>
      </c>
      <c r="D14737" t="s">
        <v>22381</v>
      </c>
    </row>
    <row r="14738" spans="1:4" x14ac:dyDescent="0.25">
      <c r="A14738" s="4" t="str">
        <f>HYPERLINK("http://www.autodoc.ru/Web/price/art/VWTRN90030TTR?analog=on","VWTRN90030TTR")</f>
        <v>VWTRN90030TTR</v>
      </c>
      <c r="B14738" s="1" t="s">
        <v>22378</v>
      </c>
      <c r="C14738" s="1" t="s">
        <v>22348</v>
      </c>
      <c r="D14738" t="s">
        <v>22382</v>
      </c>
    </row>
    <row r="14739" spans="1:4" x14ac:dyDescent="0.25">
      <c r="A14739" s="4" t="str">
        <f>HYPERLINK("http://www.autodoc.ru/Web/price/art/VWTRN97031HN?analog=on","VWTRN97031HN")</f>
        <v>VWTRN97031HN</v>
      </c>
      <c r="B14739" s="1" t="s">
        <v>22383</v>
      </c>
      <c r="C14739" s="1" t="s">
        <v>1074</v>
      </c>
      <c r="D14739" t="s">
        <v>22384</v>
      </c>
    </row>
    <row r="14740" spans="1:4" x14ac:dyDescent="0.25">
      <c r="A14740" s="4" t="str">
        <f>HYPERLINK("http://www.autodoc.ru/Web/price/art/VWTRN97031BN?analog=on","VWTRN97031BN")</f>
        <v>VWTRN97031BN</v>
      </c>
      <c r="B14740" s="1" t="s">
        <v>22383</v>
      </c>
      <c r="C14740" s="1" t="s">
        <v>1074</v>
      </c>
      <c r="D14740" t="s">
        <v>22385</v>
      </c>
    </row>
    <row r="14741" spans="1:4" x14ac:dyDescent="0.25">
      <c r="A14741" s="4" t="str">
        <f>HYPERLINK("http://www.autodoc.ru/Web/price/art/VWTRN90031WL?analog=on","VWTRN90031WL")</f>
        <v>VWTRN90031WL</v>
      </c>
      <c r="B14741" s="1" t="s">
        <v>22371</v>
      </c>
      <c r="C14741" s="1" t="s">
        <v>22348</v>
      </c>
      <c r="D14741" t="s">
        <v>22386</v>
      </c>
    </row>
    <row r="14742" spans="1:4" x14ac:dyDescent="0.25">
      <c r="A14742" s="4" t="str">
        <f>HYPERLINK("http://www.autodoc.ru/Web/price/art/VWTRN90031YL?analog=on","VWTRN90031YL")</f>
        <v>VWTRN90031YL</v>
      </c>
      <c r="B14742" s="1" t="s">
        <v>22371</v>
      </c>
      <c r="C14742" s="1" t="s">
        <v>22348</v>
      </c>
      <c r="D14742" t="s">
        <v>22387</v>
      </c>
    </row>
    <row r="14743" spans="1:4" x14ac:dyDescent="0.25">
      <c r="A14743" s="4" t="str">
        <f>HYPERLINK("http://www.autodoc.ru/Web/price/art/VWTRN90031WR?analog=on","VWTRN90031WR")</f>
        <v>VWTRN90031WR</v>
      </c>
      <c r="B14743" s="1" t="s">
        <v>22378</v>
      </c>
      <c r="C14743" s="1" t="s">
        <v>22348</v>
      </c>
      <c r="D14743" t="s">
        <v>22388</v>
      </c>
    </row>
    <row r="14744" spans="1:4" x14ac:dyDescent="0.25">
      <c r="A14744" s="4" t="str">
        <f>HYPERLINK("http://www.autodoc.ru/Web/price/art/VWTRN90031YR?analog=on","VWTRN90031YR")</f>
        <v>VWTRN90031YR</v>
      </c>
      <c r="B14744" s="1" t="s">
        <v>22378</v>
      </c>
      <c r="C14744" s="1" t="s">
        <v>22348</v>
      </c>
      <c r="D14744" t="s">
        <v>22389</v>
      </c>
    </row>
    <row r="14745" spans="1:4" x14ac:dyDescent="0.25">
      <c r="A14745" s="4" t="str">
        <f>HYPERLINK("http://www.autodoc.ru/Web/price/art/VWTRN90070L?analog=on","VWTRN90070L")</f>
        <v>VWTRN90070L</v>
      </c>
      <c r="B14745" s="1" t="s">
        <v>22390</v>
      </c>
      <c r="C14745" s="1" t="s">
        <v>22391</v>
      </c>
      <c r="D14745" t="s">
        <v>22392</v>
      </c>
    </row>
    <row r="14746" spans="1:4" x14ac:dyDescent="0.25">
      <c r="A14746" s="4" t="str">
        <f>HYPERLINK("http://www.autodoc.ru/Web/price/art/VWTRN97070L?analog=on","VWTRN97070L")</f>
        <v>VWTRN97070L</v>
      </c>
      <c r="B14746" s="1" t="s">
        <v>22393</v>
      </c>
      <c r="C14746" s="1" t="s">
        <v>1074</v>
      </c>
      <c r="D14746" t="s">
        <v>22392</v>
      </c>
    </row>
    <row r="14747" spans="1:4" x14ac:dyDescent="0.25">
      <c r="A14747" s="4" t="str">
        <f>HYPERLINK("http://www.autodoc.ru/Web/price/art/VWTRN90070R?analog=on","VWTRN90070R")</f>
        <v>VWTRN90070R</v>
      </c>
      <c r="B14747" s="1" t="s">
        <v>22394</v>
      </c>
      <c r="C14747" s="1" t="s">
        <v>22391</v>
      </c>
      <c r="D14747" t="s">
        <v>22395</v>
      </c>
    </row>
    <row r="14748" spans="1:4" x14ac:dyDescent="0.25">
      <c r="A14748" s="4" t="str">
        <f>HYPERLINK("http://www.autodoc.ru/Web/price/art/VWTRN97070R?analog=on","VWTRN97070R")</f>
        <v>VWTRN97070R</v>
      </c>
      <c r="B14748" s="1" t="s">
        <v>22396</v>
      </c>
      <c r="C14748" s="1" t="s">
        <v>1074</v>
      </c>
      <c r="D14748" t="s">
        <v>22395</v>
      </c>
    </row>
    <row r="14749" spans="1:4" x14ac:dyDescent="0.25">
      <c r="A14749" s="4" t="str">
        <f>HYPERLINK("http://www.autodoc.ru/Web/price/art/VWTRN90080L?analog=on","VWTRN90080L")</f>
        <v>VWTRN90080L</v>
      </c>
      <c r="C14749" s="1" t="s">
        <v>22391</v>
      </c>
      <c r="D14749" t="s">
        <v>22397</v>
      </c>
    </row>
    <row r="14750" spans="1:4" x14ac:dyDescent="0.25">
      <c r="A14750" s="4" t="str">
        <f>HYPERLINK("http://www.autodoc.ru/Web/price/art/VWTRN97080L?analog=on","VWTRN97080L")</f>
        <v>VWTRN97080L</v>
      </c>
      <c r="C14750" s="1" t="s">
        <v>1074</v>
      </c>
      <c r="D14750" t="s">
        <v>22397</v>
      </c>
    </row>
    <row r="14751" spans="1:4" x14ac:dyDescent="0.25">
      <c r="A14751" s="4" t="str">
        <f>HYPERLINK("http://www.autodoc.ru/Web/price/art/VWTRN97080R?analog=on","VWTRN97080R")</f>
        <v>VWTRN97080R</v>
      </c>
      <c r="C14751" s="1" t="s">
        <v>1074</v>
      </c>
      <c r="D14751" t="s">
        <v>22398</v>
      </c>
    </row>
    <row r="14752" spans="1:4" x14ac:dyDescent="0.25">
      <c r="A14752" s="4" t="str">
        <f>HYPERLINK("http://www.autodoc.ru/Web/price/art/VWTRN90080R?analog=on","VWTRN90080R")</f>
        <v>VWTRN90080R</v>
      </c>
      <c r="C14752" s="1" t="s">
        <v>22391</v>
      </c>
      <c r="D14752" t="s">
        <v>22398</v>
      </c>
    </row>
    <row r="14753" spans="1:4" x14ac:dyDescent="0.25">
      <c r="A14753" s="4" t="str">
        <f>HYPERLINK("http://www.autodoc.ru/Web/price/art/VWTRN97100?analog=on","VWTRN97100")</f>
        <v>VWTRN97100</v>
      </c>
      <c r="B14753" s="1" t="s">
        <v>22399</v>
      </c>
      <c r="C14753" s="1" t="s">
        <v>1074</v>
      </c>
      <c r="D14753" t="s">
        <v>22400</v>
      </c>
    </row>
    <row r="14754" spans="1:4" x14ac:dyDescent="0.25">
      <c r="A14754" s="4" t="str">
        <f>HYPERLINK("http://www.autodoc.ru/Web/price/art/VWTRN90100?analog=on","VWTRN90100")</f>
        <v>VWTRN90100</v>
      </c>
      <c r="B14754" s="1" t="s">
        <v>22401</v>
      </c>
      <c r="C14754" s="1" t="s">
        <v>22348</v>
      </c>
      <c r="D14754" t="s">
        <v>22402</v>
      </c>
    </row>
    <row r="14755" spans="1:4" x14ac:dyDescent="0.25">
      <c r="A14755" s="4" t="str">
        <f>HYPERLINK("http://www.autodoc.ru/Web/price/art/VWTRN97101?analog=on","VWTRN97101")</f>
        <v>VWTRN97101</v>
      </c>
      <c r="B14755" s="1" t="s">
        <v>22403</v>
      </c>
      <c r="C14755" s="1" t="s">
        <v>1074</v>
      </c>
      <c r="D14755" t="s">
        <v>22404</v>
      </c>
    </row>
    <row r="14756" spans="1:4" x14ac:dyDescent="0.25">
      <c r="A14756" s="4" t="str">
        <f>HYPERLINK("http://www.autodoc.ru/Web/price/art/VWTRN90101?analog=on","VWTRN90101")</f>
        <v>VWTRN90101</v>
      </c>
      <c r="B14756" s="1" t="s">
        <v>22401</v>
      </c>
      <c r="C14756" s="1" t="s">
        <v>6314</v>
      </c>
      <c r="D14756" t="s">
        <v>22405</v>
      </c>
    </row>
    <row r="14757" spans="1:4" x14ac:dyDescent="0.25">
      <c r="A14757" s="4" t="str">
        <f>HYPERLINK("http://www.autodoc.ru/Web/price/art/VWTRN97120M?analog=on","VWTRN97120M")</f>
        <v>VWTRN97120M</v>
      </c>
      <c r="B14757" s="1" t="s">
        <v>22406</v>
      </c>
      <c r="C14757" s="1" t="s">
        <v>1074</v>
      </c>
      <c r="D14757" t="s">
        <v>22407</v>
      </c>
    </row>
    <row r="14758" spans="1:4" x14ac:dyDescent="0.25">
      <c r="A14758" s="4" t="str">
        <f>HYPERLINK("http://www.autodoc.ru/Web/price/art/VWTRN97140M?analog=on","VWTRN97140M")</f>
        <v>VWTRN97140M</v>
      </c>
      <c r="B14758" s="1" t="s">
        <v>22408</v>
      </c>
      <c r="C14758" s="1" t="s">
        <v>1074</v>
      </c>
      <c r="D14758" t="s">
        <v>22409</v>
      </c>
    </row>
    <row r="14759" spans="1:4" x14ac:dyDescent="0.25">
      <c r="A14759" s="4" t="str">
        <f>HYPERLINK("http://www.autodoc.ru/Web/price/art/VWTRN96140M?analog=on","VWTRN96140M")</f>
        <v>VWTRN96140M</v>
      </c>
      <c r="B14759" s="1" t="s">
        <v>22410</v>
      </c>
      <c r="C14759" s="1" t="s">
        <v>656</v>
      </c>
      <c r="D14759" t="s">
        <v>22411</v>
      </c>
    </row>
    <row r="14760" spans="1:4" x14ac:dyDescent="0.25">
      <c r="A14760" s="4" t="str">
        <f>HYPERLINK("http://www.autodoc.ru/Web/price/art/VWTRN90160B?analog=on","VWTRN90160B")</f>
        <v>VWTRN90160B</v>
      </c>
      <c r="B14760" s="1" t="s">
        <v>22412</v>
      </c>
      <c r="C14760" s="1" t="s">
        <v>6336</v>
      </c>
      <c r="D14760" t="s">
        <v>22413</v>
      </c>
    </row>
    <row r="14761" spans="1:4" x14ac:dyDescent="0.25">
      <c r="A14761" s="4" t="str">
        <f>HYPERLINK("http://www.autodoc.ru/Web/price/art/VWTRN96160B?analog=on","VWTRN96160B")</f>
        <v>VWTRN96160B</v>
      </c>
      <c r="B14761" s="1" t="s">
        <v>22414</v>
      </c>
      <c r="C14761" s="1" t="s">
        <v>656</v>
      </c>
      <c r="D14761" t="s">
        <v>22415</v>
      </c>
    </row>
    <row r="14762" spans="1:4" x14ac:dyDescent="0.25">
      <c r="A14762" s="4" t="str">
        <f>HYPERLINK("http://www.autodoc.ru/Web/price/art/VWTRN96161X?analog=on","VWTRN96161X")</f>
        <v>VWTRN96161X</v>
      </c>
      <c r="B14762" s="1" t="s">
        <v>22416</v>
      </c>
      <c r="C14762" s="1" t="s">
        <v>656</v>
      </c>
      <c r="D14762" t="s">
        <v>22417</v>
      </c>
    </row>
    <row r="14763" spans="1:4" x14ac:dyDescent="0.25">
      <c r="A14763" s="4" t="str">
        <f>HYPERLINK("http://www.autodoc.ru/Web/price/art/VWTRN90161X?analog=on","VWTRN90161X")</f>
        <v>VWTRN90161X</v>
      </c>
      <c r="B14763" s="1" t="s">
        <v>22418</v>
      </c>
      <c r="C14763" s="1" t="s">
        <v>6336</v>
      </c>
      <c r="D14763" t="s">
        <v>22419</v>
      </c>
    </row>
    <row r="14764" spans="1:4" x14ac:dyDescent="0.25">
      <c r="A14764" s="4" t="str">
        <f>HYPERLINK("http://www.autodoc.ru/Web/price/art/VWTRN90161B?analog=on","VWTRN90161B")</f>
        <v>VWTRN90161B</v>
      </c>
      <c r="B14764" s="1" t="s">
        <v>22418</v>
      </c>
      <c r="C14764" s="1" t="s">
        <v>6336</v>
      </c>
      <c r="D14764" t="s">
        <v>22420</v>
      </c>
    </row>
    <row r="14765" spans="1:4" x14ac:dyDescent="0.25">
      <c r="A14765" s="4" t="str">
        <f>HYPERLINK("http://www.autodoc.ru/Web/price/art/VWTRN96162X?analog=on","VWTRN96162X")</f>
        <v>VWTRN96162X</v>
      </c>
      <c r="B14765" s="1" t="s">
        <v>22421</v>
      </c>
      <c r="C14765" s="1" t="s">
        <v>656</v>
      </c>
      <c r="D14765" t="s">
        <v>22419</v>
      </c>
    </row>
    <row r="14766" spans="1:4" x14ac:dyDescent="0.25">
      <c r="A14766" s="4" t="str">
        <f>HYPERLINK("http://www.autodoc.ru/Web/price/art/VWTRN96163B?analog=on","VWTRN96163B")</f>
        <v>VWTRN96163B</v>
      </c>
      <c r="B14766" s="1" t="s">
        <v>22422</v>
      </c>
      <c r="C14766" s="1" t="s">
        <v>656</v>
      </c>
      <c r="D14766" t="s">
        <v>22423</v>
      </c>
    </row>
    <row r="14767" spans="1:4" x14ac:dyDescent="0.25">
      <c r="A14767" s="4" t="str">
        <f>HYPERLINK("http://www.autodoc.ru/Web/price/art/VWTRN96164B?analog=on","VWTRN96164B")</f>
        <v>VWTRN96164B</v>
      </c>
      <c r="B14767" s="1" t="s">
        <v>22414</v>
      </c>
      <c r="C14767" s="1" t="s">
        <v>656</v>
      </c>
      <c r="D14767" t="s">
        <v>22413</v>
      </c>
    </row>
    <row r="14768" spans="1:4" x14ac:dyDescent="0.25">
      <c r="A14768" s="4" t="str">
        <f>HYPERLINK("http://www.autodoc.ru/Web/price/art/VWTRN90270L?analog=on","VWTRN90270L")</f>
        <v>VWTRN90270L</v>
      </c>
      <c r="B14768" s="1" t="s">
        <v>22424</v>
      </c>
      <c r="C14768" s="1" t="s">
        <v>22348</v>
      </c>
      <c r="D14768" t="s">
        <v>22425</v>
      </c>
    </row>
    <row r="14769" spans="1:4" x14ac:dyDescent="0.25">
      <c r="A14769" s="4" t="str">
        <f>HYPERLINK("http://www.autodoc.ru/Web/price/art/VWTRN97270L?analog=on","VWTRN97270L")</f>
        <v>VWTRN97270L</v>
      </c>
      <c r="B14769" s="1" t="s">
        <v>22426</v>
      </c>
      <c r="C14769" s="1" t="s">
        <v>1074</v>
      </c>
      <c r="D14769" t="s">
        <v>22427</v>
      </c>
    </row>
    <row r="14770" spans="1:4" x14ac:dyDescent="0.25">
      <c r="A14770" s="4" t="str">
        <f>HYPERLINK("http://www.autodoc.ru/Web/price/art/VWTRN90270R?analog=on","VWTRN90270R")</f>
        <v>VWTRN90270R</v>
      </c>
      <c r="B14770" s="1" t="s">
        <v>22428</v>
      </c>
      <c r="C14770" s="1" t="s">
        <v>22348</v>
      </c>
      <c r="D14770" t="s">
        <v>22429</v>
      </c>
    </row>
    <row r="14771" spans="1:4" x14ac:dyDescent="0.25">
      <c r="A14771" s="4" t="str">
        <f>HYPERLINK("http://www.autodoc.ru/Web/price/art/VWTRN97270R?analog=on","VWTRN97270R")</f>
        <v>VWTRN97270R</v>
      </c>
      <c r="B14771" s="1" t="s">
        <v>22430</v>
      </c>
      <c r="C14771" s="1" t="s">
        <v>1074</v>
      </c>
      <c r="D14771" t="s">
        <v>22431</v>
      </c>
    </row>
    <row r="14772" spans="1:4" x14ac:dyDescent="0.25">
      <c r="A14772" s="4" t="str">
        <f>HYPERLINK("http://www.autodoc.ru/Web/price/art/VWTRN97271L?analog=on","VWTRN97271L")</f>
        <v>VWTRN97271L</v>
      </c>
      <c r="B14772" s="1" t="s">
        <v>22432</v>
      </c>
      <c r="C14772" s="1" t="s">
        <v>1074</v>
      </c>
      <c r="D14772" t="s">
        <v>22433</v>
      </c>
    </row>
    <row r="14773" spans="1:4" x14ac:dyDescent="0.25">
      <c r="A14773" s="4" t="str">
        <f>HYPERLINK("http://www.autodoc.ru/Web/price/art/VWTRN97271R?analog=on","VWTRN97271R")</f>
        <v>VWTRN97271R</v>
      </c>
      <c r="B14773" s="1" t="s">
        <v>22434</v>
      </c>
      <c r="C14773" s="1" t="s">
        <v>1074</v>
      </c>
      <c r="D14773" t="s">
        <v>22435</v>
      </c>
    </row>
    <row r="14774" spans="1:4" x14ac:dyDescent="0.25">
      <c r="A14774" s="4" t="str">
        <f>HYPERLINK("http://www.autodoc.ru/Web/price/art/VWTRN90271R?analog=on","VWTRN90271R")</f>
        <v>VWTRN90271R</v>
      </c>
      <c r="C14774" s="1" t="s">
        <v>22348</v>
      </c>
      <c r="D14774" t="s">
        <v>22431</v>
      </c>
    </row>
    <row r="14775" spans="1:4" x14ac:dyDescent="0.25">
      <c r="A14775" s="4" t="str">
        <f>HYPERLINK("http://www.autodoc.ru/Web/price/art/VWTRN97330?analog=on","VWTRN97330")</f>
        <v>VWTRN97330</v>
      </c>
      <c r="B14775" s="1" t="s">
        <v>22436</v>
      </c>
      <c r="C14775" s="1" t="s">
        <v>1074</v>
      </c>
      <c r="D14775" t="s">
        <v>22437</v>
      </c>
    </row>
    <row r="14776" spans="1:4" x14ac:dyDescent="0.25">
      <c r="A14776" s="4" t="str">
        <f>HYPERLINK("http://www.autodoc.ru/Web/price/art/VWTRN90330?analog=on","VWTRN90330")</f>
        <v>VWTRN90330</v>
      </c>
      <c r="B14776" s="1" t="s">
        <v>22438</v>
      </c>
      <c r="C14776" s="1" t="s">
        <v>22348</v>
      </c>
      <c r="D14776" t="s">
        <v>22439</v>
      </c>
    </row>
    <row r="14777" spans="1:4" x14ac:dyDescent="0.25">
      <c r="A14777" s="4" t="str">
        <f>HYPERLINK("http://www.autodoc.ru/Web/price/art/VWTRN90380?analog=on","VWTRN90380")</f>
        <v>VWTRN90380</v>
      </c>
      <c r="B14777" s="1" t="s">
        <v>22440</v>
      </c>
      <c r="C14777" s="1" t="s">
        <v>22348</v>
      </c>
      <c r="D14777" t="s">
        <v>22441</v>
      </c>
    </row>
    <row r="14778" spans="1:4" x14ac:dyDescent="0.25">
      <c r="A14778" s="4" t="str">
        <f>HYPERLINK("http://www.autodoc.ru/Web/price/art/VWTRN90390?analog=on","VWTRN90390")</f>
        <v>VWTRN90390</v>
      </c>
      <c r="B14778" s="1" t="s">
        <v>22442</v>
      </c>
      <c r="C14778" s="1" t="s">
        <v>22348</v>
      </c>
      <c r="D14778" t="s">
        <v>22443</v>
      </c>
    </row>
    <row r="14779" spans="1:4" x14ac:dyDescent="0.25">
      <c r="A14779" s="4" t="str">
        <f>HYPERLINK("http://www.autodoc.ru/Web/price/art/VWTRN90400L?analog=on","VWTRN90400L")</f>
        <v>VWTRN90400L</v>
      </c>
      <c r="B14779" s="1" t="s">
        <v>22444</v>
      </c>
      <c r="C14779" s="1" t="s">
        <v>22348</v>
      </c>
      <c r="D14779" t="s">
        <v>22445</v>
      </c>
    </row>
    <row r="14780" spans="1:4" x14ac:dyDescent="0.25">
      <c r="A14780" s="4" t="str">
        <f>HYPERLINK("http://www.autodoc.ru/Web/price/art/VWTRN90400R?analog=on","VWTRN90400R")</f>
        <v>VWTRN90400R</v>
      </c>
      <c r="B14780" s="1" t="s">
        <v>22446</v>
      </c>
      <c r="C14780" s="1" t="s">
        <v>22348</v>
      </c>
      <c r="D14780" t="s">
        <v>22447</v>
      </c>
    </row>
    <row r="14781" spans="1:4" x14ac:dyDescent="0.25">
      <c r="A14781" s="4" t="str">
        <f>HYPERLINK("http://www.autodoc.ru/Web/price/art/VWTRN90450L?analog=on","VWTRN90450L")</f>
        <v>VWTRN90450L</v>
      </c>
      <c r="B14781" s="1" t="s">
        <v>22448</v>
      </c>
      <c r="C14781" s="1" t="s">
        <v>22348</v>
      </c>
      <c r="D14781" t="s">
        <v>22449</v>
      </c>
    </row>
    <row r="14782" spans="1:4" x14ac:dyDescent="0.25">
      <c r="A14782" s="4" t="str">
        <f>HYPERLINK("http://www.autodoc.ru/Web/price/art/VWTRN90450R?analog=on","VWTRN90450R")</f>
        <v>VWTRN90450R</v>
      </c>
      <c r="B14782" s="1" t="s">
        <v>22450</v>
      </c>
      <c r="C14782" s="1" t="s">
        <v>22348</v>
      </c>
      <c r="D14782" t="s">
        <v>22451</v>
      </c>
    </row>
    <row r="14783" spans="1:4" x14ac:dyDescent="0.25">
      <c r="A14783" s="4" t="str">
        <f>HYPERLINK("http://www.autodoc.ru/Web/price/art/VWTRN90451L?analog=on","VWTRN90451L")</f>
        <v>VWTRN90451L</v>
      </c>
      <c r="B14783" s="1" t="s">
        <v>22452</v>
      </c>
      <c r="C14783" s="1" t="s">
        <v>22348</v>
      </c>
      <c r="D14783" t="s">
        <v>22453</v>
      </c>
    </row>
    <row r="14784" spans="1:4" x14ac:dyDescent="0.25">
      <c r="A14784" s="4" t="str">
        <f>HYPERLINK("http://www.autodoc.ru/Web/price/art/VWTRN90451R?analog=on","VWTRN90451R")</f>
        <v>VWTRN90451R</v>
      </c>
      <c r="B14784" s="1" t="s">
        <v>22454</v>
      </c>
      <c r="C14784" s="1" t="s">
        <v>22348</v>
      </c>
      <c r="D14784" t="s">
        <v>22455</v>
      </c>
    </row>
    <row r="14785" spans="1:4" x14ac:dyDescent="0.25">
      <c r="A14785" s="4" t="str">
        <f>HYPERLINK("http://www.autodoc.ru/Web/price/art/VWTRN90452L?analog=on","VWTRN90452L")</f>
        <v>VWTRN90452L</v>
      </c>
      <c r="C14785" s="1" t="s">
        <v>22348</v>
      </c>
      <c r="D14785" t="s">
        <v>22456</v>
      </c>
    </row>
    <row r="14786" spans="1:4" x14ac:dyDescent="0.25">
      <c r="A14786" s="4" t="str">
        <f>HYPERLINK("http://www.autodoc.ru/Web/price/art/VWTRN90452R?analog=on","VWTRN90452R")</f>
        <v>VWTRN90452R</v>
      </c>
      <c r="C14786" s="1" t="s">
        <v>22348</v>
      </c>
      <c r="D14786" t="s">
        <v>22457</v>
      </c>
    </row>
    <row r="14787" spans="1:4" x14ac:dyDescent="0.25">
      <c r="A14787" s="4" t="str">
        <f>HYPERLINK("http://www.autodoc.ru/Web/price/art/VWTRN90460L?analog=on","VWTRN90460L")</f>
        <v>VWTRN90460L</v>
      </c>
      <c r="B14787" s="1" t="s">
        <v>22458</v>
      </c>
      <c r="C14787" s="1" t="s">
        <v>22348</v>
      </c>
      <c r="D14787" t="s">
        <v>22459</v>
      </c>
    </row>
    <row r="14788" spans="1:4" x14ac:dyDescent="0.25">
      <c r="A14788" s="4" t="str">
        <f>HYPERLINK("http://www.autodoc.ru/Web/price/art/VWTRN90460R?analog=on","VWTRN90460R")</f>
        <v>VWTRN90460R</v>
      </c>
      <c r="B14788" s="1" t="s">
        <v>22460</v>
      </c>
      <c r="C14788" s="1" t="s">
        <v>22348</v>
      </c>
      <c r="D14788" t="s">
        <v>22461</v>
      </c>
    </row>
    <row r="14789" spans="1:4" x14ac:dyDescent="0.25">
      <c r="A14789" s="4" t="str">
        <f>HYPERLINK("http://www.autodoc.ru/Web/price/art/VWTRN90480R?analog=on","VWTRN90480R")</f>
        <v>VWTRN90480R</v>
      </c>
      <c r="C14789" s="1" t="s">
        <v>6314</v>
      </c>
      <c r="D14789" t="s">
        <v>22462</v>
      </c>
    </row>
    <row r="14790" spans="1:4" x14ac:dyDescent="0.25">
      <c r="A14790" s="4" t="str">
        <f>HYPERLINK("http://www.autodoc.ru/Web/price/art/VWTRN98640X?analog=on","VWTRN98640X")</f>
        <v>VWTRN98640X</v>
      </c>
      <c r="B14790" s="1" t="s">
        <v>22463</v>
      </c>
      <c r="C14790" s="1" t="s">
        <v>699</v>
      </c>
      <c r="D14790" t="s">
        <v>22464</v>
      </c>
    </row>
    <row r="14791" spans="1:4" x14ac:dyDescent="0.25">
      <c r="A14791" s="4" t="str">
        <f>HYPERLINK("http://www.autodoc.ru/Web/price/art/VWTRN90640PC?analog=on","VWTRN90640PC")</f>
        <v>VWTRN90640PC</v>
      </c>
      <c r="B14791" s="1" t="s">
        <v>22465</v>
      </c>
      <c r="C14791" s="1" t="s">
        <v>17421</v>
      </c>
      <c r="D14791" t="s">
        <v>22466</v>
      </c>
    </row>
    <row r="14792" spans="1:4" x14ac:dyDescent="0.25">
      <c r="A14792" s="4" t="str">
        <f>HYPERLINK("http://www.autodoc.ru/Web/price/art/VWTRN90670BL?analog=on","VWTRN90670BL")</f>
        <v>VWTRN90670BL</v>
      </c>
      <c r="B14792" s="1" t="s">
        <v>22467</v>
      </c>
      <c r="C14792" s="1" t="s">
        <v>344</v>
      </c>
      <c r="D14792" t="s">
        <v>22468</v>
      </c>
    </row>
    <row r="14793" spans="1:4" x14ac:dyDescent="0.25">
      <c r="A14793" s="4" t="str">
        <f>HYPERLINK("http://www.autodoc.ru/Web/price/art/VWTRN90670BR?analog=on","VWTRN90670BR")</f>
        <v>VWTRN90670BR</v>
      </c>
      <c r="B14793" s="1" t="s">
        <v>22469</v>
      </c>
      <c r="C14793" s="1" t="s">
        <v>344</v>
      </c>
      <c r="D14793" t="s">
        <v>22470</v>
      </c>
    </row>
    <row r="14794" spans="1:4" x14ac:dyDescent="0.25">
      <c r="A14794" s="4" t="str">
        <f>HYPERLINK("http://www.autodoc.ru/Web/price/art/VWTRN90671BL?analog=on","VWTRN90671BL")</f>
        <v>VWTRN90671BL</v>
      </c>
      <c r="B14794" s="1" t="s">
        <v>22471</v>
      </c>
      <c r="C14794" s="1" t="s">
        <v>344</v>
      </c>
      <c r="D14794" t="s">
        <v>22472</v>
      </c>
    </row>
    <row r="14795" spans="1:4" x14ac:dyDescent="0.25">
      <c r="A14795" s="4" t="str">
        <f>HYPERLINK("http://www.autodoc.ru/Web/price/art/VWTRN90730RZ?analog=on","VWTRN90730RZ")</f>
        <v>VWTRN90730RZ</v>
      </c>
      <c r="B14795" s="1" t="s">
        <v>22473</v>
      </c>
      <c r="C14795" s="1" t="s">
        <v>22348</v>
      </c>
      <c r="D14795" t="s">
        <v>22474</v>
      </c>
    </row>
    <row r="14796" spans="1:4" x14ac:dyDescent="0.25">
      <c r="A14796" s="4" t="str">
        <f>HYPERLINK("http://www.autodoc.ru/Web/price/art/VWTRN90740YL?analog=on","VWTRN90740YL")</f>
        <v>VWTRN90740YL</v>
      </c>
      <c r="B14796" s="1" t="s">
        <v>22475</v>
      </c>
      <c r="C14796" s="1" t="s">
        <v>22348</v>
      </c>
      <c r="D14796" t="s">
        <v>22476</v>
      </c>
    </row>
    <row r="14797" spans="1:4" x14ac:dyDescent="0.25">
      <c r="A14797" s="4" t="str">
        <f>HYPERLINK("http://www.autodoc.ru/Web/price/art/VWTRN90740TRL?analog=on","VWTRN90740TRL")</f>
        <v>VWTRN90740TRL</v>
      </c>
      <c r="B14797" s="1" t="s">
        <v>22477</v>
      </c>
      <c r="C14797" s="1" t="s">
        <v>22348</v>
      </c>
      <c r="D14797" t="s">
        <v>22478</v>
      </c>
    </row>
    <row r="14798" spans="1:4" x14ac:dyDescent="0.25">
      <c r="A14798" s="4" t="str">
        <f>HYPERLINK("http://www.autodoc.ru/Web/price/art/VWTRN90740YR?analog=on","VWTRN90740YR")</f>
        <v>VWTRN90740YR</v>
      </c>
      <c r="B14798" s="1" t="s">
        <v>22479</v>
      </c>
      <c r="C14798" s="1" t="s">
        <v>22348</v>
      </c>
      <c r="D14798" t="s">
        <v>22480</v>
      </c>
    </row>
    <row r="14799" spans="1:4" x14ac:dyDescent="0.25">
      <c r="A14799" s="4" t="str">
        <f>HYPERLINK("http://www.autodoc.ru/Web/price/art/VWTRN90740TRR?analog=on","VWTRN90740TRR")</f>
        <v>VWTRN90740TRR</v>
      </c>
      <c r="B14799" s="1" t="s">
        <v>22481</v>
      </c>
      <c r="C14799" s="1" t="s">
        <v>22348</v>
      </c>
      <c r="D14799" t="s">
        <v>22482</v>
      </c>
    </row>
    <row r="14800" spans="1:4" x14ac:dyDescent="0.25">
      <c r="A14800" s="4" t="str">
        <f>HYPERLINK("http://www.autodoc.ru/Web/price/art/VWTRN90742TTN?analog=on","VWTRN90742TTN")</f>
        <v>VWTRN90742TTN</v>
      </c>
      <c r="B14800" s="1" t="s">
        <v>22483</v>
      </c>
      <c r="C14800" s="1" t="s">
        <v>22348</v>
      </c>
      <c r="D14800" t="s">
        <v>22484</v>
      </c>
    </row>
    <row r="14801" spans="1:4" x14ac:dyDescent="0.25">
      <c r="A14801" s="4" t="str">
        <f>HYPERLINK("http://www.autodoc.ru/Web/price/art/VWTRN90743RZ?analog=on","VWTRN90743RZ")</f>
        <v>VWTRN90743RZ</v>
      </c>
      <c r="B14801" s="1" t="s">
        <v>22473</v>
      </c>
      <c r="C14801" s="1" t="s">
        <v>22348</v>
      </c>
      <c r="D14801" t="s">
        <v>22485</v>
      </c>
    </row>
    <row r="14802" spans="1:4" x14ac:dyDescent="0.25">
      <c r="A14802" s="4" t="str">
        <f>HYPERLINK("http://www.autodoc.ru/Web/price/art/VWTRN90744YL?analog=on","VWTRN90744YL")</f>
        <v>VWTRN90744YL</v>
      </c>
      <c r="B14802" s="1" t="s">
        <v>22486</v>
      </c>
      <c r="C14802" s="1" t="s">
        <v>22348</v>
      </c>
      <c r="D14802" t="s">
        <v>22487</v>
      </c>
    </row>
    <row r="14803" spans="1:4" x14ac:dyDescent="0.25">
      <c r="A14803" s="4" t="str">
        <f>HYPERLINK("http://www.autodoc.ru/Web/price/art/VWTRN90744YR?analog=on","VWTRN90744YR")</f>
        <v>VWTRN90744YR</v>
      </c>
      <c r="B14803" s="1" t="s">
        <v>22488</v>
      </c>
      <c r="C14803" s="1" t="s">
        <v>22348</v>
      </c>
      <c r="D14803" t="s">
        <v>22489</v>
      </c>
    </row>
    <row r="14804" spans="1:4" x14ac:dyDescent="0.25">
      <c r="A14804" s="4" t="str">
        <f>HYPERLINK("http://www.autodoc.ru/Web/price/art/VWTRN90745RWN?analog=on","VWTRN90745RWN")</f>
        <v>VWTRN90745RWN</v>
      </c>
      <c r="B14804" s="1" t="s">
        <v>22483</v>
      </c>
      <c r="C14804" s="1" t="s">
        <v>22348</v>
      </c>
      <c r="D14804" t="s">
        <v>22490</v>
      </c>
    </row>
    <row r="14805" spans="1:4" x14ac:dyDescent="0.25">
      <c r="A14805" s="4" t="str">
        <f>HYPERLINK("http://www.autodoc.ru/Web/price/art/VWTRN90745RTN?analog=on","VWTRN90745RTN")</f>
        <v>VWTRN90745RTN</v>
      </c>
      <c r="B14805" s="1" t="s">
        <v>22483</v>
      </c>
      <c r="C14805" s="1" t="s">
        <v>22348</v>
      </c>
      <c r="D14805" t="s">
        <v>22491</v>
      </c>
    </row>
    <row r="14806" spans="1:4" x14ac:dyDescent="0.25">
      <c r="A14806" s="4" t="str">
        <f>HYPERLINK("http://www.autodoc.ru/Web/price/art/VWTRN90745TTN?analog=on","VWTRN90745TTN")</f>
        <v>VWTRN90745TTN</v>
      </c>
      <c r="B14806" s="1" t="s">
        <v>22483</v>
      </c>
      <c r="C14806" s="1" t="s">
        <v>22348</v>
      </c>
      <c r="D14806" t="s">
        <v>22492</v>
      </c>
    </row>
    <row r="14807" spans="1:4" x14ac:dyDescent="0.25">
      <c r="A14807" s="4" t="str">
        <f>HYPERLINK("http://www.autodoc.ru/Web/price/art/VWTRN90911?analog=on","VWTRN90911")</f>
        <v>VWTRN90911</v>
      </c>
      <c r="B14807" s="1" t="s">
        <v>22493</v>
      </c>
      <c r="C14807" s="1" t="s">
        <v>22494</v>
      </c>
      <c r="D14807" t="s">
        <v>22495</v>
      </c>
    </row>
    <row r="14808" spans="1:4" x14ac:dyDescent="0.25">
      <c r="A14808" s="4" t="str">
        <f>HYPERLINK("http://www.autodoc.ru/Web/price/art/VWTRN91911?analog=on","VWTRN91911")</f>
        <v>VWTRN91911</v>
      </c>
      <c r="B14808" s="1" t="s">
        <v>22496</v>
      </c>
      <c r="C14808" s="1" t="s">
        <v>2678</v>
      </c>
      <c r="D14808" t="s">
        <v>22495</v>
      </c>
    </row>
    <row r="14809" spans="1:4" x14ac:dyDescent="0.25">
      <c r="A14809" s="4" t="str">
        <f>HYPERLINK("http://www.autodoc.ru/Web/price/art/VWTRN96911?analog=on","VWTRN96911")</f>
        <v>VWTRN96911</v>
      </c>
      <c r="B14809" s="1" t="s">
        <v>22497</v>
      </c>
      <c r="C14809" s="1" t="s">
        <v>639</v>
      </c>
      <c r="D14809" t="s">
        <v>22495</v>
      </c>
    </row>
    <row r="14810" spans="1:4" x14ac:dyDescent="0.25">
      <c r="A14810" s="4" t="str">
        <f>HYPERLINK("http://www.autodoc.ru/Web/price/art/VWTRN90920?analog=on","VWTRN90920")</f>
        <v>VWTRN90920</v>
      </c>
      <c r="B14810" s="1" t="s">
        <v>22498</v>
      </c>
      <c r="C14810" s="1" t="s">
        <v>22391</v>
      </c>
      <c r="D14810" t="s">
        <v>22499</v>
      </c>
    </row>
    <row r="14811" spans="1:4" x14ac:dyDescent="0.25">
      <c r="A14811" s="4" t="str">
        <f>HYPERLINK("http://www.autodoc.ru/Web/price/art/VWTRN97920?analog=on","VWTRN97920")</f>
        <v>VWTRN97920</v>
      </c>
      <c r="B14811" s="1" t="s">
        <v>22500</v>
      </c>
      <c r="C14811" s="1" t="s">
        <v>1074</v>
      </c>
      <c r="D14811" t="s">
        <v>22501</v>
      </c>
    </row>
    <row r="14812" spans="1:4" x14ac:dyDescent="0.25">
      <c r="A14812" s="4" t="str">
        <f>HYPERLINK("http://www.autodoc.ru/Web/price/art/VWTRN90921?analog=on","VWTRN90921")</f>
        <v>VWTRN90921</v>
      </c>
      <c r="B14812" s="1" t="s">
        <v>22502</v>
      </c>
      <c r="C14812" s="1" t="s">
        <v>22391</v>
      </c>
      <c r="D14812" t="s">
        <v>22503</v>
      </c>
    </row>
    <row r="14813" spans="1:4" x14ac:dyDescent="0.25">
      <c r="A14813" s="4" t="str">
        <f>HYPERLINK("http://www.autodoc.ru/Web/price/art/VWTRN90922?analog=on","VWTRN90922")</f>
        <v>VWTRN90922</v>
      </c>
      <c r="B14813" s="1" t="s">
        <v>22504</v>
      </c>
      <c r="C14813" s="1" t="s">
        <v>22391</v>
      </c>
      <c r="D14813" t="s">
        <v>22505</v>
      </c>
    </row>
    <row r="14814" spans="1:4" x14ac:dyDescent="0.25">
      <c r="A14814" s="4" t="str">
        <f>HYPERLINK("http://www.autodoc.ru/Web/price/art/VWTRN90923?analog=on","VWTRN90923")</f>
        <v>VWTRN90923</v>
      </c>
      <c r="B14814" s="1" t="s">
        <v>22506</v>
      </c>
      <c r="C14814" s="1" t="s">
        <v>22391</v>
      </c>
      <c r="D14814" t="s">
        <v>22501</v>
      </c>
    </row>
    <row r="14815" spans="1:4" x14ac:dyDescent="0.25">
      <c r="A14815" s="4" t="str">
        <f>HYPERLINK("http://www.autodoc.ru/Web/price/art/VWTRN91970?analog=on","VWTRN91970")</f>
        <v>VWTRN91970</v>
      </c>
      <c r="B14815" s="1" t="s">
        <v>22507</v>
      </c>
      <c r="C14815" s="1" t="s">
        <v>22508</v>
      </c>
      <c r="D14815" t="s">
        <v>22509</v>
      </c>
    </row>
    <row r="14816" spans="1:4" x14ac:dyDescent="0.25">
      <c r="A14816" s="4" t="str">
        <f>HYPERLINK("http://www.autodoc.ru/Web/price/art/VWGLF85990Z?analog=on","VWGLF85990Z")</f>
        <v>VWGLF85990Z</v>
      </c>
      <c r="B14816" s="1" t="s">
        <v>19213</v>
      </c>
      <c r="C14816" s="1" t="s">
        <v>19214</v>
      </c>
      <c r="D14816" t="s">
        <v>19215</v>
      </c>
    </row>
    <row r="14817" spans="1:4" x14ac:dyDescent="0.25">
      <c r="A14817" s="3" t="s">
        <v>22510</v>
      </c>
      <c r="B14817" s="3"/>
      <c r="C14817" s="3"/>
      <c r="D14817" s="3"/>
    </row>
    <row r="14818" spans="1:4" x14ac:dyDescent="0.25">
      <c r="A14818" s="4" t="str">
        <f>HYPERLINK("http://www.autodoc.ru/Web/price/art/VWTRN03000L?analog=on","VWTRN03000L")</f>
        <v>VWTRN03000L</v>
      </c>
      <c r="B14818" s="1" t="s">
        <v>22511</v>
      </c>
      <c r="C14818" s="1" t="s">
        <v>782</v>
      </c>
      <c r="D14818" t="s">
        <v>22512</v>
      </c>
    </row>
    <row r="14819" spans="1:4" x14ac:dyDescent="0.25">
      <c r="A14819" s="4" t="str">
        <f>HYPERLINK("http://www.autodoc.ru/Web/price/art/VWTRN03000R?analog=on","VWTRN03000R")</f>
        <v>VWTRN03000R</v>
      </c>
      <c r="B14819" s="1" t="s">
        <v>22513</v>
      </c>
      <c r="C14819" s="1" t="s">
        <v>782</v>
      </c>
      <c r="D14819" t="s">
        <v>22514</v>
      </c>
    </row>
    <row r="14820" spans="1:4" x14ac:dyDescent="0.25">
      <c r="A14820" s="4" t="str">
        <f>HYPERLINK("http://www.autodoc.ru/Web/price/art/VWTRN03001BN?analog=on","VWTRN03001BN")</f>
        <v>VWTRN03001BN</v>
      </c>
      <c r="B14820" s="1" t="s">
        <v>22515</v>
      </c>
      <c r="C14820" s="1" t="s">
        <v>782</v>
      </c>
      <c r="D14820" t="s">
        <v>22516</v>
      </c>
    </row>
    <row r="14821" spans="1:4" x14ac:dyDescent="0.25">
      <c r="A14821" s="4" t="str">
        <f>HYPERLINK("http://www.autodoc.ru/Web/price/art/VWTRN03001L?analog=on","VWTRN03001L")</f>
        <v>VWTRN03001L</v>
      </c>
      <c r="B14821" s="1" t="s">
        <v>22517</v>
      </c>
      <c r="C14821" s="1" t="s">
        <v>782</v>
      </c>
      <c r="D14821" t="s">
        <v>22518</v>
      </c>
    </row>
    <row r="14822" spans="1:4" x14ac:dyDescent="0.25">
      <c r="A14822" s="4" t="str">
        <f>HYPERLINK("http://www.autodoc.ru/Web/price/art/VWTRN03001R?analog=on","VWTRN03001R")</f>
        <v>VWTRN03001R</v>
      </c>
      <c r="B14822" s="1" t="s">
        <v>22519</v>
      </c>
      <c r="C14822" s="1" t="s">
        <v>782</v>
      </c>
      <c r="D14822" t="s">
        <v>22520</v>
      </c>
    </row>
    <row r="14823" spans="1:4" x14ac:dyDescent="0.25">
      <c r="A14823" s="4" t="str">
        <f>HYPERLINK("http://www.autodoc.ru/Web/price/art/VWTRN03002HN?analog=on","VWTRN03002HN")</f>
        <v>VWTRN03002HN</v>
      </c>
      <c r="B14823" s="1" t="s">
        <v>22515</v>
      </c>
      <c r="C14823" s="1" t="s">
        <v>782</v>
      </c>
      <c r="D14823" t="s">
        <v>22521</v>
      </c>
    </row>
    <row r="14824" spans="1:4" x14ac:dyDescent="0.25">
      <c r="A14824" s="4" t="str">
        <f>HYPERLINK("http://www.autodoc.ru/Web/price/art/VWTRN03002BN?analog=on","VWTRN03002BN")</f>
        <v>VWTRN03002BN</v>
      </c>
      <c r="B14824" s="1" t="s">
        <v>22515</v>
      </c>
      <c r="C14824" s="1" t="s">
        <v>782</v>
      </c>
      <c r="D14824" t="s">
        <v>22522</v>
      </c>
    </row>
    <row r="14825" spans="1:4" x14ac:dyDescent="0.25">
      <c r="A14825" s="4" t="str">
        <f>HYPERLINK("http://www.autodoc.ru/Web/price/art/VWTRN03003BN?analog=on","VWTRN03003BN")</f>
        <v>VWTRN03003BN</v>
      </c>
      <c r="B14825" s="1" t="s">
        <v>22515</v>
      </c>
      <c r="C14825" s="1" t="s">
        <v>782</v>
      </c>
      <c r="D14825" t="s">
        <v>22523</v>
      </c>
    </row>
    <row r="14826" spans="1:4" x14ac:dyDescent="0.25">
      <c r="A14826" s="4" t="str">
        <f>HYPERLINK("http://www.autodoc.ru/Web/price/art/VWTRN03005HN?analog=on","VWTRN03005HN")</f>
        <v>VWTRN03005HN</v>
      </c>
      <c r="B14826" s="1" t="s">
        <v>22515</v>
      </c>
      <c r="C14826" s="1" t="s">
        <v>782</v>
      </c>
      <c r="D14826" t="s">
        <v>22524</v>
      </c>
    </row>
    <row r="14827" spans="1:4" x14ac:dyDescent="0.25">
      <c r="A14827" s="4" t="str">
        <f>HYPERLINK("http://www.autodoc.ru/Web/price/art/VWTRN03005BN?analog=on","VWTRN03005BN")</f>
        <v>VWTRN03005BN</v>
      </c>
      <c r="B14827" s="1" t="s">
        <v>22515</v>
      </c>
      <c r="C14827" s="1" t="s">
        <v>782</v>
      </c>
      <c r="D14827" t="s">
        <v>22525</v>
      </c>
    </row>
    <row r="14828" spans="1:4" x14ac:dyDescent="0.25">
      <c r="A14828" s="4" t="str">
        <f>HYPERLINK("http://www.autodoc.ru/Web/price/art/VWTRN03070L?analog=on","VWTRN03070L")</f>
        <v>VWTRN03070L</v>
      </c>
      <c r="B14828" s="1" t="s">
        <v>17670</v>
      </c>
      <c r="C14828" s="1" t="s">
        <v>12870</v>
      </c>
      <c r="D14828" t="s">
        <v>17671</v>
      </c>
    </row>
    <row r="14829" spans="1:4" x14ac:dyDescent="0.25">
      <c r="A14829" s="4" t="str">
        <f>HYPERLINK("http://www.autodoc.ru/Web/price/art/VWTRN03070R?analog=on","VWTRN03070R")</f>
        <v>VWTRN03070R</v>
      </c>
      <c r="B14829" s="1" t="s">
        <v>17672</v>
      </c>
      <c r="C14829" s="1" t="s">
        <v>12870</v>
      </c>
      <c r="D14829" t="s">
        <v>17673</v>
      </c>
    </row>
    <row r="14830" spans="1:4" x14ac:dyDescent="0.25">
      <c r="A14830" s="4" t="str">
        <f>HYPERLINK("http://www.autodoc.ru/Web/price/art/VWTRN05070L?analog=on","VWTRN05070L")</f>
        <v>VWTRN05070L</v>
      </c>
      <c r="B14830" s="1" t="s">
        <v>17674</v>
      </c>
      <c r="C14830" s="1" t="s">
        <v>11796</v>
      </c>
      <c r="D14830" t="s">
        <v>17675</v>
      </c>
    </row>
    <row r="14831" spans="1:4" x14ac:dyDescent="0.25">
      <c r="A14831" s="4" t="str">
        <f>HYPERLINK("http://www.autodoc.ru/Web/price/art/VWTRN05070R?analog=on","VWTRN05070R")</f>
        <v>VWTRN05070R</v>
      </c>
      <c r="B14831" s="1" t="s">
        <v>17676</v>
      </c>
      <c r="C14831" s="1" t="s">
        <v>11796</v>
      </c>
      <c r="D14831" t="s">
        <v>17677</v>
      </c>
    </row>
    <row r="14832" spans="1:4" x14ac:dyDescent="0.25">
      <c r="A14832" s="4" t="str">
        <f>HYPERLINK("http://www.autodoc.ru/Web/price/art/VWTRN03071L?analog=on","VWTRN03071L")</f>
        <v>VWTRN03071L</v>
      </c>
      <c r="B14832" s="1" t="s">
        <v>17670</v>
      </c>
      <c r="C14832" s="1" t="s">
        <v>782</v>
      </c>
      <c r="D14832" t="s">
        <v>17783</v>
      </c>
    </row>
    <row r="14833" spans="1:4" x14ac:dyDescent="0.25">
      <c r="A14833" s="4" t="str">
        <f>HYPERLINK("http://www.autodoc.ru/Web/price/art/VWTRN03071R?analog=on","VWTRN03071R")</f>
        <v>VWTRN03071R</v>
      </c>
      <c r="B14833" s="1" t="s">
        <v>17672</v>
      </c>
      <c r="C14833" s="1" t="s">
        <v>782</v>
      </c>
      <c r="D14833" t="s">
        <v>17784</v>
      </c>
    </row>
    <row r="14834" spans="1:4" x14ac:dyDescent="0.25">
      <c r="A14834" s="4" t="str">
        <f>HYPERLINK("http://www.autodoc.ru/Web/price/art/VWTRN05071L?analog=on","VWTRN05071L")</f>
        <v>VWTRN05071L</v>
      </c>
      <c r="B14834" s="1" t="s">
        <v>17674</v>
      </c>
      <c r="C14834" s="1" t="s">
        <v>11796</v>
      </c>
      <c r="D14834" t="s">
        <v>17678</v>
      </c>
    </row>
    <row r="14835" spans="1:4" x14ac:dyDescent="0.25">
      <c r="A14835" s="4" t="str">
        <f>HYPERLINK("http://www.autodoc.ru/Web/price/art/VWTRN05071R?analog=on","VWTRN05071R")</f>
        <v>VWTRN05071R</v>
      </c>
      <c r="B14835" s="1" t="s">
        <v>17676</v>
      </c>
      <c r="C14835" s="1" t="s">
        <v>11796</v>
      </c>
      <c r="D14835" t="s">
        <v>17679</v>
      </c>
    </row>
    <row r="14836" spans="1:4" x14ac:dyDescent="0.25">
      <c r="A14836" s="4" t="str">
        <f>HYPERLINK("http://www.autodoc.ru/Web/price/art/VWTRN05080L?analog=on","VWTRN05080L")</f>
        <v>VWTRN05080L</v>
      </c>
      <c r="C14836" s="1" t="s">
        <v>11796</v>
      </c>
      <c r="D14836" t="s">
        <v>17680</v>
      </c>
    </row>
    <row r="14837" spans="1:4" x14ac:dyDescent="0.25">
      <c r="A14837" s="4" t="str">
        <f>HYPERLINK("http://www.autodoc.ru/Web/price/art/VWTRN05080R?analog=on","VWTRN05080R")</f>
        <v>VWTRN05080R</v>
      </c>
      <c r="C14837" s="1" t="s">
        <v>11796</v>
      </c>
      <c r="D14837" t="s">
        <v>17681</v>
      </c>
    </row>
    <row r="14838" spans="1:4" x14ac:dyDescent="0.25">
      <c r="A14838" s="4" t="str">
        <f>HYPERLINK("http://www.autodoc.ru/Web/price/art/VWTRN03100X?analog=on","VWTRN03100X")</f>
        <v>VWTRN03100X</v>
      </c>
      <c r="B14838" s="1" t="s">
        <v>22526</v>
      </c>
      <c r="C14838" s="1" t="s">
        <v>782</v>
      </c>
      <c r="D14838" t="s">
        <v>22527</v>
      </c>
    </row>
    <row r="14839" spans="1:4" x14ac:dyDescent="0.25">
      <c r="A14839" s="4" t="str">
        <f>HYPERLINK("http://www.autodoc.ru/Web/price/art/VWTRN03160G?analog=on","VWTRN03160G")</f>
        <v>VWTRN03160G</v>
      </c>
      <c r="B14839" s="1" t="s">
        <v>22528</v>
      </c>
      <c r="C14839" s="1" t="s">
        <v>782</v>
      </c>
      <c r="D14839" t="s">
        <v>22529</v>
      </c>
    </row>
    <row r="14840" spans="1:4" x14ac:dyDescent="0.25">
      <c r="A14840" s="4" t="str">
        <f>HYPERLINK("http://www.autodoc.ru/Web/price/art/VWTRN03161?analog=on","VWTRN03161")</f>
        <v>VWTRN03161</v>
      </c>
      <c r="B14840" s="1" t="s">
        <v>22528</v>
      </c>
      <c r="C14840" s="1" t="s">
        <v>782</v>
      </c>
      <c r="D14840" t="s">
        <v>22530</v>
      </c>
    </row>
    <row r="14841" spans="1:4" x14ac:dyDescent="0.25">
      <c r="A14841" s="4" t="str">
        <f>HYPERLINK("http://www.autodoc.ru/Web/price/art/VWTRN03170GL?analog=on","VWTRN03170GL")</f>
        <v>VWTRN03170GL</v>
      </c>
      <c r="B14841" s="1" t="s">
        <v>22531</v>
      </c>
      <c r="C14841" s="1" t="s">
        <v>782</v>
      </c>
      <c r="D14841" t="s">
        <v>22532</v>
      </c>
    </row>
    <row r="14842" spans="1:4" x14ac:dyDescent="0.25">
      <c r="A14842" s="4" t="str">
        <f>HYPERLINK("http://www.autodoc.ru/Web/price/art/VWTRN03170GR?analog=on","VWTRN03170GR")</f>
        <v>VWTRN03170GR</v>
      </c>
      <c r="B14842" s="1" t="s">
        <v>22533</v>
      </c>
      <c r="C14842" s="1" t="s">
        <v>782</v>
      </c>
      <c r="D14842" t="s">
        <v>22534</v>
      </c>
    </row>
    <row r="14843" spans="1:4" x14ac:dyDescent="0.25">
      <c r="A14843" s="4" t="str">
        <f>HYPERLINK("http://www.autodoc.ru/Web/price/art/VWTRN03190L?analog=on","VWTRN03190L")</f>
        <v>VWTRN03190L</v>
      </c>
      <c r="B14843" s="1" t="s">
        <v>22535</v>
      </c>
      <c r="C14843" s="1" t="s">
        <v>782</v>
      </c>
      <c r="D14843" t="s">
        <v>22536</v>
      </c>
    </row>
    <row r="14844" spans="1:4" x14ac:dyDescent="0.25">
      <c r="A14844" s="4" t="str">
        <f>HYPERLINK("http://www.autodoc.ru/Web/price/art/VWTRN03190R?analog=on","VWTRN03190R")</f>
        <v>VWTRN03190R</v>
      </c>
      <c r="B14844" s="1" t="s">
        <v>22537</v>
      </c>
      <c r="C14844" s="1" t="s">
        <v>782</v>
      </c>
      <c r="D14844" t="s">
        <v>22538</v>
      </c>
    </row>
    <row r="14845" spans="1:4" x14ac:dyDescent="0.25">
      <c r="A14845" s="4" t="str">
        <f>HYPERLINK("http://www.autodoc.ru/Web/price/art/VWTRN03190G?analog=on","VWTRN03190G")</f>
        <v>VWTRN03190G</v>
      </c>
      <c r="B14845" s="1" t="s">
        <v>22539</v>
      </c>
      <c r="C14845" s="1" t="s">
        <v>782</v>
      </c>
      <c r="D14845" t="s">
        <v>22540</v>
      </c>
    </row>
    <row r="14846" spans="1:4" x14ac:dyDescent="0.25">
      <c r="A14846" s="4" t="str">
        <f>HYPERLINK("http://www.autodoc.ru/Web/price/art/VWTRN03240?analog=on","VWTRN03240")</f>
        <v>VWTRN03240</v>
      </c>
      <c r="B14846" s="1" t="s">
        <v>22541</v>
      </c>
      <c r="C14846" s="1" t="s">
        <v>782</v>
      </c>
      <c r="D14846" t="s">
        <v>22542</v>
      </c>
    </row>
    <row r="14847" spans="1:4" x14ac:dyDescent="0.25">
      <c r="A14847" s="4" t="str">
        <f>HYPERLINK("http://www.autodoc.ru/Web/price/art/VWTRN03270L?analog=on","VWTRN03270L")</f>
        <v>VWTRN03270L</v>
      </c>
      <c r="B14847" s="1" t="s">
        <v>22543</v>
      </c>
      <c r="C14847" s="1" t="s">
        <v>782</v>
      </c>
      <c r="D14847" t="s">
        <v>22544</v>
      </c>
    </row>
    <row r="14848" spans="1:4" x14ac:dyDescent="0.25">
      <c r="A14848" s="4" t="str">
        <f>HYPERLINK("http://www.autodoc.ru/Web/price/art/VWTRN03270R?analog=on","VWTRN03270R")</f>
        <v>VWTRN03270R</v>
      </c>
      <c r="B14848" s="1" t="s">
        <v>22545</v>
      </c>
      <c r="C14848" s="1" t="s">
        <v>782</v>
      </c>
      <c r="D14848" t="s">
        <v>22546</v>
      </c>
    </row>
    <row r="14849" spans="1:4" x14ac:dyDescent="0.25">
      <c r="A14849" s="4" t="str">
        <f>HYPERLINK("http://www.autodoc.ru/Web/price/art/VWTRN03300L?analog=on","VWTRN03300L")</f>
        <v>VWTRN03300L</v>
      </c>
      <c r="B14849" s="1" t="s">
        <v>22547</v>
      </c>
      <c r="C14849" s="1" t="s">
        <v>782</v>
      </c>
      <c r="D14849" t="s">
        <v>22548</v>
      </c>
    </row>
    <row r="14850" spans="1:4" x14ac:dyDescent="0.25">
      <c r="A14850" s="4" t="str">
        <f>HYPERLINK("http://www.autodoc.ru/Web/price/art/VWTRN03300R?analog=on","VWTRN03300R")</f>
        <v>VWTRN03300R</v>
      </c>
      <c r="B14850" s="1" t="s">
        <v>22549</v>
      </c>
      <c r="C14850" s="1" t="s">
        <v>782</v>
      </c>
      <c r="D14850" t="s">
        <v>22550</v>
      </c>
    </row>
    <row r="14851" spans="1:4" x14ac:dyDescent="0.25">
      <c r="A14851" s="4" t="str">
        <f>HYPERLINK("http://www.autodoc.ru/Web/price/art/VWTRN03301L?analog=on","VWTRN03301L")</f>
        <v>VWTRN03301L</v>
      </c>
      <c r="B14851" s="1" t="s">
        <v>22551</v>
      </c>
      <c r="C14851" s="1" t="s">
        <v>782</v>
      </c>
      <c r="D14851" t="s">
        <v>22552</v>
      </c>
    </row>
    <row r="14852" spans="1:4" x14ac:dyDescent="0.25">
      <c r="A14852" s="4" t="str">
        <f>HYPERLINK("http://www.autodoc.ru/Web/price/art/VWTRN03301R?analog=on","VWTRN03301R")</f>
        <v>VWTRN03301R</v>
      </c>
      <c r="B14852" s="1" t="s">
        <v>22553</v>
      </c>
      <c r="C14852" s="1" t="s">
        <v>782</v>
      </c>
      <c r="D14852" t="s">
        <v>22554</v>
      </c>
    </row>
    <row r="14853" spans="1:4" x14ac:dyDescent="0.25">
      <c r="A14853" s="4" t="str">
        <f>HYPERLINK("http://www.autodoc.ru/Web/price/art/VWTRN03330?analog=on","VWTRN03330")</f>
        <v>VWTRN03330</v>
      </c>
      <c r="B14853" s="1" t="s">
        <v>22555</v>
      </c>
      <c r="C14853" s="1" t="s">
        <v>782</v>
      </c>
      <c r="D14853" t="s">
        <v>22437</v>
      </c>
    </row>
    <row r="14854" spans="1:4" x14ac:dyDescent="0.25">
      <c r="A14854" s="4" t="str">
        <f>HYPERLINK("http://www.autodoc.ru/Web/price/art/VWTRN03380?analog=on","VWTRN03380")</f>
        <v>VWTRN03380</v>
      </c>
      <c r="B14854" s="1" t="s">
        <v>22556</v>
      </c>
      <c r="C14854" s="1" t="s">
        <v>782</v>
      </c>
      <c r="D14854" t="s">
        <v>22557</v>
      </c>
    </row>
    <row r="14855" spans="1:4" x14ac:dyDescent="0.25">
      <c r="A14855" s="4" t="str">
        <f>HYPERLINK("http://www.autodoc.ru/Web/price/art/VWTRN03450L?analog=on","VWTRN03450L")</f>
        <v>VWTRN03450L</v>
      </c>
      <c r="B14855" s="1" t="s">
        <v>22558</v>
      </c>
      <c r="C14855" s="1" t="s">
        <v>782</v>
      </c>
      <c r="D14855" t="s">
        <v>22559</v>
      </c>
    </row>
    <row r="14856" spans="1:4" x14ac:dyDescent="0.25">
      <c r="A14856" s="4" t="str">
        <f>HYPERLINK("http://www.autodoc.ru/Web/price/art/VWTRN03450XL?analog=on","VWTRN03450XL")</f>
        <v>VWTRN03450XL</v>
      </c>
      <c r="B14856" s="1" t="s">
        <v>22560</v>
      </c>
      <c r="C14856" s="1" t="s">
        <v>782</v>
      </c>
      <c r="D14856" t="s">
        <v>22561</v>
      </c>
    </row>
    <row r="14857" spans="1:4" x14ac:dyDescent="0.25">
      <c r="A14857" s="4" t="str">
        <f>HYPERLINK("http://www.autodoc.ru/Web/price/art/VWTRN03450R?analog=on","VWTRN03450R")</f>
        <v>VWTRN03450R</v>
      </c>
      <c r="B14857" s="1" t="s">
        <v>22562</v>
      </c>
      <c r="C14857" s="1" t="s">
        <v>782</v>
      </c>
      <c r="D14857" t="s">
        <v>22451</v>
      </c>
    </row>
    <row r="14858" spans="1:4" x14ac:dyDescent="0.25">
      <c r="A14858" s="4" t="str">
        <f>HYPERLINK("http://www.autodoc.ru/Web/price/art/VWTRN03450XR?analog=on","VWTRN03450XR")</f>
        <v>VWTRN03450XR</v>
      </c>
      <c r="B14858" s="1" t="s">
        <v>22563</v>
      </c>
      <c r="C14858" s="1" t="s">
        <v>782</v>
      </c>
      <c r="D14858" t="s">
        <v>22564</v>
      </c>
    </row>
    <row r="14859" spans="1:4" x14ac:dyDescent="0.25">
      <c r="A14859" s="4" t="str">
        <f>HYPERLINK("http://www.autodoc.ru/Web/price/art/VWTRN03451L?analog=on","VWTRN03451L")</f>
        <v>VWTRN03451L</v>
      </c>
      <c r="B14859" s="1" t="s">
        <v>22565</v>
      </c>
      <c r="C14859" s="1" t="s">
        <v>782</v>
      </c>
      <c r="D14859" t="s">
        <v>22566</v>
      </c>
    </row>
    <row r="14860" spans="1:4" x14ac:dyDescent="0.25">
      <c r="A14860" s="4" t="str">
        <f>HYPERLINK("http://www.autodoc.ru/Web/price/art/VWTRN03451R?analog=on","VWTRN03451R")</f>
        <v>VWTRN03451R</v>
      </c>
      <c r="B14860" s="1" t="s">
        <v>22567</v>
      </c>
      <c r="C14860" s="1" t="s">
        <v>782</v>
      </c>
      <c r="D14860" t="s">
        <v>22568</v>
      </c>
    </row>
    <row r="14861" spans="1:4" x14ac:dyDescent="0.25">
      <c r="A14861" s="4" t="str">
        <f>HYPERLINK("http://www.autodoc.ru/Web/price/art/VWTRN03480L?analog=on","VWTRN03480L")</f>
        <v>VWTRN03480L</v>
      </c>
      <c r="B14861" s="1" t="s">
        <v>22569</v>
      </c>
      <c r="C14861" s="1" t="s">
        <v>782</v>
      </c>
      <c r="D14861" t="s">
        <v>22570</v>
      </c>
    </row>
    <row r="14862" spans="1:4" x14ac:dyDescent="0.25">
      <c r="A14862" s="4" t="str">
        <f>HYPERLINK("http://www.autodoc.ru/Web/price/art/VWTRN03480R?analog=on","VWTRN03480R")</f>
        <v>VWTRN03480R</v>
      </c>
      <c r="B14862" s="1" t="s">
        <v>22571</v>
      </c>
      <c r="C14862" s="1" t="s">
        <v>782</v>
      </c>
      <c r="D14862" t="s">
        <v>22572</v>
      </c>
    </row>
    <row r="14863" spans="1:4" x14ac:dyDescent="0.25">
      <c r="A14863" s="4" t="str">
        <f>HYPERLINK("http://www.autodoc.ru/Web/price/art/VWTRN03490L?analog=on","VWTRN03490L")</f>
        <v>VWTRN03490L</v>
      </c>
      <c r="B14863" s="1" t="s">
        <v>22573</v>
      </c>
      <c r="C14863" s="1" t="s">
        <v>782</v>
      </c>
      <c r="D14863" t="s">
        <v>22574</v>
      </c>
    </row>
    <row r="14864" spans="1:4" x14ac:dyDescent="0.25">
      <c r="A14864" s="4" t="str">
        <f>HYPERLINK("http://www.autodoc.ru/Web/price/art/VWTRN03490R?analog=on","VWTRN03490R")</f>
        <v>VWTRN03490R</v>
      </c>
      <c r="B14864" s="1" t="s">
        <v>22575</v>
      </c>
      <c r="C14864" s="1" t="s">
        <v>782</v>
      </c>
      <c r="D14864" t="s">
        <v>22576</v>
      </c>
    </row>
    <row r="14865" spans="1:4" x14ac:dyDescent="0.25">
      <c r="A14865" s="4" t="str">
        <f>HYPERLINK("http://www.autodoc.ru/Web/price/art/VWTRN03640?analog=on","VWTRN03640")</f>
        <v>VWTRN03640</v>
      </c>
      <c r="B14865" s="1" t="s">
        <v>22577</v>
      </c>
      <c r="C14865" s="1" t="s">
        <v>782</v>
      </c>
      <c r="D14865" t="s">
        <v>22578</v>
      </c>
    </row>
    <row r="14866" spans="1:4" x14ac:dyDescent="0.25">
      <c r="A14866" s="4" t="str">
        <f>HYPERLINK("http://www.autodoc.ru/Web/price/art/VWTRN03670L?analog=on","VWTRN03670L")</f>
        <v>VWTRN03670L</v>
      </c>
      <c r="B14866" s="1" t="s">
        <v>22579</v>
      </c>
      <c r="C14866" s="1" t="s">
        <v>782</v>
      </c>
      <c r="D14866" t="s">
        <v>22580</v>
      </c>
    </row>
    <row r="14867" spans="1:4" x14ac:dyDescent="0.25">
      <c r="A14867" s="4" t="str">
        <f>HYPERLINK("http://www.autodoc.ru/Web/price/art/VWTRN03670R?analog=on","VWTRN03670R")</f>
        <v>VWTRN03670R</v>
      </c>
      <c r="B14867" s="1" t="s">
        <v>22581</v>
      </c>
      <c r="C14867" s="1" t="s">
        <v>782</v>
      </c>
      <c r="D14867" t="s">
        <v>22582</v>
      </c>
    </row>
    <row r="14868" spans="1:4" x14ac:dyDescent="0.25">
      <c r="A14868" s="4" t="str">
        <f>HYPERLINK("http://www.autodoc.ru/Web/price/art/VWTRN03740T3L?analog=on","VWTRN03740T3L")</f>
        <v>VWTRN03740T3L</v>
      </c>
      <c r="B14868" s="1" t="s">
        <v>22583</v>
      </c>
      <c r="C14868" s="1" t="s">
        <v>782</v>
      </c>
      <c r="D14868" t="s">
        <v>22584</v>
      </c>
    </row>
    <row r="14869" spans="1:4" x14ac:dyDescent="0.25">
      <c r="A14869" s="4" t="str">
        <f>HYPERLINK("http://www.autodoc.ru/Web/price/art/VWTRN03740TTL?analog=on","VWTRN03740TTL")</f>
        <v>VWTRN03740TTL</v>
      </c>
      <c r="B14869" s="1" t="s">
        <v>22585</v>
      </c>
      <c r="C14869" s="1" t="s">
        <v>782</v>
      </c>
      <c r="D14869" t="s">
        <v>22586</v>
      </c>
    </row>
    <row r="14870" spans="1:4" x14ac:dyDescent="0.25">
      <c r="A14870" s="4" t="str">
        <f>HYPERLINK("http://www.autodoc.ru/Web/price/art/VWTRN03740T3R?analog=on","VWTRN03740T3R")</f>
        <v>VWTRN03740T3R</v>
      </c>
      <c r="B14870" s="1" t="s">
        <v>22587</v>
      </c>
      <c r="C14870" s="1" t="s">
        <v>782</v>
      </c>
      <c r="D14870" t="s">
        <v>22588</v>
      </c>
    </row>
    <row r="14871" spans="1:4" x14ac:dyDescent="0.25">
      <c r="A14871" s="4" t="str">
        <f>HYPERLINK("http://www.autodoc.ru/Web/price/art/VWTRN03740TTR?analog=on","VWTRN03740TTR")</f>
        <v>VWTRN03740TTR</v>
      </c>
      <c r="B14871" s="1" t="s">
        <v>22589</v>
      </c>
      <c r="C14871" s="1" t="s">
        <v>782</v>
      </c>
      <c r="D14871" t="s">
        <v>22590</v>
      </c>
    </row>
    <row r="14872" spans="1:4" x14ac:dyDescent="0.25">
      <c r="A14872" s="4" t="str">
        <f>HYPERLINK("http://www.autodoc.ru/Web/price/art/VWTRN03741TTN?analog=on","VWTRN03741TTN")</f>
        <v>VWTRN03741TTN</v>
      </c>
      <c r="B14872" s="1" t="s">
        <v>22591</v>
      </c>
      <c r="C14872" s="1" t="s">
        <v>782</v>
      </c>
      <c r="D14872" t="s">
        <v>22592</v>
      </c>
    </row>
    <row r="14873" spans="1:4" x14ac:dyDescent="0.25">
      <c r="A14873" s="4" t="str">
        <f>HYPERLINK("http://www.autodoc.ru/Web/price/art/VWTRN03741RWL?analog=on","VWTRN03741RWL")</f>
        <v>VWTRN03741RWL</v>
      </c>
      <c r="B14873" s="1" t="s">
        <v>22593</v>
      </c>
      <c r="C14873" s="1" t="s">
        <v>782</v>
      </c>
      <c r="D14873" t="s">
        <v>22594</v>
      </c>
    </row>
    <row r="14874" spans="1:4" x14ac:dyDescent="0.25">
      <c r="A14874" s="4" t="str">
        <f>HYPERLINK("http://www.autodoc.ru/Web/price/art/VWTRN03741RWR?analog=on","VWTRN03741RWR")</f>
        <v>VWTRN03741RWR</v>
      </c>
      <c r="B14874" s="1" t="s">
        <v>22595</v>
      </c>
      <c r="C14874" s="1" t="s">
        <v>782</v>
      </c>
      <c r="D14874" t="s">
        <v>22596</v>
      </c>
    </row>
    <row r="14875" spans="1:4" x14ac:dyDescent="0.25">
      <c r="A14875" s="4" t="str">
        <f>HYPERLINK("http://www.autodoc.ru/Web/price/art/VWTRN03742HN?analog=on","VWTRN03742HN")</f>
        <v>VWTRN03742HN</v>
      </c>
      <c r="B14875" s="1" t="s">
        <v>22591</v>
      </c>
      <c r="C14875" s="1" t="s">
        <v>782</v>
      </c>
      <c r="D14875" t="s">
        <v>22597</v>
      </c>
    </row>
    <row r="14876" spans="1:4" x14ac:dyDescent="0.25">
      <c r="A14876" s="4" t="str">
        <f>HYPERLINK("http://www.autodoc.ru/Web/price/art/VWTRN03743RTN?analog=on","VWTRN03743RTN")</f>
        <v>VWTRN03743RTN</v>
      </c>
      <c r="B14876" s="1" t="s">
        <v>22591</v>
      </c>
      <c r="C14876" s="1" t="s">
        <v>782</v>
      </c>
      <c r="D14876" t="s">
        <v>22598</v>
      </c>
    </row>
    <row r="14877" spans="1:4" x14ac:dyDescent="0.25">
      <c r="A14877" s="4" t="str">
        <f>HYPERLINK("http://www.autodoc.ru/Web/price/art/VWTRN03744RHN?analog=on","VWTRN03744RHN")</f>
        <v>VWTRN03744RHN</v>
      </c>
      <c r="B14877" s="1" t="s">
        <v>22591</v>
      </c>
      <c r="C14877" s="1" t="s">
        <v>782</v>
      </c>
      <c r="D14877" t="s">
        <v>22599</v>
      </c>
    </row>
    <row r="14878" spans="1:4" x14ac:dyDescent="0.25">
      <c r="A14878" s="4" t="str">
        <f>HYPERLINK("http://www.autodoc.ru/Web/price/art/VWTRN03931?analog=on","VWTRN03931")</f>
        <v>VWTRN03931</v>
      </c>
      <c r="B14878" s="1" t="s">
        <v>22600</v>
      </c>
      <c r="C14878" s="1" t="s">
        <v>782</v>
      </c>
      <c r="D14878" t="s">
        <v>22601</v>
      </c>
    </row>
    <row r="14879" spans="1:4" x14ac:dyDescent="0.25">
      <c r="A14879" s="4" t="str">
        <f>HYPERLINK("http://www.autodoc.ru/Web/price/art/VWTRN03932?analog=on","VWTRN03932")</f>
        <v>VWTRN03932</v>
      </c>
      <c r="B14879" s="1" t="s">
        <v>22600</v>
      </c>
      <c r="C14879" s="1" t="s">
        <v>782</v>
      </c>
      <c r="D14879" t="s">
        <v>22602</v>
      </c>
    </row>
    <row r="14880" spans="1:4" x14ac:dyDescent="0.25">
      <c r="A14880" s="4" t="str">
        <f>HYPERLINK("http://www.autodoc.ru/Web/price/art/VWTRN039F0P?analog=on","VWTRN039F0P")</f>
        <v>VWTRN039F0P</v>
      </c>
      <c r="B14880" s="1" t="s">
        <v>22603</v>
      </c>
      <c r="C14880" s="1" t="s">
        <v>782</v>
      </c>
      <c r="D14880" t="s">
        <v>22604</v>
      </c>
    </row>
    <row r="14881" spans="1:4" x14ac:dyDescent="0.25">
      <c r="A14881" s="4" t="str">
        <f>HYPERLINK("http://www.autodoc.ru/Web/price/art/VWTRN03970?analog=on","VWTRN03970")</f>
        <v>VWTRN03970</v>
      </c>
      <c r="B14881" s="1" t="s">
        <v>19005</v>
      </c>
      <c r="C14881" s="1" t="s">
        <v>782</v>
      </c>
      <c r="D14881" t="s">
        <v>19006</v>
      </c>
    </row>
    <row r="14882" spans="1:4" x14ac:dyDescent="0.25">
      <c r="A14882" s="4" t="str">
        <f>HYPERLINK("http://www.autodoc.ru/Web/price/art/VWTRN039R0L?analog=on","VWTRN039R0L")</f>
        <v>VWTRN039R0L</v>
      </c>
      <c r="B14882" s="1" t="s">
        <v>22605</v>
      </c>
      <c r="C14882" s="1" t="s">
        <v>782</v>
      </c>
      <c r="D14882" t="s">
        <v>22606</v>
      </c>
    </row>
    <row r="14883" spans="1:4" x14ac:dyDescent="0.25">
      <c r="A14883" s="4" t="str">
        <f>HYPERLINK("http://www.autodoc.ru/Web/price/art/VWTRN039R0R?analog=on","VWTRN039R0R")</f>
        <v>VWTRN039R0R</v>
      </c>
      <c r="B14883" s="1" t="s">
        <v>22607</v>
      </c>
      <c r="C14883" s="1" t="s">
        <v>782</v>
      </c>
      <c r="D14883" t="s">
        <v>22608</v>
      </c>
    </row>
    <row r="14884" spans="1:4" x14ac:dyDescent="0.25">
      <c r="A14884" s="3" t="s">
        <v>22609</v>
      </c>
      <c r="B14884" s="3"/>
      <c r="C14884" s="3"/>
      <c r="D14884" s="3"/>
    </row>
    <row r="14885" spans="1:4" x14ac:dyDescent="0.25">
      <c r="A14885" s="4" t="str">
        <f>HYPERLINK("http://www.autodoc.ru/Web/price/art/VWTRN10000L?analog=on","VWTRN10000L")</f>
        <v>VWTRN10000L</v>
      </c>
      <c r="B14885" s="1" t="s">
        <v>22610</v>
      </c>
      <c r="C14885" s="1" t="s">
        <v>437</v>
      </c>
      <c r="D14885" t="s">
        <v>22611</v>
      </c>
    </row>
    <row r="14886" spans="1:4" x14ac:dyDescent="0.25">
      <c r="A14886" s="4" t="str">
        <f>HYPERLINK("http://www.autodoc.ru/Web/price/art/VWTRN10000R?analog=on","VWTRN10000R")</f>
        <v>VWTRN10000R</v>
      </c>
      <c r="B14886" s="1" t="s">
        <v>22612</v>
      </c>
      <c r="C14886" s="1" t="s">
        <v>437</v>
      </c>
      <c r="D14886" t="s">
        <v>22613</v>
      </c>
    </row>
    <row r="14887" spans="1:4" x14ac:dyDescent="0.25">
      <c r="A14887" s="4" t="str">
        <f>HYPERLINK("http://www.autodoc.ru/Web/price/art/VWTRN10001L?analog=on","VWTRN10001L")</f>
        <v>VWTRN10001L</v>
      </c>
      <c r="B14887" s="1" t="s">
        <v>22614</v>
      </c>
      <c r="C14887" s="1" t="s">
        <v>437</v>
      </c>
      <c r="D14887" t="s">
        <v>22615</v>
      </c>
    </row>
    <row r="14888" spans="1:4" x14ac:dyDescent="0.25">
      <c r="A14888" s="4" t="str">
        <f>HYPERLINK("http://www.autodoc.ru/Web/price/art/VWTRN10001R?analog=on","VWTRN10001R")</f>
        <v>VWTRN10001R</v>
      </c>
      <c r="B14888" s="1" t="s">
        <v>22616</v>
      </c>
      <c r="C14888" s="1" t="s">
        <v>437</v>
      </c>
      <c r="D14888" t="s">
        <v>22617</v>
      </c>
    </row>
    <row r="14889" spans="1:4" x14ac:dyDescent="0.25">
      <c r="A14889" s="4" t="str">
        <f>HYPERLINK("http://www.autodoc.ru/Web/price/art/VWTRN10001BN?analog=on","VWTRN10001BN")</f>
        <v>VWTRN10001BN</v>
      </c>
      <c r="B14889" s="1" t="s">
        <v>22618</v>
      </c>
      <c r="C14889" s="1" t="s">
        <v>437</v>
      </c>
      <c r="D14889" t="s">
        <v>22619</v>
      </c>
    </row>
    <row r="14890" spans="1:4" x14ac:dyDescent="0.25">
      <c r="A14890" s="4" t="str">
        <f>HYPERLINK("http://www.autodoc.ru/Web/price/art/VWTRN10002L?analog=on","VWTRN10002L")</f>
        <v>VWTRN10002L</v>
      </c>
      <c r="B14890" s="1" t="s">
        <v>22620</v>
      </c>
      <c r="C14890" s="1" t="s">
        <v>437</v>
      </c>
      <c r="D14890" t="s">
        <v>22621</v>
      </c>
    </row>
    <row r="14891" spans="1:4" x14ac:dyDescent="0.25">
      <c r="A14891" s="4" t="str">
        <f>HYPERLINK("http://www.autodoc.ru/Web/price/art/VWTRN10002R?analog=on","VWTRN10002R")</f>
        <v>VWTRN10002R</v>
      </c>
      <c r="B14891" s="1" t="s">
        <v>22622</v>
      </c>
      <c r="C14891" s="1" t="s">
        <v>437</v>
      </c>
      <c r="D14891" t="s">
        <v>22623</v>
      </c>
    </row>
    <row r="14892" spans="1:4" x14ac:dyDescent="0.25">
      <c r="A14892" s="4" t="str">
        <f>HYPERLINK("http://www.autodoc.ru/Web/price/art/VWTRN10003HN?analog=on","VWTRN10003HN")</f>
        <v>VWTRN10003HN</v>
      </c>
      <c r="C14892" s="1" t="s">
        <v>437</v>
      </c>
      <c r="D14892" t="s">
        <v>22624</v>
      </c>
    </row>
    <row r="14893" spans="1:4" x14ac:dyDescent="0.25">
      <c r="A14893" s="4" t="str">
        <f>HYPERLINK("http://www.autodoc.ru/Web/price/art/VWTRN10070L?analog=on","VWTRN10070L")</f>
        <v>VWTRN10070L</v>
      </c>
      <c r="B14893" s="1" t="s">
        <v>22625</v>
      </c>
      <c r="C14893" s="1" t="s">
        <v>437</v>
      </c>
      <c r="D14893" t="s">
        <v>22392</v>
      </c>
    </row>
    <row r="14894" spans="1:4" x14ac:dyDescent="0.25">
      <c r="A14894" s="4" t="str">
        <f>HYPERLINK("http://www.autodoc.ru/Web/price/art/VWTRN10070R?analog=on","VWTRN10070R")</f>
        <v>VWTRN10070R</v>
      </c>
      <c r="B14894" s="1" t="s">
        <v>22626</v>
      </c>
      <c r="C14894" s="1" t="s">
        <v>437</v>
      </c>
      <c r="D14894" t="s">
        <v>22395</v>
      </c>
    </row>
    <row r="14895" spans="1:4" x14ac:dyDescent="0.25">
      <c r="A14895" s="4" t="str">
        <f>HYPERLINK("http://www.autodoc.ru/Web/price/art/VWTRN10071L?analog=on","VWTRN10071L")</f>
        <v>VWTRN10071L</v>
      </c>
      <c r="B14895" s="1" t="s">
        <v>22625</v>
      </c>
      <c r="C14895" s="1" t="s">
        <v>437</v>
      </c>
      <c r="D14895" t="s">
        <v>22627</v>
      </c>
    </row>
    <row r="14896" spans="1:4" x14ac:dyDescent="0.25">
      <c r="A14896" s="4" t="str">
        <f>HYPERLINK("http://www.autodoc.ru/Web/price/art/VWTRN10071R?analog=on","VWTRN10071R")</f>
        <v>VWTRN10071R</v>
      </c>
      <c r="B14896" s="1" t="s">
        <v>22626</v>
      </c>
      <c r="C14896" s="1" t="s">
        <v>437</v>
      </c>
      <c r="D14896" t="s">
        <v>22628</v>
      </c>
    </row>
    <row r="14897" spans="1:4" x14ac:dyDescent="0.25">
      <c r="A14897" s="4" t="str">
        <f>HYPERLINK("http://www.autodoc.ru/Web/price/art/VWTRN10100?analog=on","VWTRN10100")</f>
        <v>VWTRN10100</v>
      </c>
      <c r="B14897" s="1" t="s">
        <v>22629</v>
      </c>
      <c r="C14897" s="1" t="s">
        <v>437</v>
      </c>
      <c r="D14897" t="s">
        <v>22630</v>
      </c>
    </row>
    <row r="14898" spans="1:4" x14ac:dyDescent="0.25">
      <c r="A14898" s="4" t="str">
        <f>HYPERLINK("http://www.autodoc.ru/Web/price/art/VWTRN10101?analog=on","VWTRN10101")</f>
        <v>VWTRN10101</v>
      </c>
      <c r="B14898" s="1" t="s">
        <v>22629</v>
      </c>
      <c r="C14898" s="1" t="s">
        <v>437</v>
      </c>
      <c r="D14898" t="s">
        <v>22631</v>
      </c>
    </row>
    <row r="14899" spans="1:4" x14ac:dyDescent="0.25">
      <c r="A14899" s="4" t="str">
        <f>HYPERLINK("http://www.autodoc.ru/Web/price/art/VWTRN10160?analog=on","VWTRN10160")</f>
        <v>VWTRN10160</v>
      </c>
      <c r="B14899" s="1" t="s">
        <v>22632</v>
      </c>
      <c r="C14899" s="1" t="s">
        <v>437</v>
      </c>
      <c r="D14899" t="s">
        <v>22633</v>
      </c>
    </row>
    <row r="14900" spans="1:4" x14ac:dyDescent="0.25">
      <c r="A14900" s="4" t="str">
        <f>HYPERLINK("http://www.autodoc.ru/Web/price/art/VWTRN10161?analog=on","VWTRN10161")</f>
        <v>VWTRN10161</v>
      </c>
      <c r="B14900" s="1" t="s">
        <v>22632</v>
      </c>
      <c r="C14900" s="1" t="s">
        <v>437</v>
      </c>
      <c r="D14900" t="s">
        <v>22634</v>
      </c>
    </row>
    <row r="14901" spans="1:4" x14ac:dyDescent="0.25">
      <c r="A14901" s="4" t="str">
        <f>HYPERLINK("http://www.autodoc.ru/Web/price/art/VWTRN10170L?analog=on","VWTRN10170L")</f>
        <v>VWTRN10170L</v>
      </c>
      <c r="B14901" s="1" t="s">
        <v>22635</v>
      </c>
      <c r="C14901" s="1" t="s">
        <v>437</v>
      </c>
      <c r="D14901" t="s">
        <v>22636</v>
      </c>
    </row>
    <row r="14902" spans="1:4" x14ac:dyDescent="0.25">
      <c r="A14902" s="4" t="str">
        <f>HYPERLINK("http://www.autodoc.ru/Web/price/art/VWTRN10170R?analog=on","VWTRN10170R")</f>
        <v>VWTRN10170R</v>
      </c>
      <c r="B14902" s="1" t="s">
        <v>22637</v>
      </c>
      <c r="C14902" s="1" t="s">
        <v>437</v>
      </c>
      <c r="D14902" t="s">
        <v>22638</v>
      </c>
    </row>
    <row r="14903" spans="1:4" x14ac:dyDescent="0.25">
      <c r="A14903" s="4" t="str">
        <f>HYPERLINK("http://www.autodoc.ru/Web/price/art/VWTRN10240?analog=on","VWTRN10240")</f>
        <v>VWTRN10240</v>
      </c>
      <c r="B14903" s="1" t="s">
        <v>22639</v>
      </c>
      <c r="C14903" s="1" t="s">
        <v>437</v>
      </c>
      <c r="D14903" t="s">
        <v>22542</v>
      </c>
    </row>
    <row r="14904" spans="1:4" x14ac:dyDescent="0.25">
      <c r="A14904" s="4" t="str">
        <f>HYPERLINK("http://www.autodoc.ru/Web/price/art/VWTRN03270L?analog=on","VWTRN03270L")</f>
        <v>VWTRN03270L</v>
      </c>
      <c r="B14904" s="1" t="s">
        <v>22543</v>
      </c>
      <c r="C14904" s="1" t="s">
        <v>782</v>
      </c>
      <c r="D14904" t="s">
        <v>22544</v>
      </c>
    </row>
    <row r="14905" spans="1:4" x14ac:dyDescent="0.25">
      <c r="A14905" s="4" t="str">
        <f>HYPERLINK("http://www.autodoc.ru/Web/price/art/VWTRN03270R?analog=on","VWTRN03270R")</f>
        <v>VWTRN03270R</v>
      </c>
      <c r="B14905" s="1" t="s">
        <v>22545</v>
      </c>
      <c r="C14905" s="1" t="s">
        <v>782</v>
      </c>
      <c r="D14905" t="s">
        <v>22546</v>
      </c>
    </row>
    <row r="14906" spans="1:4" x14ac:dyDescent="0.25">
      <c r="A14906" s="4" t="str">
        <f>HYPERLINK("http://www.autodoc.ru/Web/price/art/VWPLO10281Z?analog=on","VWPLO10281Z")</f>
        <v>VWPLO10281Z</v>
      </c>
      <c r="B14906" s="1" t="s">
        <v>18785</v>
      </c>
      <c r="C14906" s="1" t="s">
        <v>437</v>
      </c>
      <c r="D14906" t="s">
        <v>18786</v>
      </c>
    </row>
    <row r="14907" spans="1:4" x14ac:dyDescent="0.25">
      <c r="A14907" s="4" t="str">
        <f>HYPERLINK("http://www.autodoc.ru/Web/price/art/VWTRN10330?analog=on","VWTRN10330")</f>
        <v>VWTRN10330</v>
      </c>
      <c r="B14907" s="1" t="s">
        <v>22640</v>
      </c>
      <c r="C14907" s="1" t="s">
        <v>437</v>
      </c>
      <c r="D14907" t="s">
        <v>22437</v>
      </c>
    </row>
    <row r="14908" spans="1:4" x14ac:dyDescent="0.25">
      <c r="A14908" s="4" t="str">
        <f>HYPERLINK("http://www.autodoc.ru/Web/price/art/VWTRN10380?analog=on","VWTRN10380")</f>
        <v>VWTRN10380</v>
      </c>
      <c r="B14908" s="1" t="s">
        <v>22641</v>
      </c>
      <c r="C14908" s="1" t="s">
        <v>437</v>
      </c>
      <c r="D14908" t="s">
        <v>22557</v>
      </c>
    </row>
    <row r="14909" spans="1:4" x14ac:dyDescent="0.25">
      <c r="A14909" s="4" t="str">
        <f>HYPERLINK("http://www.autodoc.ru/Web/price/art/VWTRN10450L?analog=on","VWTRN10450L")</f>
        <v>VWTRN10450L</v>
      </c>
      <c r="B14909" s="1" t="s">
        <v>22642</v>
      </c>
      <c r="C14909" s="1" t="s">
        <v>437</v>
      </c>
      <c r="D14909" t="s">
        <v>22643</v>
      </c>
    </row>
    <row r="14910" spans="1:4" x14ac:dyDescent="0.25">
      <c r="A14910" s="4" t="str">
        <f>HYPERLINK("http://www.autodoc.ru/Web/price/art/VWTRN10450R?analog=on","VWTRN10450R")</f>
        <v>VWTRN10450R</v>
      </c>
      <c r="B14910" s="1" t="s">
        <v>22644</v>
      </c>
      <c r="C14910" s="1" t="s">
        <v>437</v>
      </c>
      <c r="D14910" t="s">
        <v>22455</v>
      </c>
    </row>
    <row r="14911" spans="1:4" x14ac:dyDescent="0.25">
      <c r="A14911" s="4" t="str">
        <f>HYPERLINK("http://www.autodoc.ru/Web/price/art/VWTRN10451L?analog=on","VWTRN10451L")</f>
        <v>VWTRN10451L</v>
      </c>
      <c r="B14911" s="1" t="s">
        <v>22645</v>
      </c>
      <c r="C14911" s="1" t="s">
        <v>437</v>
      </c>
      <c r="D14911" t="s">
        <v>22646</v>
      </c>
    </row>
    <row r="14912" spans="1:4" x14ac:dyDescent="0.25">
      <c r="A14912" s="4" t="str">
        <f>HYPERLINK("http://www.autodoc.ru/Web/price/art/VWTRN10451R?analog=on","VWTRN10451R")</f>
        <v>VWTRN10451R</v>
      </c>
      <c r="B14912" s="1" t="s">
        <v>22647</v>
      </c>
      <c r="C14912" s="1" t="s">
        <v>437</v>
      </c>
      <c r="D14912" t="s">
        <v>22648</v>
      </c>
    </row>
    <row r="14913" spans="1:4" x14ac:dyDescent="0.25">
      <c r="A14913" s="4" t="str">
        <f>HYPERLINK("http://www.autodoc.ru/Web/price/art/VWTRN10640?analog=on","VWTRN10640")</f>
        <v>VWTRN10640</v>
      </c>
      <c r="B14913" s="1" t="s">
        <v>22649</v>
      </c>
      <c r="C14913" s="1" t="s">
        <v>437</v>
      </c>
      <c r="D14913" t="s">
        <v>22650</v>
      </c>
    </row>
    <row r="14914" spans="1:4" x14ac:dyDescent="0.25">
      <c r="A14914" s="4" t="str">
        <f>HYPERLINK("http://www.autodoc.ru/Web/price/art/VWTRN10641?analog=on","VWTRN10641")</f>
        <v>VWTRN10641</v>
      </c>
      <c r="B14914" s="1" t="s">
        <v>22649</v>
      </c>
      <c r="C14914" s="1" t="s">
        <v>437</v>
      </c>
      <c r="D14914" t="s">
        <v>22651</v>
      </c>
    </row>
    <row r="14915" spans="1:4" x14ac:dyDescent="0.25">
      <c r="A14915" s="4" t="str">
        <f>HYPERLINK("http://www.autodoc.ru/Web/price/art/VWTRN03741RWL?analog=on","VWTRN03741RWL")</f>
        <v>VWTRN03741RWL</v>
      </c>
      <c r="B14915" s="1" t="s">
        <v>22593</v>
      </c>
      <c r="C14915" s="1" t="s">
        <v>782</v>
      </c>
      <c r="D14915" t="s">
        <v>22594</v>
      </c>
    </row>
    <row r="14916" spans="1:4" x14ac:dyDescent="0.25">
      <c r="A14916" s="4" t="str">
        <f>HYPERLINK("http://www.autodoc.ru/Web/price/art/VWTRN03741RWR?analog=on","VWTRN03741RWR")</f>
        <v>VWTRN03741RWR</v>
      </c>
      <c r="B14916" s="1" t="s">
        <v>22595</v>
      </c>
      <c r="C14916" s="1" t="s">
        <v>782</v>
      </c>
      <c r="D14916" t="s">
        <v>22596</v>
      </c>
    </row>
    <row r="14917" spans="1:4" x14ac:dyDescent="0.25">
      <c r="A14917" s="4" t="str">
        <f>HYPERLINK("http://www.autodoc.ru/Web/price/art/VWTRN10910?analog=on","VWTRN10910")</f>
        <v>VWTRN10910</v>
      </c>
      <c r="B14917" s="1" t="s">
        <v>22652</v>
      </c>
      <c r="C14917" s="1" t="s">
        <v>437</v>
      </c>
      <c r="D14917" t="s">
        <v>22653</v>
      </c>
    </row>
    <row r="14918" spans="1:4" x14ac:dyDescent="0.25">
      <c r="A14918" s="3" t="s">
        <v>22654</v>
      </c>
      <c r="B14918" s="3"/>
      <c r="C14918" s="3"/>
      <c r="D14918" s="3"/>
    </row>
    <row r="14919" spans="1:4" x14ac:dyDescent="0.25">
      <c r="A14919" s="4" t="str">
        <f>HYPERLINK("http://www.autodoc.ru/Web/price/art/VWTRN15000L?analog=on","VWTRN15000L")</f>
        <v>VWTRN15000L</v>
      </c>
      <c r="B14919" s="1" t="s">
        <v>22655</v>
      </c>
      <c r="C14919" s="1" t="s">
        <v>1256</v>
      </c>
      <c r="D14919" t="s">
        <v>22656</v>
      </c>
    </row>
    <row r="14920" spans="1:4" x14ac:dyDescent="0.25">
      <c r="A14920" s="4" t="str">
        <f>HYPERLINK("http://www.autodoc.ru/Web/price/art/VWTRN15000R?analog=on","VWTRN15000R")</f>
        <v>VWTRN15000R</v>
      </c>
      <c r="B14920" s="1" t="s">
        <v>22657</v>
      </c>
      <c r="C14920" s="1" t="s">
        <v>1256</v>
      </c>
      <c r="D14920" t="s">
        <v>22658</v>
      </c>
    </row>
    <row r="14921" spans="1:4" x14ac:dyDescent="0.25">
      <c r="A14921" s="4" t="str">
        <f>HYPERLINK("http://www.autodoc.ru/Web/price/art/VWTRN15050L?analog=on","VWTRN15050L")</f>
        <v>VWTRN15050L</v>
      </c>
      <c r="B14921" s="1" t="s">
        <v>22659</v>
      </c>
      <c r="C14921" s="1" t="s">
        <v>1256</v>
      </c>
      <c r="D14921" t="s">
        <v>22660</v>
      </c>
    </row>
    <row r="14922" spans="1:4" x14ac:dyDescent="0.25">
      <c r="A14922" s="4" t="str">
        <f>HYPERLINK("http://www.autodoc.ru/Web/price/art/VWTRN15050R?analog=on","VWTRN15050R")</f>
        <v>VWTRN15050R</v>
      </c>
      <c r="B14922" s="1" t="s">
        <v>22661</v>
      </c>
      <c r="C14922" s="1" t="s">
        <v>1256</v>
      </c>
      <c r="D14922" t="s">
        <v>22662</v>
      </c>
    </row>
    <row r="14923" spans="1:4" x14ac:dyDescent="0.25">
      <c r="A14923" s="4" t="str">
        <f>HYPERLINK("http://www.autodoc.ru/Web/price/art/VWTRN15070L?analog=on","VWTRN15070L")</f>
        <v>VWTRN15070L</v>
      </c>
      <c r="B14923" s="1" t="s">
        <v>22663</v>
      </c>
      <c r="C14923" s="1" t="s">
        <v>1256</v>
      </c>
      <c r="D14923" t="s">
        <v>22392</v>
      </c>
    </row>
    <row r="14924" spans="1:4" x14ac:dyDescent="0.25">
      <c r="A14924" s="4" t="str">
        <f>HYPERLINK("http://www.autodoc.ru/Web/price/art/VWTRN15070R?analog=on","VWTRN15070R")</f>
        <v>VWTRN15070R</v>
      </c>
      <c r="B14924" s="1" t="s">
        <v>22664</v>
      </c>
      <c r="C14924" s="1" t="s">
        <v>1256</v>
      </c>
      <c r="D14924" t="s">
        <v>22395</v>
      </c>
    </row>
    <row r="14925" spans="1:4" x14ac:dyDescent="0.25">
      <c r="A14925" s="4" t="str">
        <f>HYPERLINK("http://www.autodoc.ru/Web/price/art/VWTRN15160?analog=on","VWTRN15160")</f>
        <v>VWTRN15160</v>
      </c>
      <c r="B14925" s="1" t="s">
        <v>22665</v>
      </c>
      <c r="C14925" s="1" t="s">
        <v>1256</v>
      </c>
      <c r="D14925" t="s">
        <v>22666</v>
      </c>
    </row>
    <row r="14926" spans="1:4" x14ac:dyDescent="0.25">
      <c r="A14926" s="4" t="str">
        <f>HYPERLINK("http://www.autodoc.ru/Web/price/art/VWTRN15270L?analog=on","VWTRN15270L")</f>
        <v>VWTRN15270L</v>
      </c>
      <c r="B14926" s="1" t="s">
        <v>22667</v>
      </c>
      <c r="C14926" s="1" t="s">
        <v>1256</v>
      </c>
      <c r="D14926" t="s">
        <v>22668</v>
      </c>
    </row>
    <row r="14927" spans="1:4" x14ac:dyDescent="0.25">
      <c r="A14927" s="4" t="str">
        <f>HYPERLINK("http://www.autodoc.ru/Web/price/art/VWTRN15270R?analog=on","VWTRN15270R")</f>
        <v>VWTRN15270R</v>
      </c>
      <c r="B14927" s="1" t="s">
        <v>22669</v>
      </c>
      <c r="C14927" s="1" t="s">
        <v>1256</v>
      </c>
      <c r="D14927" t="s">
        <v>22670</v>
      </c>
    </row>
    <row r="14928" spans="1:4" x14ac:dyDescent="0.25">
      <c r="A14928" s="4" t="str">
        <f>HYPERLINK("http://www.autodoc.ru/Web/price/art/VWTRN15330?analog=on","VWTRN15330")</f>
        <v>VWTRN15330</v>
      </c>
      <c r="B14928" s="1" t="s">
        <v>22671</v>
      </c>
      <c r="C14928" s="1" t="s">
        <v>1256</v>
      </c>
      <c r="D14928" t="s">
        <v>22437</v>
      </c>
    </row>
    <row r="14929" spans="1:4" x14ac:dyDescent="0.25">
      <c r="A14929" s="4" t="str">
        <f>HYPERLINK("http://www.autodoc.ru/Web/price/art/VWTRN15380?analog=on","VWTRN15380")</f>
        <v>VWTRN15380</v>
      </c>
      <c r="B14929" s="1" t="s">
        <v>22672</v>
      </c>
      <c r="C14929" s="1" t="s">
        <v>1256</v>
      </c>
      <c r="D14929" t="s">
        <v>22557</v>
      </c>
    </row>
    <row r="14930" spans="1:4" x14ac:dyDescent="0.25">
      <c r="A14930" s="4" t="str">
        <f>HYPERLINK("http://www.autodoc.ru/Web/price/art/VWTRN15450L?analog=on","VWTRN15450L")</f>
        <v>VWTRN15450L</v>
      </c>
      <c r="B14930" s="1" t="s">
        <v>22673</v>
      </c>
      <c r="C14930" s="1" t="s">
        <v>1256</v>
      </c>
      <c r="D14930" t="s">
        <v>22674</v>
      </c>
    </row>
    <row r="14931" spans="1:4" x14ac:dyDescent="0.25">
      <c r="A14931" s="4" t="str">
        <f>HYPERLINK("http://www.autodoc.ru/Web/price/art/VWTRN15450R?analog=on","VWTRN15450R")</f>
        <v>VWTRN15450R</v>
      </c>
      <c r="B14931" s="1" t="s">
        <v>22675</v>
      </c>
      <c r="C14931" s="1" t="s">
        <v>1256</v>
      </c>
      <c r="D14931" t="s">
        <v>22676</v>
      </c>
    </row>
    <row r="14932" spans="1:4" x14ac:dyDescent="0.25">
      <c r="A14932" s="4" t="str">
        <f>HYPERLINK("http://www.autodoc.ru/Web/price/art/VWTRN15740L?analog=on","VWTRN15740L")</f>
        <v>VWTRN15740L</v>
      </c>
      <c r="B14932" s="1" t="s">
        <v>22677</v>
      </c>
      <c r="C14932" s="1" t="s">
        <v>1256</v>
      </c>
      <c r="D14932" t="s">
        <v>22678</v>
      </c>
    </row>
    <row r="14933" spans="1:4" x14ac:dyDescent="0.25">
      <c r="A14933" s="4" t="str">
        <f>HYPERLINK("http://www.autodoc.ru/Web/price/art/VWTRN15740R?analog=on","VWTRN15740R")</f>
        <v>VWTRN15740R</v>
      </c>
      <c r="B14933" s="1" t="s">
        <v>22679</v>
      </c>
      <c r="C14933" s="1" t="s">
        <v>1256</v>
      </c>
      <c r="D14933" t="s">
        <v>22680</v>
      </c>
    </row>
    <row r="14934" spans="1:4" x14ac:dyDescent="0.25">
      <c r="A14934" s="3" t="s">
        <v>22681</v>
      </c>
      <c r="B14934" s="3"/>
      <c r="C14934" s="3"/>
      <c r="D14934" s="3"/>
    </row>
    <row r="14935" spans="1:4" x14ac:dyDescent="0.25">
      <c r="A14935" s="4" t="str">
        <f>HYPERLINK("http://www.autodoc.ru/Web/price/art/VWVEN92000L?analog=on","VWVEN92000L")</f>
        <v>VWVEN92000L</v>
      </c>
      <c r="B14935" s="1" t="s">
        <v>22682</v>
      </c>
      <c r="C14935" s="1" t="s">
        <v>9954</v>
      </c>
      <c r="D14935" t="s">
        <v>22683</v>
      </c>
    </row>
    <row r="14936" spans="1:4" x14ac:dyDescent="0.25">
      <c r="A14936" s="4" t="str">
        <f>HYPERLINK("http://www.autodoc.ru/Web/price/art/VWVEN92000R?analog=on","VWVEN92000R")</f>
        <v>VWVEN92000R</v>
      </c>
      <c r="B14936" s="1" t="s">
        <v>22684</v>
      </c>
      <c r="C14936" s="1" t="s">
        <v>9954</v>
      </c>
      <c r="D14936" t="s">
        <v>22685</v>
      </c>
    </row>
    <row r="14937" spans="1:4" x14ac:dyDescent="0.25">
      <c r="A14937" s="4" t="str">
        <f>HYPERLINK("http://www.autodoc.ru/Web/price/art/VWVEN92001HN?analog=on","VWVEN92001HN")</f>
        <v>VWVEN92001HN</v>
      </c>
      <c r="B14937" s="1" t="s">
        <v>22686</v>
      </c>
      <c r="C14937" s="1" t="s">
        <v>9954</v>
      </c>
      <c r="D14937" t="s">
        <v>22687</v>
      </c>
    </row>
    <row r="14938" spans="1:4" x14ac:dyDescent="0.25">
      <c r="A14938" s="4" t="str">
        <f>HYPERLINK("http://www.autodoc.ru/Web/price/art/VWVEN92001BN?analog=on","VWVEN92001BN")</f>
        <v>VWVEN92001BN</v>
      </c>
      <c r="B14938" s="1" t="s">
        <v>22686</v>
      </c>
      <c r="C14938" s="1" t="s">
        <v>9954</v>
      </c>
      <c r="D14938" t="s">
        <v>22688</v>
      </c>
    </row>
    <row r="14939" spans="1:4" x14ac:dyDescent="0.25">
      <c r="A14939" s="4" t="str">
        <f>HYPERLINK("http://www.autodoc.ru/Web/price/art/VWVEN92020L?analog=on","VWVEN92020L")</f>
        <v>VWVEN92020L</v>
      </c>
      <c r="C14939" s="1" t="s">
        <v>9954</v>
      </c>
      <c r="D14939" t="s">
        <v>22689</v>
      </c>
    </row>
    <row r="14940" spans="1:4" x14ac:dyDescent="0.25">
      <c r="A14940" s="4" t="str">
        <f>HYPERLINK("http://www.autodoc.ru/Web/price/art/VWVEN92020R?analog=on","VWVEN92020R")</f>
        <v>VWVEN92020R</v>
      </c>
      <c r="C14940" s="1" t="s">
        <v>9954</v>
      </c>
      <c r="D14940" t="s">
        <v>22690</v>
      </c>
    </row>
    <row r="14941" spans="1:4" x14ac:dyDescent="0.25">
      <c r="A14941" s="4" t="str">
        <f>HYPERLINK("http://www.autodoc.ru/Web/price/art/VWGLF92040WL?analog=on","VWGLF92040WL")</f>
        <v>VWGLF92040WL</v>
      </c>
      <c r="B14941" s="1" t="s">
        <v>19241</v>
      </c>
      <c r="C14941" s="1" t="s">
        <v>12175</v>
      </c>
      <c r="D14941" t="s">
        <v>19242</v>
      </c>
    </row>
    <row r="14942" spans="1:4" x14ac:dyDescent="0.25">
      <c r="A14942" s="4" t="str">
        <f>HYPERLINK("http://www.autodoc.ru/Web/price/art/VWGLF92040YL?analog=on","VWGLF92040YL")</f>
        <v>VWGLF92040YL</v>
      </c>
      <c r="B14942" s="1" t="s">
        <v>19243</v>
      </c>
      <c r="C14942" s="1" t="s">
        <v>12175</v>
      </c>
      <c r="D14942" t="s">
        <v>19244</v>
      </c>
    </row>
    <row r="14943" spans="1:4" x14ac:dyDescent="0.25">
      <c r="A14943" s="4" t="str">
        <f>HYPERLINK("http://www.autodoc.ru/Web/price/art/VWGLF92040WR?analog=on","VWGLF92040WR")</f>
        <v>VWGLF92040WR</v>
      </c>
      <c r="B14943" s="1" t="s">
        <v>19245</v>
      </c>
      <c r="C14943" s="1" t="s">
        <v>12175</v>
      </c>
      <c r="D14943" t="s">
        <v>19246</v>
      </c>
    </row>
    <row r="14944" spans="1:4" x14ac:dyDescent="0.25">
      <c r="A14944" s="4" t="str">
        <f>HYPERLINK("http://www.autodoc.ru/Web/price/art/VWGLF92040YR?analog=on","VWGLF92040YR")</f>
        <v>VWGLF92040YR</v>
      </c>
      <c r="B14944" s="1" t="s">
        <v>19247</v>
      </c>
      <c r="C14944" s="1" t="s">
        <v>12175</v>
      </c>
      <c r="D14944" t="s">
        <v>19248</v>
      </c>
    </row>
    <row r="14945" spans="1:4" x14ac:dyDescent="0.25">
      <c r="A14945" s="4" t="str">
        <f>HYPERLINK("http://www.autodoc.ru/Web/price/art/VWGLF92050WN?analog=on","VWGLF92050WN")</f>
        <v>VWGLF92050WN</v>
      </c>
      <c r="B14945" s="1" t="s">
        <v>19249</v>
      </c>
      <c r="C14945" s="1" t="s">
        <v>12175</v>
      </c>
      <c r="D14945" t="s">
        <v>19250</v>
      </c>
    </row>
    <row r="14946" spans="1:4" x14ac:dyDescent="0.25">
      <c r="A14946" s="4" t="str">
        <f>HYPERLINK("http://www.autodoc.ru/Web/price/art/VWGLF92051L?analog=on","VWGLF92051L")</f>
        <v>VWGLF92051L</v>
      </c>
      <c r="B14946" s="1" t="s">
        <v>19251</v>
      </c>
      <c r="C14946" s="1" t="s">
        <v>12175</v>
      </c>
      <c r="D14946" t="s">
        <v>19252</v>
      </c>
    </row>
    <row r="14947" spans="1:4" x14ac:dyDescent="0.25">
      <c r="A14947" s="4" t="str">
        <f>HYPERLINK("http://www.autodoc.ru/Web/price/art/VWGLF92051R?analog=on","VWGLF92051R")</f>
        <v>VWGLF92051R</v>
      </c>
      <c r="B14947" s="1" t="s">
        <v>19253</v>
      </c>
      <c r="C14947" s="1" t="s">
        <v>12175</v>
      </c>
      <c r="D14947" t="s">
        <v>19254</v>
      </c>
    </row>
    <row r="14948" spans="1:4" x14ac:dyDescent="0.25">
      <c r="A14948" s="4" t="str">
        <f>HYPERLINK("http://www.autodoc.ru/Web/price/art/VWGLF92052L?analog=on","VWGLF92052L")</f>
        <v>VWGLF92052L</v>
      </c>
      <c r="B14948" s="1" t="s">
        <v>19255</v>
      </c>
      <c r="C14948" s="1" t="s">
        <v>12175</v>
      </c>
      <c r="D14948" t="s">
        <v>19256</v>
      </c>
    </row>
    <row r="14949" spans="1:4" x14ac:dyDescent="0.25">
      <c r="A14949" s="4" t="str">
        <f>HYPERLINK("http://www.autodoc.ru/Web/price/art/VWGLF92052R?analog=on","VWGLF92052R")</f>
        <v>VWGLF92052R</v>
      </c>
      <c r="B14949" s="1" t="s">
        <v>19257</v>
      </c>
      <c r="C14949" s="1" t="s">
        <v>12175</v>
      </c>
      <c r="D14949" t="s">
        <v>19258</v>
      </c>
    </row>
    <row r="14950" spans="1:4" x14ac:dyDescent="0.25">
      <c r="A14950" s="4" t="str">
        <f>HYPERLINK("http://www.autodoc.ru/Web/price/art/VWGLF92070L?analog=on","VWGLF92070L")</f>
        <v>VWGLF92070L</v>
      </c>
      <c r="B14950" s="1" t="s">
        <v>19260</v>
      </c>
      <c r="C14950" s="1" t="s">
        <v>12175</v>
      </c>
      <c r="D14950" t="s">
        <v>19261</v>
      </c>
    </row>
    <row r="14951" spans="1:4" x14ac:dyDescent="0.25">
      <c r="A14951" s="4" t="str">
        <f>HYPERLINK("http://www.autodoc.ru/Web/price/art/VWGLF92070R?analog=on","VWGLF92070R")</f>
        <v>VWGLF92070R</v>
      </c>
      <c r="B14951" s="1" t="s">
        <v>19262</v>
      </c>
      <c r="C14951" s="1" t="s">
        <v>12175</v>
      </c>
      <c r="D14951" t="s">
        <v>19263</v>
      </c>
    </row>
    <row r="14952" spans="1:4" x14ac:dyDescent="0.25">
      <c r="A14952" s="4" t="str">
        <f>HYPERLINK("http://www.autodoc.ru/Web/price/art/VWGLF92071L?analog=on","VWGLF92071L")</f>
        <v>VWGLF92071L</v>
      </c>
      <c r="B14952" s="1" t="s">
        <v>19260</v>
      </c>
      <c r="C14952" s="1" t="s">
        <v>12175</v>
      </c>
      <c r="D14952" t="s">
        <v>19264</v>
      </c>
    </row>
    <row r="14953" spans="1:4" x14ac:dyDescent="0.25">
      <c r="A14953" s="4" t="str">
        <f>HYPERLINK("http://www.autodoc.ru/Web/price/art/VWGLF92071R?analog=on","VWGLF92071R")</f>
        <v>VWGLF92071R</v>
      </c>
      <c r="B14953" s="1" t="s">
        <v>19262</v>
      </c>
      <c r="C14953" s="1" t="s">
        <v>12175</v>
      </c>
      <c r="D14953" t="s">
        <v>19265</v>
      </c>
    </row>
    <row r="14954" spans="1:4" x14ac:dyDescent="0.25">
      <c r="A14954" s="4" t="str">
        <f>HYPERLINK("http://www.autodoc.ru/Web/price/art/VWGLF92072CCL?analog=on","VWGLF92072CCL")</f>
        <v>VWGLF92072CCL</v>
      </c>
      <c r="B14954" s="1" t="s">
        <v>19260</v>
      </c>
      <c r="C14954" s="1" t="s">
        <v>12175</v>
      </c>
      <c r="D14954" t="s">
        <v>19266</v>
      </c>
    </row>
    <row r="14955" spans="1:4" x14ac:dyDescent="0.25">
      <c r="A14955" s="4" t="str">
        <f>HYPERLINK("http://www.autodoc.ru/Web/price/art/VWGLF92072CCR?analog=on","VWGLF92072CCR")</f>
        <v>VWGLF92072CCR</v>
      </c>
      <c r="B14955" s="1" t="s">
        <v>19262</v>
      </c>
      <c r="C14955" s="1" t="s">
        <v>12175</v>
      </c>
      <c r="D14955" t="s">
        <v>19267</v>
      </c>
    </row>
    <row r="14956" spans="1:4" x14ac:dyDescent="0.25">
      <c r="A14956" s="4" t="str">
        <f>HYPERLINK("http://www.autodoc.ru/Web/price/art/VWGLF92080L?analog=on","VWGLF92080L")</f>
        <v>VWGLF92080L</v>
      </c>
      <c r="C14956" s="1" t="s">
        <v>12175</v>
      </c>
      <c r="D14956" t="s">
        <v>19268</v>
      </c>
    </row>
    <row r="14957" spans="1:4" x14ac:dyDescent="0.25">
      <c r="A14957" s="4" t="str">
        <f>HYPERLINK("http://www.autodoc.ru/Web/price/art/VWGLF92080R?analog=on","VWGLF92080R")</f>
        <v>VWGLF92080R</v>
      </c>
      <c r="C14957" s="1" t="s">
        <v>12175</v>
      </c>
      <c r="D14957" t="s">
        <v>19269</v>
      </c>
    </row>
    <row r="14958" spans="1:4" x14ac:dyDescent="0.25">
      <c r="A14958" s="4" t="str">
        <f>HYPERLINK("http://www.autodoc.ru/Web/price/art/VWVEN92100?analog=on","VWVEN92100")</f>
        <v>VWVEN92100</v>
      </c>
      <c r="B14958" s="1" t="s">
        <v>22691</v>
      </c>
      <c r="C14958" s="1" t="s">
        <v>2444</v>
      </c>
      <c r="D14958" t="s">
        <v>22692</v>
      </c>
    </row>
    <row r="14959" spans="1:4" x14ac:dyDescent="0.25">
      <c r="A14959" s="4" t="str">
        <f>HYPERLINK("http://www.autodoc.ru/Web/price/art/VWVEN96100?analog=on","VWVEN96100")</f>
        <v>VWVEN96100</v>
      </c>
      <c r="B14959" s="1" t="s">
        <v>22693</v>
      </c>
      <c r="C14959" s="1" t="s">
        <v>10056</v>
      </c>
      <c r="D14959" t="s">
        <v>22692</v>
      </c>
    </row>
    <row r="14960" spans="1:4" x14ac:dyDescent="0.25">
      <c r="A14960" s="4" t="str">
        <f>HYPERLINK("http://www.autodoc.ru/Web/price/art/VWVEN96100B?analog=on","VWVEN96100B")</f>
        <v>VWVEN96100B</v>
      </c>
      <c r="B14960" s="1" t="s">
        <v>22694</v>
      </c>
      <c r="C14960" s="1" t="s">
        <v>10056</v>
      </c>
      <c r="D14960" t="s">
        <v>22695</v>
      </c>
    </row>
    <row r="14961" spans="1:4" x14ac:dyDescent="0.25">
      <c r="A14961" s="4" t="str">
        <f>HYPERLINK("http://www.autodoc.ru/Web/price/art/VWVEN92140M?analog=on","VWVEN92140M")</f>
        <v>VWVEN92140M</v>
      </c>
      <c r="B14961" s="1" t="s">
        <v>22696</v>
      </c>
      <c r="C14961" s="1" t="s">
        <v>2444</v>
      </c>
      <c r="D14961" t="s">
        <v>22697</v>
      </c>
    </row>
    <row r="14962" spans="1:4" x14ac:dyDescent="0.25">
      <c r="A14962" s="4" t="str">
        <f>HYPERLINK("http://www.autodoc.ru/Web/price/art/VWVEN92160X?analog=on","VWVEN92160X")</f>
        <v>VWVEN92160X</v>
      </c>
      <c r="B14962" s="1" t="s">
        <v>22698</v>
      </c>
      <c r="C14962" s="1" t="s">
        <v>9954</v>
      </c>
      <c r="D14962" t="s">
        <v>22699</v>
      </c>
    </row>
    <row r="14963" spans="1:4" x14ac:dyDescent="0.25">
      <c r="A14963" s="4" t="str">
        <f>HYPERLINK("http://www.autodoc.ru/Web/price/art/VWGLF92240?analog=on","VWGLF92240")</f>
        <v>VWGLF92240</v>
      </c>
      <c r="B14963" s="1" t="s">
        <v>19292</v>
      </c>
      <c r="C14963" s="1" t="s">
        <v>12175</v>
      </c>
      <c r="D14963" t="s">
        <v>19293</v>
      </c>
    </row>
    <row r="14964" spans="1:4" x14ac:dyDescent="0.25">
      <c r="A14964" s="4" t="str">
        <f>HYPERLINK("http://www.autodoc.ru/Web/price/art/VWGLF95270L?analog=on","VWGLF95270L")</f>
        <v>VWGLF95270L</v>
      </c>
      <c r="B14964" s="1" t="s">
        <v>19294</v>
      </c>
      <c r="C14964" s="1" t="s">
        <v>1193</v>
      </c>
      <c r="D14964" t="s">
        <v>19295</v>
      </c>
    </row>
    <row r="14965" spans="1:4" x14ac:dyDescent="0.25">
      <c r="A14965" s="4" t="str">
        <f>HYPERLINK("http://www.autodoc.ru/Web/price/art/VWGLF95270R?analog=on","VWGLF95270R")</f>
        <v>VWGLF95270R</v>
      </c>
      <c r="B14965" s="1" t="s">
        <v>19296</v>
      </c>
      <c r="C14965" s="1" t="s">
        <v>1193</v>
      </c>
      <c r="D14965" t="s">
        <v>19297</v>
      </c>
    </row>
    <row r="14966" spans="1:4" x14ac:dyDescent="0.25">
      <c r="A14966" s="4" t="str">
        <f>HYPERLINK("http://www.autodoc.ru/Web/price/art/VWGLF92271L?analog=on","VWGLF92271L")</f>
        <v>VWGLF92271L</v>
      </c>
      <c r="B14966" s="1" t="s">
        <v>19300</v>
      </c>
      <c r="C14966" s="1" t="s">
        <v>239</v>
      </c>
      <c r="D14966" t="s">
        <v>19301</v>
      </c>
    </row>
    <row r="14967" spans="1:4" x14ac:dyDescent="0.25">
      <c r="A14967" s="4" t="str">
        <f>HYPERLINK("http://www.autodoc.ru/Web/price/art/VWGLF92271R?analog=on","VWGLF92271R")</f>
        <v>VWGLF92271R</v>
      </c>
      <c r="B14967" s="1" t="s">
        <v>19302</v>
      </c>
      <c r="C14967" s="1" t="s">
        <v>239</v>
      </c>
      <c r="D14967" t="s">
        <v>19303</v>
      </c>
    </row>
    <row r="14968" spans="1:4" x14ac:dyDescent="0.25">
      <c r="A14968" s="4" t="str">
        <f>HYPERLINK("http://www.autodoc.ru/Web/price/art/VWGLF95280TTZ?analog=on","VWGLF95280TTZ")</f>
        <v>VWGLF95280TTZ</v>
      </c>
      <c r="B14968" s="1" t="s">
        <v>7763</v>
      </c>
      <c r="C14968" s="1" t="s">
        <v>1193</v>
      </c>
      <c r="D14968" t="s">
        <v>7764</v>
      </c>
    </row>
    <row r="14969" spans="1:4" x14ac:dyDescent="0.25">
      <c r="A14969" s="4" t="str">
        <f>HYPERLINK("http://www.autodoc.ru/Web/price/art/VWGLF92280CCN?analog=on","VWGLF92280CCN")</f>
        <v>VWGLF92280CCN</v>
      </c>
      <c r="B14969" s="1" t="s">
        <v>19304</v>
      </c>
      <c r="C14969" s="1" t="s">
        <v>239</v>
      </c>
      <c r="D14969" t="s">
        <v>19305</v>
      </c>
    </row>
    <row r="14970" spans="1:4" x14ac:dyDescent="0.25">
      <c r="A14970" s="4" t="str">
        <f>HYPERLINK("http://www.autodoc.ru/Web/price/art/VWGLF92291BL?analog=on","VWGLF92291BL")</f>
        <v>VWGLF92291BL</v>
      </c>
      <c r="B14970" s="1" t="s">
        <v>19308</v>
      </c>
      <c r="C14970" s="1" t="s">
        <v>12175</v>
      </c>
      <c r="D14970" t="s">
        <v>19309</v>
      </c>
    </row>
    <row r="14971" spans="1:4" x14ac:dyDescent="0.25">
      <c r="A14971" s="4" t="str">
        <f>HYPERLINK("http://www.autodoc.ru/Web/price/art/VWGLF92292BR?analog=on","VWGLF92292BR")</f>
        <v>VWGLF92292BR</v>
      </c>
      <c r="B14971" s="1" t="s">
        <v>19310</v>
      </c>
      <c r="C14971" s="1" t="s">
        <v>12175</v>
      </c>
      <c r="D14971" t="s">
        <v>19311</v>
      </c>
    </row>
    <row r="14972" spans="1:4" x14ac:dyDescent="0.25">
      <c r="A14972" s="4" t="str">
        <f>HYPERLINK("http://www.autodoc.ru/Web/price/art/VWGLF92301L?analog=on","VWGLF92301L")</f>
        <v>VWGLF92301L</v>
      </c>
      <c r="B14972" s="1" t="s">
        <v>19316</v>
      </c>
      <c r="C14972" s="1" t="s">
        <v>12175</v>
      </c>
      <c r="D14972" t="s">
        <v>19317</v>
      </c>
    </row>
    <row r="14973" spans="1:4" x14ac:dyDescent="0.25">
      <c r="A14973" s="4" t="str">
        <f>HYPERLINK("http://www.autodoc.ru/Web/price/art/VWGLF92301R?analog=on","VWGLF92301R")</f>
        <v>VWGLF92301R</v>
      </c>
      <c r="B14973" s="1" t="s">
        <v>19318</v>
      </c>
      <c r="C14973" s="1" t="s">
        <v>12175</v>
      </c>
      <c r="D14973" t="s">
        <v>19319</v>
      </c>
    </row>
    <row r="14974" spans="1:4" x14ac:dyDescent="0.25">
      <c r="A14974" s="4" t="str">
        <f>HYPERLINK("http://www.autodoc.ru/Web/price/art/VWVEN92330?analog=on","VWVEN92330")</f>
        <v>VWVEN92330</v>
      </c>
      <c r="B14974" s="1" t="s">
        <v>22700</v>
      </c>
      <c r="C14974" s="1" t="s">
        <v>9954</v>
      </c>
      <c r="D14974" t="s">
        <v>22701</v>
      </c>
    </row>
    <row r="14975" spans="1:4" x14ac:dyDescent="0.25">
      <c r="A14975" s="4" t="str">
        <f>HYPERLINK("http://www.autodoc.ru/Web/price/art/VWGLF92380P?analog=on","VWGLF92380P")</f>
        <v>VWGLF92380P</v>
      </c>
      <c r="B14975" s="1" t="s">
        <v>19322</v>
      </c>
      <c r="C14975" s="1" t="s">
        <v>12175</v>
      </c>
      <c r="D14975" t="s">
        <v>19323</v>
      </c>
    </row>
    <row r="14976" spans="1:4" x14ac:dyDescent="0.25">
      <c r="A14976" s="4" t="str">
        <f>HYPERLINK("http://www.autodoc.ru/Web/price/art/VWGLF92381P?analog=on","VWGLF92381P")</f>
        <v>VWGLF92381P</v>
      </c>
      <c r="B14976" s="1" t="s">
        <v>19324</v>
      </c>
      <c r="C14976" s="1" t="s">
        <v>12175</v>
      </c>
      <c r="D14976" t="s">
        <v>19325</v>
      </c>
    </row>
    <row r="14977" spans="1:4" x14ac:dyDescent="0.25">
      <c r="A14977" s="4" t="str">
        <f>HYPERLINK("http://www.autodoc.ru/Web/price/art/VWGLF92382P?analog=on","VWGLF92382P")</f>
        <v>VWGLF92382P</v>
      </c>
      <c r="B14977" s="1" t="s">
        <v>19326</v>
      </c>
      <c r="C14977" s="1" t="s">
        <v>12175</v>
      </c>
      <c r="D14977" t="s">
        <v>19327</v>
      </c>
    </row>
    <row r="14978" spans="1:4" x14ac:dyDescent="0.25">
      <c r="A14978" s="4" t="str">
        <f>HYPERLINK("http://www.autodoc.ru/Web/price/art/VWGLF92383P?analog=on","VWGLF92383P")</f>
        <v>VWGLF92383P</v>
      </c>
      <c r="B14978" s="1" t="s">
        <v>19328</v>
      </c>
      <c r="C14978" s="1" t="s">
        <v>12175</v>
      </c>
      <c r="D14978" t="s">
        <v>19329</v>
      </c>
    </row>
    <row r="14979" spans="1:4" x14ac:dyDescent="0.25">
      <c r="A14979" s="4" t="str">
        <f>HYPERLINK("http://www.autodoc.ru/Web/price/art/VWGLF92450L?analog=on","VWGLF92450L")</f>
        <v>VWGLF92450L</v>
      </c>
      <c r="B14979" s="1" t="s">
        <v>19330</v>
      </c>
      <c r="C14979" s="1" t="s">
        <v>12175</v>
      </c>
      <c r="D14979" t="s">
        <v>19331</v>
      </c>
    </row>
    <row r="14980" spans="1:4" x14ac:dyDescent="0.25">
      <c r="A14980" s="4" t="str">
        <f>HYPERLINK("http://www.autodoc.ru/Web/price/art/VWGLF92450R?analog=on","VWGLF92450R")</f>
        <v>VWGLF92450R</v>
      </c>
      <c r="B14980" s="1" t="s">
        <v>19332</v>
      </c>
      <c r="C14980" s="1" t="s">
        <v>12175</v>
      </c>
      <c r="D14980" t="s">
        <v>19333</v>
      </c>
    </row>
    <row r="14981" spans="1:4" x14ac:dyDescent="0.25">
      <c r="A14981" s="4" t="str">
        <f>HYPERLINK("http://www.autodoc.ru/Web/price/art/VWGLF92451L?analog=on","VWGLF92451L")</f>
        <v>VWGLF92451L</v>
      </c>
      <c r="B14981" s="1" t="s">
        <v>19334</v>
      </c>
      <c r="C14981" s="1" t="s">
        <v>12175</v>
      </c>
      <c r="D14981" t="s">
        <v>19335</v>
      </c>
    </row>
    <row r="14982" spans="1:4" x14ac:dyDescent="0.25">
      <c r="A14982" s="4" t="str">
        <f>HYPERLINK("http://www.autodoc.ru/Web/price/art/VWGLF92451R?analog=on","VWGLF92451R")</f>
        <v>VWGLF92451R</v>
      </c>
      <c r="B14982" s="1" t="s">
        <v>19336</v>
      </c>
      <c r="C14982" s="1" t="s">
        <v>12175</v>
      </c>
      <c r="D14982" t="s">
        <v>19337</v>
      </c>
    </row>
    <row r="14983" spans="1:4" x14ac:dyDescent="0.25">
      <c r="A14983" s="4" t="str">
        <f>HYPERLINK("http://www.autodoc.ru/Web/price/art/VWGLF92460L?analog=on","VWGLF92460L")</f>
        <v>VWGLF92460L</v>
      </c>
      <c r="B14983" s="1" t="s">
        <v>19338</v>
      </c>
      <c r="C14983" s="1" t="s">
        <v>12175</v>
      </c>
      <c r="D14983" t="s">
        <v>19339</v>
      </c>
    </row>
    <row r="14984" spans="1:4" x14ac:dyDescent="0.25">
      <c r="A14984" s="4" t="str">
        <f>HYPERLINK("http://www.autodoc.ru/Web/price/art/VWGLF92460R?analog=on","VWGLF92460R")</f>
        <v>VWGLF92460R</v>
      </c>
      <c r="B14984" s="1" t="s">
        <v>19340</v>
      </c>
      <c r="C14984" s="1" t="s">
        <v>12175</v>
      </c>
      <c r="D14984" t="s">
        <v>19341</v>
      </c>
    </row>
    <row r="14985" spans="1:4" x14ac:dyDescent="0.25">
      <c r="A14985" s="4" t="str">
        <f>HYPERLINK("http://www.autodoc.ru/Web/price/art/VWVEN92740YL?analog=on","VWVEN92740YL")</f>
        <v>VWVEN92740YL</v>
      </c>
      <c r="B14985" s="1" t="s">
        <v>22702</v>
      </c>
      <c r="C14985" s="1" t="s">
        <v>9954</v>
      </c>
      <c r="D14985" t="s">
        <v>22703</v>
      </c>
    </row>
    <row r="14986" spans="1:4" x14ac:dyDescent="0.25">
      <c r="A14986" s="4" t="str">
        <f>HYPERLINK("http://www.autodoc.ru/Web/price/art/VWVEN92740TTL?analog=on","VWVEN92740TTL")</f>
        <v>VWVEN92740TTL</v>
      </c>
      <c r="B14986" s="1" t="s">
        <v>22704</v>
      </c>
      <c r="C14986" s="1" t="s">
        <v>9954</v>
      </c>
      <c r="D14986" t="s">
        <v>22705</v>
      </c>
    </row>
    <row r="14987" spans="1:4" x14ac:dyDescent="0.25">
      <c r="A14987" s="4" t="str">
        <f>HYPERLINK("http://www.autodoc.ru/Web/price/art/VWVEN92740YR?analog=on","VWVEN92740YR")</f>
        <v>VWVEN92740YR</v>
      </c>
      <c r="B14987" s="1" t="s">
        <v>22706</v>
      </c>
      <c r="C14987" s="1" t="s">
        <v>9954</v>
      </c>
      <c r="D14987" t="s">
        <v>22707</v>
      </c>
    </row>
    <row r="14988" spans="1:4" x14ac:dyDescent="0.25">
      <c r="A14988" s="4" t="str">
        <f>HYPERLINK("http://www.autodoc.ru/Web/price/art/VWVEN92740TTR?analog=on","VWVEN92740TTR")</f>
        <v>VWVEN92740TTR</v>
      </c>
      <c r="B14988" s="1" t="s">
        <v>22708</v>
      </c>
      <c r="C14988" s="1" t="s">
        <v>9954</v>
      </c>
      <c r="D14988" t="s">
        <v>22709</v>
      </c>
    </row>
    <row r="14989" spans="1:4" x14ac:dyDescent="0.25">
      <c r="A14989" s="4" t="str">
        <f>HYPERLINK("http://www.autodoc.ru/Web/price/art/VWVEN92741TRL?analog=on","VWVEN92741TRL")</f>
        <v>VWVEN92741TRL</v>
      </c>
      <c r="B14989" s="1" t="s">
        <v>22704</v>
      </c>
      <c r="C14989" s="1" t="s">
        <v>9954</v>
      </c>
      <c r="D14989" t="s">
        <v>22710</v>
      </c>
    </row>
    <row r="14990" spans="1:4" x14ac:dyDescent="0.25">
      <c r="A14990" s="4" t="str">
        <f>HYPERLINK("http://www.autodoc.ru/Web/price/art/VWVEN92741TRR?analog=on","VWVEN92741TRR")</f>
        <v>VWVEN92741TRR</v>
      </c>
      <c r="B14990" s="1" t="s">
        <v>22708</v>
      </c>
      <c r="C14990" s="1" t="s">
        <v>9954</v>
      </c>
      <c r="D14990" t="s">
        <v>22711</v>
      </c>
    </row>
    <row r="14991" spans="1:4" x14ac:dyDescent="0.25">
      <c r="A14991" s="4" t="str">
        <f>HYPERLINK("http://www.autodoc.ru/Web/price/art/VWVEN92750YL?analog=on","VWVEN92750YL")</f>
        <v>VWVEN92750YL</v>
      </c>
      <c r="B14991" s="1" t="s">
        <v>22712</v>
      </c>
      <c r="C14991" s="1" t="s">
        <v>9954</v>
      </c>
      <c r="D14991" t="s">
        <v>22713</v>
      </c>
    </row>
    <row r="14992" spans="1:4" x14ac:dyDescent="0.25">
      <c r="A14992" s="4" t="str">
        <f>HYPERLINK("http://www.autodoc.ru/Web/price/art/VWVEN92750YR?analog=on","VWVEN92750YR")</f>
        <v>VWVEN92750YR</v>
      </c>
      <c r="B14992" s="1" t="s">
        <v>22714</v>
      </c>
      <c r="C14992" s="1" t="s">
        <v>9954</v>
      </c>
      <c r="D14992" t="s">
        <v>22715</v>
      </c>
    </row>
    <row r="14993" spans="1:4" x14ac:dyDescent="0.25">
      <c r="A14993" s="4" t="str">
        <f>HYPERLINK("http://www.autodoc.ru/Web/price/art/VWVEN92751TRL?analog=on","VWVEN92751TRL")</f>
        <v>VWVEN92751TRL</v>
      </c>
      <c r="B14993" s="1" t="s">
        <v>22716</v>
      </c>
      <c r="C14993" s="1" t="s">
        <v>9954</v>
      </c>
      <c r="D14993" t="s">
        <v>22717</v>
      </c>
    </row>
    <row r="14994" spans="1:4" x14ac:dyDescent="0.25">
      <c r="A14994" s="4" t="str">
        <f>HYPERLINK("http://www.autodoc.ru/Web/price/art/VWVEN92751TRR?analog=on","VWVEN92751TRR")</f>
        <v>VWVEN92751TRR</v>
      </c>
      <c r="B14994" s="1" t="s">
        <v>22718</v>
      </c>
      <c r="C14994" s="1" t="s">
        <v>9954</v>
      </c>
      <c r="D14994" t="s">
        <v>22719</v>
      </c>
    </row>
    <row r="14995" spans="1:4" x14ac:dyDescent="0.25">
      <c r="A14995" s="4" t="str">
        <f>HYPERLINK("http://www.autodoc.ru/Web/price/art/VWVEN92840Z?analog=on","VWVEN92840Z")</f>
        <v>VWVEN92840Z</v>
      </c>
      <c r="B14995" s="1" t="s">
        <v>22720</v>
      </c>
      <c r="C14995" s="1" t="s">
        <v>9954</v>
      </c>
      <c r="D14995" t="s">
        <v>22721</v>
      </c>
    </row>
    <row r="14996" spans="1:4" x14ac:dyDescent="0.25">
      <c r="A14996" s="4" t="str">
        <f>HYPERLINK("http://www.autodoc.ru/Web/price/art/VWGLF91910?analog=on","VWGLF91910")</f>
        <v>VWGLF91910</v>
      </c>
      <c r="B14996" s="1" t="s">
        <v>17574</v>
      </c>
      <c r="C14996" s="1" t="s">
        <v>2655</v>
      </c>
      <c r="D14996" t="s">
        <v>17575</v>
      </c>
    </row>
    <row r="14997" spans="1:4" x14ac:dyDescent="0.25">
      <c r="A14997" s="4" t="str">
        <f>HYPERLINK("http://www.autodoc.ru/Web/price/art/VWGLF91911?analog=on","VWGLF91911")</f>
        <v>VWGLF91911</v>
      </c>
      <c r="B14997" s="1" t="s">
        <v>19380</v>
      </c>
      <c r="C14997" s="1" t="s">
        <v>2655</v>
      </c>
      <c r="D14997" t="s">
        <v>19381</v>
      </c>
    </row>
    <row r="14998" spans="1:4" x14ac:dyDescent="0.25">
      <c r="A14998" s="4" t="str">
        <f>HYPERLINK("http://www.autodoc.ru/Web/price/art/VWGLF92916?analog=on","VWGLF92916")</f>
        <v>VWGLF92916</v>
      </c>
      <c r="B14998" s="1" t="s">
        <v>19384</v>
      </c>
      <c r="C14998" s="1" t="s">
        <v>12175</v>
      </c>
      <c r="D14998" t="s">
        <v>19381</v>
      </c>
    </row>
    <row r="14999" spans="1:4" x14ac:dyDescent="0.25">
      <c r="A14999" s="4" t="str">
        <f>HYPERLINK("http://www.autodoc.ru/Web/price/art/VWGLF92919?analog=on","VWGLF92919")</f>
        <v>VWGLF92919</v>
      </c>
      <c r="B14999" s="1" t="s">
        <v>19385</v>
      </c>
      <c r="C14999" s="1" t="s">
        <v>7</v>
      </c>
      <c r="D14999" t="s">
        <v>19381</v>
      </c>
    </row>
    <row r="15000" spans="1:4" x14ac:dyDescent="0.25">
      <c r="A15000" s="4" t="str">
        <f>HYPERLINK("http://www.autodoc.ru/Web/price/art/VWGLF92930?analog=on","VWGLF92930")</f>
        <v>VWGLF92930</v>
      </c>
      <c r="B15000" s="1" t="s">
        <v>19386</v>
      </c>
      <c r="C15000" s="1" t="s">
        <v>239</v>
      </c>
      <c r="D15000" t="s">
        <v>19387</v>
      </c>
    </row>
    <row r="15001" spans="1:4" x14ac:dyDescent="0.25">
      <c r="A15001" s="4" t="str">
        <f>HYPERLINK("http://www.autodoc.ru/Web/price/art/VWGLF91930?analog=on","VWGLF91930")</f>
        <v>VWGLF91930</v>
      </c>
      <c r="B15001" s="1" t="s">
        <v>19388</v>
      </c>
      <c r="C15001" s="1" t="s">
        <v>2655</v>
      </c>
      <c r="D15001" t="s">
        <v>19389</v>
      </c>
    </row>
    <row r="15002" spans="1:4" x14ac:dyDescent="0.25">
      <c r="A15002" s="4" t="str">
        <f>HYPERLINK("http://www.autodoc.ru/Web/price/art/VWGLF93970?analog=on","VWGLF93970")</f>
        <v>VWGLF93970</v>
      </c>
      <c r="B15002" s="1" t="s">
        <v>17584</v>
      </c>
      <c r="C15002" s="1" t="s">
        <v>8360</v>
      </c>
      <c r="D15002" t="s">
        <v>17585</v>
      </c>
    </row>
    <row r="15003" spans="1:4" x14ac:dyDescent="0.25">
      <c r="A15003" s="4" t="str">
        <f>HYPERLINK("http://www.autodoc.ru/Web/price/art/VWGLF85990Z?analog=on","VWGLF85990Z")</f>
        <v>VWGLF85990Z</v>
      </c>
      <c r="B15003" s="1" t="s">
        <v>19213</v>
      </c>
      <c r="C15003" s="1" t="s">
        <v>19214</v>
      </c>
      <c r="D15003" t="s">
        <v>19215</v>
      </c>
    </row>
    <row r="15004" spans="1:4" x14ac:dyDescent="0.25">
      <c r="A15004" s="2" t="s">
        <v>22722</v>
      </c>
      <c r="B15004" s="2"/>
      <c r="C15004" s="2"/>
      <c r="D15004" s="2"/>
    </row>
    <row r="15005" spans="1:4" x14ac:dyDescent="0.25">
      <c r="A15005" s="3" t="s">
        <v>22723</v>
      </c>
      <c r="B15005" s="3"/>
      <c r="C15005" s="3"/>
      <c r="D15005" s="3"/>
    </row>
    <row r="15006" spans="1:4" x14ac:dyDescent="0.25">
      <c r="A15006" s="4" t="str">
        <f>HYPERLINK("http://www.autodoc.ru/Web/price/art/VV44086020L?analog=on","VV44086020L")</f>
        <v>VV44086020L</v>
      </c>
      <c r="C15006" s="1" t="s">
        <v>13398</v>
      </c>
      <c r="D15006" t="s">
        <v>22724</v>
      </c>
    </row>
    <row r="15007" spans="1:4" x14ac:dyDescent="0.25">
      <c r="A15007" s="4" t="str">
        <f>HYPERLINK("http://www.autodoc.ru/Web/price/art/VV44086020R?analog=on","VV44086020R")</f>
        <v>VV44086020R</v>
      </c>
      <c r="C15007" s="1" t="s">
        <v>13398</v>
      </c>
      <c r="D15007" t="s">
        <v>22725</v>
      </c>
    </row>
    <row r="15008" spans="1:4" x14ac:dyDescent="0.25">
      <c r="A15008" s="4" t="str">
        <f>HYPERLINK("http://www.autodoc.ru/Web/price/art/VV46094020L?analog=on","VV46094020L")</f>
        <v>VV46094020L</v>
      </c>
      <c r="C15008" s="1" t="s">
        <v>2542</v>
      </c>
      <c r="D15008" t="s">
        <v>22726</v>
      </c>
    </row>
    <row r="15009" spans="1:4" x14ac:dyDescent="0.25">
      <c r="A15009" s="4" t="str">
        <f>HYPERLINK("http://www.autodoc.ru/Web/price/art/VV46094020R?analog=on","VV46094020R")</f>
        <v>VV46094020R</v>
      </c>
      <c r="C15009" s="1" t="s">
        <v>2542</v>
      </c>
      <c r="D15009" t="s">
        <v>22727</v>
      </c>
    </row>
    <row r="15010" spans="1:4" x14ac:dyDescent="0.25">
      <c r="A15010" s="4" t="str">
        <f>HYPERLINK("http://www.autodoc.ru/Web/price/art/VV44094100H?analog=on","VV44094100H")</f>
        <v>VV44094100H</v>
      </c>
      <c r="B15010" s="1" t="s">
        <v>22728</v>
      </c>
      <c r="C15010" s="1" t="s">
        <v>2542</v>
      </c>
      <c r="D15010" t="s">
        <v>22729</v>
      </c>
    </row>
    <row r="15011" spans="1:4" x14ac:dyDescent="0.25">
      <c r="A15011" s="4" t="str">
        <f>HYPERLINK("http://www.autodoc.ru/Web/price/art/VV44091330?analog=on","VV44091330")</f>
        <v>VV44091330</v>
      </c>
      <c r="B15011" s="1" t="s">
        <v>22730</v>
      </c>
      <c r="C15011" s="1" t="s">
        <v>1830</v>
      </c>
      <c r="D15011" t="s">
        <v>22731</v>
      </c>
    </row>
    <row r="15012" spans="1:4" x14ac:dyDescent="0.25">
      <c r="A15012" s="4" t="str">
        <f>HYPERLINK("http://www.autodoc.ru/Web/price/art/VV44086480L?analog=on","VV44086480L")</f>
        <v>VV44086480L</v>
      </c>
      <c r="C15012" s="1" t="s">
        <v>9866</v>
      </c>
      <c r="D15012" t="s">
        <v>22732</v>
      </c>
    </row>
    <row r="15013" spans="1:4" x14ac:dyDescent="0.25">
      <c r="A15013" s="4" t="str">
        <f>HYPERLINK("http://www.autodoc.ru/Web/price/art/VV44086480R?analog=on","VV44086480R")</f>
        <v>VV44086480R</v>
      </c>
      <c r="C15013" s="1" t="s">
        <v>9866</v>
      </c>
      <c r="D15013" t="s">
        <v>22733</v>
      </c>
    </row>
    <row r="15014" spans="1:4" x14ac:dyDescent="0.25">
      <c r="A15014" s="4" t="str">
        <f>HYPERLINK("http://www.autodoc.ru/Web/price/art/VV44086490L?analog=on","VV44086490L")</f>
        <v>VV44086490L</v>
      </c>
      <c r="C15014" s="1" t="s">
        <v>9866</v>
      </c>
      <c r="D15014" t="s">
        <v>22734</v>
      </c>
    </row>
    <row r="15015" spans="1:4" x14ac:dyDescent="0.25">
      <c r="A15015" s="4" t="str">
        <f>HYPERLINK("http://www.autodoc.ru/Web/price/art/VV44086490R?analog=on","VV44086490R")</f>
        <v>VV44086490R</v>
      </c>
      <c r="C15015" s="1" t="s">
        <v>9866</v>
      </c>
      <c r="D15015" t="s">
        <v>22735</v>
      </c>
    </row>
    <row r="15016" spans="1:4" x14ac:dyDescent="0.25">
      <c r="A15016" s="4" t="str">
        <f>HYPERLINK("http://www.autodoc.ru/Web/price/art/VV44086840L?analog=on","VV44086840L")</f>
        <v>VV44086840L</v>
      </c>
      <c r="B15016" s="1" t="s">
        <v>22736</v>
      </c>
      <c r="C15016" s="1" t="s">
        <v>9866</v>
      </c>
      <c r="D15016" t="s">
        <v>22737</v>
      </c>
    </row>
    <row r="15017" spans="1:4" x14ac:dyDescent="0.25">
      <c r="A15017" s="3" t="s">
        <v>22738</v>
      </c>
      <c r="B15017" s="3"/>
      <c r="C15017" s="3"/>
      <c r="D15017" s="3"/>
    </row>
    <row r="15018" spans="1:4" x14ac:dyDescent="0.25">
      <c r="A15018" s="4" t="str">
        <f>HYPERLINK("http://www.autodoc.ru/Web/price/art/VV74084020L?analog=on","VV74084020L")</f>
        <v>VV74084020L</v>
      </c>
      <c r="C15018" s="1" t="s">
        <v>13191</v>
      </c>
      <c r="D15018" t="s">
        <v>22739</v>
      </c>
    </row>
    <row r="15019" spans="1:4" x14ac:dyDescent="0.25">
      <c r="A15019" s="4" t="str">
        <f>HYPERLINK("http://www.autodoc.ru/Web/price/art/VV74084020R?analog=on","VV74084020R")</f>
        <v>VV74084020R</v>
      </c>
      <c r="C15019" s="1" t="s">
        <v>13191</v>
      </c>
      <c r="D15019" t="s">
        <v>22740</v>
      </c>
    </row>
    <row r="15020" spans="1:4" x14ac:dyDescent="0.25">
      <c r="A15020" s="4" t="str">
        <f>HYPERLINK("http://www.autodoc.ru/Web/price/art/VV74090030WYL?analog=on","VV74090030WYL")</f>
        <v>VV74090030WYL</v>
      </c>
      <c r="B15020" s="1" t="s">
        <v>22741</v>
      </c>
      <c r="C15020" s="1" t="s">
        <v>22742</v>
      </c>
      <c r="D15020" t="s">
        <v>22743</v>
      </c>
    </row>
    <row r="15021" spans="1:4" x14ac:dyDescent="0.25">
      <c r="A15021" s="4" t="str">
        <f>HYPERLINK("http://www.autodoc.ru/Web/price/art/VV74084030WYL?analog=on","VV74084030WYL")</f>
        <v>VV74084030WYL</v>
      </c>
      <c r="B15021" s="1" t="s">
        <v>22744</v>
      </c>
      <c r="C15021" s="1" t="s">
        <v>13191</v>
      </c>
      <c r="D15021" t="s">
        <v>22743</v>
      </c>
    </row>
    <row r="15022" spans="1:4" x14ac:dyDescent="0.25">
      <c r="A15022" s="4" t="str">
        <f>HYPERLINK("http://www.autodoc.ru/Web/price/art/VV74090030WYR?analog=on","VV74090030WYR")</f>
        <v>VV74090030WYR</v>
      </c>
      <c r="B15022" s="1" t="s">
        <v>22745</v>
      </c>
      <c r="C15022" s="1" t="s">
        <v>22742</v>
      </c>
      <c r="D15022" t="s">
        <v>22746</v>
      </c>
    </row>
    <row r="15023" spans="1:4" x14ac:dyDescent="0.25">
      <c r="A15023" s="4" t="str">
        <f>HYPERLINK("http://www.autodoc.ru/Web/price/art/VV74084030WYR?analog=on","VV74084030WYR")</f>
        <v>VV74084030WYR</v>
      </c>
      <c r="B15023" s="1" t="s">
        <v>22747</v>
      </c>
      <c r="C15023" s="1" t="s">
        <v>13191</v>
      </c>
      <c r="D15023" t="s">
        <v>22746</v>
      </c>
    </row>
    <row r="15024" spans="1:4" x14ac:dyDescent="0.25">
      <c r="A15024" s="4" t="str">
        <f>HYPERLINK("http://www.autodoc.ru/Web/price/art/VV74084160B?analog=on","VV74084160B")</f>
        <v>VV74084160B</v>
      </c>
      <c r="B15024" s="1" t="s">
        <v>22748</v>
      </c>
      <c r="C15024" s="1" t="s">
        <v>13191</v>
      </c>
      <c r="D15024" t="s">
        <v>22749</v>
      </c>
    </row>
    <row r="15025" spans="1:4" x14ac:dyDescent="0.25">
      <c r="A15025" s="4" t="str">
        <f>HYPERLINK("http://www.autodoc.ru/Web/price/art/VV74084220?analog=on","VV74084220")</f>
        <v>VV74084220</v>
      </c>
      <c r="B15025" s="1" t="s">
        <v>22750</v>
      </c>
      <c r="C15025" s="1" t="s">
        <v>13191</v>
      </c>
      <c r="D15025" t="s">
        <v>22751</v>
      </c>
    </row>
    <row r="15026" spans="1:4" x14ac:dyDescent="0.25">
      <c r="A15026" s="4" t="str">
        <f>HYPERLINK("http://www.autodoc.ru/Web/price/art/VV74084270L?analog=on","VV74084270L")</f>
        <v>VV74084270L</v>
      </c>
      <c r="B15026" s="1" t="s">
        <v>22752</v>
      </c>
      <c r="C15026" s="1" t="s">
        <v>13191</v>
      </c>
      <c r="D15026" t="s">
        <v>22753</v>
      </c>
    </row>
    <row r="15027" spans="1:4" x14ac:dyDescent="0.25">
      <c r="A15027" s="4" t="str">
        <f>HYPERLINK("http://www.autodoc.ru/Web/price/art/VV74084270R?analog=on","VV74084270R")</f>
        <v>VV74084270R</v>
      </c>
      <c r="B15027" s="1" t="s">
        <v>22754</v>
      </c>
      <c r="C15027" s="1" t="s">
        <v>13191</v>
      </c>
      <c r="D15027" t="s">
        <v>22755</v>
      </c>
    </row>
    <row r="15028" spans="1:4" x14ac:dyDescent="0.25">
      <c r="A15028" s="4" t="str">
        <f>HYPERLINK("http://www.autodoc.ru/Web/price/art/VV94091280WZ?analog=on","VV94091280WZ")</f>
        <v>VV94091280WZ</v>
      </c>
      <c r="C15028" s="1" t="s">
        <v>163</v>
      </c>
      <c r="D15028" t="s">
        <v>22756</v>
      </c>
    </row>
    <row r="15029" spans="1:4" x14ac:dyDescent="0.25">
      <c r="A15029" s="4" t="str">
        <f>HYPERLINK("http://www.autodoc.ru/Web/price/art/VV74084450L?analog=on","VV74084450L")</f>
        <v>VV74084450L</v>
      </c>
      <c r="B15029" s="1" t="s">
        <v>22757</v>
      </c>
      <c r="C15029" s="1" t="s">
        <v>2200</v>
      </c>
      <c r="D15029" t="s">
        <v>22758</v>
      </c>
    </row>
    <row r="15030" spans="1:4" x14ac:dyDescent="0.25">
      <c r="A15030" s="4" t="str">
        <f>HYPERLINK("http://www.autodoc.ru/Web/price/art/VV74084450R?analog=on","VV74084450R")</f>
        <v>VV74084450R</v>
      </c>
      <c r="B15030" s="1" t="s">
        <v>22759</v>
      </c>
      <c r="C15030" s="1" t="s">
        <v>2200</v>
      </c>
      <c r="D15030" t="s">
        <v>22760</v>
      </c>
    </row>
    <row r="15031" spans="1:4" x14ac:dyDescent="0.25">
      <c r="A15031" s="4" t="str">
        <f>HYPERLINK("http://www.autodoc.ru/Web/price/art/VV74084480L?analog=on","VV74084480L")</f>
        <v>VV74084480L</v>
      </c>
      <c r="B15031" s="1" t="s">
        <v>22761</v>
      </c>
      <c r="C15031" s="1" t="s">
        <v>2200</v>
      </c>
      <c r="D15031" t="s">
        <v>22762</v>
      </c>
    </row>
    <row r="15032" spans="1:4" x14ac:dyDescent="0.25">
      <c r="A15032" s="4" t="str">
        <f>HYPERLINK("http://www.autodoc.ru/Web/price/art/VV74084480R?analog=on","VV74084480R")</f>
        <v>VV74084480R</v>
      </c>
      <c r="B15032" s="1" t="s">
        <v>22763</v>
      </c>
      <c r="C15032" s="1" t="s">
        <v>2200</v>
      </c>
      <c r="D15032" t="s">
        <v>22764</v>
      </c>
    </row>
    <row r="15033" spans="1:4" x14ac:dyDescent="0.25">
      <c r="A15033" s="4" t="str">
        <f>HYPERLINK("http://www.autodoc.ru/Web/price/art/VV74082840L?analog=on","VV74082840L")</f>
        <v>VV74082840L</v>
      </c>
      <c r="B15033" s="1" t="s">
        <v>22765</v>
      </c>
      <c r="C15033" s="1" t="s">
        <v>432</v>
      </c>
      <c r="D15033" t="s">
        <v>22766</v>
      </c>
    </row>
    <row r="15034" spans="1:4" x14ac:dyDescent="0.25">
      <c r="A15034" s="4" t="str">
        <f>HYPERLINK("http://www.autodoc.ru/Web/price/art/VV74088850Z?analog=on","VV74088850Z")</f>
        <v>VV74088850Z</v>
      </c>
      <c r="B15034" s="1" t="s">
        <v>22767</v>
      </c>
      <c r="C15034" s="1" t="s">
        <v>2284</v>
      </c>
      <c r="D15034" t="s">
        <v>22768</v>
      </c>
    </row>
    <row r="15035" spans="1:4" x14ac:dyDescent="0.25">
      <c r="A15035" s="3" t="s">
        <v>22769</v>
      </c>
      <c r="B15035" s="3"/>
      <c r="C15035" s="3"/>
      <c r="D15035" s="3"/>
    </row>
    <row r="15036" spans="1:4" x14ac:dyDescent="0.25">
      <c r="A15036" s="4" t="str">
        <f>HYPERLINK("http://www.autodoc.ru/Web/price/art/VV85094000L?analog=on","VV85094000L")</f>
        <v>VV85094000L</v>
      </c>
      <c r="B15036" s="1" t="s">
        <v>22770</v>
      </c>
      <c r="C15036" s="1" t="s">
        <v>1170</v>
      </c>
      <c r="D15036" t="s">
        <v>22771</v>
      </c>
    </row>
    <row r="15037" spans="1:4" x14ac:dyDescent="0.25">
      <c r="A15037" s="4" t="str">
        <f>HYPERLINK("http://www.autodoc.ru/Web/price/art/VV85094000R?analog=on","VV85094000R")</f>
        <v>VV85094000R</v>
      </c>
      <c r="B15037" s="1" t="s">
        <v>22772</v>
      </c>
      <c r="C15037" s="1" t="s">
        <v>1170</v>
      </c>
      <c r="D15037" t="s">
        <v>22773</v>
      </c>
    </row>
    <row r="15038" spans="1:4" x14ac:dyDescent="0.25">
      <c r="A15038" s="4" t="str">
        <f>HYPERLINK("http://www.autodoc.ru/Web/price/art/VV85091001BN?analog=on","VV85091001BN")</f>
        <v>VV85091001BN</v>
      </c>
      <c r="C15038" s="1" t="s">
        <v>2655</v>
      </c>
      <c r="D15038" t="s">
        <v>22774</v>
      </c>
    </row>
    <row r="15039" spans="1:4" x14ac:dyDescent="0.25">
      <c r="A15039" s="4" t="str">
        <f>HYPERLINK("http://www.autodoc.ru/Web/price/art/VV85091010N?analog=on","VV85091010N")</f>
        <v>VV85091010N</v>
      </c>
      <c r="C15039" s="1" t="s">
        <v>2655</v>
      </c>
      <c r="D15039" t="s">
        <v>22775</v>
      </c>
    </row>
    <row r="15040" spans="1:4" x14ac:dyDescent="0.25">
      <c r="A15040" s="4" t="str">
        <f>HYPERLINK("http://www.autodoc.ru/Web/price/art/VV85094020L?analog=on","VV85094020L")</f>
        <v>VV85094020L</v>
      </c>
      <c r="C15040" s="1" t="s">
        <v>1170</v>
      </c>
      <c r="D15040" t="s">
        <v>22776</v>
      </c>
    </row>
    <row r="15041" spans="1:4" x14ac:dyDescent="0.25">
      <c r="A15041" s="4" t="str">
        <f>HYPERLINK("http://www.autodoc.ru/Web/price/art/VV85094020R?analog=on","VV85094020R")</f>
        <v>VV85094020R</v>
      </c>
      <c r="C15041" s="1" t="s">
        <v>1170</v>
      </c>
      <c r="D15041" t="s">
        <v>22777</v>
      </c>
    </row>
    <row r="15042" spans="1:4" x14ac:dyDescent="0.25">
      <c r="A15042" s="4" t="str">
        <f>HYPERLINK("http://www.autodoc.ru/Web/price/art/VV85091021L?analog=on","VV85091021L")</f>
        <v>VV85091021L</v>
      </c>
      <c r="C15042" s="1" t="s">
        <v>1830</v>
      </c>
      <c r="D15042" t="s">
        <v>22778</v>
      </c>
    </row>
    <row r="15043" spans="1:4" x14ac:dyDescent="0.25">
      <c r="A15043" s="4" t="str">
        <f>HYPERLINK("http://www.autodoc.ru/Web/price/art/VV85091021R?analog=on","VV85091021R")</f>
        <v>VV85091021R</v>
      </c>
      <c r="C15043" s="1" t="s">
        <v>1830</v>
      </c>
      <c r="D15043" t="s">
        <v>22779</v>
      </c>
    </row>
    <row r="15044" spans="1:4" x14ac:dyDescent="0.25">
      <c r="A15044" s="4" t="str">
        <f>HYPERLINK("http://www.autodoc.ru/Web/price/art/VV85091030L?analog=on","VV85091030L")</f>
        <v>VV85091030L</v>
      </c>
      <c r="B15044" s="1" t="s">
        <v>22780</v>
      </c>
      <c r="C15044" s="1" t="s">
        <v>1830</v>
      </c>
      <c r="D15044" t="s">
        <v>22781</v>
      </c>
    </row>
    <row r="15045" spans="1:4" x14ac:dyDescent="0.25">
      <c r="A15045" s="4" t="str">
        <f>HYPERLINK("http://www.autodoc.ru/Web/price/art/VV85094030L?analog=on","VV85094030L")</f>
        <v>VV85094030L</v>
      </c>
      <c r="B15045" s="1" t="s">
        <v>22782</v>
      </c>
      <c r="C15045" s="1" t="s">
        <v>1170</v>
      </c>
      <c r="D15045" t="s">
        <v>22781</v>
      </c>
    </row>
    <row r="15046" spans="1:4" x14ac:dyDescent="0.25">
      <c r="A15046" s="4" t="str">
        <f>HYPERLINK("http://www.autodoc.ru/Web/price/art/VV85091030R?analog=on","VV85091030R")</f>
        <v>VV85091030R</v>
      </c>
      <c r="B15046" s="1" t="s">
        <v>22783</v>
      </c>
      <c r="C15046" s="1" t="s">
        <v>1830</v>
      </c>
      <c r="D15046" t="s">
        <v>22784</v>
      </c>
    </row>
    <row r="15047" spans="1:4" x14ac:dyDescent="0.25">
      <c r="A15047" s="4" t="str">
        <f>HYPERLINK("http://www.autodoc.ru/Web/price/art/VV85094030R?analog=on","VV85094030R")</f>
        <v>VV85094030R</v>
      </c>
      <c r="B15047" s="1" t="s">
        <v>22785</v>
      </c>
      <c r="C15047" s="1" t="s">
        <v>1170</v>
      </c>
      <c r="D15047" t="s">
        <v>22784</v>
      </c>
    </row>
    <row r="15048" spans="1:4" x14ac:dyDescent="0.25">
      <c r="A15048" s="4" t="str">
        <f>HYPERLINK("http://www.autodoc.ru/Web/price/art/VV85091100H?analog=on","VV85091100H")</f>
        <v>VV85091100H</v>
      </c>
      <c r="B15048" s="1" t="s">
        <v>22786</v>
      </c>
      <c r="C15048" s="1" t="s">
        <v>2655</v>
      </c>
      <c r="D15048" t="s">
        <v>22787</v>
      </c>
    </row>
    <row r="15049" spans="1:4" x14ac:dyDescent="0.25">
      <c r="A15049" s="4" t="str">
        <f>HYPERLINK("http://www.autodoc.ru/Web/price/art/VV85091130L?analog=on","VV85091130L")</f>
        <v>VV85091130L</v>
      </c>
      <c r="B15049" s="1" t="s">
        <v>22788</v>
      </c>
      <c r="C15049" s="1" t="s">
        <v>1830</v>
      </c>
      <c r="D15049" t="s">
        <v>22789</v>
      </c>
    </row>
    <row r="15050" spans="1:4" x14ac:dyDescent="0.25">
      <c r="A15050" s="4" t="str">
        <f>HYPERLINK("http://www.autodoc.ru/Web/price/art/VV85094130L?analog=on","VV85094130L")</f>
        <v>VV85094130L</v>
      </c>
      <c r="B15050" s="1" t="s">
        <v>22790</v>
      </c>
      <c r="C15050" s="1" t="s">
        <v>1170</v>
      </c>
      <c r="D15050" t="s">
        <v>22789</v>
      </c>
    </row>
    <row r="15051" spans="1:4" x14ac:dyDescent="0.25">
      <c r="A15051" s="4" t="str">
        <f>HYPERLINK("http://www.autodoc.ru/Web/price/art/VV85091130R?analog=on","VV85091130R")</f>
        <v>VV85091130R</v>
      </c>
      <c r="B15051" s="1" t="s">
        <v>22791</v>
      </c>
      <c r="C15051" s="1" t="s">
        <v>1830</v>
      </c>
      <c r="D15051" t="s">
        <v>22792</v>
      </c>
    </row>
    <row r="15052" spans="1:4" x14ac:dyDescent="0.25">
      <c r="A15052" s="4" t="str">
        <f>HYPERLINK("http://www.autodoc.ru/Web/price/art/VV85094130R?analog=on","VV85094130R")</f>
        <v>VV85094130R</v>
      </c>
      <c r="B15052" s="1" t="s">
        <v>22793</v>
      </c>
      <c r="C15052" s="1" t="s">
        <v>1170</v>
      </c>
      <c r="D15052" t="s">
        <v>22792</v>
      </c>
    </row>
    <row r="15053" spans="1:4" x14ac:dyDescent="0.25">
      <c r="A15053" s="4" t="str">
        <f>HYPERLINK("http://www.autodoc.ru/Web/price/art/VV85094160X?analog=on","VV85094160X")</f>
        <v>VV85094160X</v>
      </c>
      <c r="B15053" s="1" t="s">
        <v>22794</v>
      </c>
      <c r="C15053" s="1" t="s">
        <v>1170</v>
      </c>
      <c r="D15053" t="s">
        <v>22795</v>
      </c>
    </row>
    <row r="15054" spans="1:4" x14ac:dyDescent="0.25">
      <c r="A15054" s="4" t="str">
        <f>HYPERLINK("http://www.autodoc.ru/Web/price/art/VV85094160G?analog=on","VV85094160G")</f>
        <v>VV85094160G</v>
      </c>
      <c r="B15054" s="1" t="s">
        <v>22794</v>
      </c>
      <c r="C15054" s="1" t="s">
        <v>1170</v>
      </c>
      <c r="D15054" t="s">
        <v>22796</v>
      </c>
    </row>
    <row r="15055" spans="1:4" x14ac:dyDescent="0.25">
      <c r="A15055" s="4" t="str">
        <f>HYPERLINK("http://www.autodoc.ru/Web/price/art/VV85094161X?analog=on","VV85094161X")</f>
        <v>VV85094161X</v>
      </c>
      <c r="B15055" s="1" t="s">
        <v>22794</v>
      </c>
      <c r="C15055" s="1" t="s">
        <v>1170</v>
      </c>
      <c r="D15055" t="s">
        <v>22797</v>
      </c>
    </row>
    <row r="15056" spans="1:4" x14ac:dyDescent="0.25">
      <c r="A15056" s="4" t="str">
        <f>HYPERLINK("http://www.autodoc.ru/Web/price/art/VV85094220B?analog=on","VV85094220B")</f>
        <v>VV85094220B</v>
      </c>
      <c r="B15056" s="1" t="s">
        <v>22798</v>
      </c>
      <c r="C15056" s="1" t="s">
        <v>1170</v>
      </c>
      <c r="D15056" t="s">
        <v>22799</v>
      </c>
    </row>
    <row r="15057" spans="1:4" x14ac:dyDescent="0.25">
      <c r="A15057" s="4" t="str">
        <f>HYPERLINK("http://www.autodoc.ru/Web/price/art/VV85094240?analog=on","VV85094240")</f>
        <v>VV85094240</v>
      </c>
      <c r="B15057" s="1" t="s">
        <v>22800</v>
      </c>
      <c r="C15057" s="1" t="s">
        <v>1170</v>
      </c>
      <c r="D15057" t="s">
        <v>22801</v>
      </c>
    </row>
    <row r="15058" spans="1:4" x14ac:dyDescent="0.25">
      <c r="A15058" s="4" t="str">
        <f>HYPERLINK("http://www.autodoc.ru/Web/price/art/VV85091270L?analog=on","VV85091270L")</f>
        <v>VV85091270L</v>
      </c>
      <c r="B15058" s="1" t="s">
        <v>22802</v>
      </c>
      <c r="C15058" s="1" t="s">
        <v>2678</v>
      </c>
      <c r="D15058" t="s">
        <v>22803</v>
      </c>
    </row>
    <row r="15059" spans="1:4" x14ac:dyDescent="0.25">
      <c r="A15059" s="4" t="str">
        <f>HYPERLINK("http://www.autodoc.ru/Web/price/art/VV85091270R?analog=on","VV85091270R")</f>
        <v>VV85091270R</v>
      </c>
      <c r="B15059" s="1" t="s">
        <v>22804</v>
      </c>
      <c r="C15059" s="1" t="s">
        <v>2678</v>
      </c>
      <c r="D15059" t="s">
        <v>22805</v>
      </c>
    </row>
    <row r="15060" spans="1:4" x14ac:dyDescent="0.25">
      <c r="A15060" s="4" t="str">
        <f>HYPERLINK("http://www.autodoc.ru/Web/price/art/VV94091280WZ?analog=on","VV94091280WZ")</f>
        <v>VV94091280WZ</v>
      </c>
      <c r="C15060" s="1" t="s">
        <v>163</v>
      </c>
      <c r="D15060" t="s">
        <v>22756</v>
      </c>
    </row>
    <row r="15061" spans="1:4" x14ac:dyDescent="0.25">
      <c r="A15061" s="4" t="str">
        <f>HYPERLINK("http://www.autodoc.ru/Web/price/art/VV85091330?analog=on","VV85091330")</f>
        <v>VV85091330</v>
      </c>
      <c r="B15061" s="1" t="s">
        <v>22806</v>
      </c>
      <c r="C15061" s="1" t="s">
        <v>2678</v>
      </c>
      <c r="D15061" t="s">
        <v>22807</v>
      </c>
    </row>
    <row r="15062" spans="1:4" x14ac:dyDescent="0.25">
      <c r="A15062" s="4" t="str">
        <f>HYPERLINK("http://www.autodoc.ru/Web/price/art/VV85091360?analog=on","VV85091360")</f>
        <v>VV85091360</v>
      </c>
      <c r="B15062" s="1" t="s">
        <v>22808</v>
      </c>
      <c r="C15062" s="1" t="s">
        <v>2678</v>
      </c>
      <c r="D15062" t="s">
        <v>22809</v>
      </c>
    </row>
    <row r="15063" spans="1:4" x14ac:dyDescent="0.25">
      <c r="A15063" s="4" t="str">
        <f>HYPERLINK("http://www.autodoc.ru/Web/price/art/VV85091450L?analog=on","VV85091450L")</f>
        <v>VV85091450L</v>
      </c>
      <c r="B15063" s="1" t="s">
        <v>22810</v>
      </c>
      <c r="C15063" s="1" t="s">
        <v>2678</v>
      </c>
      <c r="D15063" t="s">
        <v>22811</v>
      </c>
    </row>
    <row r="15064" spans="1:4" x14ac:dyDescent="0.25">
      <c r="A15064" s="4" t="str">
        <f>HYPERLINK("http://www.autodoc.ru/Web/price/art/VV85091450R?analog=on","VV85091450R")</f>
        <v>VV85091450R</v>
      </c>
      <c r="B15064" s="1" t="s">
        <v>22812</v>
      </c>
      <c r="C15064" s="1" t="s">
        <v>2678</v>
      </c>
      <c r="D15064" t="s">
        <v>22813</v>
      </c>
    </row>
    <row r="15065" spans="1:4" x14ac:dyDescent="0.25">
      <c r="A15065" s="4" t="str">
        <f>HYPERLINK("http://www.autodoc.ru/Web/price/art/VV85091451L?analog=on","VV85091451L")</f>
        <v>VV85091451L</v>
      </c>
      <c r="B15065" s="1" t="s">
        <v>22814</v>
      </c>
      <c r="C15065" s="1" t="s">
        <v>2678</v>
      </c>
      <c r="D15065" t="s">
        <v>22815</v>
      </c>
    </row>
    <row r="15066" spans="1:4" x14ac:dyDescent="0.25">
      <c r="A15066" s="4" t="str">
        <f>HYPERLINK("http://www.autodoc.ru/Web/price/art/VV85091451R?analog=on","VV85091451R")</f>
        <v>VV85091451R</v>
      </c>
      <c r="B15066" s="1" t="s">
        <v>22816</v>
      </c>
      <c r="C15066" s="1" t="s">
        <v>2678</v>
      </c>
      <c r="D15066" t="s">
        <v>22817</v>
      </c>
    </row>
    <row r="15067" spans="1:4" x14ac:dyDescent="0.25">
      <c r="A15067" s="4" t="str">
        <f>HYPERLINK("http://www.autodoc.ru/Web/price/art/VV85091490L?analog=on","VV85091490L")</f>
        <v>VV85091490L</v>
      </c>
      <c r="C15067" s="1" t="s">
        <v>2678</v>
      </c>
      <c r="D15067" t="s">
        <v>22818</v>
      </c>
    </row>
    <row r="15068" spans="1:4" x14ac:dyDescent="0.25">
      <c r="A15068" s="4" t="str">
        <f>HYPERLINK("http://www.autodoc.ru/Web/price/art/VV85091490R?analog=on","VV85091490R")</f>
        <v>VV85091490R</v>
      </c>
      <c r="C15068" s="1" t="s">
        <v>2678</v>
      </c>
      <c r="D15068" t="s">
        <v>22819</v>
      </c>
    </row>
    <row r="15069" spans="1:4" x14ac:dyDescent="0.25">
      <c r="A15069" s="4" t="str">
        <f>HYPERLINK("http://www.autodoc.ru/Web/price/art/VV85091740L?analog=on","VV85091740L")</f>
        <v>VV85091740L</v>
      </c>
      <c r="B15069" s="1" t="s">
        <v>22820</v>
      </c>
      <c r="C15069" s="1" t="s">
        <v>1830</v>
      </c>
      <c r="D15069" t="s">
        <v>22821</v>
      </c>
    </row>
    <row r="15070" spans="1:4" x14ac:dyDescent="0.25">
      <c r="A15070" s="4" t="str">
        <f>HYPERLINK("http://www.autodoc.ru/Web/price/art/VV85091740R?analog=on","VV85091740R")</f>
        <v>VV85091740R</v>
      </c>
      <c r="B15070" s="1" t="s">
        <v>22822</v>
      </c>
      <c r="C15070" s="1" t="s">
        <v>1830</v>
      </c>
      <c r="D15070" t="s">
        <v>22823</v>
      </c>
    </row>
    <row r="15071" spans="1:4" x14ac:dyDescent="0.25">
      <c r="A15071" s="4" t="str">
        <f>HYPERLINK("http://www.autodoc.ru/Web/price/art/VVS7097810L?analog=on","VVS7097810L")</f>
        <v>VVS7097810L</v>
      </c>
      <c r="B15071" s="1" t="s">
        <v>22824</v>
      </c>
      <c r="C15071" s="1" t="s">
        <v>16048</v>
      </c>
      <c r="D15071" t="s">
        <v>22825</v>
      </c>
    </row>
    <row r="15072" spans="1:4" x14ac:dyDescent="0.25">
      <c r="A15072" s="4" t="str">
        <f>HYPERLINK("http://www.autodoc.ru/Web/price/art/VVS7097810R?analog=on","VVS7097810R")</f>
        <v>VVS7097810R</v>
      </c>
      <c r="B15072" s="1" t="s">
        <v>22826</v>
      </c>
      <c r="C15072" s="1" t="s">
        <v>16048</v>
      </c>
      <c r="D15072" t="s">
        <v>22827</v>
      </c>
    </row>
    <row r="15073" spans="1:4" x14ac:dyDescent="0.25">
      <c r="A15073" s="4" t="str">
        <f>HYPERLINK("http://www.autodoc.ru/Web/price/art/VVS7097811L?analog=on","VVS7097811L")</f>
        <v>VVS7097811L</v>
      </c>
      <c r="B15073" s="1" t="s">
        <v>22828</v>
      </c>
      <c r="C15073" s="1" t="s">
        <v>16048</v>
      </c>
      <c r="D15073" t="s">
        <v>22829</v>
      </c>
    </row>
    <row r="15074" spans="1:4" x14ac:dyDescent="0.25">
      <c r="A15074" s="4" t="str">
        <f>HYPERLINK("http://www.autodoc.ru/Web/price/art/VVS7097811R?analog=on","VVS7097811R")</f>
        <v>VVS7097811R</v>
      </c>
      <c r="B15074" s="1" t="s">
        <v>22830</v>
      </c>
      <c r="C15074" s="1" t="s">
        <v>16048</v>
      </c>
      <c r="D15074" t="s">
        <v>22831</v>
      </c>
    </row>
    <row r="15075" spans="1:4" x14ac:dyDescent="0.25">
      <c r="A15075" s="4" t="str">
        <f>HYPERLINK("http://www.autodoc.ru/Web/price/art/VV85091931?analog=on","VV85091931")</f>
        <v>VV85091931</v>
      </c>
      <c r="B15075" s="1" t="s">
        <v>22832</v>
      </c>
      <c r="C15075" s="1" t="s">
        <v>2641</v>
      </c>
      <c r="D15075" t="s">
        <v>22833</v>
      </c>
    </row>
    <row r="15076" spans="1:4" x14ac:dyDescent="0.25">
      <c r="A15076" s="3" t="s">
        <v>22834</v>
      </c>
      <c r="B15076" s="3"/>
      <c r="C15076" s="3"/>
      <c r="D15076" s="3"/>
    </row>
    <row r="15077" spans="1:4" x14ac:dyDescent="0.25">
      <c r="A15077" s="4" t="str">
        <f>HYPERLINK("http://www.autodoc.ru/Web/price/art/VV94091000L?analog=on","VV94091000L")</f>
        <v>VV94091000L</v>
      </c>
      <c r="B15077" s="1" t="s">
        <v>22835</v>
      </c>
      <c r="C15077" s="1" t="s">
        <v>163</v>
      </c>
      <c r="D15077" t="s">
        <v>22836</v>
      </c>
    </row>
    <row r="15078" spans="1:4" x14ac:dyDescent="0.25">
      <c r="A15078" s="4" t="str">
        <f>HYPERLINK("http://www.autodoc.ru/Web/price/art/VV94091000R?analog=on","VV94091000R")</f>
        <v>VV94091000R</v>
      </c>
      <c r="B15078" s="1" t="s">
        <v>22837</v>
      </c>
      <c r="C15078" s="1" t="s">
        <v>163</v>
      </c>
      <c r="D15078" t="s">
        <v>22838</v>
      </c>
    </row>
    <row r="15079" spans="1:4" x14ac:dyDescent="0.25">
      <c r="A15079" s="4" t="str">
        <f>HYPERLINK("http://www.autodoc.ru/Web/price/art/VV94091021L?analog=on","VV94091021L")</f>
        <v>VV94091021L</v>
      </c>
      <c r="C15079" s="1" t="s">
        <v>163</v>
      </c>
      <c r="D15079" t="s">
        <v>22839</v>
      </c>
    </row>
    <row r="15080" spans="1:4" x14ac:dyDescent="0.25">
      <c r="A15080" s="4" t="str">
        <f>HYPERLINK("http://www.autodoc.ru/Web/price/art/VV94091021R?analog=on","VV94091021R")</f>
        <v>VV94091021R</v>
      </c>
      <c r="C15080" s="1" t="s">
        <v>163</v>
      </c>
      <c r="D15080" t="s">
        <v>22840</v>
      </c>
    </row>
    <row r="15081" spans="1:4" x14ac:dyDescent="0.25">
      <c r="A15081" s="4" t="str">
        <f>HYPERLINK("http://www.autodoc.ru/Web/price/art/VV94091030WYL?analog=on","VV94091030WYL")</f>
        <v>VV94091030WYL</v>
      </c>
      <c r="B15081" s="1" t="s">
        <v>22841</v>
      </c>
      <c r="C15081" s="1" t="s">
        <v>163</v>
      </c>
      <c r="D15081" t="s">
        <v>22842</v>
      </c>
    </row>
    <row r="15082" spans="1:4" x14ac:dyDescent="0.25">
      <c r="A15082" s="4" t="str">
        <f>HYPERLINK("http://www.autodoc.ru/Web/price/art/VV94091030WYR?analog=on","VV94091030WYR")</f>
        <v>VV94091030WYR</v>
      </c>
      <c r="B15082" s="1" t="s">
        <v>22843</v>
      </c>
      <c r="C15082" s="1" t="s">
        <v>163</v>
      </c>
      <c r="D15082" t="s">
        <v>22844</v>
      </c>
    </row>
    <row r="15083" spans="1:4" x14ac:dyDescent="0.25">
      <c r="A15083" s="4" t="str">
        <f>HYPERLINK("http://www.autodoc.ru/Web/price/art/VV96095030L?analog=on","VV96095030L")</f>
        <v>VV96095030L</v>
      </c>
      <c r="B15083" s="1" t="s">
        <v>22845</v>
      </c>
      <c r="C15083" s="1" t="s">
        <v>2838</v>
      </c>
      <c r="D15083" t="s">
        <v>22846</v>
      </c>
    </row>
    <row r="15084" spans="1:4" x14ac:dyDescent="0.25">
      <c r="A15084" s="4" t="str">
        <f>HYPERLINK("http://www.autodoc.ru/Web/price/art/VV96095030R?analog=on","VV96095030R")</f>
        <v>VV96095030R</v>
      </c>
      <c r="B15084" s="1" t="s">
        <v>22847</v>
      </c>
      <c r="C15084" s="1" t="s">
        <v>2838</v>
      </c>
      <c r="D15084" t="s">
        <v>22848</v>
      </c>
    </row>
    <row r="15085" spans="1:4" x14ac:dyDescent="0.25">
      <c r="A15085" s="4" t="str">
        <f>HYPERLINK("http://www.autodoc.ru/Web/price/art/VV94091100H?analog=on","VV94091100H")</f>
        <v>VV94091100H</v>
      </c>
      <c r="B15085" s="1" t="s">
        <v>22849</v>
      </c>
      <c r="C15085" s="1" t="s">
        <v>163</v>
      </c>
      <c r="D15085" t="s">
        <v>22850</v>
      </c>
    </row>
    <row r="15086" spans="1:4" x14ac:dyDescent="0.25">
      <c r="A15086" s="4" t="str">
        <f>HYPERLINK("http://www.autodoc.ru/Web/price/art/VV94091100HB?analog=on","VV94091100HB")</f>
        <v>VV94091100HB</v>
      </c>
      <c r="B15086" s="1" t="s">
        <v>22851</v>
      </c>
      <c r="C15086" s="1" t="s">
        <v>163</v>
      </c>
      <c r="D15086" t="s">
        <v>22852</v>
      </c>
    </row>
    <row r="15087" spans="1:4" x14ac:dyDescent="0.25">
      <c r="A15087" s="4" t="str">
        <f>HYPERLINK("http://www.autodoc.ru/Web/price/art/VV96095100H?analog=on","VV96095100H")</f>
        <v>VV96095100H</v>
      </c>
      <c r="B15087" s="1" t="s">
        <v>22853</v>
      </c>
      <c r="C15087" s="1" t="s">
        <v>2838</v>
      </c>
      <c r="D15087" t="s">
        <v>22854</v>
      </c>
    </row>
    <row r="15088" spans="1:4" x14ac:dyDescent="0.25">
      <c r="A15088" s="4" t="str">
        <f>HYPERLINK("http://www.autodoc.ru/Web/price/art/VV94091160B?analog=on","VV94091160B")</f>
        <v>VV94091160B</v>
      </c>
      <c r="B15088" s="1" t="s">
        <v>22855</v>
      </c>
      <c r="C15088" s="1" t="s">
        <v>163</v>
      </c>
      <c r="D15088" t="s">
        <v>22856</v>
      </c>
    </row>
    <row r="15089" spans="1:4" x14ac:dyDescent="0.25">
      <c r="A15089" s="4" t="str">
        <f>HYPERLINK("http://www.autodoc.ru/Web/price/art/VV94091170GL?analog=on","VV94091170GL")</f>
        <v>VV94091170GL</v>
      </c>
      <c r="B15089" s="1" t="s">
        <v>22857</v>
      </c>
      <c r="C15089" s="1" t="s">
        <v>163</v>
      </c>
      <c r="D15089" t="s">
        <v>22858</v>
      </c>
    </row>
    <row r="15090" spans="1:4" x14ac:dyDescent="0.25">
      <c r="A15090" s="4" t="str">
        <f>HYPERLINK("http://www.autodoc.ru/Web/price/art/VV94091170HL?analog=on","VV94091170HL")</f>
        <v>VV94091170HL</v>
      </c>
      <c r="B15090" s="1" t="s">
        <v>22859</v>
      </c>
      <c r="C15090" s="1" t="s">
        <v>163</v>
      </c>
      <c r="D15090" t="s">
        <v>22860</v>
      </c>
    </row>
    <row r="15091" spans="1:4" x14ac:dyDescent="0.25">
      <c r="A15091" s="4" t="str">
        <f>HYPERLINK("http://www.autodoc.ru/Web/price/art/VV94091170GR?analog=on","VV94091170GR")</f>
        <v>VV94091170GR</v>
      </c>
      <c r="B15091" s="1" t="s">
        <v>22861</v>
      </c>
      <c r="C15091" s="1" t="s">
        <v>163</v>
      </c>
      <c r="D15091" t="s">
        <v>22862</v>
      </c>
    </row>
    <row r="15092" spans="1:4" x14ac:dyDescent="0.25">
      <c r="A15092" s="4" t="str">
        <f>HYPERLINK("http://www.autodoc.ru/Web/price/art/VV94091170HR?analog=on","VV94091170HR")</f>
        <v>VV94091170HR</v>
      </c>
      <c r="B15092" s="1" t="s">
        <v>22863</v>
      </c>
      <c r="C15092" s="1" t="s">
        <v>163</v>
      </c>
      <c r="D15092" t="s">
        <v>22864</v>
      </c>
    </row>
    <row r="15093" spans="1:4" x14ac:dyDescent="0.25">
      <c r="A15093" s="4" t="str">
        <f>HYPERLINK("http://www.autodoc.ru/Web/price/art/VV94091170GC?analog=on","VV94091170GC")</f>
        <v>VV94091170GC</v>
      </c>
      <c r="B15093" s="1" t="s">
        <v>22865</v>
      </c>
      <c r="C15093" s="1" t="s">
        <v>163</v>
      </c>
      <c r="D15093" t="s">
        <v>22866</v>
      </c>
    </row>
    <row r="15094" spans="1:4" x14ac:dyDescent="0.25">
      <c r="A15094" s="4" t="str">
        <f>HYPERLINK("http://www.autodoc.ru/Web/price/art/VV94091170HC?analog=on","VV94091170HC")</f>
        <v>VV94091170HC</v>
      </c>
      <c r="B15094" s="1" t="s">
        <v>22867</v>
      </c>
      <c r="C15094" s="1" t="s">
        <v>163</v>
      </c>
      <c r="D15094" t="s">
        <v>22868</v>
      </c>
    </row>
    <row r="15095" spans="1:4" x14ac:dyDescent="0.25">
      <c r="A15095" s="4" t="str">
        <f>HYPERLINK("http://www.autodoc.ru/Web/price/art/VV94091220?analog=on","VV94091220")</f>
        <v>VV94091220</v>
      </c>
      <c r="B15095" s="1" t="s">
        <v>22869</v>
      </c>
      <c r="C15095" s="1" t="s">
        <v>163</v>
      </c>
      <c r="D15095" t="s">
        <v>22870</v>
      </c>
    </row>
    <row r="15096" spans="1:4" x14ac:dyDescent="0.25">
      <c r="A15096" s="4" t="str">
        <f>HYPERLINK("http://www.autodoc.ru/Web/price/art/VV96095220?analog=on","VV96095220")</f>
        <v>VV96095220</v>
      </c>
      <c r="B15096" s="1" t="s">
        <v>22871</v>
      </c>
      <c r="C15096" s="1" t="s">
        <v>2838</v>
      </c>
      <c r="D15096" t="s">
        <v>22872</v>
      </c>
    </row>
    <row r="15097" spans="1:4" x14ac:dyDescent="0.25">
      <c r="A15097" s="4" t="str">
        <f>HYPERLINK("http://www.autodoc.ru/Web/price/art/VV94091240?analog=on","VV94091240")</f>
        <v>VV94091240</v>
      </c>
      <c r="B15097" s="1" t="s">
        <v>22873</v>
      </c>
      <c r="C15097" s="1" t="s">
        <v>2655</v>
      </c>
      <c r="D15097" t="s">
        <v>22874</v>
      </c>
    </row>
    <row r="15098" spans="1:4" x14ac:dyDescent="0.25">
      <c r="A15098" s="4" t="str">
        <f>HYPERLINK("http://www.autodoc.ru/Web/price/art/VV94091270L?analog=on","VV94091270L")</f>
        <v>VV94091270L</v>
      </c>
      <c r="B15098" s="1" t="s">
        <v>22875</v>
      </c>
      <c r="C15098" s="1" t="s">
        <v>163</v>
      </c>
      <c r="D15098" t="s">
        <v>22876</v>
      </c>
    </row>
    <row r="15099" spans="1:4" x14ac:dyDescent="0.25">
      <c r="A15099" s="4" t="str">
        <f>HYPERLINK("http://www.autodoc.ru/Web/price/art/VV94091270R?analog=on","VV94091270R")</f>
        <v>VV94091270R</v>
      </c>
      <c r="B15099" s="1" t="s">
        <v>22877</v>
      </c>
      <c r="C15099" s="1" t="s">
        <v>163</v>
      </c>
      <c r="D15099" t="s">
        <v>22878</v>
      </c>
    </row>
    <row r="15100" spans="1:4" x14ac:dyDescent="0.25">
      <c r="A15100" s="4" t="str">
        <f>HYPERLINK("http://www.autodoc.ru/Web/price/art/VV96095270L?analog=on","VV96095270L")</f>
        <v>VV96095270L</v>
      </c>
      <c r="B15100" s="1" t="s">
        <v>22879</v>
      </c>
      <c r="C15100" s="1" t="s">
        <v>2838</v>
      </c>
      <c r="D15100" t="s">
        <v>22880</v>
      </c>
    </row>
    <row r="15101" spans="1:4" x14ac:dyDescent="0.25">
      <c r="A15101" s="4" t="str">
        <f>HYPERLINK("http://www.autodoc.ru/Web/price/art/VV96095270R?analog=on","VV96095270R")</f>
        <v>VV96095270R</v>
      </c>
      <c r="B15101" s="1" t="s">
        <v>22881</v>
      </c>
      <c r="C15101" s="1" t="s">
        <v>2838</v>
      </c>
      <c r="D15101" t="s">
        <v>22882</v>
      </c>
    </row>
    <row r="15102" spans="1:4" x14ac:dyDescent="0.25">
      <c r="A15102" s="4" t="str">
        <f>HYPERLINK("http://www.autodoc.ru/Web/price/art/VV96091270L?analog=on","VV96091270L")</f>
        <v>VV96091270L</v>
      </c>
      <c r="B15102" s="1" t="s">
        <v>22883</v>
      </c>
      <c r="C15102" s="1" t="s">
        <v>163</v>
      </c>
      <c r="D15102" t="s">
        <v>22884</v>
      </c>
    </row>
    <row r="15103" spans="1:4" x14ac:dyDescent="0.25">
      <c r="A15103" s="4" t="str">
        <f>HYPERLINK("http://www.autodoc.ru/Web/price/art/VV96091270R?analog=on","VV96091270R")</f>
        <v>VV96091270R</v>
      </c>
      <c r="B15103" s="1" t="s">
        <v>22885</v>
      </c>
      <c r="C15103" s="1" t="s">
        <v>163</v>
      </c>
      <c r="D15103" t="s">
        <v>22886</v>
      </c>
    </row>
    <row r="15104" spans="1:4" x14ac:dyDescent="0.25">
      <c r="A15104" s="4" t="str">
        <f>HYPERLINK("http://www.autodoc.ru/Web/price/art/VV94091280WZ?analog=on","VV94091280WZ")</f>
        <v>VV94091280WZ</v>
      </c>
      <c r="C15104" s="1" t="s">
        <v>163</v>
      </c>
      <c r="D15104" t="s">
        <v>22756</v>
      </c>
    </row>
    <row r="15105" spans="1:4" x14ac:dyDescent="0.25">
      <c r="A15105" s="4" t="str">
        <f>HYPERLINK("http://www.autodoc.ru/Web/price/art/VV94091330?analog=on","VV94091330")</f>
        <v>VV94091330</v>
      </c>
      <c r="B15105" s="1" t="s">
        <v>22887</v>
      </c>
      <c r="C15105" s="1" t="s">
        <v>163</v>
      </c>
      <c r="D15105" t="s">
        <v>22888</v>
      </c>
    </row>
    <row r="15106" spans="1:4" x14ac:dyDescent="0.25">
      <c r="A15106" s="4" t="str">
        <f>HYPERLINK("http://www.autodoc.ru/Web/price/art/VV96091330M?analog=on","VV96091330M")</f>
        <v>VV96091330M</v>
      </c>
      <c r="B15106" s="1" t="s">
        <v>22889</v>
      </c>
      <c r="C15106" s="1" t="s">
        <v>2671</v>
      </c>
      <c r="D15106" t="s">
        <v>22890</v>
      </c>
    </row>
    <row r="15107" spans="1:4" x14ac:dyDescent="0.25">
      <c r="A15107" s="4" t="str">
        <f>HYPERLINK("http://www.autodoc.ru/Web/price/art/VV94091450L?analog=on","VV94091450L")</f>
        <v>VV94091450L</v>
      </c>
      <c r="B15107" s="1" t="s">
        <v>22891</v>
      </c>
      <c r="C15107" s="1" t="s">
        <v>163</v>
      </c>
      <c r="D15107" t="s">
        <v>22892</v>
      </c>
    </row>
    <row r="15108" spans="1:4" x14ac:dyDescent="0.25">
      <c r="A15108" s="4" t="str">
        <f>HYPERLINK("http://www.autodoc.ru/Web/price/art/VV94091450R?analog=on","VV94091450R")</f>
        <v>VV94091450R</v>
      </c>
      <c r="B15108" s="1" t="s">
        <v>22893</v>
      </c>
      <c r="C15108" s="1" t="s">
        <v>163</v>
      </c>
      <c r="D15108" t="s">
        <v>22894</v>
      </c>
    </row>
    <row r="15109" spans="1:4" x14ac:dyDescent="0.25">
      <c r="A15109" s="4" t="str">
        <f>HYPERLINK("http://www.autodoc.ru/Web/price/art/VV94091630Z?analog=on","VV94091630Z")</f>
        <v>VV94091630Z</v>
      </c>
      <c r="B15109" s="1" t="s">
        <v>22895</v>
      </c>
      <c r="C15109" s="1" t="s">
        <v>163</v>
      </c>
      <c r="D15109" t="s">
        <v>22896</v>
      </c>
    </row>
    <row r="15110" spans="1:4" x14ac:dyDescent="0.25">
      <c r="A15110" s="4" t="str">
        <f>HYPERLINK("http://www.autodoc.ru/Web/price/art/VV94091740WL?analog=on","VV94091740WL")</f>
        <v>VV94091740WL</v>
      </c>
      <c r="B15110" s="1" t="s">
        <v>22897</v>
      </c>
      <c r="C15110" s="1" t="s">
        <v>2671</v>
      </c>
      <c r="D15110" t="s">
        <v>22898</v>
      </c>
    </row>
    <row r="15111" spans="1:4" x14ac:dyDescent="0.25">
      <c r="A15111" s="4" t="str">
        <f>HYPERLINK("http://www.autodoc.ru/Web/price/art/VV94091740WR?analog=on","VV94091740WR")</f>
        <v>VV94091740WR</v>
      </c>
      <c r="B15111" s="1" t="s">
        <v>22899</v>
      </c>
      <c r="C15111" s="1" t="s">
        <v>2671</v>
      </c>
      <c r="D15111" t="s">
        <v>22900</v>
      </c>
    </row>
    <row r="15112" spans="1:4" x14ac:dyDescent="0.25">
      <c r="A15112" s="4" t="str">
        <f>HYPERLINK("http://www.autodoc.ru/Web/price/art/VV94091740YL?analog=on","VV94091740YL")</f>
        <v>VV94091740YL</v>
      </c>
      <c r="B15112" s="1" t="s">
        <v>22901</v>
      </c>
      <c r="C15112" s="1" t="s">
        <v>2655</v>
      </c>
      <c r="D15112" t="s">
        <v>22902</v>
      </c>
    </row>
    <row r="15113" spans="1:4" x14ac:dyDescent="0.25">
      <c r="A15113" s="4" t="str">
        <f>HYPERLINK("http://www.autodoc.ru/Web/price/art/VV94091740YR?analog=on","VV94091740YR")</f>
        <v>VV94091740YR</v>
      </c>
      <c r="B15113" s="1" t="s">
        <v>22903</v>
      </c>
      <c r="C15113" s="1" t="s">
        <v>2655</v>
      </c>
      <c r="D15113" t="s">
        <v>22904</v>
      </c>
    </row>
    <row r="15114" spans="1:4" x14ac:dyDescent="0.25">
      <c r="A15114" s="4" t="str">
        <f>HYPERLINK("http://www.autodoc.ru/Web/price/art/VV96095810L?analog=on","VV96095810L")</f>
        <v>VV96095810L</v>
      </c>
      <c r="B15114" s="1" t="s">
        <v>22905</v>
      </c>
      <c r="C15114" s="1" t="s">
        <v>1186</v>
      </c>
      <c r="D15114" t="s">
        <v>22906</v>
      </c>
    </row>
    <row r="15115" spans="1:4" x14ac:dyDescent="0.25">
      <c r="A15115" s="4" t="str">
        <f>HYPERLINK("http://www.autodoc.ru/Web/price/art/VV96095810R?analog=on","VV96095810R")</f>
        <v>VV96095810R</v>
      </c>
      <c r="B15115" s="1" t="s">
        <v>22907</v>
      </c>
      <c r="C15115" s="1" t="s">
        <v>1186</v>
      </c>
      <c r="D15115" t="s">
        <v>22908</v>
      </c>
    </row>
    <row r="15116" spans="1:4" x14ac:dyDescent="0.25">
      <c r="A15116" s="4" t="str">
        <f>HYPERLINK("http://www.autodoc.ru/Web/price/art/VV96094841Z?analog=on","VV96094841Z")</f>
        <v>VV96094841Z</v>
      </c>
      <c r="B15116" s="1" t="s">
        <v>22909</v>
      </c>
      <c r="C15116" s="1" t="s">
        <v>1143</v>
      </c>
      <c r="D15116" t="s">
        <v>22910</v>
      </c>
    </row>
    <row r="15117" spans="1:4" x14ac:dyDescent="0.25">
      <c r="A15117" s="4" t="str">
        <f>HYPERLINK("http://www.autodoc.ru/Web/price/art/VV74088850Z?analog=on","VV74088850Z")</f>
        <v>VV74088850Z</v>
      </c>
      <c r="B15117" s="1" t="s">
        <v>22767</v>
      </c>
      <c r="C15117" s="1" t="s">
        <v>2284</v>
      </c>
      <c r="D15117" t="s">
        <v>22768</v>
      </c>
    </row>
    <row r="15118" spans="1:4" x14ac:dyDescent="0.25">
      <c r="A15118" s="4" t="str">
        <f>HYPERLINK("http://www.autodoc.ru/Web/price/art/VV94092920?analog=on","VV94092920")</f>
        <v>VV94092920</v>
      </c>
      <c r="B15118" s="1" t="s">
        <v>22911</v>
      </c>
      <c r="C15118" s="1" t="s">
        <v>9954</v>
      </c>
      <c r="D15118" t="s">
        <v>22912</v>
      </c>
    </row>
    <row r="15119" spans="1:4" x14ac:dyDescent="0.25">
      <c r="A15119" s="4" t="str">
        <f>HYPERLINK("http://www.autodoc.ru/Web/price/art/VV94090940?analog=on","VV94090940")</f>
        <v>VV94090940</v>
      </c>
      <c r="B15119" s="1" t="s">
        <v>22913</v>
      </c>
      <c r="C15119" s="1" t="s">
        <v>344</v>
      </c>
      <c r="D15119" t="s">
        <v>22914</v>
      </c>
    </row>
    <row r="15120" spans="1:4" x14ac:dyDescent="0.25">
      <c r="A15120" s="4" t="str">
        <f>HYPERLINK("http://www.autodoc.ru/Web/price/art/VV96095990L?analog=on","VV96095990L")</f>
        <v>VV96095990L</v>
      </c>
      <c r="B15120" s="1" t="s">
        <v>22915</v>
      </c>
      <c r="C15120" s="1" t="s">
        <v>2838</v>
      </c>
      <c r="D15120" t="s">
        <v>22916</v>
      </c>
    </row>
    <row r="15121" spans="1:4" x14ac:dyDescent="0.25">
      <c r="A15121" s="4" t="str">
        <f>HYPERLINK("http://www.autodoc.ru/Web/price/art/VV96095990R?analog=on","VV96095990R")</f>
        <v>VV96095990R</v>
      </c>
      <c r="B15121" s="1" t="s">
        <v>22917</v>
      </c>
      <c r="C15121" s="1" t="s">
        <v>2838</v>
      </c>
      <c r="D15121" t="s">
        <v>22918</v>
      </c>
    </row>
    <row r="15122" spans="1:4" x14ac:dyDescent="0.25">
      <c r="A15122" s="3" t="s">
        <v>22919</v>
      </c>
      <c r="B15122" s="3"/>
      <c r="C15122" s="3"/>
      <c r="D15122" s="3"/>
    </row>
    <row r="15123" spans="1:4" x14ac:dyDescent="0.25">
      <c r="A15123" s="4" t="str">
        <f>HYPERLINK("http://www.autodoc.ru/Web/price/art/VVS4005000BL?analog=on","VVS4005000BL")</f>
        <v>VVS4005000BL</v>
      </c>
      <c r="B15123" s="1" t="s">
        <v>22920</v>
      </c>
      <c r="C15123" s="1" t="s">
        <v>725</v>
      </c>
      <c r="D15123" t="s">
        <v>22921</v>
      </c>
    </row>
    <row r="15124" spans="1:4" x14ac:dyDescent="0.25">
      <c r="A15124" s="4" t="str">
        <f>HYPERLINK("http://www.autodoc.ru/Web/price/art/VVS4005000BR?analog=on","VVS4005000BR")</f>
        <v>VVS4005000BR</v>
      </c>
      <c r="B15124" s="1" t="s">
        <v>22922</v>
      </c>
      <c r="C15124" s="1" t="s">
        <v>725</v>
      </c>
      <c r="D15124" t="s">
        <v>22923</v>
      </c>
    </row>
    <row r="15125" spans="1:4" x14ac:dyDescent="0.25">
      <c r="A15125" s="4" t="str">
        <f>HYPERLINK("http://www.autodoc.ru/Web/price/art/VVS4005001BL?analog=on","VVS4005001BL")</f>
        <v>VVS4005001BL</v>
      </c>
      <c r="B15125" s="1" t="s">
        <v>22924</v>
      </c>
      <c r="C15125" s="1" t="s">
        <v>725</v>
      </c>
      <c r="D15125" t="s">
        <v>22925</v>
      </c>
    </row>
    <row r="15126" spans="1:4" x14ac:dyDescent="0.25">
      <c r="A15126" s="4" t="str">
        <f>HYPERLINK("http://www.autodoc.ru/Web/price/art/VVS4005001BR?analog=on","VVS4005001BR")</f>
        <v>VVS4005001BR</v>
      </c>
      <c r="B15126" s="1" t="s">
        <v>22926</v>
      </c>
      <c r="C15126" s="1" t="s">
        <v>725</v>
      </c>
      <c r="D15126" t="s">
        <v>22927</v>
      </c>
    </row>
    <row r="15127" spans="1:4" x14ac:dyDescent="0.25">
      <c r="A15127" s="4" t="str">
        <f>HYPERLINK("http://www.autodoc.ru/Web/price/art/AI0A401070L?analog=on","AI0A401070L")</f>
        <v>AI0A401070L</v>
      </c>
      <c r="B15127" s="1" t="s">
        <v>1309</v>
      </c>
      <c r="C15127" s="1" t="s">
        <v>1310</v>
      </c>
      <c r="D15127" t="s">
        <v>1311</v>
      </c>
    </row>
    <row r="15128" spans="1:4" x14ac:dyDescent="0.25">
      <c r="A15128" s="4" t="str">
        <f>HYPERLINK("http://www.autodoc.ru/Web/price/art/AI0A401070R?analog=on","AI0A401070R")</f>
        <v>AI0A401070R</v>
      </c>
      <c r="B15128" s="1" t="s">
        <v>1312</v>
      </c>
      <c r="C15128" s="1" t="s">
        <v>1310</v>
      </c>
      <c r="D15128" t="s">
        <v>1313</v>
      </c>
    </row>
    <row r="15129" spans="1:4" x14ac:dyDescent="0.25">
      <c r="A15129" s="4" t="str">
        <f>HYPERLINK("http://www.autodoc.ru/Web/price/art/VVS4005100?analog=on","VVS4005100")</f>
        <v>VVS4005100</v>
      </c>
      <c r="B15129" s="1" t="s">
        <v>22928</v>
      </c>
      <c r="C15129" s="1" t="s">
        <v>862</v>
      </c>
      <c r="D15129" t="s">
        <v>22929</v>
      </c>
    </row>
    <row r="15130" spans="1:4" x14ac:dyDescent="0.25">
      <c r="A15130" s="4" t="str">
        <f>HYPERLINK("http://www.autodoc.ru/Web/price/art/VVS4005160X?analog=on","VVS4005160X")</f>
        <v>VVS4005160X</v>
      </c>
      <c r="B15130" s="1" t="s">
        <v>22930</v>
      </c>
      <c r="C15130" s="1" t="s">
        <v>725</v>
      </c>
      <c r="D15130" t="s">
        <v>22931</v>
      </c>
    </row>
    <row r="15131" spans="1:4" x14ac:dyDescent="0.25">
      <c r="A15131" s="4" t="str">
        <f>HYPERLINK("http://www.autodoc.ru/Web/price/art/VVS4005240?analog=on","VVS4005240")</f>
        <v>VVS4005240</v>
      </c>
      <c r="B15131" s="1" t="s">
        <v>22932</v>
      </c>
      <c r="C15131" s="1" t="s">
        <v>725</v>
      </c>
      <c r="D15131" t="s">
        <v>22933</v>
      </c>
    </row>
    <row r="15132" spans="1:4" x14ac:dyDescent="0.25">
      <c r="A15132" s="4" t="str">
        <f>HYPERLINK("http://www.autodoc.ru/Web/price/art/VVS4005241?analog=on","VVS4005241")</f>
        <v>VVS4005241</v>
      </c>
      <c r="B15132" s="1" t="s">
        <v>22934</v>
      </c>
      <c r="C15132" s="1" t="s">
        <v>725</v>
      </c>
      <c r="D15132" t="s">
        <v>22935</v>
      </c>
    </row>
    <row r="15133" spans="1:4" x14ac:dyDescent="0.25">
      <c r="A15133" s="4" t="str">
        <f>HYPERLINK("http://www.autodoc.ru/Web/price/art/VVS4005270L?analog=on","VVS4005270L")</f>
        <v>VVS4005270L</v>
      </c>
      <c r="B15133" s="1" t="s">
        <v>22936</v>
      </c>
      <c r="C15133" s="1" t="s">
        <v>725</v>
      </c>
      <c r="D15133" t="s">
        <v>22937</v>
      </c>
    </row>
    <row r="15134" spans="1:4" x14ac:dyDescent="0.25">
      <c r="A15134" s="4" t="str">
        <f>HYPERLINK("http://www.autodoc.ru/Web/price/art/VVS4005270R?analog=on","VVS4005270R")</f>
        <v>VVS4005270R</v>
      </c>
      <c r="B15134" s="1" t="s">
        <v>22938</v>
      </c>
      <c r="C15134" s="1" t="s">
        <v>725</v>
      </c>
      <c r="D15134" t="s">
        <v>22939</v>
      </c>
    </row>
    <row r="15135" spans="1:4" x14ac:dyDescent="0.25">
      <c r="A15135" s="4" t="str">
        <f>HYPERLINK("http://www.autodoc.ru/Web/price/art/VVS4005300L?analog=on","VVS4005300L")</f>
        <v>VVS4005300L</v>
      </c>
      <c r="B15135" s="1" t="s">
        <v>22940</v>
      </c>
      <c r="C15135" s="1" t="s">
        <v>725</v>
      </c>
      <c r="D15135" t="s">
        <v>22941</v>
      </c>
    </row>
    <row r="15136" spans="1:4" x14ac:dyDescent="0.25">
      <c r="A15136" s="4" t="str">
        <f>HYPERLINK("http://www.autodoc.ru/Web/price/art/VVS4005300R?analog=on","VVS4005300R")</f>
        <v>VVS4005300R</v>
      </c>
      <c r="B15136" s="1" t="s">
        <v>22942</v>
      </c>
      <c r="C15136" s="1" t="s">
        <v>725</v>
      </c>
      <c r="D15136" t="s">
        <v>22943</v>
      </c>
    </row>
    <row r="15137" spans="1:4" x14ac:dyDescent="0.25">
      <c r="A15137" s="4" t="str">
        <f>HYPERLINK("http://www.autodoc.ru/Web/price/art/VVS4005330?analog=on","VVS4005330")</f>
        <v>VVS4005330</v>
      </c>
      <c r="B15137" s="1" t="s">
        <v>22944</v>
      </c>
      <c r="C15137" s="1" t="s">
        <v>725</v>
      </c>
      <c r="D15137" t="s">
        <v>22945</v>
      </c>
    </row>
    <row r="15138" spans="1:4" x14ac:dyDescent="0.25">
      <c r="A15138" s="4" t="str">
        <f>HYPERLINK("http://www.autodoc.ru/Web/price/art/VVS4005380?analog=on","VVS4005380")</f>
        <v>VVS4005380</v>
      </c>
      <c r="B15138" s="1" t="s">
        <v>22946</v>
      </c>
      <c r="C15138" s="1" t="s">
        <v>725</v>
      </c>
      <c r="D15138" t="s">
        <v>22947</v>
      </c>
    </row>
    <row r="15139" spans="1:4" x14ac:dyDescent="0.25">
      <c r="A15139" s="4" t="str">
        <f>HYPERLINK("http://www.autodoc.ru/Web/price/art/VVS4005460L?analog=on","VVS4005460L")</f>
        <v>VVS4005460L</v>
      </c>
      <c r="B15139" s="1" t="s">
        <v>22948</v>
      </c>
      <c r="C15139" s="1" t="s">
        <v>862</v>
      </c>
      <c r="D15139" t="s">
        <v>22949</v>
      </c>
    </row>
    <row r="15140" spans="1:4" x14ac:dyDescent="0.25">
      <c r="A15140" s="4" t="str">
        <f>HYPERLINK("http://www.autodoc.ru/Web/price/art/VVS4005460R?analog=on","VVS4005460R")</f>
        <v>VVS4005460R</v>
      </c>
      <c r="B15140" s="1" t="s">
        <v>22950</v>
      </c>
      <c r="C15140" s="1" t="s">
        <v>862</v>
      </c>
      <c r="D15140" t="s">
        <v>22951</v>
      </c>
    </row>
    <row r="15141" spans="1:4" x14ac:dyDescent="0.25">
      <c r="A15141" s="4" t="str">
        <f>HYPERLINK("http://www.autodoc.ru/Web/price/art/FDFOC05810L?analog=on","FDFOC05810L")</f>
        <v>FDFOC05810L</v>
      </c>
      <c r="B15141" s="1" t="s">
        <v>6985</v>
      </c>
      <c r="C15141" s="1" t="s">
        <v>725</v>
      </c>
      <c r="D15141" t="s">
        <v>6986</v>
      </c>
    </row>
    <row r="15142" spans="1:4" x14ac:dyDescent="0.25">
      <c r="A15142" s="4" t="str">
        <f>HYPERLINK("http://www.autodoc.ru/Web/price/art/FDFOC05810R?analog=on","FDFOC05810R")</f>
        <v>FDFOC05810R</v>
      </c>
      <c r="B15142" s="1" t="s">
        <v>6987</v>
      </c>
      <c r="C15142" s="1" t="s">
        <v>725</v>
      </c>
      <c r="D15142" t="s">
        <v>6988</v>
      </c>
    </row>
    <row r="15143" spans="1:4" x14ac:dyDescent="0.25">
      <c r="A15143" s="4" t="str">
        <f>HYPERLINK("http://www.autodoc.ru/Web/price/art/VVS4005810L?analog=on","VVS4005810L")</f>
        <v>VVS4005810L</v>
      </c>
      <c r="B15143" s="1" t="s">
        <v>6989</v>
      </c>
      <c r="C15143" s="1" t="s">
        <v>725</v>
      </c>
      <c r="D15143" t="s">
        <v>6990</v>
      </c>
    </row>
    <row r="15144" spans="1:4" x14ac:dyDescent="0.25">
      <c r="A15144" s="4" t="str">
        <f>HYPERLINK("http://www.autodoc.ru/Web/price/art/VVS4005810R?analog=on","VVS4005810R")</f>
        <v>VVS4005810R</v>
      </c>
      <c r="B15144" s="1" t="s">
        <v>6991</v>
      </c>
      <c r="C15144" s="1" t="s">
        <v>725</v>
      </c>
      <c r="D15144" t="s">
        <v>6992</v>
      </c>
    </row>
    <row r="15145" spans="1:4" x14ac:dyDescent="0.25">
      <c r="A15145" s="4" t="str">
        <f>HYPERLINK("http://www.autodoc.ru/Web/price/art/MZX0304912?analog=on","MZX0304912")</f>
        <v>MZX0304912</v>
      </c>
      <c r="B15145" s="1" t="s">
        <v>7003</v>
      </c>
      <c r="C15145" s="1" t="s">
        <v>707</v>
      </c>
      <c r="D15145" t="s">
        <v>7009</v>
      </c>
    </row>
    <row r="15146" spans="1:4" x14ac:dyDescent="0.25">
      <c r="A15146" s="4" t="str">
        <f>HYPERLINK("http://www.autodoc.ru/Web/price/art/MZX0304913?analog=on","MZX0304913")</f>
        <v>MZX0304913</v>
      </c>
      <c r="B15146" s="1" t="s">
        <v>7003</v>
      </c>
      <c r="C15146" s="1" t="s">
        <v>707</v>
      </c>
      <c r="D15146" t="s">
        <v>6998</v>
      </c>
    </row>
    <row r="15147" spans="1:4" x14ac:dyDescent="0.25">
      <c r="A15147" s="4" t="str">
        <f>HYPERLINK("http://www.autodoc.ru/Web/price/art/FDFOC04970?analog=on","FDFOC04970")</f>
        <v>FDFOC04970</v>
      </c>
      <c r="B15147" s="1" t="s">
        <v>7029</v>
      </c>
      <c r="C15147" s="1" t="s">
        <v>707</v>
      </c>
      <c r="D15147" t="s">
        <v>7030</v>
      </c>
    </row>
    <row r="15148" spans="1:4" x14ac:dyDescent="0.25">
      <c r="A15148" s="4" t="str">
        <f>HYPERLINK("http://www.autodoc.ru/Web/price/art/FDFOC04971?analog=on","FDFOC04971")</f>
        <v>FDFOC04971</v>
      </c>
      <c r="B15148" s="1" t="s">
        <v>7031</v>
      </c>
      <c r="C15148" s="1" t="s">
        <v>707</v>
      </c>
      <c r="D15148" t="s">
        <v>7032</v>
      </c>
    </row>
    <row r="15149" spans="1:4" x14ac:dyDescent="0.25">
      <c r="A15149" s="3" t="s">
        <v>22952</v>
      </c>
      <c r="B15149" s="3"/>
      <c r="C15149" s="3"/>
      <c r="D15149" s="3"/>
    </row>
    <row r="15150" spans="1:4" x14ac:dyDescent="0.25">
      <c r="A15150" s="4" t="str">
        <f>HYPERLINK("http://www.autodoc.ru/Web/price/art/VVS4096000L?analog=on","VVS4096000L")</f>
        <v>VVS4096000L</v>
      </c>
      <c r="B15150" s="1" t="s">
        <v>22953</v>
      </c>
      <c r="C15150" s="1" t="s">
        <v>10657</v>
      </c>
      <c r="D15150" t="s">
        <v>22954</v>
      </c>
    </row>
    <row r="15151" spans="1:4" x14ac:dyDescent="0.25">
      <c r="A15151" s="4" t="str">
        <f>HYPERLINK("http://www.autodoc.ru/Web/price/art/VVS4001000BL?analog=on","VVS4001000BL")</f>
        <v>VVS4001000BL</v>
      </c>
      <c r="B15151" s="1" t="s">
        <v>22955</v>
      </c>
      <c r="C15151" s="1" t="s">
        <v>618</v>
      </c>
      <c r="D15151" t="s">
        <v>22956</v>
      </c>
    </row>
    <row r="15152" spans="1:4" x14ac:dyDescent="0.25">
      <c r="A15152" s="4" t="str">
        <f>HYPERLINK("http://www.autodoc.ru/Web/price/art/VVS4003000BL?analog=on","VVS4003000BL")</f>
        <v>VVS4003000BL</v>
      </c>
      <c r="B15152" s="1" t="s">
        <v>22957</v>
      </c>
      <c r="C15152" s="1" t="s">
        <v>1365</v>
      </c>
      <c r="D15152" t="s">
        <v>22956</v>
      </c>
    </row>
    <row r="15153" spans="1:4" x14ac:dyDescent="0.25">
      <c r="A15153" s="4" t="str">
        <f>HYPERLINK("http://www.autodoc.ru/Web/price/art/VVS4098000L?analog=on","VVS4098000L")</f>
        <v>VVS4098000L</v>
      </c>
      <c r="B15153" s="1" t="s">
        <v>22958</v>
      </c>
      <c r="C15153" s="1" t="s">
        <v>3226</v>
      </c>
      <c r="D15153" t="s">
        <v>22959</v>
      </c>
    </row>
    <row r="15154" spans="1:4" x14ac:dyDescent="0.25">
      <c r="A15154" s="4" t="str">
        <f>HYPERLINK("http://www.autodoc.ru/Web/price/art/VVS4096000R?analog=on","VVS4096000R")</f>
        <v>VVS4096000R</v>
      </c>
      <c r="B15154" s="1" t="s">
        <v>22960</v>
      </c>
      <c r="C15154" s="1" t="s">
        <v>10657</v>
      </c>
      <c r="D15154" t="s">
        <v>22961</v>
      </c>
    </row>
    <row r="15155" spans="1:4" x14ac:dyDescent="0.25">
      <c r="A15155" s="4" t="str">
        <f>HYPERLINK("http://www.autodoc.ru/Web/price/art/VVS4001000BR?analog=on","VVS4001000BR")</f>
        <v>VVS4001000BR</v>
      </c>
      <c r="B15155" s="1" t="s">
        <v>22962</v>
      </c>
      <c r="C15155" s="1" t="s">
        <v>618</v>
      </c>
      <c r="D15155" t="s">
        <v>22963</v>
      </c>
    </row>
    <row r="15156" spans="1:4" x14ac:dyDescent="0.25">
      <c r="A15156" s="4" t="str">
        <f>HYPERLINK("http://www.autodoc.ru/Web/price/art/VVS4003000BR?analog=on","VVS4003000BR")</f>
        <v>VVS4003000BR</v>
      </c>
      <c r="B15156" s="1" t="s">
        <v>22964</v>
      </c>
      <c r="C15156" s="1" t="s">
        <v>1365</v>
      </c>
      <c r="D15156" t="s">
        <v>22963</v>
      </c>
    </row>
    <row r="15157" spans="1:4" x14ac:dyDescent="0.25">
      <c r="A15157" s="4" t="str">
        <f>HYPERLINK("http://www.autodoc.ru/Web/price/art/VVS4098000R?analog=on","VVS4098000R")</f>
        <v>VVS4098000R</v>
      </c>
      <c r="B15157" s="1" t="s">
        <v>22965</v>
      </c>
      <c r="C15157" s="1" t="s">
        <v>3226</v>
      </c>
      <c r="D15157" t="s">
        <v>22966</v>
      </c>
    </row>
    <row r="15158" spans="1:4" x14ac:dyDescent="0.25">
      <c r="A15158" s="4" t="str">
        <f>HYPERLINK("http://www.autodoc.ru/Web/price/art/VVS4096001BN?analog=on","VVS4096001BN")</f>
        <v>VVS4096001BN</v>
      </c>
      <c r="C15158" s="1" t="s">
        <v>10657</v>
      </c>
      <c r="D15158" t="s">
        <v>22967</v>
      </c>
    </row>
    <row r="15159" spans="1:4" x14ac:dyDescent="0.25">
      <c r="A15159" s="4" t="str">
        <f>HYPERLINK("http://www.autodoc.ru/Web/price/art/VVS4096030L?analog=on","VVS4096030L")</f>
        <v>VVS4096030L</v>
      </c>
      <c r="B15159" s="1" t="s">
        <v>22968</v>
      </c>
      <c r="C15159" s="1" t="s">
        <v>10657</v>
      </c>
      <c r="D15159" t="s">
        <v>22969</v>
      </c>
    </row>
    <row r="15160" spans="1:4" x14ac:dyDescent="0.25">
      <c r="A15160" s="4" t="str">
        <f>HYPERLINK("http://www.autodoc.ru/Web/price/art/VVS4098030L?analog=on","VVS4098030L")</f>
        <v>VVS4098030L</v>
      </c>
      <c r="B15160" s="1" t="s">
        <v>22970</v>
      </c>
      <c r="C15160" s="1" t="s">
        <v>3243</v>
      </c>
      <c r="D15160" t="s">
        <v>22969</v>
      </c>
    </row>
    <row r="15161" spans="1:4" x14ac:dyDescent="0.25">
      <c r="A15161" s="4" t="str">
        <f>HYPERLINK("http://www.autodoc.ru/Web/price/art/VVS4001030BL?analog=on","VVS4001030BL")</f>
        <v>VVS4001030BL</v>
      </c>
      <c r="B15161" s="1" t="s">
        <v>22971</v>
      </c>
      <c r="C15161" s="1" t="s">
        <v>618</v>
      </c>
      <c r="D15161" t="s">
        <v>22972</v>
      </c>
    </row>
    <row r="15162" spans="1:4" x14ac:dyDescent="0.25">
      <c r="A15162" s="4" t="str">
        <f>HYPERLINK("http://www.autodoc.ru/Web/price/art/VVS4096030R?analog=on","VVS4096030R")</f>
        <v>VVS4096030R</v>
      </c>
      <c r="B15162" s="1" t="s">
        <v>22973</v>
      </c>
      <c r="C15162" s="1" t="s">
        <v>10657</v>
      </c>
      <c r="D15162" t="s">
        <v>22974</v>
      </c>
    </row>
    <row r="15163" spans="1:4" x14ac:dyDescent="0.25">
      <c r="A15163" s="4" t="str">
        <f>HYPERLINK("http://www.autodoc.ru/Web/price/art/VVS4098030R?analog=on","VVS4098030R")</f>
        <v>VVS4098030R</v>
      </c>
      <c r="B15163" s="1" t="s">
        <v>22975</v>
      </c>
      <c r="C15163" s="1" t="s">
        <v>3243</v>
      </c>
      <c r="D15163" t="s">
        <v>22974</v>
      </c>
    </row>
    <row r="15164" spans="1:4" x14ac:dyDescent="0.25">
      <c r="A15164" s="4" t="str">
        <f>HYPERLINK("http://www.autodoc.ru/Web/price/art/VVS4001030BR?analog=on","VVS4001030BR")</f>
        <v>VVS4001030BR</v>
      </c>
      <c r="B15164" s="1" t="s">
        <v>22976</v>
      </c>
      <c r="C15164" s="1" t="s">
        <v>618</v>
      </c>
      <c r="D15164" t="s">
        <v>22977</v>
      </c>
    </row>
    <row r="15165" spans="1:4" x14ac:dyDescent="0.25">
      <c r="A15165" s="4" t="str">
        <f>HYPERLINK("http://www.autodoc.ru/Web/price/art/VVS4001050YL?analog=on","VVS4001050YL")</f>
        <v>VVS4001050YL</v>
      </c>
      <c r="B15165" s="1" t="s">
        <v>22978</v>
      </c>
      <c r="C15165" s="1" t="s">
        <v>618</v>
      </c>
      <c r="D15165" t="s">
        <v>22979</v>
      </c>
    </row>
    <row r="15166" spans="1:4" x14ac:dyDescent="0.25">
      <c r="A15166" s="4" t="str">
        <f>HYPERLINK("http://www.autodoc.ru/Web/price/art/VVS4096050YL?analog=on","VVS4096050YL")</f>
        <v>VVS4096050YL</v>
      </c>
      <c r="B15166" s="1" t="s">
        <v>22980</v>
      </c>
      <c r="C15166" s="1" t="s">
        <v>615</v>
      </c>
      <c r="D15166" t="s">
        <v>22979</v>
      </c>
    </row>
    <row r="15167" spans="1:4" x14ac:dyDescent="0.25">
      <c r="A15167" s="4" t="str">
        <f>HYPERLINK("http://www.autodoc.ru/Web/price/art/VVS4001050YR?analog=on","VVS4001050YR")</f>
        <v>VVS4001050YR</v>
      </c>
      <c r="B15167" s="1" t="s">
        <v>22981</v>
      </c>
      <c r="C15167" s="1" t="s">
        <v>618</v>
      </c>
      <c r="D15167" t="s">
        <v>22982</v>
      </c>
    </row>
    <row r="15168" spans="1:4" x14ac:dyDescent="0.25">
      <c r="A15168" s="4" t="str">
        <f>HYPERLINK("http://www.autodoc.ru/Web/price/art/VVS4096050YR?analog=on","VVS4096050YR")</f>
        <v>VVS4096050YR</v>
      </c>
      <c r="B15168" s="1" t="s">
        <v>22983</v>
      </c>
      <c r="C15168" s="1" t="s">
        <v>615</v>
      </c>
      <c r="D15168" t="s">
        <v>22982</v>
      </c>
    </row>
    <row r="15169" spans="1:4" x14ac:dyDescent="0.25">
      <c r="A15169" s="4" t="str">
        <f>HYPERLINK("http://www.autodoc.ru/Web/price/art/VVS4098070L?analog=on","VVS4098070L")</f>
        <v>VVS4098070L</v>
      </c>
      <c r="B15169" s="1" t="s">
        <v>22984</v>
      </c>
      <c r="C15169" s="1" t="s">
        <v>3243</v>
      </c>
      <c r="D15169" t="s">
        <v>22985</v>
      </c>
    </row>
    <row r="15170" spans="1:4" x14ac:dyDescent="0.25">
      <c r="A15170" s="4" t="str">
        <f>HYPERLINK("http://www.autodoc.ru/Web/price/art/VVS4001070L?analog=on","VVS4001070L")</f>
        <v>VVS4001070L</v>
      </c>
      <c r="B15170" s="1" t="s">
        <v>22986</v>
      </c>
      <c r="C15170" s="1" t="s">
        <v>618</v>
      </c>
      <c r="D15170" t="s">
        <v>22985</v>
      </c>
    </row>
    <row r="15171" spans="1:4" x14ac:dyDescent="0.25">
      <c r="A15171" s="4" t="str">
        <f>HYPERLINK("http://www.autodoc.ru/Web/price/art/VVS4001070R?analog=on","VVS4001070R")</f>
        <v>VVS4001070R</v>
      </c>
      <c r="B15171" s="1" t="s">
        <v>22987</v>
      </c>
      <c r="C15171" s="1" t="s">
        <v>618</v>
      </c>
      <c r="D15171" t="s">
        <v>22988</v>
      </c>
    </row>
    <row r="15172" spans="1:4" x14ac:dyDescent="0.25">
      <c r="A15172" s="4" t="str">
        <f>HYPERLINK("http://www.autodoc.ru/Web/price/art/VVS4098070R?analog=on","VVS4098070R")</f>
        <v>VVS4098070R</v>
      </c>
      <c r="B15172" s="1" t="s">
        <v>22989</v>
      </c>
      <c r="C15172" s="1" t="s">
        <v>3243</v>
      </c>
      <c r="D15172" t="s">
        <v>22988</v>
      </c>
    </row>
    <row r="15173" spans="1:4" x14ac:dyDescent="0.25">
      <c r="A15173" s="4" t="str">
        <f>HYPERLINK("http://www.autodoc.ru/Web/price/art/VVS4096100H?analog=on","VVS4096100H")</f>
        <v>VVS4096100H</v>
      </c>
      <c r="B15173" s="1" t="s">
        <v>22990</v>
      </c>
      <c r="C15173" s="1" t="s">
        <v>656</v>
      </c>
      <c r="D15173" t="s">
        <v>22991</v>
      </c>
    </row>
    <row r="15174" spans="1:4" x14ac:dyDescent="0.25">
      <c r="A15174" s="4" t="str">
        <f>HYPERLINK("http://www.autodoc.ru/Web/price/art/VVS4096160X?analog=on","VVS4096160X")</f>
        <v>VVS4096160X</v>
      </c>
      <c r="B15174" s="1" t="s">
        <v>22992</v>
      </c>
      <c r="C15174" s="1" t="s">
        <v>615</v>
      </c>
      <c r="D15174" t="s">
        <v>22993</v>
      </c>
    </row>
    <row r="15175" spans="1:4" x14ac:dyDescent="0.25">
      <c r="A15175" s="4" t="str">
        <f>HYPERLINK("http://www.autodoc.ru/Web/price/art/VVS4096240?analog=on","VVS4096240")</f>
        <v>VVS4096240</v>
      </c>
      <c r="B15175" s="1" t="s">
        <v>22994</v>
      </c>
      <c r="C15175" s="1" t="s">
        <v>656</v>
      </c>
      <c r="D15175" t="s">
        <v>22995</v>
      </c>
    </row>
    <row r="15176" spans="1:4" x14ac:dyDescent="0.25">
      <c r="A15176" s="4" t="str">
        <f>HYPERLINK("http://www.autodoc.ru/Web/price/art/VVS4096270L?analog=on","VVS4096270L")</f>
        <v>VVS4096270L</v>
      </c>
      <c r="B15176" s="1" t="s">
        <v>22996</v>
      </c>
      <c r="C15176" s="1" t="s">
        <v>615</v>
      </c>
      <c r="D15176" t="s">
        <v>22997</v>
      </c>
    </row>
    <row r="15177" spans="1:4" x14ac:dyDescent="0.25">
      <c r="A15177" s="4" t="str">
        <f>HYPERLINK("http://www.autodoc.ru/Web/price/art/VVS4096270R?analog=on","VVS4096270R")</f>
        <v>VVS4096270R</v>
      </c>
      <c r="B15177" s="1" t="s">
        <v>22998</v>
      </c>
      <c r="C15177" s="1" t="s">
        <v>615</v>
      </c>
      <c r="D15177" t="s">
        <v>22999</v>
      </c>
    </row>
    <row r="15178" spans="1:4" x14ac:dyDescent="0.25">
      <c r="A15178" s="4" t="str">
        <f>HYPERLINK("http://www.autodoc.ru/Web/price/art/VVS4096300L?analog=on","VVS4096300L")</f>
        <v>VVS4096300L</v>
      </c>
      <c r="B15178" s="1" t="s">
        <v>23000</v>
      </c>
      <c r="C15178" s="1" t="s">
        <v>656</v>
      </c>
      <c r="D15178" t="s">
        <v>23001</v>
      </c>
    </row>
    <row r="15179" spans="1:4" x14ac:dyDescent="0.25">
      <c r="A15179" s="4" t="str">
        <f>HYPERLINK("http://www.autodoc.ru/Web/price/art/VVS4096300R?analog=on","VVS4096300R")</f>
        <v>VVS4096300R</v>
      </c>
      <c r="B15179" s="1" t="s">
        <v>23002</v>
      </c>
      <c r="C15179" s="1" t="s">
        <v>656</v>
      </c>
      <c r="D15179" t="s">
        <v>23003</v>
      </c>
    </row>
    <row r="15180" spans="1:4" x14ac:dyDescent="0.25">
      <c r="A15180" s="4" t="str">
        <f>HYPERLINK("http://www.autodoc.ru/Web/price/art/VVS4096330?analog=on","VVS4096330")</f>
        <v>VVS4096330</v>
      </c>
      <c r="B15180" s="1" t="s">
        <v>23004</v>
      </c>
      <c r="C15180" s="1" t="s">
        <v>656</v>
      </c>
      <c r="D15180" t="s">
        <v>23005</v>
      </c>
    </row>
    <row r="15181" spans="1:4" x14ac:dyDescent="0.25">
      <c r="A15181" s="4" t="str">
        <f>HYPERLINK("http://www.autodoc.ru/Web/price/art/VVS4096450L?analog=on","VVS4096450L")</f>
        <v>VVS4096450L</v>
      </c>
      <c r="B15181" s="1" t="s">
        <v>23006</v>
      </c>
      <c r="C15181" s="1" t="s">
        <v>656</v>
      </c>
      <c r="D15181" t="s">
        <v>23007</v>
      </c>
    </row>
    <row r="15182" spans="1:4" x14ac:dyDescent="0.25">
      <c r="A15182" s="4" t="str">
        <f>HYPERLINK("http://www.autodoc.ru/Web/price/art/VVS4096450R?analog=on","VVS4096450R")</f>
        <v>VVS4096450R</v>
      </c>
      <c r="B15182" s="1" t="s">
        <v>23008</v>
      </c>
      <c r="C15182" s="1" t="s">
        <v>656</v>
      </c>
      <c r="D15182" t="s">
        <v>23009</v>
      </c>
    </row>
    <row r="15183" spans="1:4" x14ac:dyDescent="0.25">
      <c r="A15183" s="4" t="str">
        <f>HYPERLINK("http://www.autodoc.ru/Web/price/art/VVS4096451XL?analog=on","VVS4096451XL")</f>
        <v>VVS4096451XL</v>
      </c>
      <c r="B15183" s="1" t="s">
        <v>23010</v>
      </c>
      <c r="C15183" s="1" t="s">
        <v>656</v>
      </c>
      <c r="D15183" t="s">
        <v>23011</v>
      </c>
    </row>
    <row r="15184" spans="1:4" x14ac:dyDescent="0.25">
      <c r="A15184" s="4" t="str">
        <f>HYPERLINK("http://www.autodoc.ru/Web/price/art/VVS4096451XR?analog=on","VVS4096451XR")</f>
        <v>VVS4096451XR</v>
      </c>
      <c r="B15184" s="1" t="s">
        <v>23012</v>
      </c>
      <c r="C15184" s="1" t="s">
        <v>656</v>
      </c>
      <c r="D15184" t="s">
        <v>23013</v>
      </c>
    </row>
    <row r="15185" spans="1:4" x14ac:dyDescent="0.25">
      <c r="A15185" s="4" t="str">
        <f>HYPERLINK("http://www.autodoc.ru/Web/price/art/VVS4096480L?analog=on","VVS4096480L")</f>
        <v>VVS4096480L</v>
      </c>
      <c r="C15185" s="1" t="s">
        <v>615</v>
      </c>
      <c r="D15185" t="s">
        <v>23014</v>
      </c>
    </row>
    <row r="15186" spans="1:4" x14ac:dyDescent="0.25">
      <c r="A15186" s="4" t="str">
        <f>HYPERLINK("http://www.autodoc.ru/Web/price/art/VVS4096480R?analog=on","VVS4096480R")</f>
        <v>VVS4096480R</v>
      </c>
      <c r="C15186" s="1" t="s">
        <v>615</v>
      </c>
      <c r="D15186" t="s">
        <v>23015</v>
      </c>
    </row>
    <row r="15187" spans="1:4" x14ac:dyDescent="0.25">
      <c r="A15187" s="4" t="str">
        <f>HYPERLINK("http://www.autodoc.ru/Web/price/art/VVS4096490L?analog=on","VVS4096490L")</f>
        <v>VVS4096490L</v>
      </c>
      <c r="C15187" s="1" t="s">
        <v>615</v>
      </c>
      <c r="D15187" t="s">
        <v>23016</v>
      </c>
    </row>
    <row r="15188" spans="1:4" x14ac:dyDescent="0.25">
      <c r="A15188" s="4" t="str">
        <f>HYPERLINK("http://www.autodoc.ru/Web/price/art/VVS4096490R?analog=on","VVS4096490R")</f>
        <v>VVS4096490R</v>
      </c>
      <c r="C15188" s="1" t="s">
        <v>615</v>
      </c>
      <c r="D15188" t="s">
        <v>23017</v>
      </c>
    </row>
    <row r="15189" spans="1:4" x14ac:dyDescent="0.25">
      <c r="A15189" s="4" t="str">
        <f>HYPERLINK("http://www.autodoc.ru/Web/price/art/MBCAR99810L?analog=on","MBCAR99810L")</f>
        <v>MBCAR99810L</v>
      </c>
      <c r="B15189" s="1" t="s">
        <v>23018</v>
      </c>
      <c r="C15189" s="1" t="s">
        <v>3589</v>
      </c>
      <c r="D15189" t="s">
        <v>23019</v>
      </c>
    </row>
    <row r="15190" spans="1:4" x14ac:dyDescent="0.25">
      <c r="A15190" s="4" t="str">
        <f>HYPERLINK("http://www.autodoc.ru/Web/price/art/MBCAR99810R?analog=on","MBCAR99810R")</f>
        <v>MBCAR99810R</v>
      </c>
      <c r="B15190" s="1" t="s">
        <v>23020</v>
      </c>
      <c r="C15190" s="1" t="s">
        <v>3589</v>
      </c>
      <c r="D15190" t="s">
        <v>23021</v>
      </c>
    </row>
    <row r="15191" spans="1:4" x14ac:dyDescent="0.25">
      <c r="A15191" s="4" t="str">
        <f>HYPERLINK("http://www.autodoc.ru/Web/price/art/VVS4001810L?analog=on","VVS4001810L")</f>
        <v>VVS4001810L</v>
      </c>
      <c r="B15191" s="1" t="s">
        <v>23022</v>
      </c>
      <c r="C15191" s="1" t="s">
        <v>618</v>
      </c>
      <c r="D15191" t="s">
        <v>23023</v>
      </c>
    </row>
    <row r="15192" spans="1:4" x14ac:dyDescent="0.25">
      <c r="A15192" s="4" t="str">
        <f>HYPERLINK("http://www.autodoc.ru/Web/price/art/VVS4001810R?analog=on","VVS4001810R")</f>
        <v>VVS4001810R</v>
      </c>
      <c r="B15192" s="1" t="s">
        <v>23024</v>
      </c>
      <c r="C15192" s="1" t="s">
        <v>618</v>
      </c>
      <c r="D15192" t="s">
        <v>23025</v>
      </c>
    </row>
    <row r="15193" spans="1:4" x14ac:dyDescent="0.25">
      <c r="A15193" s="4" t="str">
        <f>HYPERLINK("http://www.autodoc.ru/Web/price/art/VVS4093910?analog=on","VVS4093910")</f>
        <v>VVS4093910</v>
      </c>
      <c r="B15193" s="1" t="s">
        <v>23026</v>
      </c>
      <c r="C15193" s="1" t="s">
        <v>5868</v>
      </c>
      <c r="D15193" t="s">
        <v>23027</v>
      </c>
    </row>
    <row r="15194" spans="1:4" x14ac:dyDescent="0.25">
      <c r="A15194" s="4" t="str">
        <f>HYPERLINK("http://www.autodoc.ru/Web/price/art/MBCAR95914?analog=on","MBCAR95914")</f>
        <v>MBCAR95914</v>
      </c>
      <c r="B15194" s="1" t="s">
        <v>23028</v>
      </c>
      <c r="C15194" s="1" t="s">
        <v>23029</v>
      </c>
      <c r="D15194" t="s">
        <v>23030</v>
      </c>
    </row>
    <row r="15195" spans="1:4" x14ac:dyDescent="0.25">
      <c r="A15195" s="4" t="str">
        <f>HYPERLINK("http://www.autodoc.ru/Web/price/art/VVS4096920?analog=on","VVS4096920")</f>
        <v>VVS4096920</v>
      </c>
      <c r="B15195" s="1" t="s">
        <v>23031</v>
      </c>
      <c r="C15195" s="1" t="s">
        <v>656</v>
      </c>
      <c r="D15195" t="s">
        <v>23032</v>
      </c>
    </row>
    <row r="15196" spans="1:4" x14ac:dyDescent="0.25">
      <c r="A15196" s="4" t="str">
        <f>HYPERLINK("http://www.autodoc.ru/Web/price/art/VVS4096921?analog=on","VVS4096921")</f>
        <v>VVS4096921</v>
      </c>
      <c r="B15196" s="1" t="s">
        <v>23033</v>
      </c>
      <c r="C15196" s="1" t="s">
        <v>656</v>
      </c>
      <c r="D15196" t="s">
        <v>23034</v>
      </c>
    </row>
    <row r="15197" spans="1:4" x14ac:dyDescent="0.25">
      <c r="A15197" s="4" t="str">
        <f>HYPERLINK("http://www.autodoc.ru/Web/price/art/VVS4096940?analog=on","VVS4096940")</f>
        <v>VVS4096940</v>
      </c>
      <c r="B15197" s="1" t="s">
        <v>23035</v>
      </c>
      <c r="C15197" s="1" t="s">
        <v>656</v>
      </c>
      <c r="D15197" t="s">
        <v>23036</v>
      </c>
    </row>
    <row r="15198" spans="1:4" x14ac:dyDescent="0.25">
      <c r="A15198" s="4" t="str">
        <f>HYPERLINK("http://www.autodoc.ru/Web/price/art/VVS4096970?analog=on","VVS4096970")</f>
        <v>VVS4096970</v>
      </c>
      <c r="B15198" s="1" t="s">
        <v>23037</v>
      </c>
      <c r="C15198" s="1" t="s">
        <v>2617</v>
      </c>
      <c r="D15198" t="s">
        <v>23038</v>
      </c>
    </row>
    <row r="15199" spans="1:4" x14ac:dyDescent="0.25">
      <c r="A15199" s="3" t="s">
        <v>23039</v>
      </c>
      <c r="B15199" s="3"/>
      <c r="C15199" s="3"/>
      <c r="D15199" s="3"/>
    </row>
    <row r="15200" spans="1:4" x14ac:dyDescent="0.25">
      <c r="A15200" s="4" t="str">
        <f>HYPERLINK("http://www.autodoc.ru/Web/price/art/VVS4008000SGL?analog=on","VVS4008000SGL")</f>
        <v>VVS4008000SGL</v>
      </c>
      <c r="B15200" s="1" t="s">
        <v>23040</v>
      </c>
      <c r="C15200" s="1" t="s">
        <v>483</v>
      </c>
      <c r="D15200" t="s">
        <v>23041</v>
      </c>
    </row>
    <row r="15201" spans="1:4" x14ac:dyDescent="0.25">
      <c r="A15201" s="4" t="str">
        <f>HYPERLINK("http://www.autodoc.ru/Web/price/art/VVS4008000SGR?analog=on","VVS4008000SGR")</f>
        <v>VVS4008000SGR</v>
      </c>
      <c r="B15201" s="1" t="s">
        <v>23042</v>
      </c>
      <c r="C15201" s="1" t="s">
        <v>483</v>
      </c>
      <c r="D15201" t="s">
        <v>23043</v>
      </c>
    </row>
    <row r="15202" spans="1:4" x14ac:dyDescent="0.25">
      <c r="A15202" s="4" t="str">
        <f>HYPERLINK("http://www.autodoc.ru/Web/price/art/VVS4008070L?analog=on","VVS4008070L")</f>
        <v>VVS4008070L</v>
      </c>
      <c r="B15202" s="1" t="s">
        <v>23044</v>
      </c>
      <c r="C15202" s="1" t="s">
        <v>483</v>
      </c>
      <c r="D15202" t="s">
        <v>23045</v>
      </c>
    </row>
    <row r="15203" spans="1:4" x14ac:dyDescent="0.25">
      <c r="A15203" s="4" t="str">
        <f>HYPERLINK("http://www.autodoc.ru/Web/price/art/VVS4008070R?analog=on","VVS4008070R")</f>
        <v>VVS4008070R</v>
      </c>
      <c r="B15203" s="1" t="s">
        <v>23046</v>
      </c>
      <c r="C15203" s="1" t="s">
        <v>483</v>
      </c>
      <c r="D15203" t="s">
        <v>23047</v>
      </c>
    </row>
    <row r="15204" spans="1:4" x14ac:dyDescent="0.25">
      <c r="A15204" s="4" t="str">
        <f>HYPERLINK("http://www.autodoc.ru/Web/price/art/VVS4008160?analog=on","VVS4008160")</f>
        <v>VVS4008160</v>
      </c>
      <c r="B15204" s="1" t="s">
        <v>23048</v>
      </c>
      <c r="C15204" s="1" t="s">
        <v>483</v>
      </c>
      <c r="D15204" t="s">
        <v>23049</v>
      </c>
    </row>
    <row r="15205" spans="1:4" x14ac:dyDescent="0.25">
      <c r="A15205" s="4" t="str">
        <f>HYPERLINK("http://www.autodoc.ru/Web/price/art/VVS4008460L?analog=on","VVS4008460L")</f>
        <v>VVS4008460L</v>
      </c>
      <c r="B15205" s="1" t="s">
        <v>23050</v>
      </c>
      <c r="C15205" s="1" t="s">
        <v>483</v>
      </c>
      <c r="D15205" t="s">
        <v>23051</v>
      </c>
    </row>
    <row r="15206" spans="1:4" x14ac:dyDescent="0.25">
      <c r="A15206" s="4" t="str">
        <f>HYPERLINK("http://www.autodoc.ru/Web/price/art/VVS4008460R?analog=on","VVS4008460R")</f>
        <v>VVS4008460R</v>
      </c>
      <c r="B15206" s="1" t="s">
        <v>23052</v>
      </c>
      <c r="C15206" s="1" t="s">
        <v>483</v>
      </c>
      <c r="D15206" t="s">
        <v>23053</v>
      </c>
    </row>
    <row r="15207" spans="1:4" x14ac:dyDescent="0.25">
      <c r="A15207" s="4" t="str">
        <f>HYPERLINK("http://www.autodoc.ru/Web/price/art/VVS6010460L?analog=on","VVS6010460L")</f>
        <v>VVS6010460L</v>
      </c>
      <c r="B15207" s="1" t="s">
        <v>23054</v>
      </c>
      <c r="C15207" s="1" t="s">
        <v>437</v>
      </c>
      <c r="D15207" t="s">
        <v>23055</v>
      </c>
    </row>
    <row r="15208" spans="1:4" x14ac:dyDescent="0.25">
      <c r="A15208" s="4" t="str">
        <f>HYPERLINK("http://www.autodoc.ru/Web/price/art/VVS6010460R?analog=on","VVS6010460R")</f>
        <v>VVS6010460R</v>
      </c>
      <c r="B15208" s="1" t="s">
        <v>23056</v>
      </c>
      <c r="C15208" s="1" t="s">
        <v>437</v>
      </c>
      <c r="D15208" t="s">
        <v>23057</v>
      </c>
    </row>
    <row r="15209" spans="1:4" x14ac:dyDescent="0.25">
      <c r="A15209" s="3" t="s">
        <v>23058</v>
      </c>
      <c r="B15209" s="3"/>
      <c r="C15209" s="3"/>
      <c r="D15209" s="3"/>
    </row>
    <row r="15210" spans="1:4" x14ac:dyDescent="0.25">
      <c r="A15210" s="4" t="str">
        <f>HYPERLINK("http://www.autodoc.ru/Web/price/art/VVS6005000BL?analog=on","VVS6005000BL")</f>
        <v>VVS6005000BL</v>
      </c>
      <c r="B15210" s="1" t="s">
        <v>23059</v>
      </c>
      <c r="C15210" s="1" t="s">
        <v>11796</v>
      </c>
      <c r="D15210" t="s">
        <v>23060</v>
      </c>
    </row>
    <row r="15211" spans="1:4" x14ac:dyDescent="0.25">
      <c r="A15211" s="4" t="str">
        <f>HYPERLINK("http://www.autodoc.ru/Web/price/art/VVS6000000L?analog=on","VVS6000000L")</f>
        <v>VVS6000000L</v>
      </c>
      <c r="B15211" s="1" t="s">
        <v>23061</v>
      </c>
      <c r="C15211" s="1" t="s">
        <v>7966</v>
      </c>
      <c r="D15211" t="s">
        <v>23062</v>
      </c>
    </row>
    <row r="15212" spans="1:4" x14ac:dyDescent="0.25">
      <c r="A15212" s="4" t="str">
        <f>HYPERLINK("http://www.autodoc.ru/Web/price/art/VVS6005000BR?analog=on","VVS6005000BR")</f>
        <v>VVS6005000BR</v>
      </c>
      <c r="B15212" s="1" t="s">
        <v>23063</v>
      </c>
      <c r="C15212" s="1" t="s">
        <v>11796</v>
      </c>
      <c r="D15212" t="s">
        <v>23064</v>
      </c>
    </row>
    <row r="15213" spans="1:4" x14ac:dyDescent="0.25">
      <c r="A15213" s="4" t="str">
        <f>HYPERLINK("http://www.autodoc.ru/Web/price/art/VVS6000000R?analog=on","VVS6000000R")</f>
        <v>VVS6000000R</v>
      </c>
      <c r="B15213" s="1" t="s">
        <v>23065</v>
      </c>
      <c r="C15213" s="1" t="s">
        <v>7966</v>
      </c>
      <c r="D15213" t="s">
        <v>23066</v>
      </c>
    </row>
    <row r="15214" spans="1:4" x14ac:dyDescent="0.25">
      <c r="A15214" s="4" t="str">
        <f>HYPERLINK("http://www.autodoc.ru/Web/price/art/VVS6005070L?analog=on","VVS6005070L")</f>
        <v>VVS6005070L</v>
      </c>
      <c r="B15214" s="1" t="s">
        <v>23067</v>
      </c>
      <c r="C15214" s="1" t="s">
        <v>725</v>
      </c>
      <c r="D15214" t="s">
        <v>23068</v>
      </c>
    </row>
    <row r="15215" spans="1:4" x14ac:dyDescent="0.25">
      <c r="A15215" s="4" t="str">
        <f>HYPERLINK("http://www.autodoc.ru/Web/price/art/VVS6000070L?analog=on","VVS6000070L")</f>
        <v>VVS6000070L</v>
      </c>
      <c r="B15215" s="1" t="s">
        <v>23069</v>
      </c>
      <c r="C15215" s="1" t="s">
        <v>7966</v>
      </c>
      <c r="D15215" t="s">
        <v>23068</v>
      </c>
    </row>
    <row r="15216" spans="1:4" x14ac:dyDescent="0.25">
      <c r="A15216" s="4" t="str">
        <f>HYPERLINK("http://www.autodoc.ru/Web/price/art/VVS6000070R?analog=on","VVS6000070R")</f>
        <v>VVS6000070R</v>
      </c>
      <c r="B15216" s="1" t="s">
        <v>23070</v>
      </c>
      <c r="C15216" s="1" t="s">
        <v>7966</v>
      </c>
      <c r="D15216" t="s">
        <v>23071</v>
      </c>
    </row>
    <row r="15217" spans="1:4" x14ac:dyDescent="0.25">
      <c r="A15217" s="4" t="str">
        <f>HYPERLINK("http://www.autodoc.ru/Web/price/art/VVS6005070R?analog=on","VVS6005070R")</f>
        <v>VVS6005070R</v>
      </c>
      <c r="B15217" s="1" t="s">
        <v>23072</v>
      </c>
      <c r="C15217" s="1" t="s">
        <v>725</v>
      </c>
      <c r="D15217" t="s">
        <v>23071</v>
      </c>
    </row>
    <row r="15218" spans="1:4" x14ac:dyDescent="0.25">
      <c r="A15218" s="4" t="str">
        <f>HYPERLINK("http://www.autodoc.ru/Web/price/art/VVS6000100HG?analog=on","VVS6000100HG")</f>
        <v>VVS6000100HG</v>
      </c>
      <c r="B15218" s="1" t="s">
        <v>23073</v>
      </c>
      <c r="C15218" s="1" t="s">
        <v>3014</v>
      </c>
      <c r="D15218" t="s">
        <v>23074</v>
      </c>
    </row>
    <row r="15219" spans="1:4" x14ac:dyDescent="0.25">
      <c r="A15219" s="4" t="str">
        <f>HYPERLINK("http://www.autodoc.ru/Web/price/art/VVS6000160?analog=on","VVS6000160")</f>
        <v>VVS6000160</v>
      </c>
      <c r="B15219" s="1" t="s">
        <v>23075</v>
      </c>
      <c r="C15219" s="1" t="s">
        <v>7966</v>
      </c>
      <c r="D15219" t="s">
        <v>23076</v>
      </c>
    </row>
    <row r="15220" spans="1:4" x14ac:dyDescent="0.25">
      <c r="A15220" s="4" t="str">
        <f>HYPERLINK("http://www.autodoc.ru/Web/price/art/VVS6000170XBL?analog=on","VVS6000170XBL")</f>
        <v>VVS6000170XBL</v>
      </c>
      <c r="B15220" s="1" t="s">
        <v>23077</v>
      </c>
      <c r="C15220" s="1" t="s">
        <v>7966</v>
      </c>
      <c r="D15220" t="s">
        <v>23078</v>
      </c>
    </row>
    <row r="15221" spans="1:4" x14ac:dyDescent="0.25">
      <c r="A15221" s="4" t="str">
        <f>HYPERLINK("http://www.autodoc.ru/Web/price/art/VVS6000170XBR?analog=on","VVS6000170XBR")</f>
        <v>VVS6000170XBR</v>
      </c>
      <c r="B15221" s="1" t="s">
        <v>23079</v>
      </c>
      <c r="C15221" s="1" t="s">
        <v>7966</v>
      </c>
      <c r="D15221" t="s">
        <v>23080</v>
      </c>
    </row>
    <row r="15222" spans="1:4" x14ac:dyDescent="0.25">
      <c r="A15222" s="4" t="str">
        <f>HYPERLINK("http://www.autodoc.ru/Web/price/art/VVS6000270L?analog=on","VVS6000270L")</f>
        <v>VVS6000270L</v>
      </c>
      <c r="B15222" s="1" t="s">
        <v>23081</v>
      </c>
      <c r="C15222" s="1" t="s">
        <v>3014</v>
      </c>
      <c r="D15222" t="s">
        <v>23082</v>
      </c>
    </row>
    <row r="15223" spans="1:4" x14ac:dyDescent="0.25">
      <c r="A15223" s="4" t="str">
        <f>HYPERLINK("http://www.autodoc.ru/Web/price/art/VVS6000270R?analog=on","VVS6000270R")</f>
        <v>VVS6000270R</v>
      </c>
      <c r="B15223" s="1" t="s">
        <v>23083</v>
      </c>
      <c r="C15223" s="1" t="s">
        <v>3014</v>
      </c>
      <c r="D15223" t="s">
        <v>23084</v>
      </c>
    </row>
    <row r="15224" spans="1:4" x14ac:dyDescent="0.25">
      <c r="A15224" s="4" t="str">
        <f>HYPERLINK("http://www.autodoc.ru/Web/price/art/VVS6000280LL?analog=on","VVS6000280LL")</f>
        <v>VVS6000280LL</v>
      </c>
      <c r="B15224" s="1" t="s">
        <v>23085</v>
      </c>
      <c r="C15224" s="1" t="s">
        <v>7246</v>
      </c>
      <c r="D15224" t="s">
        <v>23086</v>
      </c>
    </row>
    <row r="15225" spans="1:4" x14ac:dyDescent="0.25">
      <c r="A15225" s="4" t="str">
        <f>HYPERLINK("http://www.autodoc.ru/Web/price/art/VVS6000280LR?analog=on","VVS6000280LR")</f>
        <v>VVS6000280LR</v>
      </c>
      <c r="B15225" s="1" t="s">
        <v>23087</v>
      </c>
      <c r="C15225" s="1" t="s">
        <v>7246</v>
      </c>
      <c r="D15225" t="s">
        <v>23088</v>
      </c>
    </row>
    <row r="15226" spans="1:4" x14ac:dyDescent="0.25">
      <c r="A15226" s="4" t="str">
        <f>HYPERLINK("http://www.autodoc.ru/Web/price/art/VVS6000281TTL?analog=on","VVS6000281TTL")</f>
        <v>VVS6000281TTL</v>
      </c>
      <c r="B15226" s="1" t="s">
        <v>23089</v>
      </c>
      <c r="C15226" s="1" t="s">
        <v>7246</v>
      </c>
      <c r="D15226" t="s">
        <v>23090</v>
      </c>
    </row>
    <row r="15227" spans="1:4" x14ac:dyDescent="0.25">
      <c r="A15227" s="4" t="str">
        <f>HYPERLINK("http://www.autodoc.ru/Web/price/art/VVS6000281TTR?analog=on","VVS6000281TTR")</f>
        <v>VVS6000281TTR</v>
      </c>
      <c r="B15227" s="1" t="s">
        <v>23091</v>
      </c>
      <c r="C15227" s="1" t="s">
        <v>7246</v>
      </c>
      <c r="D15227" t="s">
        <v>23092</v>
      </c>
    </row>
    <row r="15228" spans="1:4" x14ac:dyDescent="0.25">
      <c r="A15228" s="4" t="str">
        <f>HYPERLINK("http://www.autodoc.ru/Web/price/art/VVS6000300L?analog=on","VVS6000300L")</f>
        <v>VVS6000300L</v>
      </c>
      <c r="B15228" s="1" t="s">
        <v>23093</v>
      </c>
      <c r="C15228" s="1" t="s">
        <v>3014</v>
      </c>
      <c r="D15228" t="s">
        <v>23094</v>
      </c>
    </row>
    <row r="15229" spans="1:4" x14ac:dyDescent="0.25">
      <c r="A15229" s="4" t="str">
        <f>HYPERLINK("http://www.autodoc.ru/Web/price/art/VVS6000300R?analog=on","VVS6000300R")</f>
        <v>VVS6000300R</v>
      </c>
      <c r="B15229" s="1" t="s">
        <v>23095</v>
      </c>
      <c r="C15229" s="1" t="s">
        <v>3014</v>
      </c>
      <c r="D15229" t="s">
        <v>23096</v>
      </c>
    </row>
    <row r="15230" spans="1:4" x14ac:dyDescent="0.25">
      <c r="A15230" s="4" t="str">
        <f>HYPERLINK("http://www.autodoc.ru/Web/price/art/VVS6000330?analog=on","VVS6000330")</f>
        <v>VVS6000330</v>
      </c>
      <c r="B15230" s="1" t="s">
        <v>23097</v>
      </c>
      <c r="C15230" s="1" t="s">
        <v>3014</v>
      </c>
      <c r="D15230" t="s">
        <v>23098</v>
      </c>
    </row>
    <row r="15231" spans="1:4" x14ac:dyDescent="0.25">
      <c r="A15231" s="4" t="str">
        <f>HYPERLINK("http://www.autodoc.ru/Web/price/art/VVS6000380?analog=on","VVS6000380")</f>
        <v>VVS6000380</v>
      </c>
      <c r="B15231" s="1" t="s">
        <v>23099</v>
      </c>
      <c r="C15231" s="1" t="s">
        <v>3014</v>
      </c>
      <c r="D15231" t="s">
        <v>23100</v>
      </c>
    </row>
    <row r="15232" spans="1:4" x14ac:dyDescent="0.25">
      <c r="A15232" s="4" t="str">
        <f>HYPERLINK("http://www.autodoc.ru/Web/price/art/VVS6000450XL?analog=on","VVS6000450XL")</f>
        <v>VVS6000450XL</v>
      </c>
      <c r="B15232" s="1" t="s">
        <v>23101</v>
      </c>
      <c r="C15232" s="1" t="s">
        <v>7966</v>
      </c>
      <c r="D15232" t="s">
        <v>23102</v>
      </c>
    </row>
    <row r="15233" spans="1:4" x14ac:dyDescent="0.25">
      <c r="A15233" s="4" t="str">
        <f>HYPERLINK("http://www.autodoc.ru/Web/price/art/VVS6000450XR?analog=on","VVS6000450XR")</f>
        <v>VVS6000450XR</v>
      </c>
      <c r="B15233" s="1" t="s">
        <v>23103</v>
      </c>
      <c r="C15233" s="1" t="s">
        <v>7966</v>
      </c>
      <c r="D15233" t="s">
        <v>23104</v>
      </c>
    </row>
    <row r="15234" spans="1:4" x14ac:dyDescent="0.25">
      <c r="A15234" s="4" t="str">
        <f>HYPERLINK("http://www.autodoc.ru/Web/price/art/VVS6000451XL?analog=on","VVS6000451XL")</f>
        <v>VVS6000451XL</v>
      </c>
      <c r="B15234" s="1" t="s">
        <v>23105</v>
      </c>
      <c r="C15234" s="1" t="s">
        <v>7966</v>
      </c>
      <c r="D15234" t="s">
        <v>23106</v>
      </c>
    </row>
    <row r="15235" spans="1:4" x14ac:dyDescent="0.25">
      <c r="A15235" s="4" t="str">
        <f>HYPERLINK("http://www.autodoc.ru/Web/price/art/VVS6000451XR?analog=on","VVS6000451XR")</f>
        <v>VVS6000451XR</v>
      </c>
      <c r="B15235" s="1" t="s">
        <v>23107</v>
      </c>
      <c r="C15235" s="1" t="s">
        <v>7966</v>
      </c>
      <c r="D15235" t="s">
        <v>23108</v>
      </c>
    </row>
    <row r="15236" spans="1:4" x14ac:dyDescent="0.25">
      <c r="A15236" s="4" t="str">
        <f>HYPERLINK("http://www.autodoc.ru/Web/price/art/VVS4008460L?analog=on","VVS4008460L")</f>
        <v>VVS4008460L</v>
      </c>
      <c r="B15236" s="1" t="s">
        <v>23050</v>
      </c>
      <c r="C15236" s="1" t="s">
        <v>483</v>
      </c>
      <c r="D15236" t="s">
        <v>23051</v>
      </c>
    </row>
    <row r="15237" spans="1:4" x14ac:dyDescent="0.25">
      <c r="A15237" s="4" t="str">
        <f>HYPERLINK("http://www.autodoc.ru/Web/price/art/VVS4008460R?analog=on","VVS4008460R")</f>
        <v>VVS4008460R</v>
      </c>
      <c r="B15237" s="1" t="s">
        <v>23052</v>
      </c>
      <c r="C15237" s="1" t="s">
        <v>483</v>
      </c>
      <c r="D15237" t="s">
        <v>23053</v>
      </c>
    </row>
    <row r="15238" spans="1:4" x14ac:dyDescent="0.25">
      <c r="A15238" s="4" t="str">
        <f>HYPERLINK("http://www.autodoc.ru/Web/price/art/VVS8098460L?analog=on","VVS8098460L")</f>
        <v>VVS8098460L</v>
      </c>
      <c r="B15238" s="1" t="s">
        <v>23109</v>
      </c>
      <c r="C15238" s="1" t="s">
        <v>3226</v>
      </c>
      <c r="D15238" t="s">
        <v>23110</v>
      </c>
    </row>
    <row r="15239" spans="1:4" x14ac:dyDescent="0.25">
      <c r="A15239" s="4" t="str">
        <f>HYPERLINK("http://www.autodoc.ru/Web/price/art/VVS8098460R?analog=on","VVS8098460R")</f>
        <v>VVS8098460R</v>
      </c>
      <c r="B15239" s="1" t="s">
        <v>23111</v>
      </c>
      <c r="C15239" s="1" t="s">
        <v>3226</v>
      </c>
      <c r="D15239" t="s">
        <v>23112</v>
      </c>
    </row>
    <row r="15240" spans="1:4" x14ac:dyDescent="0.25">
      <c r="A15240" s="4" t="str">
        <f>HYPERLINK("http://www.autodoc.ru/Web/price/art/VVS8004460L?analog=on","VVS8004460L")</f>
        <v>VVS8004460L</v>
      </c>
      <c r="B15240" s="1" t="s">
        <v>23113</v>
      </c>
      <c r="C15240" s="1" t="s">
        <v>3557</v>
      </c>
      <c r="D15240" t="s">
        <v>23114</v>
      </c>
    </row>
    <row r="15241" spans="1:4" x14ac:dyDescent="0.25">
      <c r="A15241" s="4" t="str">
        <f>HYPERLINK("http://www.autodoc.ru/Web/price/art/VVS8004460R?analog=on","VVS8004460R")</f>
        <v>VVS8004460R</v>
      </c>
      <c r="B15241" s="1" t="s">
        <v>23115</v>
      </c>
      <c r="C15241" s="1" t="s">
        <v>3557</v>
      </c>
      <c r="D15241" t="s">
        <v>23116</v>
      </c>
    </row>
    <row r="15242" spans="1:4" x14ac:dyDescent="0.25">
      <c r="A15242" s="4" t="str">
        <f>HYPERLINK("http://www.autodoc.ru/Web/price/art/VVS6000810L?analog=on","VVS6000810L")</f>
        <v>VVS6000810L</v>
      </c>
      <c r="B15242" s="1" t="s">
        <v>23117</v>
      </c>
      <c r="C15242" s="1" t="s">
        <v>3014</v>
      </c>
      <c r="D15242" t="s">
        <v>23118</v>
      </c>
    </row>
    <row r="15243" spans="1:4" x14ac:dyDescent="0.25">
      <c r="A15243" s="4" t="str">
        <f>HYPERLINK("http://www.autodoc.ru/Web/price/art/VVS6000810R?analog=on","VVS6000810R")</f>
        <v>VVS6000810R</v>
      </c>
      <c r="B15243" s="1" t="s">
        <v>23119</v>
      </c>
      <c r="C15243" s="1" t="s">
        <v>3014</v>
      </c>
      <c r="D15243" t="s">
        <v>23120</v>
      </c>
    </row>
    <row r="15244" spans="1:4" x14ac:dyDescent="0.25">
      <c r="A15244" s="4" t="str">
        <f>HYPERLINK("http://www.autodoc.ru/Web/price/art/VVS8098910?analog=on","VVS8098910")</f>
        <v>VVS8098910</v>
      </c>
      <c r="B15244" s="1" t="s">
        <v>23121</v>
      </c>
      <c r="C15244" s="1" t="s">
        <v>699</v>
      </c>
      <c r="D15244" t="s">
        <v>23122</v>
      </c>
    </row>
    <row r="15245" spans="1:4" x14ac:dyDescent="0.25">
      <c r="A15245" s="4" t="str">
        <f>HYPERLINK("http://www.autodoc.ru/Web/price/art/FDMON07913?analog=on","FDMON07913")</f>
        <v>FDMON07913</v>
      </c>
      <c r="B15245" s="1" t="s">
        <v>7544</v>
      </c>
      <c r="C15245" s="1" t="s">
        <v>764</v>
      </c>
      <c r="D15245" t="s">
        <v>7545</v>
      </c>
    </row>
    <row r="15246" spans="1:4" x14ac:dyDescent="0.25">
      <c r="A15246" s="4" t="str">
        <f>HYPERLINK("http://www.autodoc.ru/Web/price/art/VVS6000920?analog=on","VVS6000920")</f>
        <v>VVS6000920</v>
      </c>
      <c r="B15246" s="1" t="s">
        <v>23123</v>
      </c>
      <c r="C15246" s="1" t="s">
        <v>3014</v>
      </c>
      <c r="D15246" t="s">
        <v>23124</v>
      </c>
    </row>
    <row r="15247" spans="1:4" x14ac:dyDescent="0.25">
      <c r="A15247" s="4" t="str">
        <f>HYPERLINK("http://www.autodoc.ru/Web/price/art/VVS8098930?analog=on","VVS8098930")</f>
        <v>VVS8098930</v>
      </c>
      <c r="B15247" s="1" t="s">
        <v>23125</v>
      </c>
      <c r="C15247" s="1" t="s">
        <v>699</v>
      </c>
      <c r="D15247" t="s">
        <v>23126</v>
      </c>
    </row>
    <row r="15248" spans="1:4" x14ac:dyDescent="0.25">
      <c r="A15248" s="4" t="str">
        <f>HYPERLINK("http://www.autodoc.ru/Web/price/art/VVS8098970?analog=on","VVS8098970")</f>
        <v>VVS8098970</v>
      </c>
      <c r="B15248" s="1" t="s">
        <v>23127</v>
      </c>
      <c r="C15248" s="1" t="s">
        <v>699</v>
      </c>
      <c r="D15248" t="s">
        <v>23128</v>
      </c>
    </row>
    <row r="15249" spans="1:4" x14ac:dyDescent="0.25">
      <c r="A15249" s="3" t="s">
        <v>23129</v>
      </c>
      <c r="B15249" s="3"/>
      <c r="C15249" s="3"/>
      <c r="D15249" s="3"/>
    </row>
    <row r="15250" spans="1:4" x14ac:dyDescent="0.25">
      <c r="A15250" s="4" t="str">
        <f>HYPERLINK("http://www.autodoc.ru/Web/price/art/VVS6010000L?analog=on","VVS6010000L")</f>
        <v>VVS6010000L</v>
      </c>
      <c r="B15250" s="1" t="s">
        <v>23130</v>
      </c>
      <c r="C15250" s="1" t="s">
        <v>9221</v>
      </c>
      <c r="D15250" t="s">
        <v>23131</v>
      </c>
    </row>
    <row r="15251" spans="1:4" x14ac:dyDescent="0.25">
      <c r="A15251" s="4" t="str">
        <f>HYPERLINK("http://www.autodoc.ru/Web/price/art/VVS6010000R?analog=on","VVS6010000R")</f>
        <v>VVS6010000R</v>
      </c>
      <c r="B15251" s="1" t="s">
        <v>23132</v>
      </c>
      <c r="C15251" s="1" t="s">
        <v>9221</v>
      </c>
      <c r="D15251" t="s">
        <v>23133</v>
      </c>
    </row>
    <row r="15252" spans="1:4" x14ac:dyDescent="0.25">
      <c r="A15252" s="4" t="str">
        <f>HYPERLINK("http://www.autodoc.ru/Web/price/art/VVS6013000L?analog=on","VVS6013000L")</f>
        <v>VVS6013000L</v>
      </c>
      <c r="B15252" s="1" t="s">
        <v>23134</v>
      </c>
      <c r="C15252" s="1" t="s">
        <v>1924</v>
      </c>
      <c r="D15252" t="s">
        <v>23135</v>
      </c>
    </row>
    <row r="15253" spans="1:4" x14ac:dyDescent="0.25">
      <c r="A15253" s="4" t="str">
        <f>HYPERLINK("http://www.autodoc.ru/Web/price/art/VVS6013000R?analog=on","VVS6013000R")</f>
        <v>VVS6013000R</v>
      </c>
      <c r="B15253" s="1" t="s">
        <v>23136</v>
      </c>
      <c r="C15253" s="1" t="s">
        <v>1924</v>
      </c>
      <c r="D15253" t="s">
        <v>23137</v>
      </c>
    </row>
    <row r="15254" spans="1:4" x14ac:dyDescent="0.25">
      <c r="A15254" s="4" t="str">
        <f>HYPERLINK("http://www.autodoc.ru/Web/price/art/VVS6012000L?analog=on","VVS6012000L")</f>
        <v>VVS6012000L</v>
      </c>
      <c r="B15254" s="1" t="s">
        <v>23138</v>
      </c>
      <c r="C15254" s="1" t="s">
        <v>546</v>
      </c>
      <c r="D15254" t="s">
        <v>23139</v>
      </c>
    </row>
    <row r="15255" spans="1:4" x14ac:dyDescent="0.25">
      <c r="A15255" s="4" t="str">
        <f>HYPERLINK("http://www.autodoc.ru/Web/price/art/VVS6012000R?analog=on","VVS6012000R")</f>
        <v>VVS6012000R</v>
      </c>
      <c r="B15255" s="1" t="s">
        <v>23140</v>
      </c>
      <c r="C15255" s="1" t="s">
        <v>546</v>
      </c>
      <c r="D15255" t="s">
        <v>23141</v>
      </c>
    </row>
    <row r="15256" spans="1:4" x14ac:dyDescent="0.25">
      <c r="A15256" s="4" t="str">
        <f>HYPERLINK("http://www.autodoc.ru/Web/price/art/VVS6010160?analog=on","VVS6010160")</f>
        <v>VVS6010160</v>
      </c>
      <c r="B15256" s="1" t="s">
        <v>23142</v>
      </c>
      <c r="C15256" s="1" t="s">
        <v>437</v>
      </c>
      <c r="D15256" t="s">
        <v>23143</v>
      </c>
    </row>
    <row r="15257" spans="1:4" x14ac:dyDescent="0.25">
      <c r="A15257" s="4" t="str">
        <f>HYPERLINK("http://www.autodoc.ru/Web/price/art/VVS6010190?analog=on","VVS6010190")</f>
        <v>VVS6010190</v>
      </c>
      <c r="B15257" s="1" t="s">
        <v>23144</v>
      </c>
      <c r="C15257" s="1" t="s">
        <v>437</v>
      </c>
      <c r="D15257" t="s">
        <v>23145</v>
      </c>
    </row>
    <row r="15258" spans="1:4" x14ac:dyDescent="0.25">
      <c r="A15258" s="4" t="str">
        <f>HYPERLINK("http://www.autodoc.ru/Web/price/art/VVS6010270L?analog=on","VVS6010270L")</f>
        <v>VVS6010270L</v>
      </c>
      <c r="B15258" s="1" t="s">
        <v>23146</v>
      </c>
      <c r="C15258" s="1" t="s">
        <v>437</v>
      </c>
      <c r="D15258" t="s">
        <v>23147</v>
      </c>
    </row>
    <row r="15259" spans="1:4" x14ac:dyDescent="0.25">
      <c r="A15259" s="4" t="str">
        <f>HYPERLINK("http://www.autodoc.ru/Web/price/art/VVS6010270R?analog=on","VVS6010270R")</f>
        <v>VVS6010270R</v>
      </c>
      <c r="B15259" s="1" t="s">
        <v>23148</v>
      </c>
      <c r="C15259" s="1" t="s">
        <v>437</v>
      </c>
      <c r="D15259" t="s">
        <v>23149</v>
      </c>
    </row>
    <row r="15260" spans="1:4" x14ac:dyDescent="0.25">
      <c r="A15260" s="4" t="str">
        <f>HYPERLINK("http://www.autodoc.ru/Web/price/art/VVS6010330A?analog=on","VVS6010330A")</f>
        <v>VVS6010330A</v>
      </c>
      <c r="B15260" s="1" t="s">
        <v>23150</v>
      </c>
      <c r="C15260" s="1" t="s">
        <v>437</v>
      </c>
      <c r="D15260" t="s">
        <v>23151</v>
      </c>
    </row>
    <row r="15261" spans="1:4" x14ac:dyDescent="0.25">
      <c r="A15261" s="4" t="str">
        <f>HYPERLINK("http://www.autodoc.ru/Web/price/art/VVS6010330T?analog=on","VVS6010330T")</f>
        <v>VVS6010330T</v>
      </c>
      <c r="B15261" s="1" t="s">
        <v>23152</v>
      </c>
      <c r="C15261" s="1" t="s">
        <v>437</v>
      </c>
      <c r="D15261" t="s">
        <v>23153</v>
      </c>
    </row>
    <row r="15262" spans="1:4" x14ac:dyDescent="0.25">
      <c r="A15262" s="4" t="str">
        <f>HYPERLINK("http://www.autodoc.ru/Web/price/art/VVS6010460L?analog=on","VVS6010460L")</f>
        <v>VVS6010460L</v>
      </c>
      <c r="B15262" s="1" t="s">
        <v>23054</v>
      </c>
      <c r="C15262" s="1" t="s">
        <v>437</v>
      </c>
      <c r="D15262" t="s">
        <v>23055</v>
      </c>
    </row>
    <row r="15263" spans="1:4" x14ac:dyDescent="0.25">
      <c r="A15263" s="4" t="str">
        <f>HYPERLINK("http://www.autodoc.ru/Web/price/art/VVS6010460R?analog=on","VVS6010460R")</f>
        <v>VVS6010460R</v>
      </c>
      <c r="B15263" s="1" t="s">
        <v>23056</v>
      </c>
      <c r="C15263" s="1" t="s">
        <v>437</v>
      </c>
      <c r="D15263" t="s">
        <v>23057</v>
      </c>
    </row>
    <row r="15264" spans="1:4" x14ac:dyDescent="0.25">
      <c r="A15264" s="4" t="str">
        <f>HYPERLINK("http://www.autodoc.ru/Web/price/art/VVS6010740L?analog=on","VVS6010740L")</f>
        <v>VVS6010740L</v>
      </c>
      <c r="B15264" s="1" t="s">
        <v>23154</v>
      </c>
      <c r="C15264" s="1" t="s">
        <v>437</v>
      </c>
      <c r="D15264" t="s">
        <v>23155</v>
      </c>
    </row>
    <row r="15265" spans="1:4" x14ac:dyDescent="0.25">
      <c r="A15265" s="4" t="str">
        <f>HYPERLINK("http://www.autodoc.ru/Web/price/art/VVS6010740R?analog=on","VVS6010740R")</f>
        <v>VVS6010740R</v>
      </c>
      <c r="B15265" s="1" t="s">
        <v>23156</v>
      </c>
      <c r="C15265" s="1" t="s">
        <v>437</v>
      </c>
      <c r="D15265" t="s">
        <v>23157</v>
      </c>
    </row>
    <row r="15266" spans="1:4" x14ac:dyDescent="0.25">
      <c r="A15266" s="4" t="str">
        <f>HYPERLINK("http://www.autodoc.ru/Web/price/art/VVS6010790L?analog=on","VVS6010790L")</f>
        <v>VVS6010790L</v>
      </c>
      <c r="B15266" s="1" t="s">
        <v>23158</v>
      </c>
      <c r="C15266" s="1" t="s">
        <v>9221</v>
      </c>
      <c r="D15266" t="s">
        <v>23159</v>
      </c>
    </row>
    <row r="15267" spans="1:4" x14ac:dyDescent="0.25">
      <c r="A15267" s="4" t="str">
        <f>HYPERLINK("http://www.autodoc.ru/Web/price/art/VVS6010790R?analog=on","VVS6010790R")</f>
        <v>VVS6010790R</v>
      </c>
      <c r="B15267" s="1" t="s">
        <v>23160</v>
      </c>
      <c r="C15267" s="1" t="s">
        <v>9221</v>
      </c>
      <c r="D15267" t="s">
        <v>23161</v>
      </c>
    </row>
    <row r="15268" spans="1:4" x14ac:dyDescent="0.25">
      <c r="A15268" s="4" t="str">
        <f>HYPERLINK("http://www.autodoc.ru/Web/price/art/VVS60109C0L?analog=on","VVS60109C0L")</f>
        <v>VVS60109C0L</v>
      </c>
      <c r="B15268" s="1" t="s">
        <v>23162</v>
      </c>
      <c r="C15268" s="1" t="s">
        <v>437</v>
      </c>
      <c r="D15268" t="s">
        <v>23163</v>
      </c>
    </row>
    <row r="15269" spans="1:4" x14ac:dyDescent="0.25">
      <c r="A15269" s="4" t="str">
        <f>HYPERLINK("http://www.autodoc.ru/Web/price/art/VVS60109C0R?analog=on","VVS60109C0R")</f>
        <v>VVS60109C0R</v>
      </c>
      <c r="B15269" s="1" t="s">
        <v>23164</v>
      </c>
      <c r="C15269" s="1" t="s">
        <v>437</v>
      </c>
      <c r="D15269" t="s">
        <v>23165</v>
      </c>
    </row>
    <row r="15270" spans="1:4" x14ac:dyDescent="0.25">
      <c r="A15270" s="3" t="s">
        <v>23166</v>
      </c>
      <c r="B15270" s="3"/>
      <c r="C15270" s="3"/>
      <c r="D15270" s="3"/>
    </row>
    <row r="15271" spans="1:4" x14ac:dyDescent="0.25">
      <c r="A15271" s="4" t="str">
        <f>HYPERLINK("http://www.autodoc.ru/Web/price/art/VVS7097000L?analog=on","VVS7097000L")</f>
        <v>VVS7097000L</v>
      </c>
      <c r="B15271" s="1" t="s">
        <v>23167</v>
      </c>
      <c r="C15271" s="1" t="s">
        <v>16048</v>
      </c>
      <c r="D15271" t="s">
        <v>23168</v>
      </c>
    </row>
    <row r="15272" spans="1:4" x14ac:dyDescent="0.25">
      <c r="A15272" s="4" t="str">
        <f>HYPERLINK("http://www.autodoc.ru/Web/price/art/VVS7097000R?analog=on","VVS7097000R")</f>
        <v>VVS7097000R</v>
      </c>
      <c r="B15272" s="1" t="s">
        <v>23169</v>
      </c>
      <c r="C15272" s="1" t="s">
        <v>16048</v>
      </c>
      <c r="D15272" t="s">
        <v>23170</v>
      </c>
    </row>
    <row r="15273" spans="1:4" x14ac:dyDescent="0.25">
      <c r="A15273" s="4" t="str">
        <f>HYPERLINK("http://www.autodoc.ru/Web/price/art/VVV7001000L?analog=on","VVV7001000L")</f>
        <v>VVV7001000L</v>
      </c>
      <c r="B15273" s="1" t="s">
        <v>23171</v>
      </c>
      <c r="C15273" s="1" t="s">
        <v>1301</v>
      </c>
      <c r="D15273" t="s">
        <v>23172</v>
      </c>
    </row>
    <row r="15274" spans="1:4" x14ac:dyDescent="0.25">
      <c r="A15274" s="4" t="str">
        <f>HYPERLINK("http://www.autodoc.ru/Web/price/art/VVV7001000R?analog=on","VVV7001000R")</f>
        <v>VVV7001000R</v>
      </c>
      <c r="B15274" s="1" t="s">
        <v>23173</v>
      </c>
      <c r="C15274" s="1" t="s">
        <v>1301</v>
      </c>
      <c r="D15274" t="s">
        <v>23174</v>
      </c>
    </row>
    <row r="15275" spans="1:4" x14ac:dyDescent="0.25">
      <c r="A15275" s="4" t="str">
        <f>HYPERLINK("http://www.autodoc.ru/Web/price/art/VVS7097001L?analog=on","VVS7097001L")</f>
        <v>VVS7097001L</v>
      </c>
      <c r="B15275" s="1" t="s">
        <v>23175</v>
      </c>
      <c r="C15275" s="1" t="s">
        <v>16048</v>
      </c>
      <c r="D15275" t="s">
        <v>23176</v>
      </c>
    </row>
    <row r="15276" spans="1:4" x14ac:dyDescent="0.25">
      <c r="A15276" s="4" t="str">
        <f>HYPERLINK("http://www.autodoc.ru/Web/price/art/VVS7097001R?analog=on","VVS7097001R")</f>
        <v>VVS7097001R</v>
      </c>
      <c r="B15276" s="1" t="s">
        <v>23177</v>
      </c>
      <c r="C15276" s="1" t="s">
        <v>16048</v>
      </c>
      <c r="D15276" t="s">
        <v>23178</v>
      </c>
    </row>
    <row r="15277" spans="1:4" x14ac:dyDescent="0.25">
      <c r="A15277" s="4" t="str">
        <f>HYPERLINK("http://www.autodoc.ru/Web/price/art/VVV7005001GL?analog=on","VVV7005001GL")</f>
        <v>VVV7005001GL</v>
      </c>
      <c r="B15277" s="1" t="s">
        <v>23179</v>
      </c>
      <c r="C15277" s="1" t="s">
        <v>815</v>
      </c>
      <c r="D15277" t="s">
        <v>23180</v>
      </c>
    </row>
    <row r="15278" spans="1:4" x14ac:dyDescent="0.25">
      <c r="A15278" s="4" t="str">
        <f>HYPERLINK("http://www.autodoc.ru/Web/price/art/VVV7005001GR?analog=on","VVV7005001GR")</f>
        <v>VVV7005001GR</v>
      </c>
      <c r="B15278" s="1" t="s">
        <v>23181</v>
      </c>
      <c r="C15278" s="1" t="s">
        <v>815</v>
      </c>
      <c r="D15278" t="s">
        <v>23182</v>
      </c>
    </row>
    <row r="15279" spans="1:4" x14ac:dyDescent="0.25">
      <c r="A15279" s="4" t="str">
        <f>HYPERLINK("http://www.autodoc.ru/Web/price/art/VVS7097020L?analog=on","VVS7097020L")</f>
        <v>VVS7097020L</v>
      </c>
      <c r="C15279" s="1" t="s">
        <v>16048</v>
      </c>
      <c r="D15279" t="s">
        <v>23183</v>
      </c>
    </row>
    <row r="15280" spans="1:4" x14ac:dyDescent="0.25">
      <c r="A15280" s="4" t="str">
        <f>HYPERLINK("http://www.autodoc.ru/Web/price/art/VVS7097020R?analog=on","VVS7097020R")</f>
        <v>VVS7097020R</v>
      </c>
      <c r="C15280" s="1" t="s">
        <v>16048</v>
      </c>
      <c r="D15280" t="s">
        <v>23184</v>
      </c>
    </row>
    <row r="15281" spans="1:4" x14ac:dyDescent="0.25">
      <c r="A15281" s="4" t="str">
        <f>HYPERLINK("http://www.autodoc.ru/Web/price/art/VVS7097030L?analog=on","VVS7097030L")</f>
        <v>VVS7097030L</v>
      </c>
      <c r="B15281" s="1" t="s">
        <v>23185</v>
      </c>
      <c r="C15281" s="1" t="s">
        <v>19</v>
      </c>
      <c r="D15281" t="s">
        <v>23186</v>
      </c>
    </row>
    <row r="15282" spans="1:4" x14ac:dyDescent="0.25">
      <c r="A15282" s="4" t="str">
        <f>HYPERLINK("http://www.autodoc.ru/Web/price/art/VVS7097030R?analog=on","VVS7097030R")</f>
        <v>VVS7097030R</v>
      </c>
      <c r="B15282" s="1" t="s">
        <v>23187</v>
      </c>
      <c r="C15282" s="1" t="s">
        <v>19</v>
      </c>
      <c r="D15282" t="s">
        <v>23188</v>
      </c>
    </row>
    <row r="15283" spans="1:4" x14ac:dyDescent="0.25">
      <c r="A15283" s="4" t="str">
        <f>HYPERLINK("http://www.autodoc.ru/Web/price/art/VVS7097070L?analog=on","VVS7097070L")</f>
        <v>VVS7097070L</v>
      </c>
      <c r="B15283" s="1" t="s">
        <v>23189</v>
      </c>
      <c r="C15283" s="1" t="s">
        <v>19</v>
      </c>
      <c r="D15283" t="s">
        <v>23190</v>
      </c>
    </row>
    <row r="15284" spans="1:4" x14ac:dyDescent="0.25">
      <c r="A15284" s="4" t="str">
        <f>HYPERLINK("http://www.autodoc.ru/Web/price/art/VVS7097070R?analog=on","VVS7097070R")</f>
        <v>VVS7097070R</v>
      </c>
      <c r="B15284" s="1" t="s">
        <v>23191</v>
      </c>
      <c r="C15284" s="1" t="s">
        <v>19</v>
      </c>
      <c r="D15284" t="s">
        <v>23192</v>
      </c>
    </row>
    <row r="15285" spans="1:4" x14ac:dyDescent="0.25">
      <c r="A15285" s="4" t="str">
        <f>HYPERLINK("http://www.autodoc.ru/Web/price/art/VVS7001070L?analog=on","VVS7001070L")</f>
        <v>VVS7001070L</v>
      </c>
      <c r="B15285" s="1" t="s">
        <v>23193</v>
      </c>
      <c r="C15285" s="1" t="s">
        <v>14578</v>
      </c>
      <c r="D15285" t="s">
        <v>23194</v>
      </c>
    </row>
    <row r="15286" spans="1:4" x14ac:dyDescent="0.25">
      <c r="A15286" s="4" t="str">
        <f>HYPERLINK("http://www.autodoc.ru/Web/price/art/VVS7001070R?analog=on","VVS7001070R")</f>
        <v>VVS7001070R</v>
      </c>
      <c r="B15286" s="1" t="s">
        <v>23195</v>
      </c>
      <c r="C15286" s="1" t="s">
        <v>14578</v>
      </c>
      <c r="D15286" t="s">
        <v>23196</v>
      </c>
    </row>
    <row r="15287" spans="1:4" x14ac:dyDescent="0.25">
      <c r="A15287" s="4" t="str">
        <f>HYPERLINK("http://www.autodoc.ru/Web/price/art/VVV7005070L?analog=on","VVV7005070L")</f>
        <v>VVV7005070L</v>
      </c>
      <c r="B15287" s="1" t="s">
        <v>23197</v>
      </c>
      <c r="C15287" s="1" t="s">
        <v>815</v>
      </c>
      <c r="D15287" t="s">
        <v>23198</v>
      </c>
    </row>
    <row r="15288" spans="1:4" x14ac:dyDescent="0.25">
      <c r="A15288" s="4" t="str">
        <f>HYPERLINK("http://www.autodoc.ru/Web/price/art/VVV7005070R?analog=on","VVV7005070R")</f>
        <v>VVV7005070R</v>
      </c>
      <c r="B15288" s="1" t="s">
        <v>23199</v>
      </c>
      <c r="C15288" s="1" t="s">
        <v>815</v>
      </c>
      <c r="D15288" t="s">
        <v>23200</v>
      </c>
    </row>
    <row r="15289" spans="1:4" x14ac:dyDescent="0.25">
      <c r="A15289" s="4" t="str">
        <f>HYPERLINK("http://www.autodoc.ru/Web/price/art/VVV7001070L?analog=on","VVV7001070L")</f>
        <v>VVV7001070L</v>
      </c>
      <c r="B15289" s="1" t="s">
        <v>23201</v>
      </c>
      <c r="C15289" s="1" t="s">
        <v>1301</v>
      </c>
      <c r="D15289" t="s">
        <v>23202</v>
      </c>
    </row>
    <row r="15290" spans="1:4" x14ac:dyDescent="0.25">
      <c r="A15290" s="4" t="str">
        <f>HYPERLINK("http://www.autodoc.ru/Web/price/art/VVV7001070R?analog=on","VVV7001070R")</f>
        <v>VVV7001070R</v>
      </c>
      <c r="B15290" s="1" t="s">
        <v>23203</v>
      </c>
      <c r="C15290" s="1" t="s">
        <v>1301</v>
      </c>
      <c r="D15290" t="s">
        <v>23204</v>
      </c>
    </row>
    <row r="15291" spans="1:4" x14ac:dyDescent="0.25">
      <c r="A15291" s="4" t="str">
        <f>HYPERLINK("http://www.autodoc.ru/Web/price/art/VVS7001100H?analog=on","VVS7001100H")</f>
        <v>VVS7001100H</v>
      </c>
      <c r="B15291" s="1" t="s">
        <v>23205</v>
      </c>
      <c r="C15291" s="1" t="s">
        <v>1298</v>
      </c>
      <c r="D15291" t="s">
        <v>23206</v>
      </c>
    </row>
    <row r="15292" spans="1:4" x14ac:dyDescent="0.25">
      <c r="A15292" s="4" t="str">
        <f>HYPERLINK("http://www.autodoc.ru/Web/price/art/VVS7097100H?analog=on","VVS7097100H")</f>
        <v>VVS7097100H</v>
      </c>
      <c r="B15292" s="1" t="s">
        <v>23207</v>
      </c>
      <c r="C15292" s="1" t="s">
        <v>19</v>
      </c>
      <c r="D15292" t="s">
        <v>23206</v>
      </c>
    </row>
    <row r="15293" spans="1:4" x14ac:dyDescent="0.25">
      <c r="A15293" s="4" t="str">
        <f>HYPERLINK("http://www.autodoc.ru/Web/price/art/VVS7001160B?analog=on","VVS7001160B")</f>
        <v>VVS7001160B</v>
      </c>
      <c r="B15293" s="1" t="s">
        <v>23208</v>
      </c>
      <c r="C15293" s="1" t="s">
        <v>1298</v>
      </c>
      <c r="D15293" t="s">
        <v>23209</v>
      </c>
    </row>
    <row r="15294" spans="1:4" x14ac:dyDescent="0.25">
      <c r="A15294" s="4" t="str">
        <f>HYPERLINK("http://www.autodoc.ru/Web/price/art/VVS7097160B?analog=on","VVS7097160B")</f>
        <v>VVS7097160B</v>
      </c>
      <c r="B15294" s="1" t="s">
        <v>23210</v>
      </c>
      <c r="C15294" s="1" t="s">
        <v>19</v>
      </c>
      <c r="D15294" t="s">
        <v>23211</v>
      </c>
    </row>
    <row r="15295" spans="1:4" x14ac:dyDescent="0.25">
      <c r="A15295" s="4" t="str">
        <f>HYPERLINK("http://www.autodoc.ru/Web/price/art/VVS7097270L?analog=on","VVS7097270L")</f>
        <v>VVS7097270L</v>
      </c>
      <c r="B15295" s="1" t="s">
        <v>23212</v>
      </c>
      <c r="C15295" s="1" t="s">
        <v>19</v>
      </c>
      <c r="D15295" t="s">
        <v>23213</v>
      </c>
    </row>
    <row r="15296" spans="1:4" x14ac:dyDescent="0.25">
      <c r="A15296" s="4" t="str">
        <f>HYPERLINK("http://www.autodoc.ru/Web/price/art/VVS7097270R?analog=on","VVS7097270R")</f>
        <v>VVS7097270R</v>
      </c>
      <c r="B15296" s="1" t="s">
        <v>23214</v>
      </c>
      <c r="C15296" s="1" t="s">
        <v>19</v>
      </c>
      <c r="D15296" t="s">
        <v>23215</v>
      </c>
    </row>
    <row r="15297" spans="1:4" x14ac:dyDescent="0.25">
      <c r="A15297" s="4" t="str">
        <f>HYPERLINK("http://www.autodoc.ru/Web/price/art/VV94091280WZ?analog=on","VV94091280WZ")</f>
        <v>VV94091280WZ</v>
      </c>
      <c r="C15297" s="1" t="s">
        <v>163</v>
      </c>
      <c r="D15297" t="s">
        <v>22756</v>
      </c>
    </row>
    <row r="15298" spans="1:4" x14ac:dyDescent="0.25">
      <c r="A15298" s="4" t="str">
        <f>HYPERLINK("http://www.autodoc.ru/Web/price/art/VVS6000280LL?analog=on","VVS6000280LL")</f>
        <v>VVS6000280LL</v>
      </c>
      <c r="B15298" s="1" t="s">
        <v>23085</v>
      </c>
      <c r="C15298" s="1" t="s">
        <v>7246</v>
      </c>
      <c r="D15298" t="s">
        <v>23086</v>
      </c>
    </row>
    <row r="15299" spans="1:4" x14ac:dyDescent="0.25">
      <c r="A15299" s="4" t="str">
        <f>HYPERLINK("http://www.autodoc.ru/Web/price/art/VVS6000280LR?analog=on","VVS6000280LR")</f>
        <v>VVS6000280LR</v>
      </c>
      <c r="B15299" s="1" t="s">
        <v>23087</v>
      </c>
      <c r="C15299" s="1" t="s">
        <v>7246</v>
      </c>
      <c r="D15299" t="s">
        <v>23088</v>
      </c>
    </row>
    <row r="15300" spans="1:4" x14ac:dyDescent="0.25">
      <c r="A15300" s="4" t="str">
        <f>HYPERLINK("http://www.autodoc.ru/Web/price/art/VVS7097330?analog=on","VVS7097330")</f>
        <v>VVS7097330</v>
      </c>
      <c r="B15300" s="1" t="s">
        <v>23216</v>
      </c>
      <c r="C15300" s="1" t="s">
        <v>19</v>
      </c>
      <c r="D15300" t="s">
        <v>23217</v>
      </c>
    </row>
    <row r="15301" spans="1:4" x14ac:dyDescent="0.25">
      <c r="A15301" s="4" t="str">
        <f>HYPERLINK("http://www.autodoc.ru/Web/price/art/VVS7097360?analog=on","VVS7097360")</f>
        <v>VVS7097360</v>
      </c>
      <c r="B15301" s="1" t="s">
        <v>23218</v>
      </c>
      <c r="C15301" s="1" t="s">
        <v>19</v>
      </c>
      <c r="D15301" t="s">
        <v>23219</v>
      </c>
    </row>
    <row r="15302" spans="1:4" x14ac:dyDescent="0.25">
      <c r="A15302" s="4" t="str">
        <f>HYPERLINK("http://www.autodoc.ru/Web/price/art/VVS4008460L?analog=on","VVS4008460L")</f>
        <v>VVS4008460L</v>
      </c>
      <c r="B15302" s="1" t="s">
        <v>23050</v>
      </c>
      <c r="C15302" s="1" t="s">
        <v>483</v>
      </c>
      <c r="D15302" t="s">
        <v>23051</v>
      </c>
    </row>
    <row r="15303" spans="1:4" x14ac:dyDescent="0.25">
      <c r="A15303" s="4" t="str">
        <f>HYPERLINK("http://www.autodoc.ru/Web/price/art/VVS4008460R?analog=on","VVS4008460R")</f>
        <v>VVS4008460R</v>
      </c>
      <c r="B15303" s="1" t="s">
        <v>23052</v>
      </c>
      <c r="C15303" s="1" t="s">
        <v>483</v>
      </c>
      <c r="D15303" t="s">
        <v>23053</v>
      </c>
    </row>
    <row r="15304" spans="1:4" x14ac:dyDescent="0.25">
      <c r="A15304" s="4" t="str">
        <f>HYPERLINK("http://www.autodoc.ru/Web/price/art/FDMON07810L?analog=on","FDMON07810L")</f>
        <v>FDMON07810L</v>
      </c>
      <c r="B15304" s="1" t="s">
        <v>8197</v>
      </c>
      <c r="C15304" s="1" t="s">
        <v>764</v>
      </c>
      <c r="D15304" t="s">
        <v>8198</v>
      </c>
    </row>
    <row r="15305" spans="1:4" x14ac:dyDescent="0.25">
      <c r="A15305" s="4" t="str">
        <f>HYPERLINK("http://www.autodoc.ru/Web/price/art/FDMON07810R?analog=on","FDMON07810R")</f>
        <v>FDMON07810R</v>
      </c>
      <c r="B15305" s="1" t="s">
        <v>8199</v>
      </c>
      <c r="C15305" s="1" t="s">
        <v>764</v>
      </c>
      <c r="D15305" t="s">
        <v>8200</v>
      </c>
    </row>
    <row r="15306" spans="1:4" x14ac:dyDescent="0.25">
      <c r="A15306" s="4" t="str">
        <f>HYPERLINK("http://www.autodoc.ru/Web/price/art/VVS6000810L?analog=on","VVS6000810L")</f>
        <v>VVS6000810L</v>
      </c>
      <c r="B15306" s="1" t="s">
        <v>23117</v>
      </c>
      <c r="C15306" s="1" t="s">
        <v>3014</v>
      </c>
      <c r="D15306" t="s">
        <v>23118</v>
      </c>
    </row>
    <row r="15307" spans="1:4" x14ac:dyDescent="0.25">
      <c r="A15307" s="4" t="str">
        <f>HYPERLINK("http://www.autodoc.ru/Web/price/art/VVS6000810R?analog=on","VVS6000810R")</f>
        <v>VVS6000810R</v>
      </c>
      <c r="B15307" s="1" t="s">
        <v>23119</v>
      </c>
      <c r="C15307" s="1" t="s">
        <v>3014</v>
      </c>
      <c r="D15307" t="s">
        <v>23120</v>
      </c>
    </row>
    <row r="15308" spans="1:4" x14ac:dyDescent="0.25">
      <c r="A15308" s="4" t="str">
        <f>HYPERLINK("http://www.autodoc.ru/Web/price/art/VVS7097810L?analog=on","VVS7097810L")</f>
        <v>VVS7097810L</v>
      </c>
      <c r="B15308" s="1" t="s">
        <v>22824</v>
      </c>
      <c r="C15308" s="1" t="s">
        <v>16048</v>
      </c>
      <c r="D15308" t="s">
        <v>22825</v>
      </c>
    </row>
    <row r="15309" spans="1:4" x14ac:dyDescent="0.25">
      <c r="A15309" s="4" t="str">
        <f>HYPERLINK("http://www.autodoc.ru/Web/price/art/VVS7097810R?analog=on","VVS7097810R")</f>
        <v>VVS7097810R</v>
      </c>
      <c r="B15309" s="1" t="s">
        <v>22826</v>
      </c>
      <c r="C15309" s="1" t="s">
        <v>16048</v>
      </c>
      <c r="D15309" t="s">
        <v>22827</v>
      </c>
    </row>
    <row r="15310" spans="1:4" x14ac:dyDescent="0.25">
      <c r="A15310" s="4" t="str">
        <f>HYPERLINK("http://www.autodoc.ru/Web/price/art/VVS7097811L?analog=on","VVS7097811L")</f>
        <v>VVS7097811L</v>
      </c>
      <c r="B15310" s="1" t="s">
        <v>22828</v>
      </c>
      <c r="C15310" s="1" t="s">
        <v>16048</v>
      </c>
      <c r="D15310" t="s">
        <v>22829</v>
      </c>
    </row>
    <row r="15311" spans="1:4" x14ac:dyDescent="0.25">
      <c r="A15311" s="4" t="str">
        <f>HYPERLINK("http://www.autodoc.ru/Web/price/art/VVS7097811R?analog=on","VVS7097811R")</f>
        <v>VVS7097811R</v>
      </c>
      <c r="B15311" s="1" t="s">
        <v>22830</v>
      </c>
      <c r="C15311" s="1" t="s">
        <v>16048</v>
      </c>
      <c r="D15311" t="s">
        <v>22831</v>
      </c>
    </row>
    <row r="15312" spans="1:4" x14ac:dyDescent="0.25">
      <c r="A15312" s="4" t="str">
        <f>HYPERLINK("http://www.autodoc.ru/Web/price/art/VVS8098910?analog=on","VVS8098910")</f>
        <v>VVS8098910</v>
      </c>
      <c r="B15312" s="1" t="s">
        <v>23121</v>
      </c>
      <c r="C15312" s="1" t="s">
        <v>699</v>
      </c>
      <c r="D15312" t="s">
        <v>23122</v>
      </c>
    </row>
    <row r="15313" spans="1:4" x14ac:dyDescent="0.25">
      <c r="A15313" s="4" t="str">
        <f>HYPERLINK("http://www.autodoc.ru/Web/price/art/FDMON07913?analog=on","FDMON07913")</f>
        <v>FDMON07913</v>
      </c>
      <c r="B15313" s="1" t="s">
        <v>7544</v>
      </c>
      <c r="C15313" s="1" t="s">
        <v>764</v>
      </c>
      <c r="D15313" t="s">
        <v>7545</v>
      </c>
    </row>
    <row r="15314" spans="1:4" x14ac:dyDescent="0.25">
      <c r="A15314" s="4" t="str">
        <f>HYPERLINK("http://www.autodoc.ru/Web/price/art/VVS7097920?analog=on","VVS7097920")</f>
        <v>VVS7097920</v>
      </c>
      <c r="B15314" s="1" t="s">
        <v>23220</v>
      </c>
      <c r="C15314" s="1" t="s">
        <v>19</v>
      </c>
      <c r="D15314" t="s">
        <v>23221</v>
      </c>
    </row>
    <row r="15315" spans="1:4" x14ac:dyDescent="0.25">
      <c r="A15315" s="4" t="str">
        <f>HYPERLINK("http://www.autodoc.ru/Web/price/art/VVS8098930?analog=on","VVS8098930")</f>
        <v>VVS8098930</v>
      </c>
      <c r="B15315" s="1" t="s">
        <v>23125</v>
      </c>
      <c r="C15315" s="1" t="s">
        <v>699</v>
      </c>
      <c r="D15315" t="s">
        <v>23126</v>
      </c>
    </row>
    <row r="15316" spans="1:4" x14ac:dyDescent="0.25">
      <c r="A15316" s="4" t="str">
        <f>HYPERLINK("http://www.autodoc.ru/Web/price/art/VV85091931?analog=on","VV85091931")</f>
        <v>VV85091931</v>
      </c>
      <c r="B15316" s="1" t="s">
        <v>22832</v>
      </c>
      <c r="C15316" s="1" t="s">
        <v>2641</v>
      </c>
      <c r="D15316" t="s">
        <v>22833</v>
      </c>
    </row>
    <row r="15317" spans="1:4" x14ac:dyDescent="0.25">
      <c r="A15317" s="4" t="str">
        <f>HYPERLINK("http://www.autodoc.ru/Web/price/art/VVS7097970?analog=on","VVS7097970")</f>
        <v>VVS7097970</v>
      </c>
      <c r="B15317" s="1" t="s">
        <v>23222</v>
      </c>
      <c r="C15317" s="1" t="s">
        <v>1725</v>
      </c>
      <c r="D15317" t="s">
        <v>23223</v>
      </c>
    </row>
    <row r="15318" spans="1:4" x14ac:dyDescent="0.25">
      <c r="A15318" s="4" t="str">
        <f>HYPERLINK("http://www.autodoc.ru/Web/price/art/VVS8098970?analog=on","VVS8098970")</f>
        <v>VVS8098970</v>
      </c>
      <c r="B15318" s="1" t="s">
        <v>23127</v>
      </c>
      <c r="C15318" s="1" t="s">
        <v>699</v>
      </c>
      <c r="D15318" t="s">
        <v>23128</v>
      </c>
    </row>
    <row r="15319" spans="1:4" x14ac:dyDescent="0.25">
      <c r="A15319" s="3" t="s">
        <v>23224</v>
      </c>
      <c r="B15319" s="3"/>
      <c r="C15319" s="3"/>
      <c r="D15319" s="3"/>
    </row>
    <row r="15320" spans="1:4" x14ac:dyDescent="0.25">
      <c r="A15320" s="4" t="str">
        <f>HYPERLINK("http://www.autodoc.ru/Web/price/art/VVS8007000HL?analog=on","VVS8007000HL")</f>
        <v>VVS8007000HL</v>
      </c>
      <c r="B15320" s="1" t="s">
        <v>23225</v>
      </c>
      <c r="C15320" s="1" t="s">
        <v>12127</v>
      </c>
      <c r="D15320" t="s">
        <v>23226</v>
      </c>
    </row>
    <row r="15321" spans="1:4" x14ac:dyDescent="0.25">
      <c r="A15321" s="4" t="str">
        <f>HYPERLINK("http://www.autodoc.ru/Web/price/art/VVS8007000HR?analog=on","VVS8007000HR")</f>
        <v>VVS8007000HR</v>
      </c>
      <c r="B15321" s="1" t="s">
        <v>23227</v>
      </c>
      <c r="C15321" s="1" t="s">
        <v>12127</v>
      </c>
      <c r="D15321" t="s">
        <v>23228</v>
      </c>
    </row>
    <row r="15322" spans="1:4" x14ac:dyDescent="0.25">
      <c r="A15322" s="4" t="str">
        <f>HYPERLINK("http://www.autodoc.ru/Web/price/art/VVS8007160?analog=on","VVS8007160")</f>
        <v>VVS8007160</v>
      </c>
      <c r="B15322" s="1" t="s">
        <v>23229</v>
      </c>
      <c r="C15322" s="1" t="s">
        <v>764</v>
      </c>
      <c r="D15322" t="s">
        <v>23230</v>
      </c>
    </row>
    <row r="15323" spans="1:4" x14ac:dyDescent="0.25">
      <c r="A15323" s="4" t="str">
        <f>HYPERLINK("http://www.autodoc.ru/Web/price/art/VVS8007460L?analog=on","VVS8007460L")</f>
        <v>VVS8007460L</v>
      </c>
      <c r="B15323" s="1" t="s">
        <v>23054</v>
      </c>
      <c r="C15323" s="1" t="s">
        <v>764</v>
      </c>
      <c r="D15323" t="s">
        <v>23231</v>
      </c>
    </row>
    <row r="15324" spans="1:4" x14ac:dyDescent="0.25">
      <c r="A15324" s="4" t="str">
        <f>HYPERLINK("http://www.autodoc.ru/Web/price/art/VVS8007460R?analog=on","VVS8007460R")</f>
        <v>VVS8007460R</v>
      </c>
      <c r="B15324" s="1" t="s">
        <v>23232</v>
      </c>
      <c r="C15324" s="1" t="s">
        <v>764</v>
      </c>
      <c r="D15324" t="s">
        <v>23233</v>
      </c>
    </row>
    <row r="15325" spans="1:4" x14ac:dyDescent="0.25">
      <c r="A15325" s="3" t="s">
        <v>23234</v>
      </c>
      <c r="B15325" s="3"/>
      <c r="C15325" s="3"/>
      <c r="D15325" s="3"/>
    </row>
    <row r="15326" spans="1:4" x14ac:dyDescent="0.25">
      <c r="A15326" s="4" t="str">
        <f>HYPERLINK("http://www.autodoc.ru/Web/price/art/VVS8098000L?analog=on","VVS8098000L")</f>
        <v>VVS8098000L</v>
      </c>
      <c r="B15326" s="1" t="s">
        <v>23235</v>
      </c>
      <c r="C15326" s="1" t="s">
        <v>699</v>
      </c>
      <c r="D15326" t="s">
        <v>23236</v>
      </c>
    </row>
    <row r="15327" spans="1:4" x14ac:dyDescent="0.25">
      <c r="A15327" s="4" t="str">
        <f>HYPERLINK("http://www.autodoc.ru/Web/price/art/VVS8098000R?analog=on","VVS8098000R")</f>
        <v>VVS8098000R</v>
      </c>
      <c r="B15327" s="1" t="s">
        <v>23237</v>
      </c>
      <c r="C15327" s="1" t="s">
        <v>699</v>
      </c>
      <c r="D15327" t="s">
        <v>23238</v>
      </c>
    </row>
    <row r="15328" spans="1:4" x14ac:dyDescent="0.25">
      <c r="A15328" s="4" t="str">
        <f>HYPERLINK("http://www.autodoc.ru/Web/price/art/VVS8098030HL?analog=on","VVS8098030HL")</f>
        <v>VVS8098030HL</v>
      </c>
      <c r="C15328" s="1" t="s">
        <v>699</v>
      </c>
      <c r="D15328" t="s">
        <v>23239</v>
      </c>
    </row>
    <row r="15329" spans="1:4" x14ac:dyDescent="0.25">
      <c r="A15329" s="4" t="str">
        <f>HYPERLINK("http://www.autodoc.ru/Web/price/art/VVS8098030HR?analog=on","VVS8098030HR")</f>
        <v>VVS8098030HR</v>
      </c>
      <c r="C15329" s="1" t="s">
        <v>699</v>
      </c>
      <c r="D15329" t="s">
        <v>23240</v>
      </c>
    </row>
    <row r="15330" spans="1:4" x14ac:dyDescent="0.25">
      <c r="A15330" s="4" t="str">
        <f>HYPERLINK("http://www.autodoc.ru/Web/price/art/VVS8098070L?analog=on","VVS8098070L")</f>
        <v>VVS8098070L</v>
      </c>
      <c r="B15330" s="1" t="s">
        <v>23241</v>
      </c>
      <c r="C15330" s="1" t="s">
        <v>699</v>
      </c>
      <c r="D15330" t="s">
        <v>23242</v>
      </c>
    </row>
    <row r="15331" spans="1:4" x14ac:dyDescent="0.25">
      <c r="A15331" s="4" t="str">
        <f>HYPERLINK("http://www.autodoc.ru/Web/price/art/VVS8098070R?analog=on","VVS8098070R")</f>
        <v>VVS8098070R</v>
      </c>
      <c r="B15331" s="1" t="s">
        <v>23243</v>
      </c>
      <c r="C15331" s="1" t="s">
        <v>699</v>
      </c>
      <c r="D15331" t="s">
        <v>23244</v>
      </c>
    </row>
    <row r="15332" spans="1:4" x14ac:dyDescent="0.25">
      <c r="A15332" s="4" t="str">
        <f>HYPERLINK("http://www.autodoc.ru/Web/price/art/VVS8098100?analog=on","VVS8098100")</f>
        <v>VVS8098100</v>
      </c>
      <c r="B15332" s="1" t="s">
        <v>23245</v>
      </c>
      <c r="C15332" s="1" t="s">
        <v>699</v>
      </c>
      <c r="D15332" t="s">
        <v>23246</v>
      </c>
    </row>
    <row r="15333" spans="1:4" x14ac:dyDescent="0.25">
      <c r="A15333" s="4" t="str">
        <f>HYPERLINK("http://www.autodoc.ru/Web/price/art/VVS8004160X?analog=on","VVS8004160X")</f>
        <v>VVS8004160X</v>
      </c>
      <c r="B15333" s="1" t="s">
        <v>23247</v>
      </c>
      <c r="C15333" s="1" t="s">
        <v>707</v>
      </c>
      <c r="D15333" t="s">
        <v>23248</v>
      </c>
    </row>
    <row r="15334" spans="1:4" x14ac:dyDescent="0.25">
      <c r="A15334" s="4" t="str">
        <f>HYPERLINK("http://www.autodoc.ru/Web/price/art/VVS8098160X?analog=on","VVS8098160X")</f>
        <v>VVS8098160X</v>
      </c>
      <c r="B15334" s="1" t="s">
        <v>23249</v>
      </c>
      <c r="C15334" s="1" t="s">
        <v>699</v>
      </c>
      <c r="D15334" t="s">
        <v>23250</v>
      </c>
    </row>
    <row r="15335" spans="1:4" x14ac:dyDescent="0.25">
      <c r="A15335" s="4" t="str">
        <f>HYPERLINK("http://www.autodoc.ru/Web/price/art/VVS8004240?analog=on","VVS8004240")</f>
        <v>VVS8004240</v>
      </c>
      <c r="B15335" s="1" t="s">
        <v>23251</v>
      </c>
      <c r="C15335" s="1" t="s">
        <v>707</v>
      </c>
      <c r="D15335" t="s">
        <v>23252</v>
      </c>
    </row>
    <row r="15336" spans="1:4" x14ac:dyDescent="0.25">
      <c r="A15336" s="4" t="str">
        <f>HYPERLINK("http://www.autodoc.ru/Web/price/art/VVS8098270L?analog=on","VVS8098270L")</f>
        <v>VVS8098270L</v>
      </c>
      <c r="B15336" s="1" t="s">
        <v>23253</v>
      </c>
      <c r="C15336" s="1" t="s">
        <v>699</v>
      </c>
      <c r="D15336" t="s">
        <v>23254</v>
      </c>
    </row>
    <row r="15337" spans="1:4" x14ac:dyDescent="0.25">
      <c r="A15337" s="4" t="str">
        <f>HYPERLINK("http://www.autodoc.ru/Web/price/art/VVS8098270R?analog=on","VVS8098270R")</f>
        <v>VVS8098270R</v>
      </c>
      <c r="B15337" s="1" t="s">
        <v>23255</v>
      </c>
      <c r="C15337" s="1" t="s">
        <v>699</v>
      </c>
      <c r="D15337" t="s">
        <v>23256</v>
      </c>
    </row>
    <row r="15338" spans="1:4" x14ac:dyDescent="0.25">
      <c r="A15338" s="4" t="str">
        <f>HYPERLINK("http://www.autodoc.ru/Web/price/art/VVS8001330?analog=on","VVS8001330")</f>
        <v>VVS8001330</v>
      </c>
      <c r="B15338" s="1" t="s">
        <v>23257</v>
      </c>
      <c r="C15338" s="1" t="s">
        <v>1310</v>
      </c>
      <c r="D15338" t="s">
        <v>23258</v>
      </c>
    </row>
    <row r="15339" spans="1:4" x14ac:dyDescent="0.25">
      <c r="A15339" s="4" t="str">
        <f>HYPERLINK("http://www.autodoc.ru/Web/price/art/VVS8098380?analog=on","VVS8098380")</f>
        <v>VVS8098380</v>
      </c>
      <c r="B15339" s="1" t="s">
        <v>23259</v>
      </c>
      <c r="C15339" s="1" t="s">
        <v>699</v>
      </c>
      <c r="D15339" t="s">
        <v>23260</v>
      </c>
    </row>
    <row r="15340" spans="1:4" x14ac:dyDescent="0.25">
      <c r="A15340" s="4" t="str">
        <f>HYPERLINK("http://www.autodoc.ru/Web/price/art/VVS8098450XL?analog=on","VVS8098450XL")</f>
        <v>VVS8098450XL</v>
      </c>
      <c r="B15340" s="1" t="s">
        <v>23261</v>
      </c>
      <c r="C15340" s="1" t="s">
        <v>3226</v>
      </c>
      <c r="D15340" t="s">
        <v>23262</v>
      </c>
    </row>
    <row r="15341" spans="1:4" x14ac:dyDescent="0.25">
      <c r="A15341" s="4" t="str">
        <f>HYPERLINK("http://www.autodoc.ru/Web/price/art/VVS8098450XR?analog=on","VVS8098450XR")</f>
        <v>VVS8098450XR</v>
      </c>
      <c r="B15341" s="1" t="s">
        <v>23263</v>
      </c>
      <c r="C15341" s="1" t="s">
        <v>3226</v>
      </c>
      <c r="D15341" t="s">
        <v>23264</v>
      </c>
    </row>
    <row r="15342" spans="1:4" x14ac:dyDescent="0.25">
      <c r="A15342" s="4" t="str">
        <f>HYPERLINK("http://www.autodoc.ru/Web/price/art/VVS8098460L?analog=on","VVS8098460L")</f>
        <v>VVS8098460L</v>
      </c>
      <c r="B15342" s="1" t="s">
        <v>23109</v>
      </c>
      <c r="C15342" s="1" t="s">
        <v>3226</v>
      </c>
      <c r="D15342" t="s">
        <v>23110</v>
      </c>
    </row>
    <row r="15343" spans="1:4" x14ac:dyDescent="0.25">
      <c r="A15343" s="4" t="str">
        <f>HYPERLINK("http://www.autodoc.ru/Web/price/art/VVS8098460R?analog=on","VVS8098460R")</f>
        <v>VVS8098460R</v>
      </c>
      <c r="B15343" s="1" t="s">
        <v>23111</v>
      </c>
      <c r="C15343" s="1" t="s">
        <v>3226</v>
      </c>
      <c r="D15343" t="s">
        <v>23112</v>
      </c>
    </row>
    <row r="15344" spans="1:4" x14ac:dyDescent="0.25">
      <c r="A15344" s="4" t="str">
        <f>HYPERLINK("http://www.autodoc.ru/Web/price/art/VVS8004460L?analog=on","VVS8004460L")</f>
        <v>VVS8004460L</v>
      </c>
      <c r="B15344" s="1" t="s">
        <v>23113</v>
      </c>
      <c r="C15344" s="1" t="s">
        <v>3557</v>
      </c>
      <c r="D15344" t="s">
        <v>23114</v>
      </c>
    </row>
    <row r="15345" spans="1:4" x14ac:dyDescent="0.25">
      <c r="A15345" s="4" t="str">
        <f>HYPERLINK("http://www.autodoc.ru/Web/price/art/VVS8004460R?analog=on","VVS8004460R")</f>
        <v>VVS8004460R</v>
      </c>
      <c r="B15345" s="1" t="s">
        <v>23115</v>
      </c>
      <c r="C15345" s="1" t="s">
        <v>3557</v>
      </c>
      <c r="D15345" t="s">
        <v>23116</v>
      </c>
    </row>
    <row r="15346" spans="1:4" x14ac:dyDescent="0.25">
      <c r="A15346" s="4" t="str">
        <f>HYPERLINK("http://www.autodoc.ru/Web/price/art/FDMON07810L?analog=on","FDMON07810L")</f>
        <v>FDMON07810L</v>
      </c>
      <c r="B15346" s="1" t="s">
        <v>8197</v>
      </c>
      <c r="C15346" s="1" t="s">
        <v>764</v>
      </c>
      <c r="D15346" t="s">
        <v>8198</v>
      </c>
    </row>
    <row r="15347" spans="1:4" x14ac:dyDescent="0.25">
      <c r="A15347" s="4" t="str">
        <f>HYPERLINK("http://www.autodoc.ru/Web/price/art/FDMON07810R?analog=on","FDMON07810R")</f>
        <v>FDMON07810R</v>
      </c>
      <c r="B15347" s="1" t="s">
        <v>8199</v>
      </c>
      <c r="C15347" s="1" t="s">
        <v>764</v>
      </c>
      <c r="D15347" t="s">
        <v>8200</v>
      </c>
    </row>
    <row r="15348" spans="1:4" x14ac:dyDescent="0.25">
      <c r="A15348" s="4" t="str">
        <f>HYPERLINK("http://www.autodoc.ru/Web/price/art/VVS8098810L?analog=on","VVS8098810L")</f>
        <v>VVS8098810L</v>
      </c>
      <c r="B15348" s="1" t="s">
        <v>23265</v>
      </c>
      <c r="C15348" s="1" t="s">
        <v>699</v>
      </c>
      <c r="D15348" t="s">
        <v>23266</v>
      </c>
    </row>
    <row r="15349" spans="1:4" x14ac:dyDescent="0.25">
      <c r="A15349" s="4" t="str">
        <f>HYPERLINK("http://www.autodoc.ru/Web/price/art/VVS8098810R?analog=on","VVS8098810R")</f>
        <v>VVS8098810R</v>
      </c>
      <c r="B15349" s="1" t="s">
        <v>23267</v>
      </c>
      <c r="C15349" s="1" t="s">
        <v>699</v>
      </c>
      <c r="D15349" t="s">
        <v>23268</v>
      </c>
    </row>
    <row r="15350" spans="1:4" x14ac:dyDescent="0.25">
      <c r="A15350" s="4" t="str">
        <f>HYPERLINK("http://www.autodoc.ru/Web/price/art/VVS8098910?analog=on","VVS8098910")</f>
        <v>VVS8098910</v>
      </c>
      <c r="B15350" s="1" t="s">
        <v>23121</v>
      </c>
      <c r="C15350" s="1" t="s">
        <v>699</v>
      </c>
      <c r="D15350" t="s">
        <v>23122</v>
      </c>
    </row>
    <row r="15351" spans="1:4" x14ac:dyDescent="0.25">
      <c r="A15351" s="4" t="str">
        <f>HYPERLINK("http://www.autodoc.ru/Web/price/art/FDMON07913?analog=on","FDMON07913")</f>
        <v>FDMON07913</v>
      </c>
      <c r="B15351" s="1" t="s">
        <v>7544</v>
      </c>
      <c r="C15351" s="1" t="s">
        <v>764</v>
      </c>
      <c r="D15351" t="s">
        <v>7545</v>
      </c>
    </row>
    <row r="15352" spans="1:4" x14ac:dyDescent="0.25">
      <c r="A15352" s="4" t="str">
        <f>HYPERLINK("http://www.autodoc.ru/Web/price/art/VVS8098920?analog=on","VVS8098920")</f>
        <v>VVS8098920</v>
      </c>
      <c r="B15352" s="1" t="s">
        <v>23269</v>
      </c>
      <c r="C15352" s="1" t="s">
        <v>699</v>
      </c>
      <c r="D15352" t="s">
        <v>23270</v>
      </c>
    </row>
    <row r="15353" spans="1:4" x14ac:dyDescent="0.25">
      <c r="A15353" s="4" t="str">
        <f>HYPERLINK("http://www.autodoc.ru/Web/price/art/VVS8098930?analog=on","VVS8098930")</f>
        <v>VVS8098930</v>
      </c>
      <c r="B15353" s="1" t="s">
        <v>23125</v>
      </c>
      <c r="C15353" s="1" t="s">
        <v>699</v>
      </c>
      <c r="D15353" t="s">
        <v>23126</v>
      </c>
    </row>
    <row r="15354" spans="1:4" x14ac:dyDescent="0.25">
      <c r="A15354" s="4" t="str">
        <f>HYPERLINK("http://www.autodoc.ru/Web/price/art/VVS8098970?analog=on","VVS8098970")</f>
        <v>VVS8098970</v>
      </c>
      <c r="B15354" s="1" t="s">
        <v>23127</v>
      </c>
      <c r="C15354" s="1" t="s">
        <v>699</v>
      </c>
      <c r="D15354" t="s">
        <v>23128</v>
      </c>
    </row>
    <row r="15355" spans="1:4" x14ac:dyDescent="0.25">
      <c r="A15355" s="3" t="s">
        <v>23271</v>
      </c>
      <c r="B15355" s="3"/>
      <c r="C15355" s="3"/>
      <c r="D15355" s="3"/>
    </row>
    <row r="15356" spans="1:4" x14ac:dyDescent="0.25">
      <c r="A15356" s="4" t="str">
        <f>HYPERLINK("http://www.autodoc.ru/Web/price/art/VVXC613000L?analog=on","VVXC613000L")</f>
        <v>VVXC613000L</v>
      </c>
      <c r="B15356" s="1" t="s">
        <v>23272</v>
      </c>
      <c r="C15356" s="1" t="s">
        <v>1924</v>
      </c>
      <c r="D15356" t="s">
        <v>23273</v>
      </c>
    </row>
    <row r="15357" spans="1:4" x14ac:dyDescent="0.25">
      <c r="A15357" s="4" t="str">
        <f>HYPERLINK("http://www.autodoc.ru/Web/price/art/VVXC613000R?analog=on","VVXC613000R")</f>
        <v>VVXC613000R</v>
      </c>
      <c r="B15357" s="1" t="s">
        <v>23274</v>
      </c>
      <c r="C15357" s="1" t="s">
        <v>1924</v>
      </c>
      <c r="D15357" t="s">
        <v>23275</v>
      </c>
    </row>
    <row r="15358" spans="1:4" x14ac:dyDescent="0.25">
      <c r="A15358" s="4" t="str">
        <f>HYPERLINK("http://www.autodoc.ru/Web/price/art/VVXC608070L?analog=on","VVXC608070L")</f>
        <v>VVXC608070L</v>
      </c>
      <c r="B15358" s="1" t="s">
        <v>23276</v>
      </c>
      <c r="C15358" s="1" t="s">
        <v>483</v>
      </c>
      <c r="D15358" t="s">
        <v>23277</v>
      </c>
    </row>
    <row r="15359" spans="1:4" x14ac:dyDescent="0.25">
      <c r="A15359" s="4" t="str">
        <f>HYPERLINK("http://www.autodoc.ru/Web/price/art/VVXC608070R?analog=on","VVXC608070R")</f>
        <v>VVXC608070R</v>
      </c>
      <c r="B15359" s="1" t="s">
        <v>23278</v>
      </c>
      <c r="C15359" s="1" t="s">
        <v>483</v>
      </c>
      <c r="D15359" t="s">
        <v>23279</v>
      </c>
    </row>
    <row r="15360" spans="1:4" x14ac:dyDescent="0.25">
      <c r="A15360" s="4" t="str">
        <f>HYPERLINK("http://www.autodoc.ru/Web/price/art/VVXC608160?analog=on","VVXC608160")</f>
        <v>VVXC608160</v>
      </c>
      <c r="B15360" s="1" t="s">
        <v>23280</v>
      </c>
      <c r="C15360" s="1" t="s">
        <v>7796</v>
      </c>
      <c r="D15360" t="s">
        <v>23281</v>
      </c>
    </row>
    <row r="15361" spans="1:4" x14ac:dyDescent="0.25">
      <c r="A15361" s="4" t="str">
        <f>HYPERLINK("http://www.autodoc.ru/Web/price/art/VVXC613160?analog=on","VVXC613160")</f>
        <v>VVXC613160</v>
      </c>
      <c r="B15361" s="1" t="s">
        <v>23282</v>
      </c>
      <c r="C15361" s="1" t="s">
        <v>4656</v>
      </c>
      <c r="D15361" t="s">
        <v>23283</v>
      </c>
    </row>
    <row r="15362" spans="1:4" x14ac:dyDescent="0.25">
      <c r="A15362" s="4" t="str">
        <f>HYPERLINK("http://www.autodoc.ru/Web/price/art/VVXC608270L?analog=on","VVXC608270L")</f>
        <v>VVXC608270L</v>
      </c>
      <c r="B15362" s="1" t="s">
        <v>23284</v>
      </c>
      <c r="C15362" s="1" t="s">
        <v>23285</v>
      </c>
      <c r="D15362" t="s">
        <v>23286</v>
      </c>
    </row>
    <row r="15363" spans="1:4" x14ac:dyDescent="0.25">
      <c r="A15363" s="4" t="str">
        <f>HYPERLINK("http://www.autodoc.ru/Web/price/art/VVXC608270R?analog=on","VVXC608270R")</f>
        <v>VVXC608270R</v>
      </c>
      <c r="B15363" s="1" t="s">
        <v>23287</v>
      </c>
      <c r="C15363" s="1" t="s">
        <v>23285</v>
      </c>
      <c r="D15363" t="s">
        <v>23288</v>
      </c>
    </row>
    <row r="15364" spans="1:4" x14ac:dyDescent="0.25">
      <c r="A15364" s="4" t="str">
        <f>HYPERLINK("http://www.autodoc.ru/Web/price/art/VVXC608310N?analog=on","VVXC608310N")</f>
        <v>VVXC608310N</v>
      </c>
      <c r="C15364" s="1" t="s">
        <v>483</v>
      </c>
      <c r="D15364" t="s">
        <v>23289</v>
      </c>
    </row>
    <row r="15365" spans="1:4" x14ac:dyDescent="0.25">
      <c r="A15365" s="4" t="str">
        <f>HYPERLINK("http://www.autodoc.ru/Web/price/art/VVXC608460L?analog=on","VVXC608460L")</f>
        <v>VVXC608460L</v>
      </c>
      <c r="B15365" s="1" t="s">
        <v>23290</v>
      </c>
      <c r="C15365" s="1" t="s">
        <v>23285</v>
      </c>
      <c r="D15365" t="s">
        <v>23291</v>
      </c>
    </row>
    <row r="15366" spans="1:4" x14ac:dyDescent="0.25">
      <c r="A15366" s="4" t="str">
        <f>HYPERLINK("http://www.autodoc.ru/Web/price/art/VVXC608460R?analog=on","VVXC608460R")</f>
        <v>VVXC608460R</v>
      </c>
      <c r="B15366" s="1" t="s">
        <v>23292</v>
      </c>
      <c r="C15366" s="1" t="s">
        <v>23285</v>
      </c>
      <c r="D15366" t="s">
        <v>23293</v>
      </c>
    </row>
    <row r="15367" spans="1:4" x14ac:dyDescent="0.25">
      <c r="A15367" s="4" t="str">
        <f>HYPERLINK("http://www.autodoc.ru/Web/price/art/VVXC613740L?analog=on","VVXC613740L")</f>
        <v>VVXC613740L</v>
      </c>
      <c r="B15367" s="1" t="s">
        <v>23294</v>
      </c>
      <c r="C15367" s="1" t="s">
        <v>4656</v>
      </c>
      <c r="D15367" t="s">
        <v>23295</v>
      </c>
    </row>
    <row r="15368" spans="1:4" x14ac:dyDescent="0.25">
      <c r="A15368" s="4" t="str">
        <f>HYPERLINK("http://www.autodoc.ru/Web/price/art/VVXC613740R?analog=on","VVXC613740R")</f>
        <v>VVXC613740R</v>
      </c>
      <c r="B15368" s="1" t="s">
        <v>23296</v>
      </c>
      <c r="C15368" s="1" t="s">
        <v>4656</v>
      </c>
      <c r="D15368" t="s">
        <v>23297</v>
      </c>
    </row>
    <row r="15369" spans="1:4" x14ac:dyDescent="0.25">
      <c r="A15369" s="4" t="str">
        <f>HYPERLINK("http://www.autodoc.ru/Web/price/art/VVXC608790L?analog=on","VVXC608790L")</f>
        <v>VVXC608790L</v>
      </c>
      <c r="B15369" s="1" t="s">
        <v>23298</v>
      </c>
      <c r="C15369" s="1" t="s">
        <v>7796</v>
      </c>
      <c r="D15369" t="s">
        <v>23299</v>
      </c>
    </row>
    <row r="15370" spans="1:4" x14ac:dyDescent="0.25">
      <c r="A15370" s="4" t="str">
        <f>HYPERLINK("http://www.autodoc.ru/Web/price/art/VVXC608790R?analog=on","VVXC608790R")</f>
        <v>VVXC608790R</v>
      </c>
      <c r="B15370" s="1" t="s">
        <v>23300</v>
      </c>
      <c r="C15370" s="1" t="s">
        <v>7796</v>
      </c>
      <c r="D15370" t="s">
        <v>23301</v>
      </c>
    </row>
    <row r="15371" spans="1:4" x14ac:dyDescent="0.25">
      <c r="A15371" s="3" t="s">
        <v>23302</v>
      </c>
      <c r="B15371" s="3"/>
      <c r="C15371" s="3"/>
      <c r="D15371" s="3"/>
    </row>
    <row r="15372" spans="1:4" x14ac:dyDescent="0.25">
      <c r="A15372" s="4" t="str">
        <f>HYPERLINK("http://www.autodoc.ru/Web/price/art/VVXC903000BL?analog=on","VVXC903000BL")</f>
        <v>VVXC903000BL</v>
      </c>
      <c r="B15372" s="1" t="s">
        <v>23303</v>
      </c>
      <c r="C15372" s="1" t="s">
        <v>782</v>
      </c>
      <c r="D15372" t="s">
        <v>23304</v>
      </c>
    </row>
    <row r="15373" spans="1:4" x14ac:dyDescent="0.25">
      <c r="A15373" s="4" t="str">
        <f>HYPERLINK("http://www.autodoc.ru/Web/price/art/VVXC903000BR?analog=on","VVXC903000BR")</f>
        <v>VVXC903000BR</v>
      </c>
      <c r="B15373" s="1" t="s">
        <v>23305</v>
      </c>
      <c r="C15373" s="1" t="s">
        <v>782</v>
      </c>
      <c r="D15373" t="s">
        <v>23306</v>
      </c>
    </row>
    <row r="15374" spans="1:4" x14ac:dyDescent="0.25">
      <c r="A15374" s="4" t="str">
        <f>HYPERLINK("http://www.autodoc.ru/Web/price/art/VVXC903070L?analog=on","VVXC903070L")</f>
        <v>VVXC903070L</v>
      </c>
      <c r="B15374" s="1" t="s">
        <v>23307</v>
      </c>
      <c r="C15374" s="1" t="s">
        <v>782</v>
      </c>
      <c r="D15374" t="s">
        <v>23308</v>
      </c>
    </row>
    <row r="15375" spans="1:4" x14ac:dyDescent="0.25">
      <c r="A15375" s="4" t="str">
        <f>HYPERLINK("http://www.autodoc.ru/Web/price/art/VVXC903070R?analog=on","VVXC903070R")</f>
        <v>VVXC903070R</v>
      </c>
      <c r="B15375" s="1" t="s">
        <v>23309</v>
      </c>
      <c r="C15375" s="1" t="s">
        <v>782</v>
      </c>
      <c r="D15375" t="s">
        <v>23310</v>
      </c>
    </row>
    <row r="15376" spans="1:4" x14ac:dyDescent="0.25">
      <c r="A15376" s="4" t="str">
        <f>HYPERLINK("http://www.autodoc.ru/Web/price/art/VVXC903100?analog=on","VVXC903100")</f>
        <v>VVXC903100</v>
      </c>
      <c r="B15376" s="1" t="s">
        <v>23311</v>
      </c>
      <c r="C15376" s="1" t="s">
        <v>4261</v>
      </c>
      <c r="D15376" t="s">
        <v>23312</v>
      </c>
    </row>
    <row r="15377" spans="1:4" x14ac:dyDescent="0.25">
      <c r="A15377" s="4" t="str">
        <f>HYPERLINK("http://www.autodoc.ru/Web/price/art/VVXC903160L?analog=on","VVXC903160L")</f>
        <v>VVXC903160L</v>
      </c>
      <c r="B15377" s="1" t="s">
        <v>23313</v>
      </c>
      <c r="C15377" s="1" t="s">
        <v>782</v>
      </c>
      <c r="D15377" t="s">
        <v>23314</v>
      </c>
    </row>
    <row r="15378" spans="1:4" x14ac:dyDescent="0.25">
      <c r="A15378" s="4" t="str">
        <f>HYPERLINK("http://www.autodoc.ru/Web/price/art/VVXC903160R?analog=on","VVXC903160R")</f>
        <v>VVXC903160R</v>
      </c>
      <c r="B15378" s="1" t="s">
        <v>23315</v>
      </c>
      <c r="C15378" s="1" t="s">
        <v>4261</v>
      </c>
      <c r="D15378" t="s">
        <v>23316</v>
      </c>
    </row>
    <row r="15379" spans="1:4" x14ac:dyDescent="0.25">
      <c r="A15379" s="4" t="str">
        <f>HYPERLINK("http://www.autodoc.ru/Web/price/art/VVXC903160X?analog=on","VVXC903160X")</f>
        <v>VVXC903160X</v>
      </c>
      <c r="B15379" s="1" t="s">
        <v>23317</v>
      </c>
      <c r="C15379" s="1" t="s">
        <v>782</v>
      </c>
      <c r="D15379" t="s">
        <v>23318</v>
      </c>
    </row>
    <row r="15380" spans="1:4" x14ac:dyDescent="0.25">
      <c r="A15380" s="4" t="str">
        <f>HYPERLINK("http://www.autodoc.ru/Web/price/art/VVXC907160X?analog=on","VVXC907160X")</f>
        <v>VVXC907160X</v>
      </c>
      <c r="B15380" s="1" t="s">
        <v>23319</v>
      </c>
      <c r="C15380" s="1" t="s">
        <v>8146</v>
      </c>
      <c r="D15380" t="s">
        <v>23320</v>
      </c>
    </row>
    <row r="15381" spans="1:4" x14ac:dyDescent="0.25">
      <c r="A15381" s="4" t="str">
        <f>HYPERLINK("http://www.autodoc.ru/Web/price/art/VVXC903240?analog=on","VVXC903240")</f>
        <v>VVXC903240</v>
      </c>
      <c r="B15381" s="1" t="s">
        <v>23321</v>
      </c>
      <c r="C15381" s="1" t="s">
        <v>782</v>
      </c>
      <c r="D15381" t="s">
        <v>23322</v>
      </c>
    </row>
    <row r="15382" spans="1:4" x14ac:dyDescent="0.25">
      <c r="A15382" s="4" t="str">
        <f>HYPERLINK("http://www.autodoc.ru/Web/price/art/VVXC903270L?analog=on","VVXC903270L")</f>
        <v>VVXC903270L</v>
      </c>
      <c r="B15382" s="1" t="s">
        <v>23323</v>
      </c>
      <c r="C15382" s="1" t="s">
        <v>782</v>
      </c>
      <c r="D15382" t="s">
        <v>23324</v>
      </c>
    </row>
    <row r="15383" spans="1:4" x14ac:dyDescent="0.25">
      <c r="A15383" s="4" t="str">
        <f>HYPERLINK("http://www.autodoc.ru/Web/price/art/VVXC903270R?analog=on","VVXC903270R")</f>
        <v>VVXC903270R</v>
      </c>
      <c r="B15383" s="1" t="s">
        <v>23325</v>
      </c>
      <c r="C15383" s="1" t="s">
        <v>782</v>
      </c>
      <c r="D15383" t="s">
        <v>23326</v>
      </c>
    </row>
    <row r="15384" spans="1:4" x14ac:dyDescent="0.25">
      <c r="A15384" s="4" t="str">
        <f>HYPERLINK("http://www.autodoc.ru/Web/price/art/VVXC903300L?analog=on","VVXC903300L")</f>
        <v>VVXC903300L</v>
      </c>
      <c r="B15384" s="1" t="s">
        <v>23327</v>
      </c>
      <c r="C15384" s="1" t="s">
        <v>782</v>
      </c>
      <c r="D15384" t="s">
        <v>23328</v>
      </c>
    </row>
    <row r="15385" spans="1:4" x14ac:dyDescent="0.25">
      <c r="A15385" s="4" t="str">
        <f>HYPERLINK("http://www.autodoc.ru/Web/price/art/VVXC903300R?analog=on","VVXC903300R")</f>
        <v>VVXC903300R</v>
      </c>
      <c r="B15385" s="1" t="s">
        <v>23329</v>
      </c>
      <c r="C15385" s="1" t="s">
        <v>782</v>
      </c>
      <c r="D15385" t="s">
        <v>23330</v>
      </c>
    </row>
    <row r="15386" spans="1:4" x14ac:dyDescent="0.25">
      <c r="A15386" s="4" t="str">
        <f>HYPERLINK("http://www.autodoc.ru/Web/price/art/VVXC903310N?analog=on","VVXC903310N")</f>
        <v>VVXC903310N</v>
      </c>
      <c r="C15386" s="1" t="s">
        <v>782</v>
      </c>
      <c r="D15386" t="s">
        <v>23331</v>
      </c>
    </row>
    <row r="15387" spans="1:4" x14ac:dyDescent="0.25">
      <c r="A15387" s="4" t="str">
        <f>HYPERLINK("http://www.autodoc.ru/Web/price/art/VVXC903330?analog=on","VVXC903330")</f>
        <v>VVXC903330</v>
      </c>
      <c r="B15387" s="1" t="s">
        <v>23332</v>
      </c>
      <c r="C15387" s="1" t="s">
        <v>782</v>
      </c>
      <c r="D15387" t="s">
        <v>23333</v>
      </c>
    </row>
    <row r="15388" spans="1:4" x14ac:dyDescent="0.25">
      <c r="A15388" s="4" t="str">
        <f>HYPERLINK("http://www.autodoc.ru/Web/price/art/VVXC9034A0N?analog=on","VVXC9034A0N")</f>
        <v>VVXC9034A0N</v>
      </c>
      <c r="C15388" s="1" t="s">
        <v>4294</v>
      </c>
      <c r="D15388" t="s">
        <v>23334</v>
      </c>
    </row>
    <row r="15389" spans="1:4" x14ac:dyDescent="0.25">
      <c r="A15389" s="4" t="str">
        <f>HYPERLINK("http://www.autodoc.ru/Web/price/art/VVXC903460L?analog=on","VVXC903460L")</f>
        <v>VVXC903460L</v>
      </c>
      <c r="B15389" s="1" t="s">
        <v>23335</v>
      </c>
      <c r="C15389" s="1" t="s">
        <v>4261</v>
      </c>
      <c r="D15389" t="s">
        <v>23336</v>
      </c>
    </row>
    <row r="15390" spans="1:4" x14ac:dyDescent="0.25">
      <c r="A15390" s="4" t="str">
        <f>HYPERLINK("http://www.autodoc.ru/Web/price/art/VVXC903460R?analog=on","VVXC903460R")</f>
        <v>VVXC903460R</v>
      </c>
      <c r="B15390" s="1" t="s">
        <v>23337</v>
      </c>
      <c r="C15390" s="1" t="s">
        <v>4261</v>
      </c>
      <c r="D15390" t="s">
        <v>23338</v>
      </c>
    </row>
    <row r="15391" spans="1:4" x14ac:dyDescent="0.25">
      <c r="A15391" s="4" t="str">
        <f>HYPERLINK("http://www.autodoc.ru/Web/price/art/VVXC903810L?analog=on","VVXC903810L")</f>
        <v>VVXC903810L</v>
      </c>
      <c r="B15391" s="1" t="s">
        <v>23339</v>
      </c>
      <c r="C15391" s="1" t="s">
        <v>782</v>
      </c>
      <c r="D15391" t="s">
        <v>23340</v>
      </c>
    </row>
    <row r="15392" spans="1:4" x14ac:dyDescent="0.25">
      <c r="A15392" s="4" t="str">
        <f>HYPERLINK("http://www.autodoc.ru/Web/price/art/VVXC903810R?analog=on","VVXC903810R")</f>
        <v>VVXC903810R</v>
      </c>
      <c r="B15392" s="1" t="s">
        <v>23341</v>
      </c>
      <c r="C15392" s="1" t="s">
        <v>782</v>
      </c>
      <c r="D15392" t="s">
        <v>23342</v>
      </c>
    </row>
    <row r="15393" spans="1:4" x14ac:dyDescent="0.25">
      <c r="A15393" s="4" t="str">
        <f>HYPERLINK("http://www.autodoc.ru/Web/price/art/VVXC903911?analog=on","VVXC903911")</f>
        <v>VVXC903911</v>
      </c>
      <c r="B15393" s="1" t="s">
        <v>23343</v>
      </c>
      <c r="C15393" s="1" t="s">
        <v>782</v>
      </c>
      <c r="D15393" t="s">
        <v>23344</v>
      </c>
    </row>
    <row r="15394" spans="1:4" x14ac:dyDescent="0.25">
      <c r="A15394" s="4" t="str">
        <f>HYPERLINK("http://www.autodoc.ru/Web/price/art/VVXC9079C0L?analog=on","VVXC9079C0L")</f>
        <v>VVXC9079C0L</v>
      </c>
      <c r="B15394" s="1" t="s">
        <v>23345</v>
      </c>
      <c r="C15394" s="1" t="s">
        <v>8146</v>
      </c>
      <c r="D15394" t="s">
        <v>23346</v>
      </c>
    </row>
    <row r="15395" spans="1:4" x14ac:dyDescent="0.25">
      <c r="A15395" s="4" t="str">
        <f>HYPERLINK("http://www.autodoc.ru/Web/price/art/VVXC9079C0R?analog=on","VVXC9079C0R")</f>
        <v>VVXC9079C0R</v>
      </c>
      <c r="B15395" s="1" t="s">
        <v>23347</v>
      </c>
      <c r="C15395" s="1" t="s">
        <v>8146</v>
      </c>
      <c r="D15395" t="s">
        <v>23348</v>
      </c>
    </row>
    <row r="15396" spans="1:4" x14ac:dyDescent="0.25">
      <c r="A15396" s="4" t="str">
        <f>HYPERLINK("http://www.autodoc.ru/Web/price/art/VVXC903931?analog=on","VVXC903931")</f>
        <v>VVXC903931</v>
      </c>
      <c r="B15396" s="1" t="s">
        <v>23349</v>
      </c>
      <c r="C15396" s="1" t="s">
        <v>782</v>
      </c>
      <c r="D15396" t="s">
        <v>23350</v>
      </c>
    </row>
    <row r="15397" spans="1:4" x14ac:dyDescent="0.25">
      <c r="A15397" s="4" t="str">
        <f>HYPERLINK("http://www.autodoc.ru/Web/price/art/VVXC903970?analog=on","VVXC903970")</f>
        <v>VVXC903970</v>
      </c>
      <c r="B15397" s="1" t="s">
        <v>23351</v>
      </c>
      <c r="C15397" s="1" t="s">
        <v>782</v>
      </c>
      <c r="D15397" t="s">
        <v>23352</v>
      </c>
    </row>
    <row r="15398" spans="1:4" x14ac:dyDescent="0.25">
      <c r="A15398" s="4" t="str">
        <f>HYPERLINK("http://www.autodoc.ru/Web/price/art/VVXC905970?analog=on","VVXC905970")</f>
        <v>VVXC905970</v>
      </c>
      <c r="B15398" s="1" t="s">
        <v>23353</v>
      </c>
      <c r="C15398" s="1" t="s">
        <v>725</v>
      </c>
      <c r="D15398" t="s">
        <v>23354</v>
      </c>
    </row>
  </sheetData>
  <mergeCells count="404">
    <mergeCell ref="A15355:D15355"/>
    <mergeCell ref="A15371:D15371"/>
    <mergeCell ref="A15199:D15199"/>
    <mergeCell ref="A15209:D15209"/>
    <mergeCell ref="A15249:D15249"/>
    <mergeCell ref="A15270:D15270"/>
    <mergeCell ref="A15319:D15319"/>
    <mergeCell ref="A15325:D15325"/>
    <mergeCell ref="A15005:D15005"/>
    <mergeCell ref="A15017:D15017"/>
    <mergeCell ref="A15035:D15035"/>
    <mergeCell ref="A15076:D15076"/>
    <mergeCell ref="A15122:D15122"/>
    <mergeCell ref="A15149:D15149"/>
    <mergeCell ref="A14715:D14715"/>
    <mergeCell ref="A14817:D14817"/>
    <mergeCell ref="A14884:D14884"/>
    <mergeCell ref="A14918:D14918"/>
    <mergeCell ref="A14934:D14934"/>
    <mergeCell ref="A15004:D15004"/>
    <mergeCell ref="A14361:D14361"/>
    <mergeCell ref="A14465:D14465"/>
    <mergeCell ref="A14511:D14511"/>
    <mergeCell ref="A14590:D14590"/>
    <mergeCell ref="A14647:D14647"/>
    <mergeCell ref="A14694:D14694"/>
    <mergeCell ref="A14011:D14011"/>
    <mergeCell ref="A14074:D14074"/>
    <mergeCell ref="A14253:D14253"/>
    <mergeCell ref="A14271:D14271"/>
    <mergeCell ref="A14307:D14307"/>
    <mergeCell ref="A14341:D14341"/>
    <mergeCell ref="A13776:D13776"/>
    <mergeCell ref="A13830:D13830"/>
    <mergeCell ref="A13945:D13945"/>
    <mergeCell ref="A13950:D13950"/>
    <mergeCell ref="A13977:D13977"/>
    <mergeCell ref="A13985:D13985"/>
    <mergeCell ref="A13167:D13167"/>
    <mergeCell ref="A13247:D13247"/>
    <mergeCell ref="A13323:D13323"/>
    <mergeCell ref="A13448:D13448"/>
    <mergeCell ref="A13540:D13540"/>
    <mergeCell ref="A13684:D13684"/>
    <mergeCell ref="A12688:D12688"/>
    <mergeCell ref="A12779:D12779"/>
    <mergeCell ref="A12893:D12893"/>
    <mergeCell ref="A12957:D12957"/>
    <mergeCell ref="A13034:D13034"/>
    <mergeCell ref="A13152:D13152"/>
    <mergeCell ref="A12314:D12314"/>
    <mergeCell ref="A12345:D12345"/>
    <mergeCell ref="A12367:D12367"/>
    <mergeCell ref="A12451:D12451"/>
    <mergeCell ref="A12568:D12568"/>
    <mergeCell ref="A12651:D12651"/>
    <mergeCell ref="A12141:D12141"/>
    <mergeCell ref="A12146:D12146"/>
    <mergeCell ref="A12147:D12147"/>
    <mergeCell ref="A12202:D12202"/>
    <mergeCell ref="A12214:D12214"/>
    <mergeCell ref="A12280:D12280"/>
    <mergeCell ref="A12024:D12024"/>
    <mergeCell ref="A12034:D12034"/>
    <mergeCell ref="A12092:D12092"/>
    <mergeCell ref="A12110:D12110"/>
    <mergeCell ref="A12137:D12137"/>
    <mergeCell ref="A12138:D12138"/>
    <mergeCell ref="A11747:D11747"/>
    <mergeCell ref="A11803:D11803"/>
    <mergeCell ref="A11875:D11875"/>
    <mergeCell ref="A11891:D11891"/>
    <mergeCell ref="A11974:D11974"/>
    <mergeCell ref="A12022:D12022"/>
    <mergeCell ref="A11515:D11515"/>
    <mergeCell ref="A11573:D11573"/>
    <mergeCell ref="A11607:D11607"/>
    <mergeCell ref="A11609:D11609"/>
    <mergeCell ref="A11646:D11646"/>
    <mergeCell ref="A11656:D11656"/>
    <mergeCell ref="A11366:D11366"/>
    <mergeCell ref="A11402:D11402"/>
    <mergeCell ref="A11410:D11410"/>
    <mergeCell ref="A11421:D11421"/>
    <mergeCell ref="A11447:D11447"/>
    <mergeCell ref="A11448:D11448"/>
    <mergeCell ref="A11300:D11300"/>
    <mergeCell ref="A11311:D11311"/>
    <mergeCell ref="A11321:D11321"/>
    <mergeCell ref="A11329:D11329"/>
    <mergeCell ref="A11330:D11330"/>
    <mergeCell ref="A11339:D11339"/>
    <mergeCell ref="A11256:D11256"/>
    <mergeCell ref="A11265:D11265"/>
    <mergeCell ref="A11281:D11281"/>
    <mergeCell ref="A11284:D11284"/>
    <mergeCell ref="A11293:D11293"/>
    <mergeCell ref="A11294:D11294"/>
    <mergeCell ref="A11212:D11212"/>
    <mergeCell ref="A11227:D11227"/>
    <mergeCell ref="A11234:D11234"/>
    <mergeCell ref="A11236:D11236"/>
    <mergeCell ref="A11242:D11242"/>
    <mergeCell ref="A11243:D11243"/>
    <mergeCell ref="A11035:D11035"/>
    <mergeCell ref="A11038:D11038"/>
    <mergeCell ref="A11072:D11072"/>
    <mergeCell ref="A11151:D11151"/>
    <mergeCell ref="A11154:D11154"/>
    <mergeCell ref="A11183:D11183"/>
    <mergeCell ref="A10499:D10499"/>
    <mergeCell ref="A10702:D10702"/>
    <mergeCell ref="A10857:D10857"/>
    <mergeCell ref="A10867:D10867"/>
    <mergeCell ref="A10945:D10945"/>
    <mergeCell ref="A10993:D10993"/>
    <mergeCell ref="A10361:D10361"/>
    <mergeCell ref="A10393:D10393"/>
    <mergeCell ref="A10410:D10410"/>
    <mergeCell ref="A10419:D10419"/>
    <mergeCell ref="A10430:D10430"/>
    <mergeCell ref="A10470:D10470"/>
    <mergeCell ref="A10201:D10201"/>
    <mergeCell ref="A10204:D10204"/>
    <mergeCell ref="A10282:D10282"/>
    <mergeCell ref="A10309:D10309"/>
    <mergeCell ref="A10332:D10332"/>
    <mergeCell ref="A10345:D10345"/>
    <mergeCell ref="A9882:D9882"/>
    <mergeCell ref="A9917:D9917"/>
    <mergeCell ref="A9926:D9926"/>
    <mergeCell ref="A9993:D9993"/>
    <mergeCell ref="A10024:D10024"/>
    <mergeCell ref="A10055:D10055"/>
    <mergeCell ref="A9811:D9811"/>
    <mergeCell ref="A9824:D9824"/>
    <mergeCell ref="A9837:D9837"/>
    <mergeCell ref="A9838:D9838"/>
    <mergeCell ref="A9853:D9853"/>
    <mergeCell ref="A9873:D9873"/>
    <mergeCell ref="A9729:D9729"/>
    <mergeCell ref="A9762:D9762"/>
    <mergeCell ref="A9766:D9766"/>
    <mergeCell ref="A9779:D9779"/>
    <mergeCell ref="A9803:D9803"/>
    <mergeCell ref="A9810:D9810"/>
    <mergeCell ref="A9543:D9543"/>
    <mergeCell ref="A9568:D9568"/>
    <mergeCell ref="A9588:D9588"/>
    <mergeCell ref="A9589:D9589"/>
    <mergeCell ref="A9675:D9675"/>
    <mergeCell ref="A9700:D9700"/>
    <mergeCell ref="A9328:D9328"/>
    <mergeCell ref="A9383:D9383"/>
    <mergeCell ref="A9393:D9393"/>
    <mergeCell ref="A9425:D9425"/>
    <mergeCell ref="A9477:D9477"/>
    <mergeCell ref="A9517:D9517"/>
    <mergeCell ref="A9033:D9033"/>
    <mergeCell ref="A9091:D9091"/>
    <mergeCell ref="A9115:D9115"/>
    <mergeCell ref="A9178:D9178"/>
    <mergeCell ref="A9204:D9204"/>
    <mergeCell ref="A9261:D9261"/>
    <mergeCell ref="A8841:D8841"/>
    <mergeCell ref="A8849:D8849"/>
    <mergeCell ref="A8882:D8882"/>
    <mergeCell ref="A8929:D8929"/>
    <mergeCell ref="A8930:D8930"/>
    <mergeCell ref="A8937:D8937"/>
    <mergeCell ref="A8542:D8542"/>
    <mergeCell ref="A8583:D8583"/>
    <mergeCell ref="A8595:D8595"/>
    <mergeCell ref="A8638:D8638"/>
    <mergeCell ref="A8702:D8702"/>
    <mergeCell ref="A8781:D8781"/>
    <mergeCell ref="A8413:D8413"/>
    <mergeCell ref="A8425:D8425"/>
    <mergeCell ref="A8467:D8467"/>
    <mergeCell ref="A8483:D8483"/>
    <mergeCell ref="A8491:D8491"/>
    <mergeCell ref="A8500:D8500"/>
    <mergeCell ref="A8241:D8241"/>
    <mergeCell ref="A8263:D8263"/>
    <mergeCell ref="A8281:D8281"/>
    <mergeCell ref="A8297:D8297"/>
    <mergeCell ref="A8349:D8349"/>
    <mergeCell ref="A8384:D8384"/>
    <mergeCell ref="A7825:D7825"/>
    <mergeCell ref="A7903:D7903"/>
    <mergeCell ref="A8007:D8007"/>
    <mergeCell ref="A8110:D8110"/>
    <mergeCell ref="A8112:D8112"/>
    <mergeCell ref="A8174:D8174"/>
    <mergeCell ref="A7691:D7691"/>
    <mergeCell ref="A7692:D7692"/>
    <mergeCell ref="A7715:D7715"/>
    <mergeCell ref="A7730:D7730"/>
    <mergeCell ref="A7731:D7731"/>
    <mergeCell ref="A7742:D7742"/>
    <mergeCell ref="A7546:D7546"/>
    <mergeCell ref="A7567:D7567"/>
    <mergeCell ref="A7570:D7570"/>
    <mergeCell ref="A7590:D7590"/>
    <mergeCell ref="A7612:D7612"/>
    <mergeCell ref="A7670:D7670"/>
    <mergeCell ref="A7430:D7430"/>
    <mergeCell ref="A7431:D7431"/>
    <mergeCell ref="A7487:D7487"/>
    <mergeCell ref="A7517:D7517"/>
    <mergeCell ref="A7524:D7524"/>
    <mergeCell ref="A7536:D7536"/>
    <mergeCell ref="A7072:D7072"/>
    <mergeCell ref="A7080:D7080"/>
    <mergeCell ref="A7089:D7089"/>
    <mergeCell ref="A7223:D7223"/>
    <mergeCell ref="A7339:D7339"/>
    <mergeCell ref="A7412:D7412"/>
    <mergeCell ref="A6679:D6679"/>
    <mergeCell ref="A6688:D6688"/>
    <mergeCell ref="A6744:D6744"/>
    <mergeCell ref="A6848:D6848"/>
    <mergeCell ref="A6940:D6940"/>
    <mergeCell ref="A7050:D7050"/>
    <mergeCell ref="A6478:D6478"/>
    <mergeCell ref="A6539:D6539"/>
    <mergeCell ref="A6604:D6604"/>
    <mergeCell ref="A6644:D6644"/>
    <mergeCell ref="A6666:D6666"/>
    <mergeCell ref="A6672:D6672"/>
    <mergeCell ref="A6169:D6169"/>
    <mergeCell ref="A6198:D6198"/>
    <mergeCell ref="A6240:D6240"/>
    <mergeCell ref="A6252:D6252"/>
    <mergeCell ref="A6383:D6383"/>
    <mergeCell ref="A6399:D6399"/>
    <mergeCell ref="A6032:D6032"/>
    <mergeCell ref="A6033:D6033"/>
    <mergeCell ref="A6045:D6045"/>
    <mergeCell ref="A6047:D6047"/>
    <mergeCell ref="A6093:D6093"/>
    <mergeCell ref="A6123:D6123"/>
    <mergeCell ref="A5935:D5935"/>
    <mergeCell ref="A5946:D5946"/>
    <mergeCell ref="A5959:D5959"/>
    <mergeCell ref="A5961:D5961"/>
    <mergeCell ref="A5986:D5986"/>
    <mergeCell ref="A6022:D6022"/>
    <mergeCell ref="A5848:D5848"/>
    <mergeCell ref="A5849:D5849"/>
    <mergeCell ref="A5851:D5851"/>
    <mergeCell ref="A5852:D5852"/>
    <mergeCell ref="A5889:D5889"/>
    <mergeCell ref="A5903:D5903"/>
    <mergeCell ref="A5732:D5732"/>
    <mergeCell ref="A5753:D5753"/>
    <mergeCell ref="A5782:D5782"/>
    <mergeCell ref="A5783:D5783"/>
    <mergeCell ref="A5813:D5813"/>
    <mergeCell ref="A5822:D5822"/>
    <mergeCell ref="A5587:D5587"/>
    <mergeCell ref="A5603:D5603"/>
    <mergeCell ref="A5637:D5637"/>
    <mergeCell ref="A5654:D5654"/>
    <mergeCell ref="A5685:D5685"/>
    <mergeCell ref="A5707:D5707"/>
    <mergeCell ref="A5514:D5514"/>
    <mergeCell ref="A5521:D5521"/>
    <mergeCell ref="A5537:D5537"/>
    <mergeCell ref="A5544:D5544"/>
    <mergeCell ref="A5559:D5559"/>
    <mergeCell ref="A5572:D5572"/>
    <mergeCell ref="A5169:D5169"/>
    <mergeCell ref="A5211:D5211"/>
    <mergeCell ref="A5315:D5315"/>
    <mergeCell ref="A5349:D5349"/>
    <mergeCell ref="A5401:D5401"/>
    <mergeCell ref="A5468:D5468"/>
    <mergeCell ref="A5003:D5003"/>
    <mergeCell ref="A5040:D5040"/>
    <mergeCell ref="A5044:D5044"/>
    <mergeCell ref="A5061:D5061"/>
    <mergeCell ref="A5072:D5072"/>
    <mergeCell ref="A5084:D5084"/>
    <mergeCell ref="A4384:D4384"/>
    <mergeCell ref="A4527:D4527"/>
    <mergeCell ref="A4628:D4628"/>
    <mergeCell ref="A4777:D4777"/>
    <mergeCell ref="A4910:D4910"/>
    <mergeCell ref="A4959:D4959"/>
    <mergeCell ref="A4222:D4222"/>
    <mergeCell ref="A4251:D4251"/>
    <mergeCell ref="A4282:D4282"/>
    <mergeCell ref="A4361:D4361"/>
    <mergeCell ref="A4369:D4369"/>
    <mergeCell ref="A4379:D4379"/>
    <mergeCell ref="A4106:D4106"/>
    <mergeCell ref="A4109:D4109"/>
    <mergeCell ref="A4123:D4123"/>
    <mergeCell ref="A4148:D4148"/>
    <mergeCell ref="A4177:D4177"/>
    <mergeCell ref="A4192:D4192"/>
    <mergeCell ref="A4074:D4074"/>
    <mergeCell ref="A4086:D4086"/>
    <mergeCell ref="A4090:D4090"/>
    <mergeCell ref="A4096:D4096"/>
    <mergeCell ref="A4102:D4102"/>
    <mergeCell ref="A4105:D4105"/>
    <mergeCell ref="A3909:D3909"/>
    <mergeCell ref="A3934:D3934"/>
    <mergeCell ref="A3997:D3997"/>
    <mergeCell ref="A4028:D4028"/>
    <mergeCell ref="A4042:D4042"/>
    <mergeCell ref="A4060:D4060"/>
    <mergeCell ref="A3806:D3806"/>
    <mergeCell ref="A3822:D3822"/>
    <mergeCell ref="A3834:D3834"/>
    <mergeCell ref="A3835:D3835"/>
    <mergeCell ref="A3873:D3873"/>
    <mergeCell ref="A3906:D3906"/>
    <mergeCell ref="A3678:D3678"/>
    <mergeCell ref="A3712:D3712"/>
    <mergeCell ref="A3719:D3719"/>
    <mergeCell ref="A3750:D3750"/>
    <mergeCell ref="A3777:D3777"/>
    <mergeCell ref="A3792:D3792"/>
    <mergeCell ref="A3392:D3392"/>
    <mergeCell ref="A3448:D3448"/>
    <mergeCell ref="A3486:D3486"/>
    <mergeCell ref="A3595:D3595"/>
    <mergeCell ref="A3637:D3637"/>
    <mergeCell ref="A3669:D3669"/>
    <mergeCell ref="A3253:D3253"/>
    <mergeCell ref="A3267:D3267"/>
    <mergeCell ref="A3305:D3305"/>
    <mergeCell ref="A3340:D3340"/>
    <mergeCell ref="A3344:D3344"/>
    <mergeCell ref="A3367:D3367"/>
    <mergeCell ref="A3119:D3119"/>
    <mergeCell ref="A3181:D3181"/>
    <mergeCell ref="A3195:D3195"/>
    <mergeCell ref="A3202:D3202"/>
    <mergeCell ref="A3214:D3214"/>
    <mergeCell ref="A3215:D3215"/>
    <mergeCell ref="A2938:D2938"/>
    <mergeCell ref="A2954:D2954"/>
    <mergeCell ref="A2961:D2961"/>
    <mergeCell ref="A3015:D3015"/>
    <mergeCell ref="A3035:D3035"/>
    <mergeCell ref="A3072:D3072"/>
    <mergeCell ref="A2661:D2661"/>
    <mergeCell ref="A2697:D2697"/>
    <mergeCell ref="A2735:D2735"/>
    <mergeCell ref="A2770:D2770"/>
    <mergeCell ref="A2826:D2826"/>
    <mergeCell ref="A2924:D2924"/>
    <mergeCell ref="A2203:D2203"/>
    <mergeCell ref="A2329:D2329"/>
    <mergeCell ref="A2424:D2424"/>
    <mergeCell ref="A2506:D2506"/>
    <mergeCell ref="A2510:D2510"/>
    <mergeCell ref="A2556:D2556"/>
    <mergeCell ref="A1518:D1518"/>
    <mergeCell ref="A1644:D1644"/>
    <mergeCell ref="A1749:D1749"/>
    <mergeCell ref="A1906:D1906"/>
    <mergeCell ref="A1987:D1987"/>
    <mergeCell ref="A2161:D2161"/>
    <mergeCell ref="A1329:D1329"/>
    <mergeCell ref="A1338:D1338"/>
    <mergeCell ref="A1398:D1398"/>
    <mergeCell ref="A1399:D1399"/>
    <mergeCell ref="A1420:D1420"/>
    <mergeCell ref="A1464:D1464"/>
    <mergeCell ref="A1033:D1033"/>
    <mergeCell ref="A1080:D1080"/>
    <mergeCell ref="A1177:D1177"/>
    <mergeCell ref="A1180:D1180"/>
    <mergeCell ref="A1214:D1214"/>
    <mergeCell ref="A1262:D1262"/>
    <mergeCell ref="A773:D773"/>
    <mergeCell ref="A798:D798"/>
    <mergeCell ref="A852:D852"/>
    <mergeCell ref="A877:D877"/>
    <mergeCell ref="A918:D918"/>
    <mergeCell ref="A973:D973"/>
    <mergeCell ref="A421:D421"/>
    <mergeCell ref="A475:D475"/>
    <mergeCell ref="A523:D523"/>
    <mergeCell ref="A594:D594"/>
    <mergeCell ref="A650:D650"/>
    <mergeCell ref="A736:D736"/>
    <mergeCell ref="A153:D153"/>
    <mergeCell ref="A218:D218"/>
    <mergeCell ref="A285:D285"/>
    <mergeCell ref="A308:D308"/>
    <mergeCell ref="A339:D339"/>
    <mergeCell ref="A376:D376"/>
    <mergeCell ref="A2:D2"/>
    <mergeCell ref="A3:D3"/>
    <mergeCell ref="A9:D9"/>
    <mergeCell ref="A14:D14"/>
    <mergeCell ref="A15:D15"/>
    <mergeCell ref="A88:D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pr.agent</dc:creator>
  <cp:lastModifiedBy>pr.agent</cp:lastModifiedBy>
  <dcterms:created xsi:type="dcterms:W3CDTF">2022-08-31T01:12:29Z</dcterms:created>
  <dcterms:modified xsi:type="dcterms:W3CDTF">2022-08-31T01:14:05Z</dcterms:modified>
</cp:coreProperties>
</file>